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queryTables/queryTable26.xml" ContentType="application/vnd.openxmlformats-officedocument.spreadsheetml.queryTable+xml"/>
  <Override PartName="/xl/tables/table30.xml" ContentType="application/vnd.openxmlformats-officedocument.spreadsheetml.table+xml"/>
  <Override PartName="/xl/queryTables/queryTable27.xml" ContentType="application/vnd.openxmlformats-officedocument.spreadsheetml.queryTable+xml"/>
  <Override PartName="/xl/queryTables/queryTable25.xml" ContentType="application/vnd.openxmlformats-officedocument.spreadsheetml.query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queryTables/queryTable24.xml" ContentType="application/vnd.openxmlformats-officedocument.spreadsheetml.queryTable+xml"/>
  <Override PartName="/xl/queryTables/queryTable28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1.xml" ContentType="application/vnd.openxmlformats-officedocument.spreadsheetml.table+xml"/>
  <Override PartName="/xl/tables/table27.xml" ContentType="application/vnd.openxmlformats-officedocument.spreadsheetml.table+xml"/>
  <Override PartName="/xl/queryTables/queryTable23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9.xml" ContentType="application/vnd.openxmlformats-officedocument.spreadsheetml.table+xml"/>
  <Override PartName="/xl/queryTables/queryTable5.xml" ContentType="application/vnd.openxmlformats-officedocument.spreadsheetml.query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queryTables/queryTable7.xml" ContentType="application/vnd.openxmlformats-officedocument.spreadsheetml.query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queryTables/queryTable9.xml" ContentType="application/vnd.openxmlformats-officedocument.spreadsheetml.queryTable+xml"/>
  <Override PartName="/xl/tables/table12.xml" ContentType="application/vnd.openxmlformats-officedocument.spreadsheetml.table+xml"/>
  <Override PartName="/xl/queryTables/queryTable8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3.xml" ContentType="application/vnd.openxmlformats-officedocument.spreadsheetml.query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tables/table6.xml" ContentType="application/vnd.openxmlformats-officedocument.spreadsheetml.table+xml"/>
  <Override PartName="/xl/queryTables/queryTable10.xml" ContentType="application/vnd.openxmlformats-officedocument.spreadsheetml.queryTable+xml"/>
  <Override PartName="/xl/tables/table14.xml" ContentType="application/vnd.openxmlformats-officedocument.spreadsheetml.table+xml"/>
  <Override PartName="/xl/queryTables/queryTable11.xml" ContentType="application/vnd.openxmlformats-officedocument.spreadsheetml.queryTable+xml"/>
  <Override PartName="/xl/tables/table23.xml" ContentType="application/vnd.openxmlformats-officedocument.spreadsheetml.table+xml"/>
  <Override PartName="/xl/queryTables/queryTable19.xml" ContentType="application/vnd.openxmlformats-officedocument.spreadsheetml.queryTable+xml"/>
  <Override PartName="/xl/tables/table22.xml" ContentType="application/vnd.openxmlformats-officedocument.spreadsheetml.table+xml"/>
  <Override PartName="/xl/queryTables/queryTable18.xml" ContentType="application/vnd.openxmlformats-officedocument.spreadsheetml.queryTable+xml"/>
  <Override PartName="/xl/queryTables/queryTable20.xml" ContentType="application/vnd.openxmlformats-officedocument.spreadsheetml.queryTable+xml"/>
  <Override PartName="/xl/tables/table24.xml" ContentType="application/vnd.openxmlformats-officedocument.spreadsheetml.table+xml"/>
  <Override PartName="/xl/queryTables/queryTable21.xml" ContentType="application/vnd.openxmlformats-officedocument.spreadsheetml.queryTable+xml"/>
  <Override PartName="/xl/tables/table25.xml" ContentType="application/vnd.openxmlformats-officedocument.spreadsheetml.table+xml"/>
  <Override PartName="/xl/queryTables/queryTable22.xml" ContentType="application/vnd.openxmlformats-officedocument.spreadsheetml.queryTable+xml"/>
  <Override PartName="/xl/tables/table26.xml" ContentType="application/vnd.openxmlformats-officedocument.spreadsheetml.table+xml"/>
  <Override PartName="/xl/tables/table21.xml" ContentType="application/vnd.openxmlformats-officedocument.spreadsheetml.table+xml"/>
  <Override PartName="/xl/queryTables/queryTable17.xml" ContentType="application/vnd.openxmlformats-officedocument.spreadsheetml.queryTable+xml"/>
  <Override PartName="/xl/tables/table20.xml" ContentType="application/vnd.openxmlformats-officedocument.spreadsheetml.table+xml"/>
  <Override PartName="/xl/queryTables/queryTable13.xml" ContentType="application/vnd.openxmlformats-officedocument.spreadsheetml.queryTable+xml"/>
  <Override PartName="/xl/tables/table16.xml" ContentType="application/vnd.openxmlformats-officedocument.spreadsheetml.table+xml"/>
  <Override PartName="/xl/queryTables/queryTable12.xml" ContentType="application/vnd.openxmlformats-officedocument.spreadsheetml.query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queryTables/queryTable14.xml" ContentType="application/vnd.openxmlformats-officedocument.spreadsheetml.queryTable+xml"/>
  <Override PartName="/xl/tables/table18.xml" ContentType="application/vnd.openxmlformats-officedocument.spreadsheetml.table+xml"/>
  <Override PartName="/xl/queryTables/queryTable15.xml" ContentType="application/vnd.openxmlformats-officedocument.spreadsheetml.queryTable+xml"/>
  <Override PartName="/xl/tables/table19.xml" ContentType="application/vnd.openxmlformats-officedocument.spreadsheetml.table+xml"/>
  <Override PartName="/xl/queryTables/queryTable16.xml" ContentType="application/vnd.openxmlformats-officedocument.spreadsheetml.query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gel\OneDrive - Alberta Alpine Ski Association\My Documents\ALBERTA\AASA_Events &amp; Grants\"/>
    </mc:Choice>
  </mc:AlternateContent>
  <bookViews>
    <workbookView xWindow="0" yWindow="0" windowWidth="24000" windowHeight="9135" tabRatio="871"/>
  </bookViews>
  <sheets>
    <sheet name="INTRO" sheetId="1" r:id="rId1"/>
    <sheet name="Men 2017" sheetId="2" r:id="rId2"/>
    <sheet name="Women 2017" sheetId="3" r:id="rId3"/>
    <sheet name="AB Men Comp List" sheetId="40" r:id="rId4"/>
    <sheet name="AB Women Comp List" sheetId="30" r:id="rId5"/>
    <sheet name="UTILITY" sheetId="4" r:id="rId6"/>
    <sheet name="5L" sheetId="5" r:id="rId7"/>
    <sheet name="5M" sheetId="6" r:id="rId8"/>
    <sheet name="6L" sheetId="7" r:id="rId9"/>
    <sheet name="6M" sheetId="8" r:id="rId10"/>
    <sheet name="7L" sheetId="9" r:id="rId11"/>
    <sheet name="7M" sheetId="10" r:id="rId12"/>
    <sheet name="8L" sheetId="11" r:id="rId13"/>
    <sheet name="8M" sheetId="12" r:id="rId14"/>
    <sheet name="9L" sheetId="13" r:id="rId15"/>
    <sheet name="9M" sheetId="14" r:id="rId16"/>
    <sheet name="10L" sheetId="15" r:id="rId17"/>
    <sheet name="10M" sheetId="16" r:id="rId18"/>
    <sheet name="11L" sheetId="17" r:id="rId19"/>
    <sheet name="11M" sheetId="18" r:id="rId20"/>
    <sheet name="12L" sheetId="19" r:id="rId21"/>
    <sheet name="12M" sheetId="20" r:id="rId22"/>
    <sheet name="13L" sheetId="21" r:id="rId23"/>
    <sheet name="13M" sheetId="22" r:id="rId24"/>
    <sheet name="14L" sheetId="23" r:id="rId25"/>
    <sheet name="14M" sheetId="24" r:id="rId26"/>
    <sheet name="15L" sheetId="25" r:id="rId27"/>
    <sheet name="15M" sheetId="26" r:id="rId28"/>
    <sheet name="16L" sheetId="27" r:id="rId29"/>
    <sheet name="16M" sheetId="28" r:id="rId30"/>
    <sheet name="17L" sheetId="36" r:id="rId31"/>
    <sheet name="17M" sheetId="37" r:id="rId32"/>
    <sheet name="18L" sheetId="38" r:id="rId33"/>
    <sheet name="18M" sheetId="39" r:id="rId34"/>
  </sheets>
  <definedNames>
    <definedName name="_?codex_1213" localSheetId="7">'5M'!$A$1:$F$98</definedName>
    <definedName name="_?codex_1214" localSheetId="9">'6M'!$A$1:$F$92</definedName>
    <definedName name="_?codex_1230" localSheetId="11">'7M'!$A$1:$F$119</definedName>
    <definedName name="_?codex_1231" localSheetId="13">'8M'!$A$1:$F$122</definedName>
    <definedName name="_?codex_1232" localSheetId="15">'9M'!$A$1:$F$111</definedName>
    <definedName name="_?codex_1233" localSheetId="17">'10M'!$A$1:$F$110</definedName>
    <definedName name="_?codex_1236" localSheetId="19">'11M'!$A$1:$F$66</definedName>
    <definedName name="_?codex_1237" localSheetId="21">'12M'!$A$1:$F$66</definedName>
    <definedName name="_?codex_1238" localSheetId="23">'13M'!$A$1:$F$65</definedName>
    <definedName name="_?codex_1239" localSheetId="25">'14M'!$A$1:$F$61</definedName>
    <definedName name="_?codex_1604" localSheetId="31">'17M'!$A$1:$F$155</definedName>
    <definedName name="_?codex_1605" localSheetId="33">'18M'!$A$1:$F$156</definedName>
    <definedName name="_?codex_2041" localSheetId="27">'15M'!$A$1:$F$79</definedName>
    <definedName name="_?codex_2042" localSheetId="29">'16M'!$A$1:$F$75</definedName>
    <definedName name="_?codex_6110" localSheetId="6">'5L'!$A$1:$F$69</definedName>
    <definedName name="_?codex_6111" localSheetId="8">'6L'!$A$1:$F$71</definedName>
    <definedName name="_?codex_6127" localSheetId="10">'7L'!$A$1:$F$74</definedName>
    <definedName name="_?codex_6128" localSheetId="12">'8L'!$A$1:$F$74</definedName>
    <definedName name="_?codex_6129" localSheetId="14">'9L'!$A$1:$F$66</definedName>
    <definedName name="_?codex_6130" localSheetId="16">'10L'!$A$1:$F$67</definedName>
    <definedName name="_?codex_6133" localSheetId="18">'11L'!$A$1:$F$41</definedName>
    <definedName name="_?codex_6134" localSheetId="20">'12L'!$A$1:$F$42</definedName>
    <definedName name="_?codex_6135" localSheetId="22">'13L'!$A$1:$F$42</definedName>
    <definedName name="_?codex_6136" localSheetId="24">'14L'!$A$1:$F$42</definedName>
    <definedName name="_?codex_6733" localSheetId="30">'17L'!$A$1:$F$157</definedName>
    <definedName name="_?codex_6734" localSheetId="32">'18L'!$A$1:$F$155</definedName>
    <definedName name="_?codex_6936" localSheetId="26">'15L'!$A$1:$F$49</definedName>
    <definedName name="_?codex_6937" localSheetId="28">'16L'!$A$1:$F$47</definedName>
    <definedName name="NAT17.5065_prs_Y" localSheetId="10">'7L'!#REF!</definedName>
    <definedName name="NAT17.5081_prs_Y" localSheetId="14">'9L'!#REF!</definedName>
    <definedName name="NAT17.5109_prs_Y" localSheetId="26">'15L'!#REF!</definedName>
    <definedName name="NAT17.5110_prs_Y" localSheetId="28">'16L'!#REF!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9" l="1"/>
  <c r="J36" i="39"/>
  <c r="I37" i="39"/>
  <c r="I38" i="39"/>
  <c r="J38" i="39"/>
  <c r="J3" i="39"/>
  <c r="J3" i="24"/>
  <c r="J4" i="39"/>
  <c r="J5" i="39"/>
  <c r="J10" i="39"/>
  <c r="J13" i="39"/>
  <c r="J17" i="39"/>
  <c r="J19" i="39"/>
  <c r="J20" i="39"/>
  <c r="J25" i="39"/>
  <c r="J27" i="39"/>
  <c r="J28" i="39"/>
  <c r="J32" i="39"/>
  <c r="J34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I3" i="39"/>
  <c r="I4" i="39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2" i="39"/>
  <c r="I123" i="39"/>
  <c r="I124" i="39"/>
  <c r="I125" i="39"/>
  <c r="I126" i="39"/>
  <c r="I127" i="39"/>
  <c r="I128" i="39"/>
  <c r="I129" i="39"/>
  <c r="I130" i="39"/>
  <c r="I131" i="39"/>
  <c r="I132" i="39"/>
  <c r="I133" i="39"/>
  <c r="I134" i="39"/>
  <c r="I135" i="39"/>
  <c r="I136" i="39"/>
  <c r="I137" i="39"/>
  <c r="I138" i="39"/>
  <c r="I139" i="39"/>
  <c r="I140" i="39"/>
  <c r="I141" i="39"/>
  <c r="I142" i="39"/>
  <c r="I143" i="39"/>
  <c r="I144" i="39"/>
  <c r="I145" i="39"/>
  <c r="I146" i="39"/>
  <c r="I147" i="39"/>
  <c r="I148" i="39"/>
  <c r="I149" i="39"/>
  <c r="I150" i="39"/>
  <c r="I151" i="39"/>
  <c r="I152" i="39"/>
  <c r="I153" i="39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17" i="38"/>
  <c r="J10" i="38"/>
  <c r="J4" i="38"/>
  <c r="J3" i="38"/>
  <c r="I5" i="38"/>
  <c r="I3" i="38"/>
  <c r="I4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J52" i="38" s="1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I79" i="38"/>
  <c r="I80" i="38"/>
  <c r="I81" i="38"/>
  <c r="I82" i="38"/>
  <c r="I83" i="38"/>
  <c r="I84" i="38"/>
  <c r="I85" i="38"/>
  <c r="I86" i="38"/>
  <c r="I87" i="38"/>
  <c r="I88" i="38"/>
  <c r="I89" i="38"/>
  <c r="I90" i="38"/>
  <c r="I91" i="38"/>
  <c r="I92" i="38"/>
  <c r="I93" i="38"/>
  <c r="I94" i="38"/>
  <c r="I95" i="38"/>
  <c r="I96" i="38"/>
  <c r="I97" i="38"/>
  <c r="I98" i="38"/>
  <c r="I99" i="38"/>
  <c r="I100" i="38"/>
  <c r="I101" i="38"/>
  <c r="I102" i="38"/>
  <c r="I103" i="38"/>
  <c r="I104" i="38"/>
  <c r="I105" i="38"/>
  <c r="I106" i="38"/>
  <c r="I107" i="38"/>
  <c r="I108" i="38"/>
  <c r="I109" i="38"/>
  <c r="I110" i="38"/>
  <c r="I111" i="38"/>
  <c r="I112" i="38"/>
  <c r="I113" i="38"/>
  <c r="I114" i="38"/>
  <c r="I115" i="38"/>
  <c r="I116" i="38"/>
  <c r="I117" i="38"/>
  <c r="I118" i="38"/>
  <c r="I119" i="38"/>
  <c r="I120" i="38"/>
  <c r="I121" i="38"/>
  <c r="I122" i="38"/>
  <c r="I123" i="38"/>
  <c r="I124" i="38"/>
  <c r="I125" i="38"/>
  <c r="I126" i="38"/>
  <c r="I127" i="38"/>
  <c r="I128" i="38"/>
  <c r="I129" i="38"/>
  <c r="I130" i="38"/>
  <c r="I131" i="38"/>
  <c r="I132" i="38"/>
  <c r="I133" i="38"/>
  <c r="I134" i="38"/>
  <c r="I135" i="38"/>
  <c r="I136" i="38"/>
  <c r="I137" i="38"/>
  <c r="I138" i="38"/>
  <c r="I139" i="38"/>
  <c r="I140" i="38"/>
  <c r="I141" i="38"/>
  <c r="I142" i="38"/>
  <c r="I143" i="38"/>
  <c r="I144" i="38"/>
  <c r="I145" i="38"/>
  <c r="I146" i="38"/>
  <c r="I147" i="38"/>
  <c r="I148" i="38"/>
  <c r="I149" i="38"/>
  <c r="I150" i="38"/>
  <c r="I151" i="38"/>
  <c r="I152" i="38"/>
  <c r="J61" i="39" l="1"/>
  <c r="J62" i="39" s="1"/>
  <c r="J63" i="39" s="1"/>
  <c r="J64" i="39" s="1"/>
  <c r="J65" i="39" s="1"/>
  <c r="J66" i="39" s="1"/>
  <c r="J67" i="39" s="1"/>
  <c r="J68" i="39" s="1"/>
  <c r="J69" i="39" s="1"/>
  <c r="J70" i="39" s="1"/>
  <c r="J71" i="39" s="1"/>
  <c r="J72" i="39" s="1"/>
  <c r="J73" i="39" s="1"/>
  <c r="J74" i="39" s="1"/>
  <c r="J75" i="39" s="1"/>
  <c r="J76" i="39" s="1"/>
  <c r="J77" i="39" s="1"/>
  <c r="J78" i="39" s="1"/>
  <c r="J79" i="39" s="1"/>
  <c r="J80" i="39" s="1"/>
  <c r="J81" i="39" s="1"/>
  <c r="J82" i="39" s="1"/>
  <c r="J83" i="39" s="1"/>
  <c r="J84" i="39" s="1"/>
  <c r="J85" i="39" s="1"/>
  <c r="J86" i="39" s="1"/>
  <c r="J87" i="39" s="1"/>
  <c r="J88" i="39" s="1"/>
  <c r="J89" i="39" s="1"/>
  <c r="J90" i="39" s="1"/>
  <c r="J91" i="39" s="1"/>
  <c r="J92" i="39" s="1"/>
  <c r="J93" i="39" s="1"/>
  <c r="J94" i="39" s="1"/>
  <c r="J95" i="39" s="1"/>
  <c r="J96" i="39" s="1"/>
  <c r="J97" i="39" s="1"/>
  <c r="J98" i="39" s="1"/>
  <c r="J99" i="39" s="1"/>
  <c r="J100" i="39" s="1"/>
  <c r="J101" i="39" s="1"/>
  <c r="J102" i="39" s="1"/>
  <c r="J103" i="39" s="1"/>
  <c r="J104" i="39" s="1"/>
  <c r="J105" i="39" s="1"/>
  <c r="J106" i="39" s="1"/>
  <c r="J107" i="39" s="1"/>
  <c r="J108" i="39" s="1"/>
  <c r="J109" i="39" s="1"/>
  <c r="J110" i="39" s="1"/>
  <c r="J111" i="39" s="1"/>
  <c r="J112" i="39" s="1"/>
  <c r="J113" i="39" s="1"/>
  <c r="J114" i="39" s="1"/>
  <c r="J115" i="39" s="1"/>
  <c r="J116" i="39" s="1"/>
  <c r="J117" i="39" s="1"/>
  <c r="J118" i="39" s="1"/>
  <c r="J119" i="39" s="1"/>
  <c r="J120" i="39" s="1"/>
  <c r="J121" i="39" s="1"/>
  <c r="J122" i="39" s="1"/>
  <c r="J123" i="39" s="1"/>
  <c r="J124" i="39" s="1"/>
  <c r="J125" i="39" s="1"/>
  <c r="J126" i="39" s="1"/>
  <c r="J127" i="39" s="1"/>
  <c r="J128" i="39" s="1"/>
  <c r="J129" i="39" s="1"/>
  <c r="J130" i="39" s="1"/>
  <c r="J131" i="39" s="1"/>
  <c r="J132" i="39" s="1"/>
  <c r="J133" i="39" s="1"/>
  <c r="J134" i="39" s="1"/>
  <c r="J135" i="39" s="1"/>
  <c r="J136" i="39" s="1"/>
  <c r="J137" i="39" s="1"/>
  <c r="J138" i="39" s="1"/>
  <c r="J139" i="39" s="1"/>
  <c r="J140" i="39" s="1"/>
  <c r="J141" i="39" s="1"/>
  <c r="J142" i="39" s="1"/>
  <c r="J143" i="39" s="1"/>
  <c r="J144" i="39" s="1"/>
  <c r="J145" i="39" s="1"/>
  <c r="J146" i="39" s="1"/>
  <c r="J147" i="39" s="1"/>
  <c r="J148" i="39" s="1"/>
  <c r="J149" i="39" s="1"/>
  <c r="J150" i="39" s="1"/>
  <c r="J151" i="39" s="1"/>
  <c r="J152" i="39" s="1"/>
  <c r="J153" i="39" s="1"/>
  <c r="J53" i="38"/>
  <c r="J54" i="38" s="1"/>
  <c r="J55" i="38" s="1"/>
  <c r="J56" i="38" s="1"/>
  <c r="J57" i="38" s="1"/>
  <c r="J58" i="38" s="1"/>
  <c r="J59" i="38" s="1"/>
  <c r="J60" i="38" s="1"/>
  <c r="J61" i="38" s="1"/>
  <c r="J62" i="38" s="1"/>
  <c r="J63" i="38" s="1"/>
  <c r="J64" i="38" s="1"/>
  <c r="J65" i="38" s="1"/>
  <c r="J66" i="38" s="1"/>
  <c r="J67" i="38" s="1"/>
  <c r="J68" i="38" s="1"/>
  <c r="J69" i="38" s="1"/>
  <c r="J70" i="38" s="1"/>
  <c r="J71" i="38" s="1"/>
  <c r="J72" i="38" s="1"/>
  <c r="J73" i="38" s="1"/>
  <c r="J74" i="38" s="1"/>
  <c r="J75" i="38" s="1"/>
  <c r="J76" i="38" s="1"/>
  <c r="J77" i="38" s="1"/>
  <c r="J78" i="38" s="1"/>
  <c r="J79" i="38" s="1"/>
  <c r="J80" i="38" s="1"/>
  <c r="J81" i="38" s="1"/>
  <c r="J82" i="38" s="1"/>
  <c r="J83" i="38" s="1"/>
  <c r="J84" i="38" s="1"/>
  <c r="J85" i="38" s="1"/>
  <c r="J86" i="38" s="1"/>
  <c r="J87" i="38" s="1"/>
  <c r="J88" i="38" s="1"/>
  <c r="J89" i="38" s="1"/>
  <c r="J90" i="38" s="1"/>
  <c r="J91" i="38" s="1"/>
  <c r="J92" i="38" s="1"/>
  <c r="J93" i="38" s="1"/>
  <c r="J94" i="38" s="1"/>
  <c r="J95" i="38" s="1"/>
  <c r="J96" i="38" s="1"/>
  <c r="J97" i="38" s="1"/>
  <c r="J98" i="38" s="1"/>
  <c r="J99" i="38" s="1"/>
  <c r="J100" i="38" s="1"/>
  <c r="J101" i="38" s="1"/>
  <c r="J102" i="38" s="1"/>
  <c r="J103" i="38" s="1"/>
  <c r="J104" i="38" s="1"/>
  <c r="J105" i="38" s="1"/>
  <c r="J106" i="38" s="1"/>
  <c r="J107" i="38" s="1"/>
  <c r="J108" i="38" s="1"/>
  <c r="J109" i="38" s="1"/>
  <c r="J110" i="38" s="1"/>
  <c r="J111" i="38" s="1"/>
  <c r="J112" i="38" s="1"/>
  <c r="J113" i="38" s="1"/>
  <c r="J114" i="38" s="1"/>
  <c r="J115" i="38" s="1"/>
  <c r="J116" i="38" s="1"/>
  <c r="J117" i="38" s="1"/>
  <c r="J118" i="38" s="1"/>
  <c r="J119" i="38" s="1"/>
  <c r="J120" i="38" s="1"/>
  <c r="J121" i="38" s="1"/>
  <c r="J122" i="38" s="1"/>
  <c r="J123" i="38" s="1"/>
  <c r="J124" i="38" s="1"/>
  <c r="J125" i="38" s="1"/>
  <c r="J126" i="38" s="1"/>
  <c r="J127" i="38" s="1"/>
  <c r="J128" i="38" s="1"/>
  <c r="J129" i="38" s="1"/>
  <c r="J130" i="38" s="1"/>
  <c r="J131" i="38" s="1"/>
  <c r="J132" i="38" s="1"/>
  <c r="J133" i="38" s="1"/>
  <c r="J134" i="38" s="1"/>
  <c r="J135" i="38" s="1"/>
  <c r="J136" i="38" s="1"/>
  <c r="J137" i="38" s="1"/>
  <c r="J138" i="38" s="1"/>
  <c r="J139" i="38" s="1"/>
  <c r="J140" i="38" s="1"/>
  <c r="J141" i="38" s="1"/>
  <c r="J142" i="38" s="1"/>
  <c r="J143" i="38" s="1"/>
  <c r="J144" i="38" s="1"/>
  <c r="J145" i="38" s="1"/>
  <c r="J146" i="38" s="1"/>
  <c r="J147" i="38" s="1"/>
  <c r="J148" i="38" s="1"/>
  <c r="J149" i="38" s="1"/>
  <c r="J150" i="38" s="1"/>
  <c r="J151" i="38" s="1"/>
  <c r="J152" i="38" s="1"/>
  <c r="J3" i="37"/>
  <c r="J3" i="26"/>
  <c r="J4" i="37"/>
  <c r="J5" i="37"/>
  <c r="J9" i="37"/>
  <c r="J10" i="37"/>
  <c r="J12" i="37"/>
  <c r="J14" i="37"/>
  <c r="J16" i="37"/>
  <c r="J19" i="37"/>
  <c r="J20" i="37"/>
  <c r="J23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2" i="37"/>
  <c r="J63" i="37"/>
  <c r="J64" i="37"/>
  <c r="J65" i="37"/>
  <c r="J66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5" i="20"/>
  <c r="I5" i="36"/>
  <c r="I4" i="36"/>
  <c r="I3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3" i="27"/>
  <c r="J3" i="36"/>
  <c r="J67" i="37" l="1"/>
  <c r="J68" i="37" s="1"/>
  <c r="J69" i="37" s="1"/>
  <c r="J70" i="37" s="1"/>
  <c r="J71" i="37" s="1"/>
  <c r="J72" i="37" s="1"/>
  <c r="J73" i="37" s="1"/>
  <c r="J74" i="37" s="1"/>
  <c r="J75" i="37" s="1"/>
  <c r="J76" i="37" s="1"/>
  <c r="J77" i="37" s="1"/>
  <c r="J78" i="37" s="1"/>
  <c r="J79" i="37" s="1"/>
  <c r="J80" i="37" s="1"/>
  <c r="J81" i="37" s="1"/>
  <c r="J82" i="37" s="1"/>
  <c r="J83" i="37" s="1"/>
  <c r="J84" i="37" s="1"/>
  <c r="J85" i="37" s="1"/>
  <c r="J86" i="37" s="1"/>
  <c r="J87" i="37" s="1"/>
  <c r="J88" i="37" s="1"/>
  <c r="J89" i="37" s="1"/>
  <c r="J90" i="37" s="1"/>
  <c r="J91" i="37" s="1"/>
  <c r="J92" i="37" s="1"/>
  <c r="J93" i="37" s="1"/>
  <c r="J94" i="37" s="1"/>
  <c r="J95" i="37" s="1"/>
  <c r="J96" i="37" s="1"/>
  <c r="J97" i="37" s="1"/>
  <c r="J98" i="37" s="1"/>
  <c r="J99" i="37" s="1"/>
  <c r="J100" i="37" s="1"/>
  <c r="J101" i="37" s="1"/>
  <c r="J102" i="37" s="1"/>
  <c r="J103" i="37" s="1"/>
  <c r="J104" i="37" s="1"/>
  <c r="J105" i="37" s="1"/>
  <c r="J106" i="37" s="1"/>
  <c r="J107" i="37" s="1"/>
  <c r="J108" i="37" s="1"/>
  <c r="J109" i="37" s="1"/>
  <c r="J110" i="37" s="1"/>
  <c r="J111" i="37" s="1"/>
  <c r="J112" i="37" s="1"/>
  <c r="J113" i="37" s="1"/>
  <c r="J114" i="37" s="1"/>
  <c r="J115" i="37" s="1"/>
  <c r="J116" i="37" s="1"/>
  <c r="J117" i="37" s="1"/>
  <c r="J118" i="37" s="1"/>
  <c r="J119" i="37" s="1"/>
  <c r="J120" i="37" s="1"/>
  <c r="J121" i="37" s="1"/>
  <c r="J122" i="37" s="1"/>
  <c r="J123" i="37" s="1"/>
  <c r="J124" i="37" s="1"/>
  <c r="J125" i="37" s="1"/>
  <c r="J126" i="37" s="1"/>
  <c r="J127" i="37" s="1"/>
  <c r="J128" i="37" s="1"/>
  <c r="J129" i="37" s="1"/>
  <c r="J130" i="37" s="1"/>
  <c r="J131" i="37" s="1"/>
  <c r="J132" i="37" s="1"/>
  <c r="J133" i="37" s="1"/>
  <c r="J134" i="37" s="1"/>
  <c r="J135" i="37" s="1"/>
  <c r="J136" i="37" s="1"/>
  <c r="J137" i="37" s="1"/>
  <c r="J138" i="37" s="1"/>
  <c r="J139" i="37" s="1"/>
  <c r="J140" i="37" s="1"/>
  <c r="J141" i="37" s="1"/>
  <c r="J142" i="37" s="1"/>
  <c r="J143" i="37" s="1"/>
  <c r="J144" i="37" s="1"/>
  <c r="J145" i="37" s="1"/>
  <c r="J146" i="37" s="1"/>
  <c r="J147" i="37" s="1"/>
  <c r="J148" i="37" s="1"/>
  <c r="J149" i="37" s="1"/>
  <c r="J150" i="37" s="1"/>
  <c r="J151" i="37" s="1"/>
  <c r="J152" i="37" s="1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50" i="27"/>
  <c r="I151" i="27"/>
  <c r="I152" i="27"/>
  <c r="I3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J152" i="27" l="1"/>
  <c r="J152" i="25"/>
  <c r="J3" i="22"/>
  <c r="J4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3" i="20"/>
  <c r="J4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I3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3" i="20"/>
  <c r="I4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3" i="18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3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3" i="11"/>
  <c r="J5" i="22" l="1"/>
  <c r="J6" i="22" s="1"/>
  <c r="J7" i="22" s="1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" i="17"/>
  <c r="W17" i="3"/>
  <c r="X17" i="3" s="1"/>
  <c r="J3" i="23"/>
  <c r="J4" i="36"/>
  <c r="J17" i="36" s="1"/>
  <c r="J18" i="36" s="1"/>
  <c r="J24" i="36" s="1"/>
  <c r="J25" i="36" s="1"/>
  <c r="J26" i="36" s="1"/>
  <c r="J27" i="36" s="1"/>
  <c r="J28" i="36" s="1"/>
  <c r="J29" i="36" s="1"/>
  <c r="J30" i="36" s="1"/>
  <c r="J31" i="36" s="1"/>
  <c r="J32" i="36" s="1"/>
  <c r="J33" i="36" s="1"/>
  <c r="J34" i="36" s="1"/>
  <c r="J35" i="36" s="1"/>
  <c r="J36" i="36" s="1"/>
  <c r="J37" i="36" s="1"/>
  <c r="J38" i="36" s="1"/>
  <c r="J39" i="36" s="1"/>
  <c r="J40" i="36" s="1"/>
  <c r="J41" i="36" s="1"/>
  <c r="J42" i="36" s="1"/>
  <c r="J43" i="36" s="1"/>
  <c r="J44" i="36" s="1"/>
  <c r="J45" i="36" s="1"/>
  <c r="J46" i="36" s="1"/>
  <c r="J47" i="36" s="1"/>
  <c r="J48" i="36" s="1"/>
  <c r="J49" i="36" s="1"/>
  <c r="J50" i="36" s="1"/>
  <c r="J51" i="36" s="1"/>
  <c r="J52" i="36" s="1"/>
  <c r="J53" i="36" s="1"/>
  <c r="J54" i="36" s="1"/>
  <c r="J55" i="36" s="1"/>
  <c r="J56" i="36" s="1"/>
  <c r="J57" i="36" s="1"/>
  <c r="J58" i="36" s="1"/>
  <c r="J59" i="36" s="1"/>
  <c r="J60" i="36" s="1"/>
  <c r="J61" i="36" s="1"/>
  <c r="J62" i="36" s="1"/>
  <c r="J63" i="36" s="1"/>
  <c r="J64" i="36" s="1"/>
  <c r="J65" i="36" s="1"/>
  <c r="J66" i="36" s="1"/>
  <c r="J67" i="36" s="1"/>
  <c r="J68" i="36" s="1"/>
  <c r="J69" i="36" s="1"/>
  <c r="J70" i="36" s="1"/>
  <c r="J71" i="36" s="1"/>
  <c r="J72" i="36" s="1"/>
  <c r="J73" i="36" s="1"/>
  <c r="J74" i="36" s="1"/>
  <c r="J75" i="36" s="1"/>
  <c r="J76" i="36" s="1"/>
  <c r="J77" i="36" s="1"/>
  <c r="J78" i="36" s="1"/>
  <c r="J79" i="36" s="1"/>
  <c r="J80" i="36" s="1"/>
  <c r="J81" i="36" s="1"/>
  <c r="J82" i="36" s="1"/>
  <c r="J83" i="36" s="1"/>
  <c r="J84" i="36" s="1"/>
  <c r="J85" i="36" s="1"/>
  <c r="J86" i="36" s="1"/>
  <c r="J87" i="36" s="1"/>
  <c r="J88" i="36" s="1"/>
  <c r="J89" i="36" s="1"/>
  <c r="J90" i="36" s="1"/>
  <c r="J91" i="36" s="1"/>
  <c r="J92" i="36" s="1"/>
  <c r="J93" i="36" s="1"/>
  <c r="J94" i="36" s="1"/>
  <c r="J95" i="36" s="1"/>
  <c r="J96" i="36" s="1"/>
  <c r="J97" i="36" s="1"/>
  <c r="J98" i="36" s="1"/>
  <c r="J99" i="36" s="1"/>
  <c r="J100" i="36" s="1"/>
  <c r="J101" i="36" s="1"/>
  <c r="J102" i="36" s="1"/>
  <c r="J103" i="36" s="1"/>
  <c r="J104" i="36" s="1"/>
  <c r="J105" i="36" s="1"/>
  <c r="J106" i="36" s="1"/>
  <c r="J107" i="36" s="1"/>
  <c r="J108" i="36" s="1"/>
  <c r="J109" i="36" s="1"/>
  <c r="J110" i="36" s="1"/>
  <c r="J111" i="36" s="1"/>
  <c r="J112" i="36" s="1"/>
  <c r="J113" i="36" s="1"/>
  <c r="J114" i="36" s="1"/>
  <c r="J115" i="36" s="1"/>
  <c r="J116" i="36" s="1"/>
  <c r="J117" i="36" s="1"/>
  <c r="J118" i="36" s="1"/>
  <c r="J119" i="36" s="1"/>
  <c r="J120" i="36" s="1"/>
  <c r="J121" i="36" s="1"/>
  <c r="J122" i="36" s="1"/>
  <c r="J123" i="36" s="1"/>
  <c r="J124" i="36" s="1"/>
  <c r="J125" i="36" s="1"/>
  <c r="J126" i="36" s="1"/>
  <c r="J127" i="36" s="1"/>
  <c r="J128" i="36" s="1"/>
  <c r="J129" i="36" s="1"/>
  <c r="J130" i="36" s="1"/>
  <c r="J131" i="36" s="1"/>
  <c r="J132" i="36" s="1"/>
  <c r="J133" i="36" s="1"/>
  <c r="J134" i="36" s="1"/>
  <c r="J135" i="36" s="1"/>
  <c r="J136" i="36" s="1"/>
  <c r="J137" i="36" s="1"/>
  <c r="J138" i="36" s="1"/>
  <c r="J139" i="36" s="1"/>
  <c r="J140" i="36" s="1"/>
  <c r="J141" i="36" s="1"/>
  <c r="J142" i="36" s="1"/>
  <c r="J143" i="36" s="1"/>
  <c r="J144" i="36" s="1"/>
  <c r="J145" i="36" s="1"/>
  <c r="J146" i="36" s="1"/>
  <c r="J147" i="36" s="1"/>
  <c r="J148" i="36" s="1"/>
  <c r="J149" i="36" s="1"/>
  <c r="J150" i="36" s="1"/>
  <c r="J151" i="36" s="1"/>
  <c r="J152" i="36" s="1"/>
  <c r="J3" i="11"/>
  <c r="J3" i="15"/>
  <c r="Y17" i="3"/>
  <c r="Z17" i="3" s="1"/>
  <c r="J3" i="21"/>
  <c r="AK17" i="3"/>
  <c r="AL17" i="3" s="1"/>
  <c r="J3" i="13"/>
  <c r="J4" i="13" s="1"/>
  <c r="J5" i="13" s="1"/>
  <c r="J6" i="13" s="1"/>
  <c r="J7" i="13" s="1"/>
  <c r="J8" i="13" s="1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" i="27"/>
  <c r="J5" i="20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AK54" i="2"/>
  <c r="AL54" i="2" s="1"/>
  <c r="AK43" i="2"/>
  <c r="AL43" i="2" s="1"/>
  <c r="AK11" i="2"/>
  <c r="AL11" i="2" s="1"/>
  <c r="AK16" i="2"/>
  <c r="AL16" i="2" s="1"/>
  <c r="AK56" i="2"/>
  <c r="AL56" i="2" s="1"/>
  <c r="AK53" i="2"/>
  <c r="AL53" i="2" s="1"/>
  <c r="AK50" i="2"/>
  <c r="AL50" i="2" s="1"/>
  <c r="AK37" i="2"/>
  <c r="AL37" i="2" s="1"/>
  <c r="AK31" i="2"/>
  <c r="AL31" i="2" s="1"/>
  <c r="AK34" i="2"/>
  <c r="AL34" i="2" s="1"/>
  <c r="AK23" i="2"/>
  <c r="AL23" i="2" s="1"/>
  <c r="AK28" i="2"/>
  <c r="AL28" i="2" s="1"/>
  <c r="AK13" i="2"/>
  <c r="AL13" i="2" s="1"/>
  <c r="AK10" i="2"/>
  <c r="AL10" i="2" s="1"/>
  <c r="AK8" i="2"/>
  <c r="AL8" i="2" s="1"/>
  <c r="AK51" i="2"/>
  <c r="AL51" i="2" s="1"/>
  <c r="AK35" i="2"/>
  <c r="AL35" i="2" s="1"/>
  <c r="AK38" i="2"/>
  <c r="AL38" i="2" s="1"/>
  <c r="AK12" i="2"/>
  <c r="AL12" i="2" s="1"/>
  <c r="AK55" i="2"/>
  <c r="AL55" i="2" s="1"/>
  <c r="AK52" i="2"/>
  <c r="AL52" i="2" s="1"/>
  <c r="AK49" i="2"/>
  <c r="AL49" i="2" s="1"/>
  <c r="AK39" i="2"/>
  <c r="AL39" i="2" s="1"/>
  <c r="AK41" i="2"/>
  <c r="AL41" i="2" s="1"/>
  <c r="AK29" i="2"/>
  <c r="AL29" i="2" s="1"/>
  <c r="AK21" i="2"/>
  <c r="AL21" i="2" s="1"/>
  <c r="AK20" i="2"/>
  <c r="AL20" i="2" s="1"/>
  <c r="AK25" i="2"/>
  <c r="AL25" i="2" s="1"/>
  <c r="AK15" i="2"/>
  <c r="AL15" i="2" s="1"/>
  <c r="AK24" i="2"/>
  <c r="AL24" i="2" s="1"/>
  <c r="AK18" i="2"/>
  <c r="AL18" i="2" s="1"/>
  <c r="AK7" i="2"/>
  <c r="AL7" i="2" s="1"/>
  <c r="AK57" i="2"/>
  <c r="AL57" i="2" s="1"/>
  <c r="AK48" i="2"/>
  <c r="AL48" i="2" s="1"/>
  <c r="AK58" i="2"/>
  <c r="AL58" i="2" s="1"/>
  <c r="AK45" i="2"/>
  <c r="AL45" i="2" s="1"/>
  <c r="AK46" i="2"/>
  <c r="AL46" i="2" s="1"/>
  <c r="AK47" i="2"/>
  <c r="AL47" i="2" s="1"/>
  <c r="AK36" i="2"/>
  <c r="AL36" i="2" s="1"/>
  <c r="AK42" i="2"/>
  <c r="AL42" i="2" s="1"/>
  <c r="AK32" i="2"/>
  <c r="AL32" i="2" s="1"/>
  <c r="AK40" i="2"/>
  <c r="AL40" i="2" s="1"/>
  <c r="AK19" i="2"/>
  <c r="AL19" i="2" s="1"/>
  <c r="AK26" i="2"/>
  <c r="AL26" i="2" s="1"/>
  <c r="AK14" i="2"/>
  <c r="AL14" i="2" s="1"/>
  <c r="AK17" i="2"/>
  <c r="AL17" i="2" s="1"/>
  <c r="AK9" i="2"/>
  <c r="AL9" i="2" s="1"/>
  <c r="AK7" i="3"/>
  <c r="AL7" i="3" s="1"/>
  <c r="AK36" i="3"/>
  <c r="AL36" i="3" s="1"/>
  <c r="AK8" i="3"/>
  <c r="AL8" i="3" s="1"/>
  <c r="AK20" i="3"/>
  <c r="AL20" i="3" s="1"/>
  <c r="AI36" i="3"/>
  <c r="AJ36" i="3" s="1"/>
  <c r="AI21" i="3"/>
  <c r="AJ21" i="3" s="1"/>
  <c r="AK32" i="3"/>
  <c r="AL32" i="3" s="1"/>
  <c r="AK21" i="3"/>
  <c r="AL21" i="3" s="1"/>
  <c r="AK44" i="3"/>
  <c r="AL44" i="3" s="1"/>
  <c r="AK11" i="3"/>
  <c r="AL11" i="3" s="1"/>
  <c r="AK10" i="3"/>
  <c r="AL10" i="3" s="1"/>
  <c r="AK40" i="3"/>
  <c r="AL40" i="3" s="1"/>
  <c r="AK22" i="3"/>
  <c r="AL22" i="3" s="1"/>
  <c r="AK43" i="3"/>
  <c r="AL43" i="3" s="1"/>
  <c r="AK39" i="3"/>
  <c r="AL39" i="3" s="1"/>
  <c r="AK35" i="3"/>
  <c r="AL35" i="3" s="1"/>
  <c r="AK30" i="3"/>
  <c r="AL30" i="3" s="1"/>
  <c r="AK27" i="3"/>
  <c r="AL27" i="3" s="1"/>
  <c r="AK24" i="3"/>
  <c r="AL24" i="3" s="1"/>
  <c r="AK18" i="3"/>
  <c r="AL18" i="3" s="1"/>
  <c r="AK14" i="3"/>
  <c r="AL14" i="3" s="1"/>
  <c r="AI44" i="3"/>
  <c r="AJ44" i="3" s="1"/>
  <c r="AI11" i="3"/>
  <c r="AJ11" i="3" s="1"/>
  <c r="AK42" i="3"/>
  <c r="AL42" i="3" s="1"/>
  <c r="AK38" i="3"/>
  <c r="AL38" i="3" s="1"/>
  <c r="AK34" i="3"/>
  <c r="AL34" i="3" s="1"/>
  <c r="AK28" i="3"/>
  <c r="AL28" i="3" s="1"/>
  <c r="AK26" i="3"/>
  <c r="AL26" i="3" s="1"/>
  <c r="AK25" i="3"/>
  <c r="AL25" i="3" s="1"/>
  <c r="AK23" i="3"/>
  <c r="AL23" i="3" s="1"/>
  <c r="AK12" i="3"/>
  <c r="AL12" i="3" s="1"/>
  <c r="AK6" i="3"/>
  <c r="AL6" i="3" s="1"/>
  <c r="AI7" i="3"/>
  <c r="AJ7" i="3" s="1"/>
  <c r="AI40" i="3"/>
  <c r="AJ40" i="3" s="1"/>
  <c r="AI22" i="3"/>
  <c r="AJ22" i="3" s="1"/>
  <c r="AK31" i="3"/>
  <c r="AL31" i="3" s="1"/>
  <c r="AK41" i="3"/>
  <c r="AL41" i="3" s="1"/>
  <c r="AK37" i="3"/>
  <c r="AL37" i="3" s="1"/>
  <c r="AK33" i="3"/>
  <c r="AL33" i="3" s="1"/>
  <c r="AK29" i="3"/>
  <c r="AL29" i="3" s="1"/>
  <c r="AK13" i="3"/>
  <c r="AL13" i="3" s="1"/>
  <c r="AK16" i="3"/>
  <c r="AL16" i="3" s="1"/>
  <c r="AK15" i="3"/>
  <c r="AL15" i="3" s="1"/>
  <c r="AK9" i="3"/>
  <c r="AL9" i="3" s="1"/>
  <c r="AI43" i="3"/>
  <c r="AJ43" i="3" s="1"/>
  <c r="AI39" i="3"/>
  <c r="AJ39" i="3" s="1"/>
  <c r="AI35" i="3"/>
  <c r="AJ35" i="3" s="1"/>
  <c r="AI30" i="3"/>
  <c r="AJ30" i="3" s="1"/>
  <c r="AI18" i="3"/>
  <c r="AJ18" i="3" s="1"/>
  <c r="AI8" i="3"/>
  <c r="AJ8" i="3" s="1"/>
  <c r="AI42" i="3"/>
  <c r="AJ42" i="3" s="1"/>
  <c r="AI38" i="3"/>
  <c r="AJ38" i="3" s="1"/>
  <c r="AI34" i="3"/>
  <c r="AJ34" i="3" s="1"/>
  <c r="AI26" i="3"/>
  <c r="AJ26" i="3" s="1"/>
  <c r="AI25" i="3"/>
  <c r="AJ25" i="3" s="1"/>
  <c r="AI12" i="3"/>
  <c r="AJ12" i="3" s="1"/>
  <c r="AI6" i="3"/>
  <c r="AJ6" i="3" s="1"/>
  <c r="AI31" i="3"/>
  <c r="AJ31" i="3" s="1"/>
  <c r="AI41" i="3"/>
  <c r="AJ41" i="3" s="1"/>
  <c r="AI37" i="3"/>
  <c r="AJ37" i="3" s="1"/>
  <c r="AI33" i="3"/>
  <c r="AJ33" i="3" s="1"/>
  <c r="AI29" i="3"/>
  <c r="AJ29" i="3" s="1"/>
  <c r="AI13" i="3"/>
  <c r="AJ13" i="3" s="1"/>
  <c r="AI15" i="3"/>
  <c r="AJ15" i="3" s="1"/>
  <c r="AI9" i="3"/>
  <c r="AJ9" i="3" s="1"/>
  <c r="J4" i="23"/>
  <c r="J5" i="23" s="1"/>
  <c r="J6" i="23" s="1"/>
  <c r="AA13" i="3"/>
  <c r="AB13" i="3" s="1"/>
  <c r="AC36" i="3"/>
  <c r="AD36" i="3" s="1"/>
  <c r="AC11" i="3"/>
  <c r="AD11" i="3" s="1"/>
  <c r="AC43" i="3"/>
  <c r="AD43" i="3" s="1"/>
  <c r="AC39" i="3"/>
  <c r="AD39" i="3" s="1"/>
  <c r="AC35" i="3"/>
  <c r="AD35" i="3" s="1"/>
  <c r="AC32" i="3"/>
  <c r="AD32" i="3" s="1"/>
  <c r="AC30" i="3"/>
  <c r="AD30" i="3" s="1"/>
  <c r="AC10" i="3"/>
  <c r="AD10" i="3" s="1"/>
  <c r="AC40" i="3"/>
  <c r="AD40" i="3" s="1"/>
  <c r="AC20" i="3"/>
  <c r="AD20" i="3" s="1"/>
  <c r="AC42" i="3"/>
  <c r="AD42" i="3" s="1"/>
  <c r="AC38" i="3"/>
  <c r="AD38" i="3" s="1"/>
  <c r="AC27" i="3"/>
  <c r="AD27" i="3" s="1"/>
  <c r="AC18" i="3"/>
  <c r="AD18" i="3" s="1"/>
  <c r="AC21" i="3"/>
  <c r="AD21" i="3" s="1"/>
  <c r="AC44" i="3"/>
  <c r="AD44" i="3" s="1"/>
  <c r="AC33" i="3"/>
  <c r="AD33" i="3" s="1"/>
  <c r="AC13" i="3"/>
  <c r="AD13" i="3" s="1"/>
  <c r="AC31" i="3"/>
  <c r="AD31" i="3" s="1"/>
  <c r="AC41" i="3"/>
  <c r="AD41" i="3" s="1"/>
  <c r="AC37" i="3"/>
  <c r="AD37" i="3" s="1"/>
  <c r="AC34" i="3"/>
  <c r="AD34" i="3" s="1"/>
  <c r="AC26" i="3"/>
  <c r="AD26" i="3" s="1"/>
  <c r="AA40" i="3"/>
  <c r="AB40" i="3" s="1"/>
  <c r="AA33" i="3"/>
  <c r="AB33" i="3" s="1"/>
  <c r="AA20" i="3"/>
  <c r="AB20" i="3" s="1"/>
  <c r="AA43" i="3"/>
  <c r="AB43" i="3" s="1"/>
  <c r="AA39" i="3"/>
  <c r="AB39" i="3" s="1"/>
  <c r="AA35" i="3"/>
  <c r="AB35" i="3" s="1"/>
  <c r="AA32" i="3"/>
  <c r="AB32" i="3" s="1"/>
  <c r="AA30" i="3"/>
  <c r="AB30" i="3" s="1"/>
  <c r="AA23" i="3"/>
  <c r="AB23" i="3" s="1"/>
  <c r="AA44" i="3"/>
  <c r="AB44" i="3" s="1"/>
  <c r="AA36" i="3"/>
  <c r="AB36" i="3" s="1"/>
  <c r="AA29" i="3"/>
  <c r="AB29" i="3" s="1"/>
  <c r="AA11" i="3"/>
  <c r="AB11" i="3" s="1"/>
  <c r="AA8" i="3"/>
  <c r="AB8" i="3" s="1"/>
  <c r="Y7" i="3"/>
  <c r="Z7" i="3" s="1"/>
  <c r="AA42" i="3"/>
  <c r="AB42" i="3" s="1"/>
  <c r="AA38" i="3"/>
  <c r="AB38" i="3" s="1"/>
  <c r="AA28" i="3"/>
  <c r="AB28" i="3" s="1"/>
  <c r="AA22" i="3"/>
  <c r="AB22" i="3" s="1"/>
  <c r="AA16" i="3"/>
  <c r="AB16" i="3" s="1"/>
  <c r="AA18" i="3"/>
  <c r="AB18" i="3" s="1"/>
  <c r="AA15" i="3"/>
  <c r="AB15" i="3" s="1"/>
  <c r="AA21" i="3"/>
  <c r="AB21" i="3" s="1"/>
  <c r="AA31" i="3"/>
  <c r="AB31" i="3" s="1"/>
  <c r="AA41" i="3"/>
  <c r="AB41" i="3" s="1"/>
  <c r="AA37" i="3"/>
  <c r="AB37" i="3" s="1"/>
  <c r="AA34" i="3"/>
  <c r="AB34" i="3" s="1"/>
  <c r="Y44" i="3"/>
  <c r="Z44" i="3" s="1"/>
  <c r="Y36" i="3"/>
  <c r="Z36" i="3" s="1"/>
  <c r="Y43" i="3"/>
  <c r="Z43" i="3" s="1"/>
  <c r="Y39" i="3"/>
  <c r="Z39" i="3" s="1"/>
  <c r="Y35" i="3"/>
  <c r="Z35" i="3" s="1"/>
  <c r="Y32" i="3"/>
  <c r="Z32" i="3" s="1"/>
  <c r="Y30" i="3"/>
  <c r="Z30" i="3" s="1"/>
  <c r="Y23" i="3"/>
  <c r="Z23" i="3" s="1"/>
  <c r="Y13" i="3"/>
  <c r="Z13" i="3" s="1"/>
  <c r="J4" i="21"/>
  <c r="J5" i="21" s="1"/>
  <c r="J6" i="21" s="1"/>
  <c r="J7" i="21" s="1"/>
  <c r="J8" i="21" s="1"/>
  <c r="J9" i="21" s="1"/>
  <c r="J10" i="21" s="1"/>
  <c r="J11" i="21" s="1"/>
  <c r="J12" i="21" s="1"/>
  <c r="J13" i="21" s="1"/>
  <c r="J14" i="21" s="1"/>
  <c r="J15" i="21" s="1"/>
  <c r="J16" i="21" s="1"/>
  <c r="J17" i="21" s="1"/>
  <c r="J18" i="21" s="1"/>
  <c r="J19" i="21" s="1"/>
  <c r="Y42" i="3"/>
  <c r="Z42" i="3" s="1"/>
  <c r="Y38" i="3"/>
  <c r="Z38" i="3" s="1"/>
  <c r="Y16" i="3"/>
  <c r="Z16" i="3" s="1"/>
  <c r="Y15" i="3"/>
  <c r="Z15" i="3" s="1"/>
  <c r="Y21" i="3"/>
  <c r="Z21" i="3" s="1"/>
  <c r="Y40" i="3"/>
  <c r="Z40" i="3" s="1"/>
  <c r="Y33" i="3"/>
  <c r="Z33" i="3" s="1"/>
  <c r="Y11" i="3"/>
  <c r="Z11" i="3" s="1"/>
  <c r="Y31" i="3"/>
  <c r="Z31" i="3" s="1"/>
  <c r="Y41" i="3"/>
  <c r="Z41" i="3" s="1"/>
  <c r="Y37" i="3"/>
  <c r="Z37" i="3" s="1"/>
  <c r="Y34" i="3"/>
  <c r="Z34" i="3" s="1"/>
  <c r="J4" i="17"/>
  <c r="J5" i="17" s="1"/>
  <c r="J6" i="17" s="1"/>
  <c r="J7" i="17" s="1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3" i="19"/>
  <c r="J4" i="19" s="1"/>
  <c r="W44" i="3"/>
  <c r="W36" i="3"/>
  <c r="W11" i="3"/>
  <c r="W13" i="3"/>
  <c r="W42" i="3"/>
  <c r="W38" i="3"/>
  <c r="W21" i="3"/>
  <c r="W40" i="3"/>
  <c r="W33" i="3"/>
  <c r="W20" i="3"/>
  <c r="W43" i="3"/>
  <c r="W39" i="3"/>
  <c r="W35" i="3"/>
  <c r="W32" i="3"/>
  <c r="W30" i="3"/>
  <c r="W12" i="3"/>
  <c r="W23" i="3"/>
  <c r="W31" i="3"/>
  <c r="W41" i="3"/>
  <c r="W37" i="3"/>
  <c r="W34" i="3"/>
  <c r="W26" i="3"/>
  <c r="W6" i="3"/>
  <c r="U7" i="3"/>
  <c r="V7" i="3" s="1"/>
  <c r="U6" i="3"/>
  <c r="U31" i="3"/>
  <c r="U8" i="3"/>
  <c r="U43" i="3"/>
  <c r="U23" i="3"/>
  <c r="U33" i="3"/>
  <c r="U22" i="3"/>
  <c r="U21" i="3"/>
  <c r="U42" i="3"/>
  <c r="U39" i="3"/>
  <c r="U37" i="3"/>
  <c r="U35" i="3"/>
  <c r="U32" i="3"/>
  <c r="U11" i="3"/>
  <c r="U16" i="3"/>
  <c r="U30" i="3"/>
  <c r="U41" i="3"/>
  <c r="U38" i="3"/>
  <c r="U36" i="3"/>
  <c r="U28" i="3"/>
  <c r="U26" i="3"/>
  <c r="U25" i="3"/>
  <c r="U29" i="3"/>
  <c r="U44" i="3"/>
  <c r="U40" i="3"/>
  <c r="U27" i="3"/>
  <c r="U20" i="3"/>
  <c r="U34" i="3"/>
  <c r="S15" i="3"/>
  <c r="S43" i="3"/>
  <c r="S31" i="3"/>
  <c r="S11" i="3"/>
  <c r="S18" i="3"/>
  <c r="S7" i="3"/>
  <c r="S33" i="3"/>
  <c r="S22" i="3"/>
  <c r="S42" i="3"/>
  <c r="S39" i="3"/>
  <c r="S37" i="3"/>
  <c r="S35" i="3"/>
  <c r="S32" i="3"/>
  <c r="S8" i="3"/>
  <c r="S16" i="3"/>
  <c r="S30" i="3"/>
  <c r="S41" i="3"/>
  <c r="S38" i="3"/>
  <c r="S36" i="3"/>
  <c r="S28" i="3"/>
  <c r="S26" i="3"/>
  <c r="S13" i="3"/>
  <c r="T13" i="3" s="1"/>
  <c r="S29" i="3"/>
  <c r="S44" i="3"/>
  <c r="S40" i="3"/>
  <c r="S14" i="3"/>
  <c r="S34" i="3"/>
  <c r="I3" i="9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AK22" i="2" l="1"/>
  <c r="AL22" i="2" s="1"/>
  <c r="AK44" i="2"/>
  <c r="AL44" i="2" s="1"/>
  <c r="AK6" i="2"/>
  <c r="AL6" i="2" s="1"/>
  <c r="AK33" i="2"/>
  <c r="AL33" i="2" s="1"/>
  <c r="AK30" i="2"/>
  <c r="AL30" i="2" s="1"/>
  <c r="AK27" i="2"/>
  <c r="AL27" i="2" s="1"/>
  <c r="AI24" i="3"/>
  <c r="AJ24" i="3" s="1"/>
  <c r="AI16" i="3"/>
  <c r="AJ16" i="3" s="1"/>
  <c r="AI28" i="3"/>
  <c r="AJ28" i="3" s="1"/>
  <c r="AI27" i="3"/>
  <c r="AJ27" i="3" s="1"/>
  <c r="AI32" i="3"/>
  <c r="AJ32" i="3" s="1"/>
  <c r="AI20" i="3"/>
  <c r="AJ20" i="3" s="1"/>
  <c r="AI23" i="3"/>
  <c r="AJ23" i="3" s="1"/>
  <c r="AI14" i="3"/>
  <c r="AJ14" i="3" s="1"/>
  <c r="AI10" i="3"/>
  <c r="AJ10" i="3" s="1"/>
  <c r="AI17" i="3"/>
  <c r="AJ17" i="3" s="1"/>
  <c r="AA19" i="3"/>
  <c r="AB19" i="3" s="1"/>
  <c r="W19" i="3"/>
  <c r="X19" i="3" s="1"/>
  <c r="AI19" i="3"/>
  <c r="AJ19" i="3" s="1"/>
  <c r="AK19" i="3"/>
  <c r="AL19" i="3" s="1"/>
  <c r="S19" i="3"/>
  <c r="T19" i="3" s="1"/>
  <c r="AA6" i="3"/>
  <c r="AB6" i="3" s="1"/>
  <c r="AC6" i="3"/>
  <c r="AD6" i="3" s="1"/>
  <c r="J20" i="21"/>
  <c r="J21" i="21" s="1"/>
  <c r="AA25" i="3" s="1"/>
  <c r="AB25" i="3" s="1"/>
  <c r="S17" i="3"/>
  <c r="T17" i="3" s="1"/>
  <c r="AA17" i="3"/>
  <c r="AB17" i="3" s="1"/>
  <c r="AC7" i="3"/>
  <c r="AD7" i="3" s="1"/>
  <c r="J7" i="23"/>
  <c r="J8" i="23" s="1"/>
  <c r="J9" i="23" s="1"/>
  <c r="S21" i="3"/>
  <c r="X32" i="3"/>
  <c r="X36" i="3"/>
  <c r="X34" i="3"/>
  <c r="X23" i="3"/>
  <c r="X35" i="3"/>
  <c r="X33" i="3"/>
  <c r="X42" i="3"/>
  <c r="X44" i="3"/>
  <c r="X26" i="3"/>
  <c r="X20" i="3"/>
  <c r="X37" i="3"/>
  <c r="X12" i="3"/>
  <c r="X39" i="3"/>
  <c r="X40" i="3"/>
  <c r="X13" i="3"/>
  <c r="X31" i="3"/>
  <c r="X38" i="3"/>
  <c r="X6" i="3"/>
  <c r="X41" i="3"/>
  <c r="X30" i="3"/>
  <c r="X43" i="3"/>
  <c r="X21" i="3"/>
  <c r="X11" i="3"/>
  <c r="AA9" i="3"/>
  <c r="AB9" i="3" s="1"/>
  <c r="W7" i="3"/>
  <c r="AA26" i="3"/>
  <c r="AB26" i="3" s="1"/>
  <c r="AA27" i="3"/>
  <c r="AB27" i="3" s="1"/>
  <c r="AA14" i="3"/>
  <c r="AB14" i="3" s="1"/>
  <c r="AA12" i="3"/>
  <c r="AB12" i="3" s="1"/>
  <c r="AA7" i="3"/>
  <c r="AB7" i="3" s="1"/>
  <c r="AA24" i="3"/>
  <c r="AB24" i="3" s="1"/>
  <c r="AA10" i="3"/>
  <c r="AB10" i="3" s="1"/>
  <c r="J5" i="19"/>
  <c r="Y6" i="3" s="1"/>
  <c r="Z6" i="3" s="1"/>
  <c r="W9" i="3"/>
  <c r="W15" i="3"/>
  <c r="W27" i="3"/>
  <c r="W14" i="3"/>
  <c r="W18" i="3"/>
  <c r="W28" i="3"/>
  <c r="W29" i="3"/>
  <c r="W16" i="3"/>
  <c r="W10" i="3"/>
  <c r="W24" i="3"/>
  <c r="W25" i="3"/>
  <c r="W22" i="3"/>
  <c r="W8" i="3"/>
  <c r="J4" i="15"/>
  <c r="S20" i="3"/>
  <c r="S27" i="3"/>
  <c r="S9" i="3"/>
  <c r="S23" i="3"/>
  <c r="S25" i="3"/>
  <c r="S12" i="3"/>
  <c r="S10" i="3"/>
  <c r="S6" i="3"/>
  <c r="S24" i="3"/>
  <c r="Q34" i="3"/>
  <c r="Q40" i="3"/>
  <c r="Q44" i="3"/>
  <c r="Q28" i="3"/>
  <c r="Q36" i="3"/>
  <c r="Q38" i="3"/>
  <c r="Q41" i="3"/>
  <c r="Q30" i="3"/>
  <c r="Q43" i="3"/>
  <c r="Q31" i="3"/>
  <c r="Q32" i="3"/>
  <c r="Q35" i="3"/>
  <c r="Q37" i="3"/>
  <c r="Q39" i="3"/>
  <c r="Q42" i="3"/>
  <c r="Q22" i="3"/>
  <c r="Q33" i="3"/>
  <c r="J3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3" i="7"/>
  <c r="J152" i="7"/>
  <c r="I152" i="7"/>
  <c r="J151" i="7"/>
  <c r="I151" i="7"/>
  <c r="J150" i="7"/>
  <c r="I150" i="7"/>
  <c r="J149" i="7"/>
  <c r="I149" i="7"/>
  <c r="J148" i="7"/>
  <c r="I148" i="7"/>
  <c r="J147" i="7"/>
  <c r="I147" i="7"/>
  <c r="J146" i="7"/>
  <c r="I146" i="7"/>
  <c r="J145" i="7"/>
  <c r="I145" i="7"/>
  <c r="J144" i="7"/>
  <c r="I144" i="7"/>
  <c r="J143" i="7"/>
  <c r="I143" i="7"/>
  <c r="J142" i="7"/>
  <c r="I142" i="7"/>
  <c r="J141" i="7"/>
  <c r="I141" i="7"/>
  <c r="J140" i="7"/>
  <c r="I140" i="7"/>
  <c r="J139" i="7"/>
  <c r="I139" i="7"/>
  <c r="J138" i="7"/>
  <c r="I138" i="7"/>
  <c r="J137" i="7"/>
  <c r="I137" i="7"/>
  <c r="J136" i="7"/>
  <c r="I136" i="7"/>
  <c r="J135" i="7"/>
  <c r="I135" i="7"/>
  <c r="J134" i="7"/>
  <c r="I134" i="7"/>
  <c r="J133" i="7"/>
  <c r="I133" i="7"/>
  <c r="J132" i="7"/>
  <c r="I132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22" i="7"/>
  <c r="I122" i="7"/>
  <c r="J121" i="7"/>
  <c r="I121" i="7"/>
  <c r="J120" i="7"/>
  <c r="I120" i="7"/>
  <c r="J119" i="7"/>
  <c r="I119" i="7"/>
  <c r="J118" i="7"/>
  <c r="I118" i="7"/>
  <c r="J117" i="7"/>
  <c r="I117" i="7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J107" i="7"/>
  <c r="I107" i="7"/>
  <c r="J106" i="7"/>
  <c r="I106" i="7"/>
  <c r="J105" i="7"/>
  <c r="I105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J90" i="7"/>
  <c r="I90" i="7"/>
  <c r="J89" i="7"/>
  <c r="I89" i="7"/>
  <c r="J88" i="7"/>
  <c r="I88" i="7"/>
  <c r="J87" i="7"/>
  <c r="I87" i="7"/>
  <c r="J86" i="7"/>
  <c r="I86" i="7"/>
  <c r="J85" i="7"/>
  <c r="I85" i="7"/>
  <c r="J84" i="7"/>
  <c r="I84" i="7"/>
  <c r="J83" i="7"/>
  <c r="I83" i="7"/>
  <c r="J82" i="7"/>
  <c r="I82" i="7"/>
  <c r="J81" i="7"/>
  <c r="I81" i="7"/>
  <c r="J80" i="7"/>
  <c r="I80" i="7"/>
  <c r="J79" i="7"/>
  <c r="I79" i="7"/>
  <c r="J78" i="7"/>
  <c r="I78" i="7"/>
  <c r="J77" i="7"/>
  <c r="I77" i="7"/>
  <c r="J76" i="7"/>
  <c r="I76" i="7"/>
  <c r="J75" i="7"/>
  <c r="I75" i="7"/>
  <c r="J74" i="7"/>
  <c r="I74" i="7"/>
  <c r="J73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52" i="5"/>
  <c r="I152" i="5"/>
  <c r="J151" i="5"/>
  <c r="I151" i="5"/>
  <c r="J150" i="5"/>
  <c r="I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36" i="5"/>
  <c r="I136" i="5"/>
  <c r="J135" i="5"/>
  <c r="I135" i="5"/>
  <c r="J134" i="5"/>
  <c r="I134" i="5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J126" i="5"/>
  <c r="I126" i="5"/>
  <c r="J125" i="5"/>
  <c r="I125" i="5"/>
  <c r="J124" i="5"/>
  <c r="I124" i="5"/>
  <c r="J123" i="5"/>
  <c r="I123" i="5"/>
  <c r="J122" i="5"/>
  <c r="I122" i="5"/>
  <c r="J121" i="5"/>
  <c r="I121" i="5"/>
  <c r="J120" i="5"/>
  <c r="I120" i="5"/>
  <c r="J119" i="5"/>
  <c r="I119" i="5"/>
  <c r="J118" i="5"/>
  <c r="I118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J106" i="5"/>
  <c r="I106" i="5"/>
  <c r="J105" i="5"/>
  <c r="I105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AC8" i="3" l="1"/>
  <c r="AD8" i="3" s="1"/>
  <c r="J3" i="5"/>
  <c r="K19" i="3" s="1"/>
  <c r="L19" i="3" s="1"/>
  <c r="J3" i="7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M17" i="3"/>
  <c r="N17" i="3" s="1"/>
  <c r="AC23" i="3"/>
  <c r="AD23" i="3" s="1"/>
  <c r="J10" i="23"/>
  <c r="J11" i="23" s="1"/>
  <c r="J12" i="23" s="1"/>
  <c r="X25" i="3"/>
  <c r="X29" i="3"/>
  <c r="X27" i="3"/>
  <c r="X24" i="3"/>
  <c r="X28" i="3"/>
  <c r="X15" i="3"/>
  <c r="X8" i="3"/>
  <c r="X10" i="3"/>
  <c r="X18" i="3"/>
  <c r="X9" i="3"/>
  <c r="X22" i="3"/>
  <c r="X16" i="3"/>
  <c r="X14" i="3"/>
  <c r="X7" i="3"/>
  <c r="J6" i="19"/>
  <c r="J7" i="19" s="1"/>
  <c r="Y8" i="3" s="1"/>
  <c r="Z8" i="3" s="1"/>
  <c r="J5" i="15"/>
  <c r="O13" i="3"/>
  <c r="P13" i="3" s="1"/>
  <c r="J4" i="9"/>
  <c r="M11" i="3"/>
  <c r="M43" i="3"/>
  <c r="M18" i="3"/>
  <c r="M6" i="3"/>
  <c r="M33" i="3"/>
  <c r="M24" i="3"/>
  <c r="M21" i="3"/>
  <c r="M42" i="3"/>
  <c r="M39" i="3"/>
  <c r="M37" i="3"/>
  <c r="M35" i="3"/>
  <c r="M32" i="3"/>
  <c r="M8" i="3"/>
  <c r="M12" i="3"/>
  <c r="M30" i="3"/>
  <c r="M41" i="3"/>
  <c r="M38" i="3"/>
  <c r="M36" i="3"/>
  <c r="M28" i="3"/>
  <c r="M26" i="3"/>
  <c r="M31" i="3"/>
  <c r="M23" i="3"/>
  <c r="M13" i="3"/>
  <c r="N13" i="3" s="1"/>
  <c r="M29" i="3"/>
  <c r="M44" i="3"/>
  <c r="M40" i="3"/>
  <c r="M27" i="3"/>
  <c r="M20" i="3"/>
  <c r="M34" i="3"/>
  <c r="M15" i="3"/>
  <c r="K11" i="3"/>
  <c r="K43" i="3"/>
  <c r="K23" i="3"/>
  <c r="K33" i="3"/>
  <c r="K22" i="3"/>
  <c r="K24" i="3"/>
  <c r="K21" i="3"/>
  <c r="K42" i="3"/>
  <c r="K39" i="3"/>
  <c r="K37" i="3"/>
  <c r="K35" i="3"/>
  <c r="K32" i="3"/>
  <c r="K31" i="3"/>
  <c r="K18" i="3"/>
  <c r="K6" i="3"/>
  <c r="K12" i="3"/>
  <c r="K16" i="3"/>
  <c r="K41" i="3"/>
  <c r="K38" i="3"/>
  <c r="K36" i="3"/>
  <c r="K28" i="3"/>
  <c r="K26" i="3"/>
  <c r="K13" i="3"/>
  <c r="L13" i="3" s="1"/>
  <c r="K29" i="3"/>
  <c r="K44" i="3"/>
  <c r="K40" i="3"/>
  <c r="K27" i="3"/>
  <c r="K34" i="3"/>
  <c r="J4" i="5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AC12" i="3" l="1"/>
  <c r="AD12" i="3" s="1"/>
  <c r="M19" i="3"/>
  <c r="N19" i="3" s="1"/>
  <c r="J6" i="15"/>
  <c r="J7" i="15" s="1"/>
  <c r="J8" i="15" s="1"/>
  <c r="J9" i="15" s="1"/>
  <c r="J10" i="15" s="1"/>
  <c r="J11" i="15" s="1"/>
  <c r="J12" i="15" s="1"/>
  <c r="U13" i="3"/>
  <c r="V13" i="3" s="1"/>
  <c r="J13" i="23"/>
  <c r="J14" i="23" s="1"/>
  <c r="AC16" i="3" s="1"/>
  <c r="AD16" i="3" s="1"/>
  <c r="J8" i="19"/>
  <c r="J9" i="19" s="1"/>
  <c r="Y26" i="3" s="1"/>
  <c r="Z26" i="3" s="1"/>
  <c r="J5" i="9"/>
  <c r="J6" i="9" s="1"/>
  <c r="J7" i="9" s="1"/>
  <c r="J8" i="9" s="1"/>
  <c r="J9" i="9" s="1"/>
  <c r="J10" i="9" s="1"/>
  <c r="J11" i="9" s="1"/>
  <c r="J12" i="9" s="1"/>
  <c r="J13" i="9" s="1"/>
  <c r="M10" i="3"/>
  <c r="M25" i="3"/>
  <c r="M9" i="3"/>
  <c r="M7" i="3"/>
  <c r="M14" i="3"/>
  <c r="M16" i="3"/>
  <c r="M22" i="3"/>
  <c r="K7" i="3"/>
  <c r="J18" i="5"/>
  <c r="J19" i="5" s="1"/>
  <c r="J20" i="5" s="1"/>
  <c r="J21" i="5" s="1"/>
  <c r="J22" i="5" s="1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J152" i="10"/>
  <c r="I152" i="10"/>
  <c r="J151" i="10"/>
  <c r="I151" i="10"/>
  <c r="J150" i="10"/>
  <c r="I150" i="10"/>
  <c r="J149" i="10"/>
  <c r="I149" i="10"/>
  <c r="J148" i="10"/>
  <c r="I148" i="10"/>
  <c r="J147" i="10"/>
  <c r="I147" i="10"/>
  <c r="J146" i="10"/>
  <c r="I146" i="10"/>
  <c r="J145" i="10"/>
  <c r="I145" i="10"/>
  <c r="J144" i="10"/>
  <c r="I144" i="10"/>
  <c r="J143" i="10"/>
  <c r="I143" i="10"/>
  <c r="J142" i="10"/>
  <c r="I142" i="10"/>
  <c r="J141" i="10"/>
  <c r="I141" i="10"/>
  <c r="J140" i="10"/>
  <c r="I140" i="10"/>
  <c r="J139" i="10"/>
  <c r="I139" i="10"/>
  <c r="J138" i="10"/>
  <c r="I138" i="10"/>
  <c r="J137" i="10"/>
  <c r="I137" i="10"/>
  <c r="J136" i="10"/>
  <c r="I136" i="10"/>
  <c r="J135" i="10"/>
  <c r="I135" i="10"/>
  <c r="J134" i="10"/>
  <c r="I134" i="10"/>
  <c r="J133" i="10"/>
  <c r="I133" i="10"/>
  <c r="J132" i="10"/>
  <c r="I132" i="10"/>
  <c r="J131" i="10"/>
  <c r="I131" i="10"/>
  <c r="J130" i="10"/>
  <c r="I130" i="10"/>
  <c r="J129" i="10"/>
  <c r="I129" i="10"/>
  <c r="J128" i="10"/>
  <c r="I128" i="10"/>
  <c r="J127" i="10"/>
  <c r="I127" i="10"/>
  <c r="J126" i="10"/>
  <c r="I126" i="10"/>
  <c r="J125" i="10"/>
  <c r="I125" i="10"/>
  <c r="J124" i="10"/>
  <c r="I124" i="10"/>
  <c r="J123" i="10"/>
  <c r="I123" i="10"/>
  <c r="J122" i="10"/>
  <c r="I122" i="10"/>
  <c r="J121" i="10"/>
  <c r="I121" i="10"/>
  <c r="J120" i="10"/>
  <c r="I120" i="10"/>
  <c r="J119" i="10"/>
  <c r="I119" i="10"/>
  <c r="J118" i="10"/>
  <c r="I118" i="10"/>
  <c r="J117" i="10"/>
  <c r="I117" i="10"/>
  <c r="J116" i="10"/>
  <c r="I116" i="10"/>
  <c r="J115" i="10"/>
  <c r="I115" i="10"/>
  <c r="J114" i="10"/>
  <c r="I114" i="10"/>
  <c r="J113" i="10"/>
  <c r="I113" i="10"/>
  <c r="J112" i="10"/>
  <c r="I112" i="10"/>
  <c r="J111" i="10"/>
  <c r="I111" i="10"/>
  <c r="J110" i="10"/>
  <c r="I110" i="10"/>
  <c r="J109" i="10"/>
  <c r="I109" i="10"/>
  <c r="J108" i="10"/>
  <c r="I108" i="10"/>
  <c r="J107" i="10"/>
  <c r="I107" i="10"/>
  <c r="J106" i="10"/>
  <c r="I106" i="10"/>
  <c r="J105" i="10"/>
  <c r="I105" i="10"/>
  <c r="J104" i="10"/>
  <c r="I104" i="10"/>
  <c r="J103" i="10"/>
  <c r="I103" i="10"/>
  <c r="J102" i="10"/>
  <c r="I102" i="10"/>
  <c r="J101" i="10"/>
  <c r="I101" i="10"/>
  <c r="J100" i="10"/>
  <c r="I100" i="10"/>
  <c r="J99" i="10"/>
  <c r="I99" i="10"/>
  <c r="J98" i="10"/>
  <c r="I98" i="10"/>
  <c r="J97" i="10"/>
  <c r="I97" i="10"/>
  <c r="J96" i="10"/>
  <c r="I96" i="10"/>
  <c r="J95" i="10"/>
  <c r="I95" i="10"/>
  <c r="J94" i="10"/>
  <c r="I94" i="10"/>
  <c r="J93" i="10"/>
  <c r="I93" i="10"/>
  <c r="J92" i="10"/>
  <c r="I92" i="10"/>
  <c r="J91" i="10"/>
  <c r="I91" i="10"/>
  <c r="J90" i="10"/>
  <c r="I90" i="10"/>
  <c r="J89" i="10"/>
  <c r="I89" i="10"/>
  <c r="J88" i="10"/>
  <c r="I88" i="10"/>
  <c r="J87" i="10"/>
  <c r="I87" i="10"/>
  <c r="J86" i="10"/>
  <c r="I86" i="10"/>
  <c r="J85" i="10"/>
  <c r="I85" i="10"/>
  <c r="J84" i="10"/>
  <c r="I84" i="10"/>
  <c r="J83" i="10"/>
  <c r="I83" i="10"/>
  <c r="J82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J152" i="8"/>
  <c r="I152" i="8"/>
  <c r="J151" i="8"/>
  <c r="I151" i="8"/>
  <c r="J150" i="8"/>
  <c r="I150" i="8"/>
  <c r="J149" i="8"/>
  <c r="I149" i="8"/>
  <c r="J148" i="8"/>
  <c r="I148" i="8"/>
  <c r="J147" i="8"/>
  <c r="I147" i="8"/>
  <c r="J146" i="8"/>
  <c r="I146" i="8"/>
  <c r="J145" i="8"/>
  <c r="I145" i="8"/>
  <c r="J144" i="8"/>
  <c r="I144" i="8"/>
  <c r="J143" i="8"/>
  <c r="I143" i="8"/>
  <c r="J142" i="8"/>
  <c r="I142" i="8"/>
  <c r="J141" i="8"/>
  <c r="I141" i="8"/>
  <c r="J140" i="8"/>
  <c r="I140" i="8"/>
  <c r="J139" i="8"/>
  <c r="I139" i="8"/>
  <c r="J138" i="8"/>
  <c r="I138" i="8"/>
  <c r="J137" i="8"/>
  <c r="I137" i="8"/>
  <c r="J136" i="8"/>
  <c r="I136" i="8"/>
  <c r="J135" i="8"/>
  <c r="I135" i="8"/>
  <c r="J134" i="8"/>
  <c r="I134" i="8"/>
  <c r="J133" i="8"/>
  <c r="I133" i="8"/>
  <c r="J132" i="8"/>
  <c r="I132" i="8"/>
  <c r="J131" i="8"/>
  <c r="I131" i="8"/>
  <c r="J130" i="8"/>
  <c r="I130" i="8"/>
  <c r="J129" i="8"/>
  <c r="I129" i="8"/>
  <c r="J128" i="8"/>
  <c r="I128" i="8"/>
  <c r="J127" i="8"/>
  <c r="I127" i="8"/>
  <c r="J126" i="8"/>
  <c r="I126" i="8"/>
  <c r="J125" i="8"/>
  <c r="I125" i="8"/>
  <c r="J124" i="8"/>
  <c r="I124" i="8"/>
  <c r="J123" i="8"/>
  <c r="I123" i="8"/>
  <c r="J122" i="8"/>
  <c r="I122" i="8"/>
  <c r="J121" i="8"/>
  <c r="I121" i="8"/>
  <c r="J120" i="8"/>
  <c r="I120" i="8"/>
  <c r="J119" i="8"/>
  <c r="I119" i="8"/>
  <c r="J118" i="8"/>
  <c r="I118" i="8"/>
  <c r="J117" i="8"/>
  <c r="I117" i="8"/>
  <c r="J116" i="8"/>
  <c r="I116" i="8"/>
  <c r="J115" i="8"/>
  <c r="I115" i="8"/>
  <c r="J114" i="8"/>
  <c r="I114" i="8"/>
  <c r="J113" i="8"/>
  <c r="I113" i="8"/>
  <c r="J112" i="8"/>
  <c r="I112" i="8"/>
  <c r="J111" i="8"/>
  <c r="I111" i="8"/>
  <c r="J110" i="8"/>
  <c r="I110" i="8"/>
  <c r="J109" i="8"/>
  <c r="I109" i="8"/>
  <c r="J108" i="8"/>
  <c r="I108" i="8"/>
  <c r="J107" i="8"/>
  <c r="I107" i="8"/>
  <c r="J106" i="8"/>
  <c r="I106" i="8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3" i="6"/>
  <c r="J3" i="6" s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13" i="15" l="1"/>
  <c r="U15" i="3" s="1"/>
  <c r="U18" i="3"/>
  <c r="K8" i="3"/>
  <c r="K15" i="3"/>
  <c r="J3" i="25"/>
  <c r="J4" i="27"/>
  <c r="J5" i="27" s="1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J34" i="27" s="1"/>
  <c r="J35" i="27" s="1"/>
  <c r="J36" i="27" s="1"/>
  <c r="J37" i="27" s="1"/>
  <c r="J38" i="27" s="1"/>
  <c r="J39" i="27" s="1"/>
  <c r="J40" i="27" s="1"/>
  <c r="J41" i="27" s="1"/>
  <c r="J42" i="27" s="1"/>
  <c r="J4" i="25"/>
  <c r="J5" i="25" s="1"/>
  <c r="J6" i="25" s="1"/>
  <c r="J7" i="25" s="1"/>
  <c r="J8" i="25" s="1"/>
  <c r="J9" i="25" s="1"/>
  <c r="J10" i="25" s="1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J39" i="25" s="1"/>
  <c r="J40" i="25" s="1"/>
  <c r="J41" i="25" s="1"/>
  <c r="J42" i="25" s="1"/>
  <c r="J43" i="25" s="1"/>
  <c r="J44" i="25" s="1"/>
  <c r="J45" i="25" s="1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J60" i="25" s="1"/>
  <c r="J61" i="25" s="1"/>
  <c r="J62" i="25" s="1"/>
  <c r="J63" i="25" s="1"/>
  <c r="J64" i="25" s="1"/>
  <c r="J65" i="25" s="1"/>
  <c r="J66" i="25" s="1"/>
  <c r="J67" i="25" s="1"/>
  <c r="J68" i="25" s="1"/>
  <c r="J69" i="25" s="1"/>
  <c r="J70" i="25" s="1"/>
  <c r="J71" i="25" s="1"/>
  <c r="J72" i="25" s="1"/>
  <c r="J73" i="25" s="1"/>
  <c r="J74" i="25" s="1"/>
  <c r="J75" i="25" s="1"/>
  <c r="J76" i="25" s="1"/>
  <c r="J77" i="25" s="1"/>
  <c r="J78" i="25" s="1"/>
  <c r="J79" i="25" s="1"/>
  <c r="J80" i="25" s="1"/>
  <c r="J81" i="25" s="1"/>
  <c r="J82" i="25" s="1"/>
  <c r="J83" i="25" s="1"/>
  <c r="J84" i="25" s="1"/>
  <c r="J85" i="25" s="1"/>
  <c r="J86" i="25" s="1"/>
  <c r="J87" i="25" s="1"/>
  <c r="J88" i="25" s="1"/>
  <c r="J89" i="25" s="1"/>
  <c r="J90" i="25" s="1"/>
  <c r="J91" i="25" s="1"/>
  <c r="J92" i="25" s="1"/>
  <c r="J93" i="25" s="1"/>
  <c r="J94" i="25" s="1"/>
  <c r="J95" i="25" s="1"/>
  <c r="J96" i="25" s="1"/>
  <c r="J97" i="25" s="1"/>
  <c r="J98" i="25" s="1"/>
  <c r="J99" i="25" s="1"/>
  <c r="J100" i="25" s="1"/>
  <c r="J101" i="25" s="1"/>
  <c r="J102" i="25" s="1"/>
  <c r="J103" i="25" s="1"/>
  <c r="J104" i="25" s="1"/>
  <c r="J105" i="25" s="1"/>
  <c r="J106" i="25" s="1"/>
  <c r="J107" i="25" s="1"/>
  <c r="J108" i="25" s="1"/>
  <c r="J109" i="25" s="1"/>
  <c r="J110" i="25" s="1"/>
  <c r="J111" i="25" s="1"/>
  <c r="J112" i="25" s="1"/>
  <c r="J113" i="25" s="1"/>
  <c r="J114" i="25" s="1"/>
  <c r="J115" i="25" s="1"/>
  <c r="J116" i="25" s="1"/>
  <c r="J117" i="25" s="1"/>
  <c r="J118" i="25" s="1"/>
  <c r="J119" i="25" s="1"/>
  <c r="J120" i="25" s="1"/>
  <c r="J121" i="25" s="1"/>
  <c r="J122" i="25" s="1"/>
  <c r="J123" i="25" s="1"/>
  <c r="J124" i="25" s="1"/>
  <c r="J125" i="25" s="1"/>
  <c r="J126" i="25" s="1"/>
  <c r="J127" i="25" s="1"/>
  <c r="J128" i="25" s="1"/>
  <c r="J129" i="25" s="1"/>
  <c r="J130" i="25" s="1"/>
  <c r="J131" i="25" s="1"/>
  <c r="J132" i="25" s="1"/>
  <c r="J133" i="25" s="1"/>
  <c r="J134" i="25" s="1"/>
  <c r="J135" i="25" s="1"/>
  <c r="J136" i="25" s="1"/>
  <c r="J137" i="25" s="1"/>
  <c r="J138" i="25" s="1"/>
  <c r="J139" i="25" s="1"/>
  <c r="J140" i="25" s="1"/>
  <c r="J141" i="25" s="1"/>
  <c r="J142" i="25" s="1"/>
  <c r="J143" i="25" s="1"/>
  <c r="J144" i="25" s="1"/>
  <c r="J145" i="25" s="1"/>
  <c r="J146" i="25" s="1"/>
  <c r="J147" i="25" s="1"/>
  <c r="J148" i="25" s="1"/>
  <c r="J149" i="25" s="1"/>
  <c r="J150" i="25" s="1"/>
  <c r="J151" i="25" s="1"/>
  <c r="AG36" i="3"/>
  <c r="AH36" i="3" s="1"/>
  <c r="AG44" i="3"/>
  <c r="AH44" i="3" s="1"/>
  <c r="AG21" i="3"/>
  <c r="AH21" i="3" s="1"/>
  <c r="AG40" i="3"/>
  <c r="AH40" i="3" s="1"/>
  <c r="AG30" i="3"/>
  <c r="AH30" i="3" s="1"/>
  <c r="AG34" i="3"/>
  <c r="AH34" i="3" s="1"/>
  <c r="AG41" i="3"/>
  <c r="AH41" i="3" s="1"/>
  <c r="AG35" i="3"/>
  <c r="AH35" i="3" s="1"/>
  <c r="AG43" i="3"/>
  <c r="AH43" i="3" s="1"/>
  <c r="AG8" i="3"/>
  <c r="AH8" i="3" s="1"/>
  <c r="AG37" i="3"/>
  <c r="AH37" i="3" s="1"/>
  <c r="AG39" i="3"/>
  <c r="AH39" i="3" s="1"/>
  <c r="AG42" i="3"/>
  <c r="AH42" i="3" s="1"/>
  <c r="AG26" i="3"/>
  <c r="AH26" i="3" s="1"/>
  <c r="AG33" i="3"/>
  <c r="AH33" i="3" s="1"/>
  <c r="AG38" i="3"/>
  <c r="AH38" i="3" s="1"/>
  <c r="AG31" i="3"/>
  <c r="AH31" i="3" s="1"/>
  <c r="AE33" i="3"/>
  <c r="AF33" i="3" s="1"/>
  <c r="AE37" i="3"/>
  <c r="AF37" i="3" s="1"/>
  <c r="AE41" i="3"/>
  <c r="AF41" i="3" s="1"/>
  <c r="AE31" i="3"/>
  <c r="AF31" i="3" s="1"/>
  <c r="AE12" i="3"/>
  <c r="AF12" i="3" s="1"/>
  <c r="AE34" i="3"/>
  <c r="AF34" i="3" s="1"/>
  <c r="AE38" i="3"/>
  <c r="AF38" i="3" s="1"/>
  <c r="AE42" i="3"/>
  <c r="AF42" i="3" s="1"/>
  <c r="AE11" i="3"/>
  <c r="AF11" i="3" s="1"/>
  <c r="AE36" i="3"/>
  <c r="AF36" i="3" s="1"/>
  <c r="AE44" i="3"/>
  <c r="AF44" i="3" s="1"/>
  <c r="AE30" i="3"/>
  <c r="AF30" i="3" s="1"/>
  <c r="AE35" i="3"/>
  <c r="AF35" i="3" s="1"/>
  <c r="AE39" i="3"/>
  <c r="AF39" i="3" s="1"/>
  <c r="AE43" i="3"/>
  <c r="AF43" i="3" s="1"/>
  <c r="AE21" i="3"/>
  <c r="AF21" i="3" s="1"/>
  <c r="AE40" i="3"/>
  <c r="AF40" i="3" s="1"/>
  <c r="J15" i="23"/>
  <c r="J10" i="19"/>
  <c r="J14" i="9"/>
  <c r="J23" i="5"/>
  <c r="AA51" i="2"/>
  <c r="AB51" i="2" s="1"/>
  <c r="AA21" i="2"/>
  <c r="AB21" i="2" s="1"/>
  <c r="AA30" i="2"/>
  <c r="AB30" i="2" s="1"/>
  <c r="AA52" i="2"/>
  <c r="AB52" i="2" s="1"/>
  <c r="AA22" i="2"/>
  <c r="AB22" i="2" s="1"/>
  <c r="AA47" i="2"/>
  <c r="AB47" i="2" s="1"/>
  <c r="AA42" i="2"/>
  <c r="AB42" i="2" s="1"/>
  <c r="AA26" i="2"/>
  <c r="AB26" i="2" s="1"/>
  <c r="AA36" i="2"/>
  <c r="AB36" i="2" s="1"/>
  <c r="AA37" i="2"/>
  <c r="AB37" i="2" s="1"/>
  <c r="AA57" i="2"/>
  <c r="AB57" i="2" s="1"/>
  <c r="AA34" i="2"/>
  <c r="AB34" i="2" s="1"/>
  <c r="AA9" i="2"/>
  <c r="AB9" i="2" s="1"/>
  <c r="AA15" i="2"/>
  <c r="AB15" i="2" s="1"/>
  <c r="AA13" i="2"/>
  <c r="AB13" i="2" s="1"/>
  <c r="AA29" i="2"/>
  <c r="AB29" i="2" s="1"/>
  <c r="AA54" i="2"/>
  <c r="AB54" i="2" s="1"/>
  <c r="AA17" i="2"/>
  <c r="AB17" i="2" s="1"/>
  <c r="AA32" i="2"/>
  <c r="AB32" i="2" s="1"/>
  <c r="AA40" i="2"/>
  <c r="AB40" i="2" s="1"/>
  <c r="AA11" i="2"/>
  <c r="AB11" i="2" s="1"/>
  <c r="AA43" i="2"/>
  <c r="AB43" i="2" s="1"/>
  <c r="AA27" i="2"/>
  <c r="AB27" i="2" s="1"/>
  <c r="AA14" i="2"/>
  <c r="AB14" i="2" s="1"/>
  <c r="AA53" i="2"/>
  <c r="AB53" i="2" s="1"/>
  <c r="AA31" i="2"/>
  <c r="AB31" i="2" s="1"/>
  <c r="AA18" i="2"/>
  <c r="AB18" i="2" s="1"/>
  <c r="AA55" i="2"/>
  <c r="AB55" i="2" s="1"/>
  <c r="AA41" i="2"/>
  <c r="AB41" i="2" s="1"/>
  <c r="AA7" i="2"/>
  <c r="AB7" i="2" s="1"/>
  <c r="AA48" i="2"/>
  <c r="AB48" i="2" s="1"/>
  <c r="AA8" i="2"/>
  <c r="AB8" i="2" s="1"/>
  <c r="AA46" i="2"/>
  <c r="AB46" i="2" s="1"/>
  <c r="AA10" i="2"/>
  <c r="AB10" i="2" s="1"/>
  <c r="AA49" i="2"/>
  <c r="AB49" i="2" s="1"/>
  <c r="AA20" i="2"/>
  <c r="AB20" i="2" s="1"/>
  <c r="AA50" i="2"/>
  <c r="AB50" i="2" s="1"/>
  <c r="AA25" i="2"/>
  <c r="AB25" i="2" s="1"/>
  <c r="AA12" i="2"/>
  <c r="AB12" i="2" s="1"/>
  <c r="AA38" i="2"/>
  <c r="AB38" i="2" s="1"/>
  <c r="AA16" i="2"/>
  <c r="AB16" i="2" s="1"/>
  <c r="AA44" i="2"/>
  <c r="AB44" i="2" s="1"/>
  <c r="AA24" i="2"/>
  <c r="AB24" i="2" s="1"/>
  <c r="AA35" i="2"/>
  <c r="AB35" i="2" s="1"/>
  <c r="AA45" i="2"/>
  <c r="AB45" i="2" s="1"/>
  <c r="AA56" i="2"/>
  <c r="AB56" i="2" s="1"/>
  <c r="AA6" i="2"/>
  <c r="AB6" i="2" s="1"/>
  <c r="AA58" i="2"/>
  <c r="AB58" i="2" s="1"/>
  <c r="AA19" i="2"/>
  <c r="AB19" i="2" s="1"/>
  <c r="AA23" i="2"/>
  <c r="AB23" i="2" s="1"/>
  <c r="AA33" i="2"/>
  <c r="AB33" i="2" s="1"/>
  <c r="AA28" i="2"/>
  <c r="AB28" i="2" s="1"/>
  <c r="AA39" i="2"/>
  <c r="AB39" i="2" s="1"/>
  <c r="J5" i="28"/>
  <c r="J6" i="28" s="1"/>
  <c r="J7" i="28" s="1"/>
  <c r="AG55" i="2"/>
  <c r="AG16" i="2"/>
  <c r="AG24" i="2"/>
  <c r="AG45" i="2"/>
  <c r="AG56" i="2"/>
  <c r="AG58" i="2"/>
  <c r="AG46" i="2"/>
  <c r="AG54" i="2"/>
  <c r="AG50" i="2"/>
  <c r="AE52" i="2"/>
  <c r="AF52" i="2" s="1"/>
  <c r="J4" i="24"/>
  <c r="J5" i="24" s="1"/>
  <c r="J6" i="24" s="1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J104" i="24" s="1"/>
  <c r="J105" i="24" s="1"/>
  <c r="J106" i="24" s="1"/>
  <c r="J107" i="24" s="1"/>
  <c r="J108" i="24" s="1"/>
  <c r="J109" i="24" s="1"/>
  <c r="J110" i="24" s="1"/>
  <c r="J111" i="24" s="1"/>
  <c r="J112" i="24" s="1"/>
  <c r="J113" i="24" s="1"/>
  <c r="J114" i="24" s="1"/>
  <c r="J115" i="24" s="1"/>
  <c r="J116" i="24" s="1"/>
  <c r="J117" i="24" s="1"/>
  <c r="J118" i="24" s="1"/>
  <c r="J119" i="24" s="1"/>
  <c r="J120" i="24" s="1"/>
  <c r="J121" i="24" s="1"/>
  <c r="J122" i="24" s="1"/>
  <c r="J123" i="24" s="1"/>
  <c r="J124" i="24" s="1"/>
  <c r="J125" i="24" s="1"/>
  <c r="J126" i="24" s="1"/>
  <c r="J127" i="24" s="1"/>
  <c r="J128" i="24" s="1"/>
  <c r="J129" i="24" s="1"/>
  <c r="J130" i="24" s="1"/>
  <c r="J131" i="24" s="1"/>
  <c r="J132" i="24" s="1"/>
  <c r="J133" i="24" s="1"/>
  <c r="J134" i="24" s="1"/>
  <c r="J135" i="24" s="1"/>
  <c r="J136" i="24" s="1"/>
  <c r="J137" i="24" s="1"/>
  <c r="J138" i="24" s="1"/>
  <c r="J139" i="24" s="1"/>
  <c r="J140" i="24" s="1"/>
  <c r="J141" i="24" s="1"/>
  <c r="J142" i="24" s="1"/>
  <c r="J143" i="24" s="1"/>
  <c r="J144" i="24" s="1"/>
  <c r="J145" i="24" s="1"/>
  <c r="J146" i="24" s="1"/>
  <c r="J147" i="24" s="1"/>
  <c r="J148" i="24" s="1"/>
  <c r="J149" i="24" s="1"/>
  <c r="J150" i="24" s="1"/>
  <c r="J151" i="24" s="1"/>
  <c r="J152" i="24" s="1"/>
  <c r="Y51" i="2"/>
  <c r="Z51" i="2" s="1"/>
  <c r="Y21" i="2"/>
  <c r="Z21" i="2" s="1"/>
  <c r="Y30" i="2"/>
  <c r="Z30" i="2" s="1"/>
  <c r="Y52" i="2"/>
  <c r="Z52" i="2" s="1"/>
  <c r="Y22" i="2"/>
  <c r="Z22" i="2" s="1"/>
  <c r="Y47" i="2"/>
  <c r="Z47" i="2" s="1"/>
  <c r="Y42" i="2"/>
  <c r="Z42" i="2" s="1"/>
  <c r="Y26" i="2"/>
  <c r="Z26" i="2" s="1"/>
  <c r="Y36" i="2"/>
  <c r="Z36" i="2" s="1"/>
  <c r="Y37" i="2"/>
  <c r="Z37" i="2" s="1"/>
  <c r="Y57" i="2"/>
  <c r="Z57" i="2" s="1"/>
  <c r="Y34" i="2"/>
  <c r="Z34" i="2" s="1"/>
  <c r="Y9" i="2"/>
  <c r="Z9" i="2" s="1"/>
  <c r="Y15" i="2"/>
  <c r="Z15" i="2" s="1"/>
  <c r="Y33" i="2"/>
  <c r="Z33" i="2" s="1"/>
  <c r="Y54" i="2"/>
  <c r="Z54" i="2" s="1"/>
  <c r="Y17" i="2"/>
  <c r="Z17" i="2" s="1"/>
  <c r="Y32" i="2"/>
  <c r="Z32" i="2" s="1"/>
  <c r="Y40" i="2"/>
  <c r="Z40" i="2" s="1"/>
  <c r="Y11" i="2"/>
  <c r="Z11" i="2" s="1"/>
  <c r="Y43" i="2"/>
  <c r="Z43" i="2" s="1"/>
  <c r="Y27" i="2"/>
  <c r="Z27" i="2" s="1"/>
  <c r="Y14" i="2"/>
  <c r="Z14" i="2" s="1"/>
  <c r="Y53" i="2"/>
  <c r="Z53" i="2" s="1"/>
  <c r="Y31" i="2"/>
  <c r="Z31" i="2" s="1"/>
  <c r="Y18" i="2"/>
  <c r="Z18" i="2" s="1"/>
  <c r="Y55" i="2"/>
  <c r="Z55" i="2" s="1"/>
  <c r="Y41" i="2"/>
  <c r="Z41" i="2" s="1"/>
  <c r="Y7" i="2"/>
  <c r="Z7" i="2" s="1"/>
  <c r="Y48" i="2"/>
  <c r="Z48" i="2" s="1"/>
  <c r="Y8" i="2"/>
  <c r="Z8" i="2" s="1"/>
  <c r="Y46" i="2"/>
  <c r="Z46" i="2" s="1"/>
  <c r="Y29" i="2"/>
  <c r="Z29" i="2" s="1"/>
  <c r="Y28" i="2"/>
  <c r="Z28" i="2" s="1"/>
  <c r="Y39" i="2"/>
  <c r="Z39" i="2" s="1"/>
  <c r="Y25" i="2"/>
  <c r="Z25" i="2" s="1"/>
  <c r="Y12" i="2"/>
  <c r="Z12" i="2" s="1"/>
  <c r="Y38" i="2"/>
  <c r="Z38" i="2" s="1"/>
  <c r="Y16" i="2"/>
  <c r="Z16" i="2" s="1"/>
  <c r="Y44" i="2"/>
  <c r="Z44" i="2" s="1"/>
  <c r="Y24" i="2"/>
  <c r="Z24" i="2" s="1"/>
  <c r="Y35" i="2"/>
  <c r="Z35" i="2" s="1"/>
  <c r="Y45" i="2"/>
  <c r="Z45" i="2" s="1"/>
  <c r="Y56" i="2"/>
  <c r="Z56" i="2" s="1"/>
  <c r="Y6" i="2"/>
  <c r="Z6" i="2" s="1"/>
  <c r="Y58" i="2"/>
  <c r="Z58" i="2" s="1"/>
  <c r="Y19" i="2"/>
  <c r="Z19" i="2" s="1"/>
  <c r="Y23" i="2"/>
  <c r="Z23" i="2" s="1"/>
  <c r="Y13" i="2"/>
  <c r="Z13" i="2" s="1"/>
  <c r="Y10" i="2"/>
  <c r="Z10" i="2" s="1"/>
  <c r="Y49" i="2"/>
  <c r="Z49" i="2" s="1"/>
  <c r="Y20" i="2"/>
  <c r="Z20" i="2" s="1"/>
  <c r="Y50" i="2"/>
  <c r="Z50" i="2" s="1"/>
  <c r="J3" i="18"/>
  <c r="J4" i="18" s="1"/>
  <c r="J5" i="18" s="1"/>
  <c r="J6" i="18" s="1"/>
  <c r="J7" i="18" s="1"/>
  <c r="J8" i="18" s="1"/>
  <c r="J9" i="18" s="1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J37" i="18" s="1"/>
  <c r="J38" i="18" s="1"/>
  <c r="J39" i="18" s="1"/>
  <c r="J40" i="18" s="1"/>
  <c r="J41" i="18" s="1"/>
  <c r="J42" i="18" s="1"/>
  <c r="J43" i="18" s="1"/>
  <c r="J44" i="18" s="1"/>
  <c r="J45" i="18" s="1"/>
  <c r="J46" i="18" s="1"/>
  <c r="J47" i="18" s="1"/>
  <c r="J48" i="18" s="1"/>
  <c r="J49" i="18" s="1"/>
  <c r="J50" i="18" s="1"/>
  <c r="J51" i="18" s="1"/>
  <c r="J52" i="18" s="1"/>
  <c r="J53" i="18" s="1"/>
  <c r="J54" i="18" s="1"/>
  <c r="J55" i="18" s="1"/>
  <c r="J56" i="18" s="1"/>
  <c r="J57" i="18" s="1"/>
  <c r="J58" i="18" s="1"/>
  <c r="J59" i="18" s="1"/>
  <c r="J60" i="18" s="1"/>
  <c r="J61" i="18" s="1"/>
  <c r="J62" i="18" s="1"/>
  <c r="J63" i="18" s="1"/>
  <c r="J64" i="18" s="1"/>
  <c r="J65" i="18" s="1"/>
  <c r="J66" i="18" s="1"/>
  <c r="J67" i="18" s="1"/>
  <c r="J68" i="18" s="1"/>
  <c r="J69" i="18" s="1"/>
  <c r="J70" i="18" s="1"/>
  <c r="J71" i="18" s="1"/>
  <c r="J72" i="18" s="1"/>
  <c r="J73" i="18" s="1"/>
  <c r="J74" i="18" s="1"/>
  <c r="J75" i="18" s="1"/>
  <c r="J76" i="18" s="1"/>
  <c r="J77" i="18" s="1"/>
  <c r="J78" i="18" s="1"/>
  <c r="J79" i="18" s="1"/>
  <c r="J80" i="18" s="1"/>
  <c r="J81" i="18" s="1"/>
  <c r="J82" i="18" s="1"/>
  <c r="J83" i="18" s="1"/>
  <c r="J84" i="18" s="1"/>
  <c r="J85" i="18" s="1"/>
  <c r="J86" i="18" s="1"/>
  <c r="J87" i="18" s="1"/>
  <c r="J88" i="18" s="1"/>
  <c r="J89" i="18" s="1"/>
  <c r="J90" i="18" s="1"/>
  <c r="J91" i="18" s="1"/>
  <c r="J92" i="18" s="1"/>
  <c r="J93" i="18" s="1"/>
  <c r="J94" i="18" s="1"/>
  <c r="J95" i="18" s="1"/>
  <c r="J96" i="18" s="1"/>
  <c r="J97" i="18" s="1"/>
  <c r="J98" i="18" s="1"/>
  <c r="J99" i="18" s="1"/>
  <c r="J100" i="18" s="1"/>
  <c r="J101" i="18" s="1"/>
  <c r="J102" i="18" s="1"/>
  <c r="J103" i="18" s="1"/>
  <c r="J104" i="18" s="1"/>
  <c r="J105" i="18" s="1"/>
  <c r="J106" i="18" s="1"/>
  <c r="J107" i="18" s="1"/>
  <c r="J108" i="18" s="1"/>
  <c r="J109" i="18" s="1"/>
  <c r="J110" i="18" s="1"/>
  <c r="J111" i="18" s="1"/>
  <c r="J112" i="18" s="1"/>
  <c r="J113" i="18" s="1"/>
  <c r="J114" i="18" s="1"/>
  <c r="J115" i="18" s="1"/>
  <c r="J116" i="18" s="1"/>
  <c r="J117" i="18" s="1"/>
  <c r="J118" i="18" s="1"/>
  <c r="J119" i="18" s="1"/>
  <c r="J120" i="18" s="1"/>
  <c r="J121" i="18" s="1"/>
  <c r="J122" i="18" s="1"/>
  <c r="J123" i="18" s="1"/>
  <c r="J124" i="18" s="1"/>
  <c r="J125" i="18" s="1"/>
  <c r="J126" i="18" s="1"/>
  <c r="J127" i="18" s="1"/>
  <c r="J128" i="18" s="1"/>
  <c r="J129" i="18" s="1"/>
  <c r="J130" i="18" s="1"/>
  <c r="J131" i="18" s="1"/>
  <c r="J132" i="18" s="1"/>
  <c r="J133" i="18" s="1"/>
  <c r="J134" i="18" s="1"/>
  <c r="J135" i="18" s="1"/>
  <c r="J136" i="18" s="1"/>
  <c r="J137" i="18" s="1"/>
  <c r="J138" i="18" s="1"/>
  <c r="J139" i="18" s="1"/>
  <c r="J140" i="18" s="1"/>
  <c r="J141" i="18" s="1"/>
  <c r="J142" i="18" s="1"/>
  <c r="J143" i="18" s="1"/>
  <c r="J144" i="18" s="1"/>
  <c r="J145" i="18" s="1"/>
  <c r="J146" i="18" s="1"/>
  <c r="J147" i="18" s="1"/>
  <c r="J148" i="18" s="1"/>
  <c r="J149" i="18" s="1"/>
  <c r="J150" i="18" s="1"/>
  <c r="J151" i="18" s="1"/>
  <c r="J152" i="18" s="1"/>
  <c r="J3" i="16"/>
  <c r="J4" i="16" s="1"/>
  <c r="J5" i="16" s="1"/>
  <c r="J6" i="16" s="1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J55" i="16" s="1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J73" i="16" s="1"/>
  <c r="J74" i="16" s="1"/>
  <c r="J75" i="16" s="1"/>
  <c r="J76" i="16" s="1"/>
  <c r="J77" i="16" s="1"/>
  <c r="J78" i="16" s="1"/>
  <c r="J79" i="16" s="1"/>
  <c r="J80" i="16" s="1"/>
  <c r="J81" i="16" s="1"/>
  <c r="J82" i="16" s="1"/>
  <c r="J83" i="16" s="1"/>
  <c r="J84" i="16" s="1"/>
  <c r="J85" i="16" s="1"/>
  <c r="J86" i="16" s="1"/>
  <c r="J87" i="16" s="1"/>
  <c r="J88" i="16" s="1"/>
  <c r="J89" i="16" s="1"/>
  <c r="J90" i="16" s="1"/>
  <c r="J91" i="16" s="1"/>
  <c r="J92" i="16" s="1"/>
  <c r="J93" i="16" s="1"/>
  <c r="J94" i="16" s="1"/>
  <c r="J95" i="16" s="1"/>
  <c r="J96" i="16" s="1"/>
  <c r="J97" i="16" s="1"/>
  <c r="J98" i="16" s="1"/>
  <c r="J99" i="16" s="1"/>
  <c r="J100" i="16" s="1"/>
  <c r="J101" i="16" s="1"/>
  <c r="J102" i="16" s="1"/>
  <c r="J103" i="16" s="1"/>
  <c r="J104" i="16" s="1"/>
  <c r="J105" i="16" s="1"/>
  <c r="J106" i="16" s="1"/>
  <c r="J107" i="16" s="1"/>
  <c r="J108" i="16" s="1"/>
  <c r="J109" i="16" s="1"/>
  <c r="J110" i="16" s="1"/>
  <c r="J111" i="16" s="1"/>
  <c r="J112" i="16" s="1"/>
  <c r="J113" i="16" s="1"/>
  <c r="J114" i="16" s="1"/>
  <c r="J115" i="16" s="1"/>
  <c r="J116" i="16" s="1"/>
  <c r="J117" i="16" s="1"/>
  <c r="J118" i="16" s="1"/>
  <c r="J119" i="16" s="1"/>
  <c r="J120" i="16" s="1"/>
  <c r="J121" i="16" s="1"/>
  <c r="J122" i="16" s="1"/>
  <c r="J123" i="16" s="1"/>
  <c r="J124" i="16" s="1"/>
  <c r="J125" i="16" s="1"/>
  <c r="J126" i="16" s="1"/>
  <c r="J127" i="16" s="1"/>
  <c r="J128" i="16" s="1"/>
  <c r="J129" i="16" s="1"/>
  <c r="J130" i="16" s="1"/>
  <c r="J131" i="16" s="1"/>
  <c r="J132" i="16" s="1"/>
  <c r="J133" i="16" s="1"/>
  <c r="J134" i="16" s="1"/>
  <c r="J135" i="16" s="1"/>
  <c r="J136" i="16" s="1"/>
  <c r="J137" i="16" s="1"/>
  <c r="J138" i="16" s="1"/>
  <c r="J139" i="16" s="1"/>
  <c r="J140" i="16" s="1"/>
  <c r="J141" i="16" s="1"/>
  <c r="J142" i="16" s="1"/>
  <c r="J143" i="16" s="1"/>
  <c r="J144" i="16" s="1"/>
  <c r="J145" i="16" s="1"/>
  <c r="J146" i="16" s="1"/>
  <c r="J147" i="16" s="1"/>
  <c r="J148" i="16" s="1"/>
  <c r="J149" i="16" s="1"/>
  <c r="J150" i="16" s="1"/>
  <c r="J151" i="16" s="1"/>
  <c r="J152" i="16" s="1"/>
  <c r="J3" i="14"/>
  <c r="J4" i="14" s="1"/>
  <c r="J5" i="14" s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J41" i="14" s="1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J69" i="14" s="1"/>
  <c r="J70" i="14" s="1"/>
  <c r="J71" i="14" s="1"/>
  <c r="J72" i="14" s="1"/>
  <c r="J73" i="14" s="1"/>
  <c r="J74" i="14" s="1"/>
  <c r="J75" i="14" s="1"/>
  <c r="J76" i="14" s="1"/>
  <c r="J77" i="14" s="1"/>
  <c r="J78" i="14" s="1"/>
  <c r="J79" i="14" s="1"/>
  <c r="J80" i="14" s="1"/>
  <c r="J81" i="14" s="1"/>
  <c r="J82" i="14" s="1"/>
  <c r="J83" i="14" s="1"/>
  <c r="J84" i="14" s="1"/>
  <c r="J85" i="14" s="1"/>
  <c r="J86" i="14" s="1"/>
  <c r="J87" i="14" s="1"/>
  <c r="J88" i="14" s="1"/>
  <c r="J89" i="14" s="1"/>
  <c r="J90" i="14" s="1"/>
  <c r="J91" i="14" s="1"/>
  <c r="J92" i="14" s="1"/>
  <c r="J93" i="14" s="1"/>
  <c r="J94" i="14" s="1"/>
  <c r="J95" i="14" s="1"/>
  <c r="J96" i="14" s="1"/>
  <c r="J97" i="14" s="1"/>
  <c r="J98" i="14" s="1"/>
  <c r="J99" i="14" s="1"/>
  <c r="J100" i="14" s="1"/>
  <c r="J101" i="14" s="1"/>
  <c r="J102" i="14" s="1"/>
  <c r="J103" i="14" s="1"/>
  <c r="J104" i="14" s="1"/>
  <c r="J105" i="14" s="1"/>
  <c r="J106" i="14" s="1"/>
  <c r="J107" i="14" s="1"/>
  <c r="J108" i="14" s="1"/>
  <c r="J109" i="14" s="1"/>
  <c r="J110" i="14" s="1"/>
  <c r="J111" i="14" s="1"/>
  <c r="J112" i="14" s="1"/>
  <c r="J113" i="14" s="1"/>
  <c r="J114" i="14" s="1"/>
  <c r="J115" i="14" s="1"/>
  <c r="J116" i="14" s="1"/>
  <c r="J117" i="14" s="1"/>
  <c r="J118" i="14" s="1"/>
  <c r="J119" i="14" s="1"/>
  <c r="J120" i="14" s="1"/>
  <c r="J121" i="14" s="1"/>
  <c r="J122" i="14" s="1"/>
  <c r="J123" i="14" s="1"/>
  <c r="J124" i="14" s="1"/>
  <c r="J125" i="14" s="1"/>
  <c r="J126" i="14" s="1"/>
  <c r="J127" i="14" s="1"/>
  <c r="J128" i="14" s="1"/>
  <c r="J129" i="14" s="1"/>
  <c r="J130" i="14" s="1"/>
  <c r="J131" i="14" s="1"/>
  <c r="J132" i="14" s="1"/>
  <c r="J133" i="14" s="1"/>
  <c r="J134" i="14" s="1"/>
  <c r="J135" i="14" s="1"/>
  <c r="J136" i="14" s="1"/>
  <c r="J137" i="14" s="1"/>
  <c r="J138" i="14" s="1"/>
  <c r="J139" i="14" s="1"/>
  <c r="J140" i="14" s="1"/>
  <c r="J141" i="14" s="1"/>
  <c r="J142" i="14" s="1"/>
  <c r="J143" i="14" s="1"/>
  <c r="J144" i="14" s="1"/>
  <c r="J145" i="14" s="1"/>
  <c r="J146" i="14" s="1"/>
  <c r="J147" i="14" s="1"/>
  <c r="J148" i="14" s="1"/>
  <c r="J149" i="14" s="1"/>
  <c r="J150" i="14" s="1"/>
  <c r="J151" i="14" s="1"/>
  <c r="J152" i="14" s="1"/>
  <c r="J3" i="12"/>
  <c r="J4" i="12" s="1"/>
  <c r="J5" i="12" s="1"/>
  <c r="J6" i="12" s="1"/>
  <c r="J7" i="12" s="1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J111" i="12" s="1"/>
  <c r="J112" i="12" s="1"/>
  <c r="J113" i="12" s="1"/>
  <c r="J114" i="12" s="1"/>
  <c r="J115" i="12" s="1"/>
  <c r="J116" i="12" s="1"/>
  <c r="J117" i="12" s="1"/>
  <c r="J118" i="12" s="1"/>
  <c r="J119" i="12" s="1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Q52" i="2"/>
  <c r="R52" i="2" s="1"/>
  <c r="J4" i="11"/>
  <c r="J5" i="11" s="1"/>
  <c r="J6" i="11" s="1"/>
  <c r="J7" i="11" s="1"/>
  <c r="J8" i="11" s="1"/>
  <c r="J9" i="11" s="1"/>
  <c r="R42" i="3"/>
  <c r="J3" i="10"/>
  <c r="J3" i="8"/>
  <c r="N37" i="3"/>
  <c r="K40" i="2"/>
  <c r="L40" i="2" s="1"/>
  <c r="K57" i="2"/>
  <c r="L57" i="2" s="1"/>
  <c r="K24" i="2"/>
  <c r="L24" i="2" s="1"/>
  <c r="K56" i="2"/>
  <c r="L56" i="2" s="1"/>
  <c r="K58" i="2"/>
  <c r="L58" i="2" s="1"/>
  <c r="K54" i="2"/>
  <c r="L54" i="2" s="1"/>
  <c r="K48" i="2"/>
  <c r="L48" i="2" s="1"/>
  <c r="K33" i="2"/>
  <c r="L33" i="2" s="1"/>
  <c r="J4" i="6"/>
  <c r="J5" i="6" s="1"/>
  <c r="J6" i="6" s="1"/>
  <c r="L24" i="3"/>
  <c r="L12" i="3"/>
  <c r="L42" i="3"/>
  <c r="J14" i="15" l="1"/>
  <c r="J15" i="15" s="1"/>
  <c r="J16" i="15" s="1"/>
  <c r="J17" i="15" s="1"/>
  <c r="J18" i="15" s="1"/>
  <c r="J19" i="15" s="1"/>
  <c r="U19" i="3" s="1"/>
  <c r="V19" i="3" s="1"/>
  <c r="AG13" i="3"/>
  <c r="AH13" i="3" s="1"/>
  <c r="AE22" i="3"/>
  <c r="AF22" i="3" s="1"/>
  <c r="AG18" i="3"/>
  <c r="AH18" i="3" s="1"/>
  <c r="J8" i="28"/>
  <c r="J9" i="28" s="1"/>
  <c r="J43" i="27"/>
  <c r="J44" i="27" s="1"/>
  <c r="J45" i="27" s="1"/>
  <c r="J46" i="27" s="1"/>
  <c r="J47" i="27" s="1"/>
  <c r="J48" i="27" s="1"/>
  <c r="J49" i="27" s="1"/>
  <c r="J50" i="27" s="1"/>
  <c r="J51" i="27" s="1"/>
  <c r="J52" i="27" s="1"/>
  <c r="J53" i="27" s="1"/>
  <c r="J54" i="27" s="1"/>
  <c r="J55" i="27" s="1"/>
  <c r="J56" i="27" s="1"/>
  <c r="J57" i="27" s="1"/>
  <c r="J58" i="27" s="1"/>
  <c r="J59" i="27" s="1"/>
  <c r="J60" i="27" s="1"/>
  <c r="J61" i="27" s="1"/>
  <c r="J62" i="27" s="1"/>
  <c r="J63" i="27" s="1"/>
  <c r="J64" i="27" s="1"/>
  <c r="J65" i="27" s="1"/>
  <c r="J66" i="27" s="1"/>
  <c r="J67" i="27" s="1"/>
  <c r="J68" i="27" s="1"/>
  <c r="J69" i="27" s="1"/>
  <c r="J70" i="27" s="1"/>
  <c r="J71" i="27" s="1"/>
  <c r="J72" i="27" s="1"/>
  <c r="J73" i="27" s="1"/>
  <c r="J74" i="27" s="1"/>
  <c r="J75" i="27" s="1"/>
  <c r="J76" i="27" s="1"/>
  <c r="J77" i="27" s="1"/>
  <c r="J78" i="27" s="1"/>
  <c r="J79" i="27" s="1"/>
  <c r="J80" i="27" s="1"/>
  <c r="J81" i="27" s="1"/>
  <c r="J82" i="27" s="1"/>
  <c r="J83" i="27" s="1"/>
  <c r="J84" i="27" s="1"/>
  <c r="J85" i="27" s="1"/>
  <c r="J86" i="27" s="1"/>
  <c r="J87" i="27" s="1"/>
  <c r="J88" i="27" s="1"/>
  <c r="J89" i="27" s="1"/>
  <c r="J90" i="27" s="1"/>
  <c r="J91" i="27" s="1"/>
  <c r="J92" i="27" s="1"/>
  <c r="J93" i="27" s="1"/>
  <c r="J94" i="27" s="1"/>
  <c r="J95" i="27" s="1"/>
  <c r="J96" i="27" s="1"/>
  <c r="J97" i="27" s="1"/>
  <c r="J98" i="27" s="1"/>
  <c r="J99" i="27" s="1"/>
  <c r="J100" i="27" s="1"/>
  <c r="J101" i="27" s="1"/>
  <c r="J102" i="27" s="1"/>
  <c r="J103" i="27" s="1"/>
  <c r="J104" i="27" s="1"/>
  <c r="J105" i="27" s="1"/>
  <c r="J106" i="27" s="1"/>
  <c r="J107" i="27" s="1"/>
  <c r="J108" i="27" s="1"/>
  <c r="J109" i="27" s="1"/>
  <c r="J110" i="27" s="1"/>
  <c r="J111" i="27" s="1"/>
  <c r="J112" i="27" s="1"/>
  <c r="J113" i="27" s="1"/>
  <c r="J114" i="27" s="1"/>
  <c r="J115" i="27" s="1"/>
  <c r="J116" i="27" s="1"/>
  <c r="J117" i="27" s="1"/>
  <c r="J118" i="27" s="1"/>
  <c r="J119" i="27" s="1"/>
  <c r="J120" i="27" s="1"/>
  <c r="J121" i="27" s="1"/>
  <c r="J122" i="27" s="1"/>
  <c r="J123" i="27" s="1"/>
  <c r="J124" i="27" s="1"/>
  <c r="J125" i="27" s="1"/>
  <c r="J126" i="27" s="1"/>
  <c r="J127" i="27" s="1"/>
  <c r="J128" i="27" s="1"/>
  <c r="J129" i="27" s="1"/>
  <c r="J130" i="27" s="1"/>
  <c r="J131" i="27" s="1"/>
  <c r="J132" i="27" s="1"/>
  <c r="J133" i="27" s="1"/>
  <c r="J134" i="27" s="1"/>
  <c r="J135" i="27" s="1"/>
  <c r="J136" i="27" s="1"/>
  <c r="J137" i="27" s="1"/>
  <c r="J138" i="27" s="1"/>
  <c r="J139" i="27" s="1"/>
  <c r="J140" i="27" s="1"/>
  <c r="J141" i="27" s="1"/>
  <c r="J142" i="27" s="1"/>
  <c r="J143" i="27" s="1"/>
  <c r="J144" i="27" s="1"/>
  <c r="J145" i="27" s="1"/>
  <c r="J146" i="27" s="1"/>
  <c r="J147" i="27" s="1"/>
  <c r="J148" i="27" s="1"/>
  <c r="J149" i="27" s="1"/>
  <c r="J150" i="27" s="1"/>
  <c r="J151" i="27" s="1"/>
  <c r="AG19" i="3"/>
  <c r="AH19" i="3" s="1"/>
  <c r="AE19" i="3"/>
  <c r="AF19" i="3" s="1"/>
  <c r="AG6" i="3"/>
  <c r="AH6" i="3" s="1"/>
  <c r="AG16" i="3"/>
  <c r="AH16" i="3" s="1"/>
  <c r="AG27" i="3"/>
  <c r="AH27" i="3" s="1"/>
  <c r="AG24" i="3"/>
  <c r="AH24" i="3" s="1"/>
  <c r="AG12" i="3"/>
  <c r="AH12" i="3" s="1"/>
  <c r="AG14" i="3"/>
  <c r="AH14" i="3" s="1"/>
  <c r="AG29" i="3"/>
  <c r="AH29" i="3" s="1"/>
  <c r="AG11" i="3"/>
  <c r="AH11" i="3" s="1"/>
  <c r="AG25" i="3"/>
  <c r="AH25" i="3" s="1"/>
  <c r="AG28" i="3"/>
  <c r="AH28" i="3" s="1"/>
  <c r="AG9" i="3"/>
  <c r="AH9" i="3" s="1"/>
  <c r="AG23" i="3"/>
  <c r="AH23" i="3" s="1"/>
  <c r="AG10" i="3"/>
  <c r="AH10" i="3" s="1"/>
  <c r="AE13" i="3"/>
  <c r="AF13" i="3" s="1"/>
  <c r="J13" i="3" s="1"/>
  <c r="AG22" i="3"/>
  <c r="AH22" i="3" s="1"/>
  <c r="AG17" i="3"/>
  <c r="AH17" i="3" s="1"/>
  <c r="AE27" i="3"/>
  <c r="AF27" i="3" s="1"/>
  <c r="AE7" i="3"/>
  <c r="AF7" i="3" s="1"/>
  <c r="AE8" i="3"/>
  <c r="AF8" i="3" s="1"/>
  <c r="AE10" i="3"/>
  <c r="AF10" i="3" s="1"/>
  <c r="AE28" i="3"/>
  <c r="AF28" i="3" s="1"/>
  <c r="AG32" i="3"/>
  <c r="AH32" i="3" s="1"/>
  <c r="AG20" i="3"/>
  <c r="AH20" i="3" s="1"/>
  <c r="AE25" i="3"/>
  <c r="AF25" i="3" s="1"/>
  <c r="AE15" i="3"/>
  <c r="AF15" i="3" s="1"/>
  <c r="AE18" i="3"/>
  <c r="AF18" i="3" s="1"/>
  <c r="AE20" i="3"/>
  <c r="AF20" i="3" s="1"/>
  <c r="AE14" i="3"/>
  <c r="AF14" i="3" s="1"/>
  <c r="AE23" i="3"/>
  <c r="AF23" i="3" s="1"/>
  <c r="AE29" i="3"/>
  <c r="AF29" i="3" s="1"/>
  <c r="AE9" i="3"/>
  <c r="AF9" i="3" s="1"/>
  <c r="AE32" i="3"/>
  <c r="AF32" i="3" s="1"/>
  <c r="AE24" i="3"/>
  <c r="AF24" i="3" s="1"/>
  <c r="AE26" i="3"/>
  <c r="AF26" i="3" s="1"/>
  <c r="AE6" i="3"/>
  <c r="AF6" i="3" s="1"/>
  <c r="AE16" i="3"/>
  <c r="AF16" i="3" s="1"/>
  <c r="AE17" i="3"/>
  <c r="AF17" i="3" s="1"/>
  <c r="AH58" i="2"/>
  <c r="AH24" i="2"/>
  <c r="AH55" i="2"/>
  <c r="AH50" i="2"/>
  <c r="AH46" i="2"/>
  <c r="AH56" i="2"/>
  <c r="AH45" i="2"/>
  <c r="AH16" i="2"/>
  <c r="AH54" i="2"/>
  <c r="U25" i="2"/>
  <c r="V25" i="2" s="1"/>
  <c r="AG53" i="2"/>
  <c r="AG40" i="2"/>
  <c r="Q20" i="2"/>
  <c r="R20" i="2" s="1"/>
  <c r="AG48" i="2"/>
  <c r="AG18" i="2"/>
  <c r="Q8" i="2"/>
  <c r="R8" i="2" s="1"/>
  <c r="Q17" i="2"/>
  <c r="R17" i="2" s="1"/>
  <c r="Q40" i="2"/>
  <c r="R40" i="2" s="1"/>
  <c r="Q19" i="2"/>
  <c r="R19" i="2" s="1"/>
  <c r="AC40" i="2"/>
  <c r="AD40" i="2" s="1"/>
  <c r="S19" i="2"/>
  <c r="T19" i="2" s="1"/>
  <c r="W23" i="2"/>
  <c r="X23" i="2" s="1"/>
  <c r="AC31" i="2"/>
  <c r="AD31" i="2" s="1"/>
  <c r="W44" i="2"/>
  <c r="X44" i="2" s="1"/>
  <c r="AC44" i="2"/>
  <c r="AD44" i="2" s="1"/>
  <c r="S16" i="2"/>
  <c r="T16" i="2" s="1"/>
  <c r="U23" i="2"/>
  <c r="V23" i="2" s="1"/>
  <c r="W31" i="2"/>
  <c r="X31" i="2" s="1"/>
  <c r="S54" i="2"/>
  <c r="T54" i="2" s="1"/>
  <c r="U10" i="2"/>
  <c r="V10" i="2" s="1"/>
  <c r="U56" i="2"/>
  <c r="V56" i="2" s="1"/>
  <c r="U29" i="2"/>
  <c r="V29" i="2" s="1"/>
  <c r="U48" i="2"/>
  <c r="V48" i="2" s="1"/>
  <c r="U32" i="2"/>
  <c r="V32" i="2" s="1"/>
  <c r="W17" i="2"/>
  <c r="X17" i="2" s="1"/>
  <c r="U27" i="2"/>
  <c r="V27" i="2" s="1"/>
  <c r="U44" i="2"/>
  <c r="V44" i="2" s="1"/>
  <c r="U18" i="2"/>
  <c r="V18" i="2" s="1"/>
  <c r="U57" i="2"/>
  <c r="V57" i="2" s="1"/>
  <c r="U33" i="2"/>
  <c r="V33" i="2" s="1"/>
  <c r="U19" i="2"/>
  <c r="V19" i="2" s="1"/>
  <c r="U45" i="2"/>
  <c r="V45" i="2" s="1"/>
  <c r="U16" i="2"/>
  <c r="V16" i="2" s="1"/>
  <c r="U50" i="2"/>
  <c r="V50" i="2" s="1"/>
  <c r="U13" i="2"/>
  <c r="V13" i="2" s="1"/>
  <c r="U7" i="2"/>
  <c r="V7" i="2" s="1"/>
  <c r="U31" i="2"/>
  <c r="V31" i="2" s="1"/>
  <c r="U43" i="2"/>
  <c r="V43" i="2" s="1"/>
  <c r="U17" i="2"/>
  <c r="V17" i="2" s="1"/>
  <c r="U15" i="2"/>
  <c r="V15" i="2" s="1"/>
  <c r="U37" i="2"/>
  <c r="V37" i="2" s="1"/>
  <c r="U22" i="2"/>
  <c r="V22" i="2" s="1"/>
  <c r="W36" i="2"/>
  <c r="X36" i="2" s="1"/>
  <c r="AC12" i="2"/>
  <c r="AD12" i="2" s="1"/>
  <c r="AC14" i="2"/>
  <c r="AD14" i="2" s="1"/>
  <c r="AC15" i="2"/>
  <c r="AD15" i="2" s="1"/>
  <c r="U39" i="2"/>
  <c r="V39" i="2" s="1"/>
  <c r="AC29" i="2"/>
  <c r="AD29" i="2" s="1"/>
  <c r="AC26" i="2"/>
  <c r="AD26" i="2" s="1"/>
  <c r="AE50" i="2"/>
  <c r="AF50" i="2" s="1"/>
  <c r="U47" i="2"/>
  <c r="V47" i="2" s="1"/>
  <c r="Q45" i="2"/>
  <c r="R45" i="2" s="1"/>
  <c r="Q55" i="2"/>
  <c r="R55" i="2" s="1"/>
  <c r="Q10" i="2"/>
  <c r="R10" i="2" s="1"/>
  <c r="Q34" i="2"/>
  <c r="R34" i="2" s="1"/>
  <c r="U58" i="2"/>
  <c r="V58" i="2" s="1"/>
  <c r="U35" i="2"/>
  <c r="V35" i="2" s="1"/>
  <c r="U38" i="2"/>
  <c r="V38" i="2" s="1"/>
  <c r="U20" i="2"/>
  <c r="V20" i="2" s="1"/>
  <c r="U41" i="2"/>
  <c r="V41" i="2" s="1"/>
  <c r="U53" i="2"/>
  <c r="V53" i="2" s="1"/>
  <c r="U11" i="2"/>
  <c r="V11" i="2" s="1"/>
  <c r="U54" i="2"/>
  <c r="V54" i="2" s="1"/>
  <c r="U9" i="2"/>
  <c r="V9" i="2" s="1"/>
  <c r="U36" i="2"/>
  <c r="V36" i="2" s="1"/>
  <c r="U52" i="2"/>
  <c r="V52" i="2" s="1"/>
  <c r="Q16" i="2"/>
  <c r="R16" i="2" s="1"/>
  <c r="Q14" i="2"/>
  <c r="R14" i="2" s="1"/>
  <c r="Q26" i="2"/>
  <c r="R26" i="2" s="1"/>
  <c r="S14" i="2"/>
  <c r="T14" i="2" s="1"/>
  <c r="U28" i="2"/>
  <c r="V28" i="2" s="1"/>
  <c r="U6" i="2"/>
  <c r="V6" i="2" s="1"/>
  <c r="U24" i="2"/>
  <c r="V24" i="2" s="1"/>
  <c r="U12" i="2"/>
  <c r="V12" i="2" s="1"/>
  <c r="U49" i="2"/>
  <c r="V49" i="2" s="1"/>
  <c r="U8" i="2"/>
  <c r="V8" i="2" s="1"/>
  <c r="U55" i="2"/>
  <c r="V55" i="2" s="1"/>
  <c r="U14" i="2"/>
  <c r="V14" i="2" s="1"/>
  <c r="U40" i="2"/>
  <c r="V40" i="2" s="1"/>
  <c r="U46" i="2"/>
  <c r="V46" i="2" s="1"/>
  <c r="U34" i="2"/>
  <c r="V34" i="2" s="1"/>
  <c r="U26" i="2"/>
  <c r="V26" i="2" s="1"/>
  <c r="U21" i="2"/>
  <c r="V21" i="2" s="1"/>
  <c r="AC47" i="2"/>
  <c r="AD47" i="2" s="1"/>
  <c r="AG34" i="2"/>
  <c r="M24" i="2"/>
  <c r="N24" i="2" s="1"/>
  <c r="Q54" i="2"/>
  <c r="R54" i="2" s="1"/>
  <c r="Q58" i="2"/>
  <c r="R58" i="2" s="1"/>
  <c r="Q35" i="2"/>
  <c r="R35" i="2" s="1"/>
  <c r="Q38" i="2"/>
  <c r="R38" i="2" s="1"/>
  <c r="Q49" i="2"/>
  <c r="R49" i="2" s="1"/>
  <c r="Q48" i="2"/>
  <c r="R48" i="2" s="1"/>
  <c r="Q18" i="2"/>
  <c r="R18" i="2" s="1"/>
  <c r="Q27" i="2"/>
  <c r="R27" i="2" s="1"/>
  <c r="Q46" i="2"/>
  <c r="R46" i="2" s="1"/>
  <c r="Q57" i="2"/>
  <c r="R57" i="2" s="1"/>
  <c r="Q42" i="2"/>
  <c r="R42" i="2" s="1"/>
  <c r="Q30" i="2"/>
  <c r="R30" i="2" s="1"/>
  <c r="S56" i="2"/>
  <c r="T56" i="2" s="1"/>
  <c r="S40" i="2"/>
  <c r="T40" i="2" s="1"/>
  <c r="W54" i="2"/>
  <c r="X54" i="2" s="1"/>
  <c r="W19" i="2"/>
  <c r="X19" i="2" s="1"/>
  <c r="W16" i="2"/>
  <c r="X16" i="2" s="1"/>
  <c r="W32" i="2"/>
  <c r="X32" i="2" s="1"/>
  <c r="W53" i="2"/>
  <c r="X53" i="2" s="1"/>
  <c r="W26" i="2"/>
  <c r="X26" i="2" s="1"/>
  <c r="AG57" i="2"/>
  <c r="M48" i="2"/>
  <c r="N48" i="2" s="1"/>
  <c r="Q13" i="2"/>
  <c r="R13" i="2" s="1"/>
  <c r="Q24" i="2"/>
  <c r="R24" i="2" s="1"/>
  <c r="Q31" i="2"/>
  <c r="R31" i="2" s="1"/>
  <c r="Q15" i="2"/>
  <c r="R15" i="2" s="1"/>
  <c r="Q47" i="2"/>
  <c r="R47" i="2" s="1"/>
  <c r="S45" i="2"/>
  <c r="T45" i="2" s="1"/>
  <c r="W56" i="2"/>
  <c r="X56" i="2" s="1"/>
  <c r="W25" i="2"/>
  <c r="X25" i="2" s="1"/>
  <c r="W29" i="2"/>
  <c r="X29" i="2" s="1"/>
  <c r="W7" i="2"/>
  <c r="X7" i="2" s="1"/>
  <c r="W43" i="2"/>
  <c r="X43" i="2" s="1"/>
  <c r="W39" i="2"/>
  <c r="X39" i="2" s="1"/>
  <c r="W9" i="2"/>
  <c r="X9" i="2" s="1"/>
  <c r="W22" i="2"/>
  <c r="X22" i="2" s="1"/>
  <c r="AG26" i="2"/>
  <c r="Q6" i="2"/>
  <c r="R6" i="2" s="1"/>
  <c r="Q12" i="2"/>
  <c r="R12" i="2" s="1"/>
  <c r="Q29" i="2"/>
  <c r="R29" i="2" s="1"/>
  <c r="Q7" i="2"/>
  <c r="R7" i="2" s="1"/>
  <c r="Q43" i="2"/>
  <c r="R43" i="2" s="1"/>
  <c r="Q39" i="2"/>
  <c r="R39" i="2" s="1"/>
  <c r="Q37" i="2"/>
  <c r="R37" i="2" s="1"/>
  <c r="Q21" i="2"/>
  <c r="R21" i="2" s="1"/>
  <c r="S8" i="2"/>
  <c r="T8" i="2" s="1"/>
  <c r="S50" i="2"/>
  <c r="T50" i="2" s="1"/>
  <c r="S57" i="2"/>
  <c r="T57" i="2" s="1"/>
  <c r="Q32" i="2"/>
  <c r="R32" i="2" s="1"/>
  <c r="Q23" i="2"/>
  <c r="R23" i="2" s="1"/>
  <c r="Q56" i="2"/>
  <c r="R56" i="2" s="1"/>
  <c r="Q44" i="2"/>
  <c r="R44" i="2" s="1"/>
  <c r="Q25" i="2"/>
  <c r="R25" i="2" s="1"/>
  <c r="Q50" i="2"/>
  <c r="R50" i="2" s="1"/>
  <c r="Q33" i="2"/>
  <c r="R33" i="2" s="1"/>
  <c r="Q41" i="2"/>
  <c r="R41" i="2" s="1"/>
  <c r="Q53" i="2"/>
  <c r="R53" i="2" s="1"/>
  <c r="Q11" i="2"/>
  <c r="R11" i="2" s="1"/>
  <c r="Q28" i="2"/>
  <c r="R28" i="2" s="1"/>
  <c r="Q9" i="2"/>
  <c r="R9" i="2" s="1"/>
  <c r="Q36" i="2"/>
  <c r="R36" i="2" s="1"/>
  <c r="Q22" i="2"/>
  <c r="R22" i="2" s="1"/>
  <c r="Q51" i="2"/>
  <c r="R51" i="2" s="1"/>
  <c r="S17" i="2"/>
  <c r="T17" i="2" s="1"/>
  <c r="S23" i="2"/>
  <c r="T23" i="2" s="1"/>
  <c r="S44" i="2"/>
  <c r="T44" i="2" s="1"/>
  <c r="S55" i="2"/>
  <c r="T55" i="2" s="1"/>
  <c r="S46" i="2"/>
  <c r="T46" i="2" s="1"/>
  <c r="S22" i="2"/>
  <c r="T22" i="2" s="1"/>
  <c r="U42" i="2"/>
  <c r="V42" i="2" s="1"/>
  <c r="U30" i="2"/>
  <c r="V30" i="2" s="1"/>
  <c r="W45" i="2"/>
  <c r="X45" i="2" s="1"/>
  <c r="W46" i="2"/>
  <c r="X46" i="2" s="1"/>
  <c r="W41" i="2"/>
  <c r="X41" i="2" s="1"/>
  <c r="W11" i="2"/>
  <c r="X11" i="2" s="1"/>
  <c r="W28" i="2"/>
  <c r="X28" i="2" s="1"/>
  <c r="W34" i="2"/>
  <c r="X34" i="2" s="1"/>
  <c r="W52" i="2"/>
  <c r="X52" i="2" s="1"/>
  <c r="AE40" i="2"/>
  <c r="AF40" i="2" s="1"/>
  <c r="AG47" i="2"/>
  <c r="O50" i="2"/>
  <c r="P50" i="2" s="1"/>
  <c r="O28" i="2"/>
  <c r="P28" i="2" s="1"/>
  <c r="O27" i="2"/>
  <c r="P27" i="2" s="1"/>
  <c r="O53" i="2"/>
  <c r="P53" i="2" s="1"/>
  <c r="O37" i="2"/>
  <c r="P37" i="2" s="1"/>
  <c r="M49" i="2"/>
  <c r="N49" i="2" s="1"/>
  <c r="S29" i="2"/>
  <c r="T29" i="2" s="1"/>
  <c r="S58" i="2"/>
  <c r="T58" i="2" s="1"/>
  <c r="S35" i="2"/>
  <c r="T35" i="2" s="1"/>
  <c r="S38" i="2"/>
  <c r="T38" i="2" s="1"/>
  <c r="S39" i="2"/>
  <c r="T39" i="2" s="1"/>
  <c r="S48" i="2"/>
  <c r="T48" i="2" s="1"/>
  <c r="S18" i="2"/>
  <c r="T18" i="2" s="1"/>
  <c r="S27" i="2"/>
  <c r="T27" i="2" s="1"/>
  <c r="S20" i="2"/>
  <c r="T20" i="2" s="1"/>
  <c r="S36" i="2"/>
  <c r="T36" i="2" s="1"/>
  <c r="S52" i="2"/>
  <c r="T52" i="2" s="1"/>
  <c r="U51" i="2"/>
  <c r="V51" i="2" s="1"/>
  <c r="W10" i="2"/>
  <c r="X10" i="2" s="1"/>
  <c r="W58" i="2"/>
  <c r="X58" i="2" s="1"/>
  <c r="W35" i="2"/>
  <c r="X35" i="2" s="1"/>
  <c r="W38" i="2"/>
  <c r="X38" i="2" s="1"/>
  <c r="W20" i="2"/>
  <c r="X20" i="2" s="1"/>
  <c r="W8" i="2"/>
  <c r="X8" i="2" s="1"/>
  <c r="W55" i="2"/>
  <c r="X55" i="2" s="1"/>
  <c r="W14" i="2"/>
  <c r="X14" i="2" s="1"/>
  <c r="W40" i="2"/>
  <c r="X40" i="2" s="1"/>
  <c r="W33" i="2"/>
  <c r="X33" i="2" s="1"/>
  <c r="W57" i="2"/>
  <c r="X57" i="2" s="1"/>
  <c r="W42" i="2"/>
  <c r="X42" i="2" s="1"/>
  <c r="W30" i="2"/>
  <c r="X30" i="2" s="1"/>
  <c r="AC17" i="2"/>
  <c r="AD17" i="2" s="1"/>
  <c r="AC23" i="2"/>
  <c r="AD23" i="2" s="1"/>
  <c r="AC49" i="2"/>
  <c r="AD49" i="2" s="1"/>
  <c r="AC32" i="2"/>
  <c r="AD32" i="2" s="1"/>
  <c r="AC7" i="2"/>
  <c r="AD7" i="2" s="1"/>
  <c r="AC43" i="2"/>
  <c r="AD43" i="2" s="1"/>
  <c r="AC34" i="2"/>
  <c r="AD34" i="2" s="1"/>
  <c r="AC52" i="2"/>
  <c r="AD52" i="2" s="1"/>
  <c r="AG52" i="2"/>
  <c r="M34" i="2"/>
  <c r="N34" i="2" s="1"/>
  <c r="S32" i="2"/>
  <c r="T32" i="2" s="1"/>
  <c r="S13" i="2"/>
  <c r="T13" i="2" s="1"/>
  <c r="S6" i="2"/>
  <c r="T6" i="2" s="1"/>
  <c r="S24" i="2"/>
  <c r="T24" i="2" s="1"/>
  <c r="S12" i="2"/>
  <c r="T12" i="2" s="1"/>
  <c r="S28" i="2"/>
  <c r="T28" i="2" s="1"/>
  <c r="S7" i="2"/>
  <c r="T7" i="2" s="1"/>
  <c r="S31" i="2"/>
  <c r="T31" i="2" s="1"/>
  <c r="S43" i="2"/>
  <c r="T43" i="2" s="1"/>
  <c r="S49" i="2"/>
  <c r="T49" i="2" s="1"/>
  <c r="S9" i="2"/>
  <c r="T9" i="2" s="1"/>
  <c r="S26" i="2"/>
  <c r="T26" i="2" s="1"/>
  <c r="S30" i="2"/>
  <c r="T30" i="2" s="1"/>
  <c r="W50" i="2"/>
  <c r="X50" i="2" s="1"/>
  <c r="W13" i="2"/>
  <c r="X13" i="2" s="1"/>
  <c r="W6" i="2"/>
  <c r="X6" i="2" s="1"/>
  <c r="W24" i="2"/>
  <c r="X24" i="2" s="1"/>
  <c r="W12" i="2"/>
  <c r="X12" i="2" s="1"/>
  <c r="W49" i="2"/>
  <c r="X49" i="2" s="1"/>
  <c r="W48" i="2"/>
  <c r="X48" i="2" s="1"/>
  <c r="W18" i="2"/>
  <c r="X18" i="2" s="1"/>
  <c r="W27" i="2"/>
  <c r="X27" i="2" s="1"/>
  <c r="W15" i="2"/>
  <c r="X15" i="2" s="1"/>
  <c r="W37" i="2"/>
  <c r="X37" i="2" s="1"/>
  <c r="W47" i="2"/>
  <c r="X47" i="2" s="1"/>
  <c r="W51" i="2"/>
  <c r="X51" i="2" s="1"/>
  <c r="AC6" i="2"/>
  <c r="AD6" i="2" s="1"/>
  <c r="AC56" i="2"/>
  <c r="AD56" i="2" s="1"/>
  <c r="AC45" i="2"/>
  <c r="AD45" i="2" s="1"/>
  <c r="AC28" i="2"/>
  <c r="AD28" i="2" s="1"/>
  <c r="AC55" i="2"/>
  <c r="AD55" i="2" s="1"/>
  <c r="AC37" i="2"/>
  <c r="AD37" i="2" s="1"/>
  <c r="AC21" i="2"/>
  <c r="AD21" i="2" s="1"/>
  <c r="AG9" i="2"/>
  <c r="S25" i="2"/>
  <c r="T25" i="2" s="1"/>
  <c r="S33" i="2"/>
  <c r="T33" i="2" s="1"/>
  <c r="S41" i="2"/>
  <c r="T41" i="2" s="1"/>
  <c r="S53" i="2"/>
  <c r="T53" i="2" s="1"/>
  <c r="S11" i="2"/>
  <c r="T11" i="2" s="1"/>
  <c r="S10" i="2"/>
  <c r="T10" i="2" s="1"/>
  <c r="S34" i="2"/>
  <c r="T34" i="2" s="1"/>
  <c r="S42" i="2"/>
  <c r="T42" i="2" s="1"/>
  <c r="S51" i="2"/>
  <c r="T51" i="2" s="1"/>
  <c r="J4" i="26"/>
  <c r="J5" i="26" s="1"/>
  <c r="J6" i="26" s="1"/>
  <c r="J7" i="26" s="1"/>
  <c r="J8" i="26" s="1"/>
  <c r="J9" i="26" s="1"/>
  <c r="J10" i="26" s="1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J22" i="26" s="1"/>
  <c r="J23" i="26" s="1"/>
  <c r="J24" i="26" s="1"/>
  <c r="J25" i="26" s="1"/>
  <c r="J26" i="26" s="1"/>
  <c r="J27" i="26" s="1"/>
  <c r="J28" i="26" s="1"/>
  <c r="J29" i="26" s="1"/>
  <c r="J30" i="26" s="1"/>
  <c r="J31" i="26" s="1"/>
  <c r="J32" i="26" s="1"/>
  <c r="J33" i="26" s="1"/>
  <c r="J34" i="26" s="1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J49" i="26" s="1"/>
  <c r="J50" i="26" s="1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J61" i="26" s="1"/>
  <c r="J62" i="26" s="1"/>
  <c r="J63" i="26" s="1"/>
  <c r="J64" i="26" s="1"/>
  <c r="J65" i="26" s="1"/>
  <c r="J66" i="26" s="1"/>
  <c r="J67" i="26" s="1"/>
  <c r="J68" i="26" s="1"/>
  <c r="J69" i="26" s="1"/>
  <c r="J70" i="26" s="1"/>
  <c r="J71" i="26" s="1"/>
  <c r="J72" i="26" s="1"/>
  <c r="J73" i="26" s="1"/>
  <c r="J74" i="26" s="1"/>
  <c r="J75" i="26" s="1"/>
  <c r="J76" i="26" s="1"/>
  <c r="J77" i="26" s="1"/>
  <c r="J78" i="26" s="1"/>
  <c r="J79" i="26" s="1"/>
  <c r="J80" i="26" s="1"/>
  <c r="J81" i="26" s="1"/>
  <c r="J82" i="26" s="1"/>
  <c r="J83" i="26" s="1"/>
  <c r="J84" i="26" s="1"/>
  <c r="J85" i="26" s="1"/>
  <c r="J86" i="26" s="1"/>
  <c r="J87" i="26" s="1"/>
  <c r="J88" i="26" s="1"/>
  <c r="J89" i="26" s="1"/>
  <c r="J90" i="26" s="1"/>
  <c r="J91" i="26" s="1"/>
  <c r="J92" i="26" s="1"/>
  <c r="J93" i="26" s="1"/>
  <c r="J94" i="26" s="1"/>
  <c r="J95" i="26" s="1"/>
  <c r="J96" i="26" s="1"/>
  <c r="J97" i="26" s="1"/>
  <c r="J98" i="26" s="1"/>
  <c r="J99" i="26" s="1"/>
  <c r="J100" i="26" s="1"/>
  <c r="J101" i="26" s="1"/>
  <c r="J102" i="26" s="1"/>
  <c r="J103" i="26" s="1"/>
  <c r="J104" i="26" s="1"/>
  <c r="J105" i="26" s="1"/>
  <c r="J106" i="26" s="1"/>
  <c r="J107" i="26" s="1"/>
  <c r="J108" i="26" s="1"/>
  <c r="J109" i="26" s="1"/>
  <c r="J110" i="26" s="1"/>
  <c r="J111" i="26" s="1"/>
  <c r="J112" i="26" s="1"/>
  <c r="J113" i="26" s="1"/>
  <c r="J114" i="26" s="1"/>
  <c r="J115" i="26" s="1"/>
  <c r="J116" i="26" s="1"/>
  <c r="J117" i="26" s="1"/>
  <c r="J118" i="26" s="1"/>
  <c r="J119" i="26" s="1"/>
  <c r="J120" i="26" s="1"/>
  <c r="J121" i="26" s="1"/>
  <c r="J122" i="26" s="1"/>
  <c r="J123" i="26" s="1"/>
  <c r="J124" i="26" s="1"/>
  <c r="J125" i="26" s="1"/>
  <c r="J126" i="26" s="1"/>
  <c r="J127" i="26" s="1"/>
  <c r="J128" i="26" s="1"/>
  <c r="J129" i="26" s="1"/>
  <c r="J130" i="26" s="1"/>
  <c r="J131" i="26" s="1"/>
  <c r="J132" i="26" s="1"/>
  <c r="J133" i="26" s="1"/>
  <c r="J134" i="26" s="1"/>
  <c r="J135" i="26" s="1"/>
  <c r="J136" i="26" s="1"/>
  <c r="J137" i="26" s="1"/>
  <c r="J138" i="26" s="1"/>
  <c r="J139" i="26" s="1"/>
  <c r="J140" i="26" s="1"/>
  <c r="J141" i="26" s="1"/>
  <c r="J142" i="26" s="1"/>
  <c r="J143" i="26" s="1"/>
  <c r="J144" i="26" s="1"/>
  <c r="J145" i="26" s="1"/>
  <c r="J146" i="26" s="1"/>
  <c r="J147" i="26" s="1"/>
  <c r="J148" i="26" s="1"/>
  <c r="J149" i="26" s="1"/>
  <c r="J150" i="26" s="1"/>
  <c r="J151" i="26" s="1"/>
  <c r="J152" i="26" s="1"/>
  <c r="AE47" i="2"/>
  <c r="AF47" i="2" s="1"/>
  <c r="AE58" i="2"/>
  <c r="AF58" i="2" s="1"/>
  <c r="AE42" i="2"/>
  <c r="AF42" i="2" s="1"/>
  <c r="AE57" i="2"/>
  <c r="AF57" i="2" s="1"/>
  <c r="AE18" i="2"/>
  <c r="AF18" i="2" s="1"/>
  <c r="AE48" i="2"/>
  <c r="AF48" i="2" s="1"/>
  <c r="AE16" i="2"/>
  <c r="AF16" i="2" s="1"/>
  <c r="AE51" i="2"/>
  <c r="AF51" i="2" s="1"/>
  <c r="AE53" i="2"/>
  <c r="AF53" i="2" s="1"/>
  <c r="AE24" i="2"/>
  <c r="AF24" i="2" s="1"/>
  <c r="M40" i="2"/>
  <c r="N40" i="2" s="1"/>
  <c r="M8" i="2"/>
  <c r="N8" i="2" s="1"/>
  <c r="M50" i="2"/>
  <c r="N50" i="2" s="1"/>
  <c r="M16" i="2"/>
  <c r="N16" i="2" s="1"/>
  <c r="AE56" i="2"/>
  <c r="AF56" i="2" s="1"/>
  <c r="AE55" i="2"/>
  <c r="AF55" i="2" s="1"/>
  <c r="AE54" i="2"/>
  <c r="AF54" i="2" s="1"/>
  <c r="J4" i="10"/>
  <c r="J5" i="10" s="1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O58" i="2"/>
  <c r="P58" i="2" s="1"/>
  <c r="O23" i="2"/>
  <c r="P23" i="2" s="1"/>
  <c r="M47" i="2"/>
  <c r="N47" i="2" s="1"/>
  <c r="M57" i="2"/>
  <c r="N57" i="2" s="1"/>
  <c r="M56" i="2"/>
  <c r="N56" i="2" s="1"/>
  <c r="O17" i="2"/>
  <c r="P17" i="2" s="1"/>
  <c r="AE26" i="2"/>
  <c r="AF26" i="2" s="1"/>
  <c r="AC33" i="2"/>
  <c r="AD33" i="2" s="1"/>
  <c r="AC58" i="2"/>
  <c r="AD58" i="2" s="1"/>
  <c r="AC46" i="2"/>
  <c r="AD46" i="2" s="1"/>
  <c r="AC19" i="2"/>
  <c r="AD19" i="2" s="1"/>
  <c r="AC10" i="2"/>
  <c r="AD10" i="2" s="1"/>
  <c r="AC20" i="2"/>
  <c r="AD20" i="2" s="1"/>
  <c r="AC13" i="2"/>
  <c r="AD13" i="2" s="1"/>
  <c r="AC38" i="2"/>
  <c r="AD38" i="2" s="1"/>
  <c r="AC41" i="2"/>
  <c r="AD41" i="2" s="1"/>
  <c r="AC53" i="2"/>
  <c r="AD53" i="2" s="1"/>
  <c r="AC11" i="2"/>
  <c r="AD11" i="2" s="1"/>
  <c r="AC57" i="2"/>
  <c r="AD57" i="2" s="1"/>
  <c r="AC42" i="2"/>
  <c r="AD42" i="2" s="1"/>
  <c r="AC30" i="2"/>
  <c r="AD30" i="2" s="1"/>
  <c r="AG42" i="2"/>
  <c r="S15" i="2"/>
  <c r="T15" i="2" s="1"/>
  <c r="S37" i="2"/>
  <c r="T37" i="2" s="1"/>
  <c r="S47" i="2"/>
  <c r="T47" i="2" s="1"/>
  <c r="S21" i="2"/>
  <c r="T21" i="2" s="1"/>
  <c r="W21" i="2"/>
  <c r="X21" i="2" s="1"/>
  <c r="AC16" i="2"/>
  <c r="AD16" i="2" s="1"/>
  <c r="AC50" i="2"/>
  <c r="AD50" i="2" s="1"/>
  <c r="AC35" i="2"/>
  <c r="AD35" i="2" s="1"/>
  <c r="AC24" i="2"/>
  <c r="AD24" i="2" s="1"/>
  <c r="AC39" i="2"/>
  <c r="AD39" i="2" s="1"/>
  <c r="AC54" i="2"/>
  <c r="AD54" i="2" s="1"/>
  <c r="AC48" i="2"/>
  <c r="AD48" i="2" s="1"/>
  <c r="AC25" i="2"/>
  <c r="AD25" i="2" s="1"/>
  <c r="AC8" i="2"/>
  <c r="AD8" i="2" s="1"/>
  <c r="AC18" i="2"/>
  <c r="AD18" i="2" s="1"/>
  <c r="AC27" i="2"/>
  <c r="AD27" i="2" s="1"/>
  <c r="AC9" i="2"/>
  <c r="AD9" i="2" s="1"/>
  <c r="AC36" i="2"/>
  <c r="AD36" i="2" s="1"/>
  <c r="AC22" i="2"/>
  <c r="AD22" i="2" s="1"/>
  <c r="AC51" i="2"/>
  <c r="AD51" i="2" s="1"/>
  <c r="AG51" i="2"/>
  <c r="J16" i="23"/>
  <c r="AC9" i="3" s="1"/>
  <c r="AD9" i="3" s="1"/>
  <c r="J11" i="19"/>
  <c r="Y20" i="3" s="1"/>
  <c r="Z20" i="3" s="1"/>
  <c r="J10" i="11"/>
  <c r="J15" i="9"/>
  <c r="J16" i="9" s="1"/>
  <c r="J17" i="9" s="1"/>
  <c r="J18" i="9" s="1"/>
  <c r="J19" i="9" s="1"/>
  <c r="J20" i="9" s="1"/>
  <c r="J21" i="9" s="1"/>
  <c r="J24" i="5"/>
  <c r="N41" i="3"/>
  <c r="N31" i="3"/>
  <c r="N39" i="3"/>
  <c r="T20" i="3"/>
  <c r="T44" i="3"/>
  <c r="T25" i="3"/>
  <c r="T38" i="3"/>
  <c r="T12" i="3"/>
  <c r="T11" i="3"/>
  <c r="T35" i="3"/>
  <c r="T21" i="3"/>
  <c r="T7" i="3"/>
  <c r="T27" i="3"/>
  <c r="T9" i="3"/>
  <c r="T26" i="3"/>
  <c r="T41" i="3"/>
  <c r="T6" i="3"/>
  <c r="T37" i="3"/>
  <c r="T24" i="3"/>
  <c r="T43" i="3"/>
  <c r="T15" i="3"/>
  <c r="T14" i="3"/>
  <c r="T29" i="3"/>
  <c r="T28" i="3"/>
  <c r="T30" i="3"/>
  <c r="T23" i="3"/>
  <c r="T32" i="3"/>
  <c r="T39" i="3"/>
  <c r="T22" i="3"/>
  <c r="T8" i="3"/>
  <c r="T34" i="3"/>
  <c r="T40" i="3"/>
  <c r="T36" i="3"/>
  <c r="T16" i="3"/>
  <c r="T18" i="3"/>
  <c r="T10" i="3"/>
  <c r="T42" i="3"/>
  <c r="T33" i="3"/>
  <c r="T31" i="3"/>
  <c r="V8" i="3"/>
  <c r="V35" i="3"/>
  <c r="V30" i="3"/>
  <c r="V28" i="3"/>
  <c r="V22" i="3"/>
  <c r="V44" i="3"/>
  <c r="V20" i="3"/>
  <c r="V18" i="3"/>
  <c r="V32" i="3"/>
  <c r="V41" i="3"/>
  <c r="V26" i="3"/>
  <c r="V31" i="3"/>
  <c r="V33" i="3"/>
  <c r="V40" i="3"/>
  <c r="V34" i="3"/>
  <c r="V23" i="3"/>
  <c r="V21" i="3"/>
  <c r="V38" i="3"/>
  <c r="V25" i="3"/>
  <c r="V11" i="3"/>
  <c r="V42" i="3"/>
  <c r="V29" i="3"/>
  <c r="V15" i="3"/>
  <c r="V6" i="3"/>
  <c r="V39" i="3"/>
  <c r="V16" i="3"/>
  <c r="V36" i="3"/>
  <c r="V43" i="3"/>
  <c r="V37" i="3"/>
  <c r="V27" i="3"/>
  <c r="O46" i="2"/>
  <c r="P46" i="2" s="1"/>
  <c r="O54" i="2"/>
  <c r="P54" i="2" s="1"/>
  <c r="O44" i="2"/>
  <c r="P44" i="2" s="1"/>
  <c r="O20" i="2"/>
  <c r="P20" i="2" s="1"/>
  <c r="O43" i="2"/>
  <c r="P43" i="2" s="1"/>
  <c r="O11" i="2"/>
  <c r="P11" i="2" s="1"/>
  <c r="O56" i="2"/>
  <c r="P56" i="2" s="1"/>
  <c r="O45" i="2"/>
  <c r="P45" i="2" s="1"/>
  <c r="O30" i="2"/>
  <c r="P30" i="2" s="1"/>
  <c r="O55" i="2"/>
  <c r="P55" i="2" s="1"/>
  <c r="O33" i="2"/>
  <c r="P33" i="2" s="1"/>
  <c r="O12" i="2"/>
  <c r="P12" i="2" s="1"/>
  <c r="O39" i="2"/>
  <c r="P39" i="2" s="1"/>
  <c r="O21" i="2"/>
  <c r="P21" i="2" s="1"/>
  <c r="O57" i="2"/>
  <c r="P57" i="2" s="1"/>
  <c r="O41" i="2"/>
  <c r="P41" i="2" s="1"/>
  <c r="O49" i="2"/>
  <c r="P49" i="2" s="1"/>
  <c r="O51" i="2"/>
  <c r="P51" i="2" s="1"/>
  <c r="O52" i="2"/>
  <c r="P52" i="2" s="1"/>
  <c r="J4" i="8"/>
  <c r="J5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K13" i="2"/>
  <c r="R34" i="3"/>
  <c r="N15" i="3"/>
  <c r="N34" i="3"/>
  <c r="L34" i="3"/>
  <c r="N20" i="3"/>
  <c r="N43" i="3"/>
  <c r="N44" i="3"/>
  <c r="N30" i="3"/>
  <c r="N18" i="3"/>
  <c r="N12" i="3"/>
  <c r="N33" i="3"/>
  <c r="N38" i="3"/>
  <c r="N28" i="3"/>
  <c r="N8" i="3"/>
  <c r="N6" i="3"/>
  <c r="N35" i="3"/>
  <c r="N40" i="3"/>
  <c r="N32" i="3"/>
  <c r="N26" i="3"/>
  <c r="N23" i="3"/>
  <c r="N11" i="3"/>
  <c r="N27" i="3"/>
  <c r="N42" i="3"/>
  <c r="N36" i="3"/>
  <c r="N22" i="3"/>
  <c r="N7" i="3"/>
  <c r="N25" i="3"/>
  <c r="N24" i="3"/>
  <c r="N29" i="3"/>
  <c r="N21" i="3"/>
  <c r="J7" i="6"/>
  <c r="J8" i="6" s="1"/>
  <c r="L15" i="3"/>
  <c r="U10" i="3" l="1"/>
  <c r="V10" i="3" s="1"/>
  <c r="AG7" i="3"/>
  <c r="AH7" i="3" s="1"/>
  <c r="AG15" i="3"/>
  <c r="AH15" i="3" s="1"/>
  <c r="J10" i="28"/>
  <c r="AG14" i="2"/>
  <c r="AH14" i="2" s="1"/>
  <c r="I30" i="2"/>
  <c r="I17" i="2"/>
  <c r="I39" i="2"/>
  <c r="I49" i="2"/>
  <c r="I43" i="2"/>
  <c r="I53" i="2"/>
  <c r="AE14" i="2"/>
  <c r="AF14" i="2" s="1"/>
  <c r="AE13" i="2"/>
  <c r="AF13" i="2" s="1"/>
  <c r="AE12" i="2"/>
  <c r="AF12" i="2" s="1"/>
  <c r="AE36" i="2"/>
  <c r="AF36" i="2" s="1"/>
  <c r="AE44" i="2"/>
  <c r="AF44" i="2" s="1"/>
  <c r="AE6" i="2"/>
  <c r="AF6" i="2" s="1"/>
  <c r="AE11" i="2"/>
  <c r="AF11" i="2" s="1"/>
  <c r="AE19" i="2"/>
  <c r="AF19" i="2" s="1"/>
  <c r="AE7" i="2"/>
  <c r="AF7" i="2" s="1"/>
  <c r="AE17" i="2"/>
  <c r="AF17" i="2" s="1"/>
  <c r="AE45" i="2"/>
  <c r="AF45" i="2" s="1"/>
  <c r="AE15" i="2"/>
  <c r="AF15" i="2" s="1"/>
  <c r="AE49" i="2"/>
  <c r="AF49" i="2" s="1"/>
  <c r="AE34" i="2"/>
  <c r="AF34" i="2" s="1"/>
  <c r="AE20" i="2"/>
  <c r="AF20" i="2" s="1"/>
  <c r="AE22" i="2"/>
  <c r="AF22" i="2" s="1"/>
  <c r="AE35" i="2"/>
  <c r="AF35" i="2" s="1"/>
  <c r="AE31" i="2"/>
  <c r="AF31" i="2" s="1"/>
  <c r="AE37" i="2"/>
  <c r="AF37" i="2" s="1"/>
  <c r="AE33" i="2"/>
  <c r="AF33" i="2" s="1"/>
  <c r="AE27" i="2"/>
  <c r="AF27" i="2" s="1"/>
  <c r="AE30" i="2"/>
  <c r="AF30" i="2" s="1"/>
  <c r="AE38" i="2"/>
  <c r="AF38" i="2" s="1"/>
  <c r="AE43" i="2"/>
  <c r="AF43" i="2" s="1"/>
  <c r="AE8" i="2"/>
  <c r="AF8" i="2" s="1"/>
  <c r="AE41" i="2"/>
  <c r="AF41" i="2" s="1"/>
  <c r="AE9" i="2"/>
  <c r="AF9" i="2" s="1"/>
  <c r="AE10" i="2"/>
  <c r="AF10" i="2" s="1"/>
  <c r="AE39" i="2"/>
  <c r="AF39" i="2" s="1"/>
  <c r="AE46" i="2"/>
  <c r="AF46" i="2" s="1"/>
  <c r="AE29" i="2"/>
  <c r="AF29" i="2" s="1"/>
  <c r="AE28" i="2"/>
  <c r="AF28" i="2" s="1"/>
  <c r="AE32" i="2"/>
  <c r="AF32" i="2" s="1"/>
  <c r="AE21" i="2"/>
  <c r="AF21" i="2" s="1"/>
  <c r="AE25" i="2"/>
  <c r="AF25" i="2" s="1"/>
  <c r="AE23" i="2"/>
  <c r="AF23" i="2" s="1"/>
  <c r="I12" i="2"/>
  <c r="I52" i="2"/>
  <c r="I23" i="2"/>
  <c r="I55" i="2"/>
  <c r="J42" i="3"/>
  <c r="J25" i="5"/>
  <c r="K10" i="3"/>
  <c r="J20" i="15"/>
  <c r="I46" i="2"/>
  <c r="I27" i="2"/>
  <c r="I45" i="2"/>
  <c r="I28" i="2"/>
  <c r="I56" i="2"/>
  <c r="I37" i="2"/>
  <c r="I50" i="2"/>
  <c r="I41" i="2"/>
  <c r="I20" i="2"/>
  <c r="I58" i="2"/>
  <c r="I57" i="2"/>
  <c r="I33" i="2"/>
  <c r="I44" i="2"/>
  <c r="I51" i="2"/>
  <c r="I21" i="2"/>
  <c r="I11" i="2"/>
  <c r="I54" i="2"/>
  <c r="O22" i="2"/>
  <c r="P22" i="2" s="1"/>
  <c r="I22" i="2" s="1"/>
  <c r="O10" i="2"/>
  <c r="P10" i="2" s="1"/>
  <c r="I10" i="2" s="1"/>
  <c r="O24" i="2"/>
  <c r="P24" i="2" s="1"/>
  <c r="I24" i="2" s="1"/>
  <c r="O40" i="2"/>
  <c r="P40" i="2" s="1"/>
  <c r="I40" i="2" s="1"/>
  <c r="J34" i="3"/>
  <c r="O36" i="2"/>
  <c r="P36" i="2" s="1"/>
  <c r="I36" i="2" s="1"/>
  <c r="O9" i="2"/>
  <c r="P9" i="2" s="1"/>
  <c r="I9" i="2" s="1"/>
  <c r="O32" i="2"/>
  <c r="P32" i="2" s="1"/>
  <c r="I32" i="2" s="1"/>
  <c r="O48" i="2"/>
  <c r="P48" i="2" s="1"/>
  <c r="I48" i="2" s="1"/>
  <c r="O26" i="2"/>
  <c r="P26" i="2" s="1"/>
  <c r="I26" i="2" s="1"/>
  <c r="O42" i="2"/>
  <c r="P42" i="2" s="1"/>
  <c r="I42" i="2" s="1"/>
  <c r="O16" i="2"/>
  <c r="P16" i="2" s="1"/>
  <c r="I16" i="2" s="1"/>
  <c r="O14" i="2"/>
  <c r="P14" i="2" s="1"/>
  <c r="I14" i="2" s="1"/>
  <c r="O13" i="2"/>
  <c r="P13" i="2" s="1"/>
  <c r="I13" i="2" s="1"/>
  <c r="O31" i="2"/>
  <c r="P31" i="2" s="1"/>
  <c r="I31" i="2" s="1"/>
  <c r="O25" i="2"/>
  <c r="P25" i="2" s="1"/>
  <c r="I25" i="2" s="1"/>
  <c r="O7" i="2"/>
  <c r="P7" i="2" s="1"/>
  <c r="I7" i="2" s="1"/>
  <c r="AH42" i="2"/>
  <c r="AH18" i="2"/>
  <c r="AH51" i="2"/>
  <c r="AH52" i="2"/>
  <c r="AH47" i="2"/>
  <c r="AH57" i="2"/>
  <c r="AH48" i="2"/>
  <c r="AH53" i="2"/>
  <c r="AH9" i="2"/>
  <c r="AH26" i="2"/>
  <c r="AH34" i="2"/>
  <c r="AH40" i="2"/>
  <c r="O15" i="2"/>
  <c r="P15" i="2" s="1"/>
  <c r="I15" i="2" s="1"/>
  <c r="O38" i="2"/>
  <c r="P38" i="2" s="1"/>
  <c r="I38" i="2" s="1"/>
  <c r="O34" i="2"/>
  <c r="P34" i="2" s="1"/>
  <c r="I34" i="2" s="1"/>
  <c r="O18" i="2"/>
  <c r="P18" i="2" s="1"/>
  <c r="I18" i="2" s="1"/>
  <c r="O35" i="2"/>
  <c r="P35" i="2" s="1"/>
  <c r="I35" i="2" s="1"/>
  <c r="O6" i="2"/>
  <c r="P6" i="2" s="1"/>
  <c r="I6" i="2" s="1"/>
  <c r="O29" i="2"/>
  <c r="P29" i="2" s="1"/>
  <c r="I29" i="2" s="1"/>
  <c r="O8" i="2"/>
  <c r="P8" i="2" s="1"/>
  <c r="I8" i="2" s="1"/>
  <c r="O19" i="2"/>
  <c r="P19" i="2" s="1"/>
  <c r="I19" i="2" s="1"/>
  <c r="M13" i="2"/>
  <c r="N13" i="2" s="1"/>
  <c r="M9" i="2"/>
  <c r="N9" i="2" s="1"/>
  <c r="M30" i="2"/>
  <c r="N30" i="2" s="1"/>
  <c r="M23" i="2"/>
  <c r="N23" i="2" s="1"/>
  <c r="M26" i="2"/>
  <c r="N26" i="2" s="1"/>
  <c r="M6" i="2"/>
  <c r="N6" i="2" s="1"/>
  <c r="O47" i="2"/>
  <c r="P47" i="2" s="1"/>
  <c r="I47" i="2" s="1"/>
  <c r="M15" i="2"/>
  <c r="N15" i="2" s="1"/>
  <c r="J37" i="8"/>
  <c r="J38" i="8" s="1"/>
  <c r="J39" i="8" s="1"/>
  <c r="M32" i="2"/>
  <c r="N32" i="2" s="1"/>
  <c r="J17" i="23"/>
  <c r="AC15" i="3" s="1"/>
  <c r="AD15" i="3" s="1"/>
  <c r="J12" i="19"/>
  <c r="Y12" i="3" s="1"/>
  <c r="Z12" i="3" s="1"/>
  <c r="J11" i="11"/>
  <c r="J22" i="9"/>
  <c r="J23" i="9" s="1"/>
  <c r="N16" i="3"/>
  <c r="N10" i="3"/>
  <c r="N9" i="3"/>
  <c r="N14" i="3"/>
  <c r="L13" i="2"/>
  <c r="M21" i="2"/>
  <c r="N21" i="2" s="1"/>
  <c r="M11" i="2"/>
  <c r="N11" i="2" s="1"/>
  <c r="M25" i="2"/>
  <c r="N25" i="2" s="1"/>
  <c r="M38" i="2"/>
  <c r="N38" i="2" s="1"/>
  <c r="M12" i="2"/>
  <c r="N12" i="2" s="1"/>
  <c r="M52" i="2"/>
  <c r="N52" i="2" s="1"/>
  <c r="M14" i="2"/>
  <c r="N14" i="2" s="1"/>
  <c r="M41" i="2"/>
  <c r="N41" i="2" s="1"/>
  <c r="M55" i="2"/>
  <c r="N55" i="2" s="1"/>
  <c r="M54" i="2"/>
  <c r="N54" i="2" s="1"/>
  <c r="M27" i="2"/>
  <c r="N27" i="2" s="1"/>
  <c r="M45" i="2"/>
  <c r="N45" i="2" s="1"/>
  <c r="M33" i="2"/>
  <c r="N33" i="2" s="1"/>
  <c r="M58" i="2"/>
  <c r="N58" i="2" s="1"/>
  <c r="M31" i="2"/>
  <c r="N31" i="2" s="1"/>
  <c r="M53" i="2"/>
  <c r="N53" i="2" s="1"/>
  <c r="M18" i="2"/>
  <c r="N18" i="2" s="1"/>
  <c r="M44" i="2"/>
  <c r="N44" i="2" s="1"/>
  <c r="M17" i="2"/>
  <c r="N17" i="2" s="1"/>
  <c r="M22" i="2"/>
  <c r="N22" i="2" s="1"/>
  <c r="M28" i="2"/>
  <c r="N28" i="2" s="1"/>
  <c r="M20" i="2"/>
  <c r="N20" i="2" s="1"/>
  <c r="M36" i="2"/>
  <c r="N36" i="2" s="1"/>
  <c r="M7" i="2"/>
  <c r="N7" i="2" s="1"/>
  <c r="M46" i="2"/>
  <c r="N46" i="2" s="1"/>
  <c r="M51" i="2"/>
  <c r="N51" i="2" s="1"/>
  <c r="M10" i="2"/>
  <c r="N10" i="2" s="1"/>
  <c r="O32" i="3"/>
  <c r="K51" i="2"/>
  <c r="L51" i="2" s="1"/>
  <c r="J9" i="6"/>
  <c r="J15" i="3" l="1"/>
  <c r="J11" i="28"/>
  <c r="J12" i="28" s="1"/>
  <c r="J13" i="28" s="1"/>
  <c r="J14" i="28" s="1"/>
  <c r="J15" i="28" s="1"/>
  <c r="AG11" i="2"/>
  <c r="AH11" i="2" s="1"/>
  <c r="J21" i="15"/>
  <c r="U12" i="3"/>
  <c r="V12" i="3" s="1"/>
  <c r="J12" i="3" s="1"/>
  <c r="J12" i="11"/>
  <c r="Q8" i="3"/>
  <c r="J26" i="5"/>
  <c r="J27" i="5" s="1"/>
  <c r="J28" i="5" s="1"/>
  <c r="K20" i="3"/>
  <c r="J40" i="8"/>
  <c r="J41" i="8" s="1"/>
  <c r="M19" i="2"/>
  <c r="N19" i="2" s="1"/>
  <c r="J18" i="23"/>
  <c r="AC14" i="3" s="1"/>
  <c r="AD14" i="3" s="1"/>
  <c r="J13" i="19"/>
  <c r="J24" i="9"/>
  <c r="J25" i="9" s="1"/>
  <c r="J26" i="9" s="1"/>
  <c r="J27" i="9" s="1"/>
  <c r="J28" i="9" s="1"/>
  <c r="P32" i="3"/>
  <c r="J10" i="6"/>
  <c r="K7" i="2" s="1"/>
  <c r="L7" i="2" s="1"/>
  <c r="L26" i="3"/>
  <c r="R32" i="3"/>
  <c r="J26" i="3" l="1"/>
  <c r="J16" i="28"/>
  <c r="AG29" i="2"/>
  <c r="AH29" i="2" s="1"/>
  <c r="J14" i="19"/>
  <c r="Y10" i="3" s="1"/>
  <c r="Z10" i="3" s="1"/>
  <c r="Y22" i="3"/>
  <c r="Z22" i="3" s="1"/>
  <c r="J22" i="15"/>
  <c r="U17" i="3"/>
  <c r="V17" i="3" s="1"/>
  <c r="J13" i="11"/>
  <c r="J14" i="11" s="1"/>
  <c r="J15" i="11" s="1"/>
  <c r="J16" i="11" s="1"/>
  <c r="J17" i="11" s="1"/>
  <c r="J18" i="11" s="1"/>
  <c r="J19" i="11" s="1"/>
  <c r="Q13" i="3" s="1"/>
  <c r="R13" i="3" s="1"/>
  <c r="Q21" i="3"/>
  <c r="J29" i="5"/>
  <c r="K14" i="3"/>
  <c r="J19" i="23"/>
  <c r="I32" i="3"/>
  <c r="J42" i="8"/>
  <c r="J43" i="8" s="1"/>
  <c r="J44" i="8" s="1"/>
  <c r="J45" i="8" s="1"/>
  <c r="M29" i="2"/>
  <c r="N29" i="2" s="1"/>
  <c r="J29" i="9"/>
  <c r="J30" i="9" s="1"/>
  <c r="J31" i="9" s="1"/>
  <c r="O19" i="3" s="1"/>
  <c r="P19" i="3" s="1"/>
  <c r="O33" i="3"/>
  <c r="J11" i="6"/>
  <c r="L32" i="3"/>
  <c r="R33" i="3"/>
  <c r="J32" i="3" l="1"/>
  <c r="G32" i="3"/>
  <c r="I13" i="3"/>
  <c r="G13" i="3"/>
  <c r="J17" i="28"/>
  <c r="AG13" i="2"/>
  <c r="AH13" i="2" s="1"/>
  <c r="J15" i="19"/>
  <c r="J16" i="19" s="1"/>
  <c r="J20" i="23"/>
  <c r="AC28" i="3"/>
  <c r="AD28" i="3" s="1"/>
  <c r="J23" i="15"/>
  <c r="J24" i="15" s="1"/>
  <c r="J25" i="15" s="1"/>
  <c r="J26" i="15" s="1"/>
  <c r="J27" i="15" s="1"/>
  <c r="J28" i="15" s="1"/>
  <c r="J29" i="15" s="1"/>
  <c r="U9" i="3"/>
  <c r="V9" i="3" s="1"/>
  <c r="J20" i="11"/>
  <c r="J21" i="11" s="1"/>
  <c r="J22" i="11" s="1"/>
  <c r="J23" i="11" s="1"/>
  <c r="J30" i="5"/>
  <c r="J31" i="5" s="1"/>
  <c r="K17" i="3"/>
  <c r="L17" i="3" s="1"/>
  <c r="J46" i="8"/>
  <c r="J47" i="8" s="1"/>
  <c r="J48" i="8" s="1"/>
  <c r="M42" i="2"/>
  <c r="N42" i="2" s="1"/>
  <c r="J32" i="9"/>
  <c r="P33" i="3"/>
  <c r="I33" i="3" s="1"/>
  <c r="J12" i="6"/>
  <c r="K38" i="2"/>
  <c r="L38" i="2" s="1"/>
  <c r="L33" i="3"/>
  <c r="J33" i="3" l="1"/>
  <c r="G33" i="3"/>
  <c r="J18" i="28"/>
  <c r="AG21" i="2"/>
  <c r="AH21" i="2" s="1"/>
  <c r="Q23" i="3"/>
  <c r="J21" i="23"/>
  <c r="AC17" i="3"/>
  <c r="AD17" i="3" s="1"/>
  <c r="J17" i="3" s="1"/>
  <c r="J17" i="19"/>
  <c r="Y9" i="3" s="1"/>
  <c r="Z9" i="3" s="1"/>
  <c r="Y28" i="3"/>
  <c r="Z28" i="3" s="1"/>
  <c r="Q7" i="3"/>
  <c r="U14" i="3"/>
  <c r="V14" i="3" s="1"/>
  <c r="J30" i="15"/>
  <c r="J31" i="15" s="1"/>
  <c r="J32" i="5"/>
  <c r="K30" i="3"/>
  <c r="J49" i="8"/>
  <c r="M43" i="2"/>
  <c r="N43" i="2" s="1"/>
  <c r="J24" i="11"/>
  <c r="Q18" i="3" s="1"/>
  <c r="J33" i="9"/>
  <c r="K16" i="2"/>
  <c r="L16" i="2" s="1"/>
  <c r="J13" i="6"/>
  <c r="L16" i="3"/>
  <c r="R28" i="3"/>
  <c r="J16" i="3" l="1"/>
  <c r="J19" i="28"/>
  <c r="J20" i="28" s="1"/>
  <c r="J21" i="28" s="1"/>
  <c r="AG33" i="2"/>
  <c r="AH33" i="2" s="1"/>
  <c r="J18" i="19"/>
  <c r="J22" i="23"/>
  <c r="AC22" i="3"/>
  <c r="AD22" i="3" s="1"/>
  <c r="J32" i="15"/>
  <c r="J33" i="15" s="1"/>
  <c r="J34" i="15" s="1"/>
  <c r="J35" i="15" s="1"/>
  <c r="J36" i="15" s="1"/>
  <c r="U24" i="3"/>
  <c r="V24" i="3" s="1"/>
  <c r="J33" i="5"/>
  <c r="J34" i="5" s="1"/>
  <c r="J35" i="5" s="1"/>
  <c r="J36" i="5" s="1"/>
  <c r="J37" i="5" s="1"/>
  <c r="J38" i="5" s="1"/>
  <c r="K9" i="3"/>
  <c r="J50" i="8"/>
  <c r="M35" i="2"/>
  <c r="N35" i="2" s="1"/>
  <c r="J25" i="11"/>
  <c r="J34" i="9"/>
  <c r="J35" i="9" s="1"/>
  <c r="O34" i="3"/>
  <c r="J14" i="6"/>
  <c r="L28" i="3"/>
  <c r="J28" i="3" l="1"/>
  <c r="J22" i="28"/>
  <c r="J23" i="28" s="1"/>
  <c r="AG15" i="2"/>
  <c r="AH15" i="2" s="1"/>
  <c r="J23" i="23"/>
  <c r="J24" i="23" s="1"/>
  <c r="J25" i="23" s="1"/>
  <c r="AC19" i="3"/>
  <c r="AD19" i="3" s="1"/>
  <c r="J19" i="3" s="1"/>
  <c r="J19" i="19"/>
  <c r="J20" i="19" s="1"/>
  <c r="J21" i="19" s="1"/>
  <c r="J22" i="19" s="1"/>
  <c r="Y27" i="3" s="1"/>
  <c r="Z27" i="3" s="1"/>
  <c r="Y19" i="3"/>
  <c r="Z19" i="3" s="1"/>
  <c r="AC29" i="3"/>
  <c r="AD29" i="3" s="1"/>
  <c r="J26" i="11"/>
  <c r="J27" i="11" s="1"/>
  <c r="Q20" i="3"/>
  <c r="J39" i="5"/>
  <c r="J40" i="5" s="1"/>
  <c r="K25" i="3"/>
  <c r="L25" i="3" s="1"/>
  <c r="J51" i="8"/>
  <c r="M37" i="2" s="1"/>
  <c r="N37" i="2" s="1"/>
  <c r="M39" i="2"/>
  <c r="N39" i="2" s="1"/>
  <c r="J36" i="9"/>
  <c r="J37" i="9" s="1"/>
  <c r="P34" i="3"/>
  <c r="O37" i="3"/>
  <c r="J15" i="6"/>
  <c r="K30" i="2"/>
  <c r="L30" i="2" s="1"/>
  <c r="L10" i="3"/>
  <c r="R37" i="3"/>
  <c r="Y14" i="3" l="1"/>
  <c r="Z14" i="3" s="1"/>
  <c r="J10" i="3"/>
  <c r="I34" i="3"/>
  <c r="G34" i="3"/>
  <c r="J24" i="28"/>
  <c r="AG19" i="2"/>
  <c r="AH19" i="2" s="1"/>
  <c r="AC24" i="3"/>
  <c r="AD24" i="3" s="1"/>
  <c r="J24" i="3" s="1"/>
  <c r="J26" i="23"/>
  <c r="J27" i="23" s="1"/>
  <c r="Q12" i="3"/>
  <c r="R12" i="3" s="1"/>
  <c r="J16" i="6"/>
  <c r="J17" i="6" s="1"/>
  <c r="J18" i="6" s="1"/>
  <c r="J23" i="19"/>
  <c r="J28" i="11"/>
  <c r="Q15" i="3" s="1"/>
  <c r="R15" i="3" s="1"/>
  <c r="J38" i="9"/>
  <c r="P37" i="3"/>
  <c r="I37" i="3" s="1"/>
  <c r="O21" i="3"/>
  <c r="P21" i="3" s="1"/>
  <c r="L37" i="3"/>
  <c r="J37" i="3" l="1"/>
  <c r="G37" i="3"/>
  <c r="J25" i="28"/>
  <c r="J26" i="28" s="1"/>
  <c r="J27" i="28" s="1"/>
  <c r="AG20" i="2"/>
  <c r="AH20" i="2" s="1"/>
  <c r="J28" i="23"/>
  <c r="AC25" i="3"/>
  <c r="AD25" i="3" s="1"/>
  <c r="J25" i="3" s="1"/>
  <c r="J24" i="19"/>
  <c r="Y18" i="3" s="1"/>
  <c r="Z18" i="3" s="1"/>
  <c r="Y24" i="3"/>
  <c r="Z24" i="3" s="1"/>
  <c r="J29" i="11"/>
  <c r="Q9" i="3" s="1"/>
  <c r="J39" i="9"/>
  <c r="O15" i="3" s="1"/>
  <c r="O35" i="3"/>
  <c r="J19" i="6"/>
  <c r="K27" i="2" s="1"/>
  <c r="L27" i="2" s="1"/>
  <c r="K6" i="2"/>
  <c r="L6" i="2" s="1"/>
  <c r="L6" i="3"/>
  <c r="J6" i="3" l="1"/>
  <c r="J28" i="28"/>
  <c r="AG31" i="2"/>
  <c r="AH31" i="2" s="1"/>
  <c r="J25" i="19"/>
  <c r="J26" i="19" s="1"/>
  <c r="Y29" i="3" s="1"/>
  <c r="Z29" i="3" s="1"/>
  <c r="J30" i="11"/>
  <c r="J40" i="9"/>
  <c r="R20" i="3"/>
  <c r="O6" i="3"/>
  <c r="P6" i="3" s="1"/>
  <c r="P35" i="3"/>
  <c r="J20" i="6"/>
  <c r="L20" i="3"/>
  <c r="R39" i="3"/>
  <c r="J20" i="3" l="1"/>
  <c r="J29" i="28"/>
  <c r="J30" i="28" s="1"/>
  <c r="AG23" i="2"/>
  <c r="AH23" i="2" s="1"/>
  <c r="J27" i="19"/>
  <c r="J28" i="19" s="1"/>
  <c r="J31" i="11"/>
  <c r="Q10" i="3"/>
  <c r="R10" i="3" s="1"/>
  <c r="J41" i="9"/>
  <c r="J42" i="9" s="1"/>
  <c r="O41" i="3"/>
  <c r="J21" i="6"/>
  <c r="K46" i="2"/>
  <c r="L46" i="2" s="1"/>
  <c r="L39" i="3"/>
  <c r="J39" i="3" l="1"/>
  <c r="J31" i="28"/>
  <c r="J32" i="28" s="1"/>
  <c r="J33" i="28" s="1"/>
  <c r="AG36" i="2"/>
  <c r="AH36" i="2" s="1"/>
  <c r="J29" i="19"/>
  <c r="Y25" i="3"/>
  <c r="Z25" i="3" s="1"/>
  <c r="J32" i="11"/>
  <c r="J33" i="11" s="1"/>
  <c r="J34" i="11" s="1"/>
  <c r="Q16" i="3"/>
  <c r="R16" i="3" s="1"/>
  <c r="J43" i="9"/>
  <c r="J44" i="9" s="1"/>
  <c r="J45" i="9" s="1"/>
  <c r="J46" i="9" s="1"/>
  <c r="J47" i="9" s="1"/>
  <c r="J48" i="9" s="1"/>
  <c r="J49" i="9" s="1"/>
  <c r="P41" i="3"/>
  <c r="J22" i="6"/>
  <c r="L27" i="3"/>
  <c r="R18" i="3"/>
  <c r="J27" i="3" l="1"/>
  <c r="J34" i="28"/>
  <c r="J35" i="28" s="1"/>
  <c r="AG22" i="2"/>
  <c r="AH22" i="2" s="1"/>
  <c r="O17" i="3"/>
  <c r="P17" i="3" s="1"/>
  <c r="J35" i="11"/>
  <c r="J36" i="11" s="1"/>
  <c r="J37" i="11" s="1"/>
  <c r="J38" i="11" s="1"/>
  <c r="Q17" i="3"/>
  <c r="R17" i="3" s="1"/>
  <c r="J53" i="11"/>
  <c r="J50" i="9"/>
  <c r="J51" i="9" s="1"/>
  <c r="O28" i="3"/>
  <c r="J23" i="6"/>
  <c r="K12" i="2" s="1"/>
  <c r="L12" i="2" s="1"/>
  <c r="K34" i="2"/>
  <c r="L34" i="2" s="1"/>
  <c r="L18" i="3"/>
  <c r="R36" i="3"/>
  <c r="J18" i="3" l="1"/>
  <c r="G17" i="3"/>
  <c r="J36" i="28"/>
  <c r="AG37" i="2"/>
  <c r="AH37" i="2" s="1"/>
  <c r="I17" i="3"/>
  <c r="J39" i="11"/>
  <c r="Q29" i="3"/>
  <c r="J54" i="11"/>
  <c r="J52" i="9"/>
  <c r="J53" i="9" s="1"/>
  <c r="P28" i="3"/>
  <c r="O39" i="3"/>
  <c r="J24" i="6"/>
  <c r="K19" i="2"/>
  <c r="L19" i="2" s="1"/>
  <c r="L36" i="3"/>
  <c r="J36" i="3" l="1"/>
  <c r="I28" i="3"/>
  <c r="G28" i="3"/>
  <c r="J37" i="28"/>
  <c r="J38" i="28" s="1"/>
  <c r="AG35" i="2"/>
  <c r="AH35" i="2" s="1"/>
  <c r="J55" i="11"/>
  <c r="Q25" i="3"/>
  <c r="J40" i="1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Q14" i="3"/>
  <c r="J58" i="11"/>
  <c r="J59" i="11" s="1"/>
  <c r="Q6" i="3" s="1"/>
  <c r="R6" i="3" s="1"/>
  <c r="G6" i="3" s="1"/>
  <c r="J54" i="9"/>
  <c r="J55" i="9" s="1"/>
  <c r="J56" i="9" s="1"/>
  <c r="J57" i="9" s="1"/>
  <c r="P39" i="3"/>
  <c r="O27" i="3"/>
  <c r="J25" i="6"/>
  <c r="K29" i="2"/>
  <c r="L29" i="2" s="1"/>
  <c r="R35" i="3"/>
  <c r="I35" i="3" s="1"/>
  <c r="I6" i="3" l="1"/>
  <c r="I39" i="3"/>
  <c r="G39" i="3"/>
  <c r="J39" i="28"/>
  <c r="J40" i="28" s="1"/>
  <c r="J41" i="28" s="1"/>
  <c r="AG32" i="2"/>
  <c r="AH32" i="2" s="1"/>
  <c r="J56" i="11"/>
  <c r="J57" i="11" s="1"/>
  <c r="Q19" i="3" s="1"/>
  <c r="R19" i="3" s="1"/>
  <c r="G19" i="3" s="1"/>
  <c r="Q24" i="3"/>
  <c r="R24" i="3" s="1"/>
  <c r="J60" i="11"/>
  <c r="J61" i="11" s="1"/>
  <c r="J62" i="11" s="1"/>
  <c r="J63" i="11" s="1"/>
  <c r="J64" i="11" s="1"/>
  <c r="J65" i="11" s="1"/>
  <c r="J66" i="11" s="1"/>
  <c r="J67" i="11" s="1"/>
  <c r="J68" i="11" s="1"/>
  <c r="J58" i="9"/>
  <c r="J59" i="9" s="1"/>
  <c r="J60" i="9" s="1"/>
  <c r="J61" i="9" s="1"/>
  <c r="J62" i="9" s="1"/>
  <c r="J63" i="9" s="1"/>
  <c r="J64" i="9" s="1"/>
  <c r="J65" i="9" s="1"/>
  <c r="J66" i="9" s="1"/>
  <c r="R25" i="3"/>
  <c r="P27" i="3"/>
  <c r="J26" i="6"/>
  <c r="K10" i="2" s="1"/>
  <c r="L10" i="2" s="1"/>
  <c r="K49" i="2"/>
  <c r="L49" i="2" s="1"/>
  <c r="L35" i="3"/>
  <c r="R7" i="3"/>
  <c r="J35" i="3" l="1"/>
  <c r="G35" i="3"/>
  <c r="J42" i="28"/>
  <c r="J43" i="28" s="1"/>
  <c r="J44" i="28" s="1"/>
  <c r="J45" i="28" s="1"/>
  <c r="J46" i="28" s="1"/>
  <c r="AG39" i="2"/>
  <c r="AH39" i="2" s="1"/>
  <c r="I19" i="3"/>
  <c r="O25" i="3"/>
  <c r="P25" i="3" s="1"/>
  <c r="Q11" i="3"/>
  <c r="J69" i="11"/>
  <c r="O7" i="3"/>
  <c r="P7" i="3" s="1"/>
  <c r="I7" i="3" s="1"/>
  <c r="J27" i="6"/>
  <c r="K9" i="2"/>
  <c r="L9" i="2" s="1"/>
  <c r="L7" i="3"/>
  <c r="R41" i="3"/>
  <c r="I41" i="3" s="1"/>
  <c r="G7" i="3" l="1"/>
  <c r="I25" i="3"/>
  <c r="G25" i="3"/>
  <c r="J7" i="3"/>
  <c r="J47" i="28"/>
  <c r="AG27" i="2"/>
  <c r="AH27" i="2" s="1"/>
  <c r="J70" i="11"/>
  <c r="O42" i="3"/>
  <c r="J28" i="6"/>
  <c r="K11" i="2" s="1"/>
  <c r="L11" i="2" s="1"/>
  <c r="K17" i="2"/>
  <c r="L17" i="2" s="1"/>
  <c r="L41" i="3"/>
  <c r="R40" i="3"/>
  <c r="J41" i="3" l="1"/>
  <c r="G41" i="3"/>
  <c r="J48" i="28"/>
  <c r="J49" i="28" s="1"/>
  <c r="J50" i="28" s="1"/>
  <c r="J51" i="28" s="1"/>
  <c r="J52" i="28" s="1"/>
  <c r="AG10" i="2"/>
  <c r="AH10" i="2" s="1"/>
  <c r="J71" i="11"/>
  <c r="Q27" i="3"/>
  <c r="R27" i="3" s="1"/>
  <c r="P42" i="3"/>
  <c r="O36" i="3"/>
  <c r="J29" i="6"/>
  <c r="K8" i="2"/>
  <c r="L8" i="2" s="1"/>
  <c r="L40" i="3"/>
  <c r="R9" i="3"/>
  <c r="J40" i="3" l="1"/>
  <c r="I42" i="3"/>
  <c r="G42" i="3"/>
  <c r="I27" i="3"/>
  <c r="G27" i="3"/>
  <c r="J53" i="28"/>
  <c r="AG49" i="2"/>
  <c r="AH49" i="2" s="1"/>
  <c r="J72" i="1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Q26" i="3"/>
  <c r="R26" i="3" s="1"/>
  <c r="P36" i="3"/>
  <c r="O43" i="3"/>
  <c r="J30" i="6"/>
  <c r="K28" i="2"/>
  <c r="L28" i="2" s="1"/>
  <c r="L9" i="3"/>
  <c r="R23" i="3"/>
  <c r="J9" i="3" l="1"/>
  <c r="I36" i="3"/>
  <c r="G36" i="3"/>
  <c r="J54" i="28"/>
  <c r="AG43" i="2"/>
  <c r="AH43" i="2" s="1"/>
  <c r="P43" i="3"/>
  <c r="O23" i="3"/>
  <c r="P23" i="3" s="1"/>
  <c r="I23" i="3" s="1"/>
  <c r="O14" i="3"/>
  <c r="J31" i="6"/>
  <c r="K53" i="2"/>
  <c r="L53" i="2" s="1"/>
  <c r="L23" i="3"/>
  <c r="J23" i="3" l="1"/>
  <c r="G23" i="3"/>
  <c r="J55" i="28"/>
  <c r="J56" i="28" s="1"/>
  <c r="J57" i="28" s="1"/>
  <c r="AG41" i="2"/>
  <c r="AH41" i="2" s="1"/>
  <c r="P14" i="3"/>
  <c r="O31" i="3"/>
  <c r="J32" i="6"/>
  <c r="K14" i="2"/>
  <c r="L14" i="2" s="1"/>
  <c r="R38" i="3"/>
  <c r="J58" i="28" l="1"/>
  <c r="AG44" i="2"/>
  <c r="AH44" i="2" s="1"/>
  <c r="P31" i="3"/>
  <c r="J33" i="6"/>
  <c r="K18" i="2"/>
  <c r="L18" i="2" s="1"/>
  <c r="L38" i="3"/>
  <c r="R14" i="3"/>
  <c r="I14" i="3" s="1"/>
  <c r="J38" i="3" l="1"/>
  <c r="J59" i="28"/>
  <c r="J60" i="28" s="1"/>
  <c r="AG30" i="2"/>
  <c r="AH30" i="2" s="1"/>
  <c r="O18" i="3"/>
  <c r="P18" i="3" s="1"/>
  <c r="O38" i="3"/>
  <c r="J34" i="6"/>
  <c r="K26" i="2"/>
  <c r="L26" i="2" s="1"/>
  <c r="L14" i="3"/>
  <c r="R8" i="3"/>
  <c r="J14" i="3" l="1"/>
  <c r="G14" i="3"/>
  <c r="I18" i="3"/>
  <c r="G18" i="3"/>
  <c r="J61" i="28"/>
  <c r="AG25" i="2"/>
  <c r="AH25" i="2" s="1"/>
  <c r="J35" i="6"/>
  <c r="J36" i="6" s="1"/>
  <c r="P38" i="3"/>
  <c r="O26" i="3"/>
  <c r="P26" i="3" s="1"/>
  <c r="O24" i="3"/>
  <c r="K44" i="2"/>
  <c r="L44" i="2" s="1"/>
  <c r="L8" i="3"/>
  <c r="R44" i="3"/>
  <c r="J8" i="3" l="1"/>
  <c r="I38" i="3"/>
  <c r="G38" i="3"/>
  <c r="I26" i="3"/>
  <c r="G26" i="3"/>
  <c r="J62" i="28"/>
  <c r="J63" i="28" s="1"/>
  <c r="AG38" i="2"/>
  <c r="AH38" i="2" s="1"/>
  <c r="P24" i="3"/>
  <c r="O22" i="3"/>
  <c r="P22" i="3" s="1"/>
  <c r="J37" i="6"/>
  <c r="K39" i="2"/>
  <c r="L39" i="2" s="1"/>
  <c r="L44" i="3"/>
  <c r="R21" i="3"/>
  <c r="I21" i="3" s="1"/>
  <c r="J44" i="3" l="1"/>
  <c r="I24" i="3"/>
  <c r="G24" i="3"/>
  <c r="J64" i="28"/>
  <c r="J65" i="28" s="1"/>
  <c r="AG12" i="2"/>
  <c r="AH12" i="2" s="1"/>
  <c r="O30" i="3"/>
  <c r="J38" i="6"/>
  <c r="L21" i="3"/>
  <c r="J21" i="3" l="1"/>
  <c r="G21" i="3"/>
  <c r="J66" i="28"/>
  <c r="J67" i="28" s="1"/>
  <c r="J68" i="28" s="1"/>
  <c r="AG8" i="2"/>
  <c r="AH8" i="2" s="1"/>
  <c r="P30" i="3"/>
  <c r="O12" i="3"/>
  <c r="J39" i="6"/>
  <c r="K41" i="2" s="1"/>
  <c r="L41" i="2" s="1"/>
  <c r="J69" i="28" l="1"/>
  <c r="J70" i="28" s="1"/>
  <c r="AG28" i="2"/>
  <c r="AH28" i="2" s="1"/>
  <c r="P12" i="3"/>
  <c r="O44" i="3"/>
  <c r="J40" i="6"/>
  <c r="K50" i="2"/>
  <c r="L50" i="2" s="1"/>
  <c r="I12" i="3" l="1"/>
  <c r="G12" i="3"/>
  <c r="J71" i="28"/>
  <c r="AG7" i="2"/>
  <c r="AH7" i="2" s="1"/>
  <c r="P44" i="3"/>
  <c r="P15" i="3"/>
  <c r="O40" i="3"/>
  <c r="J41" i="6"/>
  <c r="K25" i="2" s="1"/>
  <c r="L25" i="2" s="1"/>
  <c r="K22" i="2"/>
  <c r="L22" i="2" s="1"/>
  <c r="I15" i="3" l="1"/>
  <c r="G15" i="3"/>
  <c r="I44" i="3"/>
  <c r="G44" i="3"/>
  <c r="J72" i="28"/>
  <c r="J73" i="28" s="1"/>
  <c r="AG6" i="2"/>
  <c r="AH6" i="2" s="1"/>
  <c r="P40" i="3"/>
  <c r="O10" i="3"/>
  <c r="P10" i="3" s="1"/>
  <c r="O29" i="3"/>
  <c r="J42" i="6"/>
  <c r="K52" i="2"/>
  <c r="L52" i="2" s="1"/>
  <c r="I10" i="3" l="1"/>
  <c r="G10" i="3"/>
  <c r="I40" i="3"/>
  <c r="G40" i="3"/>
  <c r="J74" i="28"/>
  <c r="J75" i="28" s="1"/>
  <c r="J76" i="28" s="1"/>
  <c r="J77" i="28" s="1"/>
  <c r="J78" i="28" s="1"/>
  <c r="J79" i="28" s="1"/>
  <c r="J80" i="28" s="1"/>
  <c r="J81" i="28" s="1"/>
  <c r="J82" i="28" s="1"/>
  <c r="J83" i="28" s="1"/>
  <c r="J84" i="28" s="1"/>
  <c r="J85" i="28" s="1"/>
  <c r="J86" i="28" s="1"/>
  <c r="J87" i="28" s="1"/>
  <c r="J88" i="28" s="1"/>
  <c r="J89" i="28" s="1"/>
  <c r="J90" i="28" s="1"/>
  <c r="J91" i="28" s="1"/>
  <c r="J92" i="28" s="1"/>
  <c r="J93" i="28" s="1"/>
  <c r="J94" i="28" s="1"/>
  <c r="J95" i="28" s="1"/>
  <c r="J96" i="28" s="1"/>
  <c r="J97" i="28" s="1"/>
  <c r="J98" i="28" s="1"/>
  <c r="J99" i="28" s="1"/>
  <c r="J100" i="28" s="1"/>
  <c r="J101" i="28" s="1"/>
  <c r="J102" i="28" s="1"/>
  <c r="J103" i="28" s="1"/>
  <c r="J104" i="28" s="1"/>
  <c r="J105" i="28" s="1"/>
  <c r="J106" i="28" s="1"/>
  <c r="J107" i="28" s="1"/>
  <c r="J108" i="28" s="1"/>
  <c r="J109" i="28" s="1"/>
  <c r="J110" i="28" s="1"/>
  <c r="J111" i="28" s="1"/>
  <c r="J112" i="28" s="1"/>
  <c r="J113" i="28" s="1"/>
  <c r="J114" i="28" s="1"/>
  <c r="J115" i="28" s="1"/>
  <c r="J116" i="28" s="1"/>
  <c r="J117" i="28" s="1"/>
  <c r="J118" i="28" s="1"/>
  <c r="J119" i="28" s="1"/>
  <c r="J120" i="28" s="1"/>
  <c r="J121" i="28" s="1"/>
  <c r="J122" i="28" s="1"/>
  <c r="J123" i="28" s="1"/>
  <c r="J124" i="28" s="1"/>
  <c r="J125" i="28" s="1"/>
  <c r="J126" i="28" s="1"/>
  <c r="J127" i="28" s="1"/>
  <c r="J128" i="28" s="1"/>
  <c r="J129" i="28" s="1"/>
  <c r="J130" i="28" s="1"/>
  <c r="J131" i="28" s="1"/>
  <c r="J132" i="28" s="1"/>
  <c r="J133" i="28" s="1"/>
  <c r="J134" i="28" s="1"/>
  <c r="J135" i="28" s="1"/>
  <c r="J136" i="28" s="1"/>
  <c r="J137" i="28" s="1"/>
  <c r="J138" i="28" s="1"/>
  <c r="J139" i="28" s="1"/>
  <c r="J140" i="28" s="1"/>
  <c r="J141" i="28" s="1"/>
  <c r="J142" i="28" s="1"/>
  <c r="J143" i="28" s="1"/>
  <c r="J144" i="28" s="1"/>
  <c r="J145" i="28" s="1"/>
  <c r="J146" i="28" s="1"/>
  <c r="J147" i="28" s="1"/>
  <c r="J148" i="28" s="1"/>
  <c r="J149" i="28" s="1"/>
  <c r="J150" i="28" s="1"/>
  <c r="J151" i="28" s="1"/>
  <c r="J152" i="28" s="1"/>
  <c r="AG17" i="2"/>
  <c r="AH17" i="2" s="1"/>
  <c r="P29" i="3"/>
  <c r="O20" i="3"/>
  <c r="P20" i="3" s="1"/>
  <c r="O11" i="3"/>
  <c r="J43" i="6"/>
  <c r="K23" i="2" s="1"/>
  <c r="L23" i="2" s="1"/>
  <c r="K15" i="2"/>
  <c r="L15" i="2" s="1"/>
  <c r="R22" i="3"/>
  <c r="I22" i="3" s="1"/>
  <c r="I20" i="3" l="1"/>
  <c r="G20" i="3"/>
  <c r="P11" i="3"/>
  <c r="O9" i="3"/>
  <c r="P9" i="3" s="1"/>
  <c r="J44" i="6"/>
  <c r="L22" i="3"/>
  <c r="I9" i="3" l="1"/>
  <c r="G9" i="3"/>
  <c r="J22" i="3"/>
  <c r="G22" i="3"/>
  <c r="J45" i="6"/>
  <c r="K31" i="2" s="1"/>
  <c r="L31" i="2" s="1"/>
  <c r="K37" i="2"/>
  <c r="L37" i="2" s="1"/>
  <c r="O8" i="3" l="1"/>
  <c r="J46" i="6"/>
  <c r="J47" i="6" s="1"/>
  <c r="R30" i="3"/>
  <c r="I30" i="3" s="1"/>
  <c r="J48" i="6" l="1"/>
  <c r="J49" i="6" s="1"/>
  <c r="K21" i="2"/>
  <c r="L21" i="2" s="1"/>
  <c r="P8" i="3"/>
  <c r="O16" i="3"/>
  <c r="P16" i="3" s="1"/>
  <c r="K55" i="2"/>
  <c r="L55" i="2" s="1"/>
  <c r="L30" i="3"/>
  <c r="R31" i="3"/>
  <c r="I31" i="3" s="1"/>
  <c r="I16" i="3" l="1"/>
  <c r="G16" i="3"/>
  <c r="I8" i="3"/>
  <c r="G8" i="3"/>
  <c r="J30" i="3"/>
  <c r="G30" i="3"/>
  <c r="J50" i="6"/>
  <c r="K42" i="2" s="1"/>
  <c r="L42" i="2" s="1"/>
  <c r="K36" i="2"/>
  <c r="L36" i="2" s="1"/>
  <c r="L31" i="3"/>
  <c r="J31" i="3" l="1"/>
  <c r="G31" i="3"/>
  <c r="J51" i="6"/>
  <c r="K45" i="2"/>
  <c r="L45" i="2" s="1"/>
  <c r="J52" i="6" l="1"/>
  <c r="K43" i="2" s="1"/>
  <c r="L43" i="2" s="1"/>
  <c r="J53" i="6" l="1"/>
  <c r="K20" i="2"/>
  <c r="L20" i="2" s="1"/>
  <c r="J54" i="6" l="1"/>
  <c r="R43" i="3"/>
  <c r="I43" i="3" s="1"/>
  <c r="J55" i="6" l="1"/>
  <c r="J56" i="6" s="1"/>
  <c r="K47" i="2"/>
  <c r="L47" i="2" s="1"/>
  <c r="L43" i="3"/>
  <c r="R29" i="3"/>
  <c r="I29" i="3" s="1"/>
  <c r="J43" i="3" l="1"/>
  <c r="G43" i="3"/>
  <c r="J57" i="6"/>
  <c r="K32" i="2"/>
  <c r="L32" i="2" s="1"/>
  <c r="L29" i="3"/>
  <c r="R11" i="3"/>
  <c r="I11" i="3" s="1"/>
  <c r="J29" i="3" l="1"/>
  <c r="G29" i="3"/>
  <c r="J58" i="6"/>
  <c r="K35" i="2"/>
  <c r="L35" i="2" s="1"/>
  <c r="L11" i="3"/>
  <c r="J11" i="3" l="1"/>
  <c r="G11" i="3"/>
  <c r="H19" i="3"/>
  <c r="H17" i="3"/>
  <c r="H38" i="3"/>
  <c r="H37" i="3"/>
  <c r="H42" i="3"/>
  <c r="H30" i="3"/>
  <c r="H33" i="3"/>
  <c r="H14" i="3"/>
  <c r="H36" i="3"/>
  <c r="H44" i="3"/>
  <c r="H35" i="3"/>
  <c r="H40" i="3"/>
  <c r="H39" i="3"/>
  <c r="H18" i="3"/>
  <c r="H34" i="3"/>
  <c r="H43" i="3"/>
  <c r="H6" i="3"/>
  <c r="H32" i="3"/>
  <c r="H41" i="3"/>
  <c r="H20" i="3"/>
  <c r="H15" i="3"/>
  <c r="AI24" i="2"/>
  <c r="AJ24" i="2" s="1"/>
  <c r="AI58" i="2"/>
  <c r="AJ58" i="2" s="1"/>
  <c r="AI51" i="2"/>
  <c r="AJ51" i="2" s="1"/>
  <c r="AI16" i="2"/>
  <c r="AJ16" i="2" s="1"/>
  <c r="AI46" i="2"/>
  <c r="AJ46" i="2" s="1"/>
  <c r="AI29" i="2"/>
  <c r="AJ29" i="2" s="1"/>
  <c r="AI17" i="2"/>
  <c r="AJ17" i="2" s="1"/>
  <c r="AI53" i="2"/>
  <c r="AJ53" i="2" s="1"/>
  <c r="AI44" i="2"/>
  <c r="AJ44" i="2" s="1"/>
  <c r="AI22" i="2"/>
  <c r="AJ22" i="2" s="1"/>
  <c r="AI23" i="2"/>
  <c r="AJ23" i="2" s="1"/>
  <c r="AI55" i="2"/>
  <c r="AJ55" i="2" s="1"/>
  <c r="AI43" i="2"/>
  <c r="AJ43" i="2" s="1"/>
  <c r="AI35" i="2"/>
  <c r="AJ35" i="2" s="1"/>
  <c r="AI13" i="2"/>
  <c r="AJ13" i="2" s="1"/>
  <c r="AI54" i="2"/>
  <c r="AJ54" i="2" s="1"/>
  <c r="AI38" i="2"/>
  <c r="AJ38" i="2" s="1"/>
  <c r="AI6" i="2"/>
  <c r="AJ6" i="2" s="1"/>
  <c r="G6" i="2" s="1"/>
  <c r="AI19" i="2"/>
  <c r="AJ19" i="2" s="1"/>
  <c r="AI9" i="2"/>
  <c r="AJ9" i="2" s="1"/>
  <c r="AI28" i="2"/>
  <c r="AJ28" i="2" s="1"/>
  <c r="AI26" i="2"/>
  <c r="AJ26" i="2" s="1"/>
  <c r="AI50" i="2"/>
  <c r="AJ50" i="2" s="1"/>
  <c r="AI15" i="2"/>
  <c r="AJ15" i="2" s="1"/>
  <c r="AI21" i="2"/>
  <c r="AJ21" i="2" s="1"/>
  <c r="AI45" i="2"/>
  <c r="AJ45" i="2" s="1"/>
  <c r="AI32" i="2"/>
  <c r="AJ32" i="2" s="1"/>
  <c r="AI48" i="2"/>
  <c r="AJ48" i="2" s="1"/>
  <c r="AI30" i="2"/>
  <c r="AJ30" i="2" s="1"/>
  <c r="AI12" i="2"/>
  <c r="AJ12" i="2" s="1"/>
  <c r="AI14" i="2"/>
  <c r="AJ14" i="2" s="1"/>
  <c r="G14" i="2" s="1"/>
  <c r="AI41" i="2"/>
  <c r="AJ41" i="2" s="1"/>
  <c r="AI36" i="2"/>
  <c r="AJ36" i="2" s="1"/>
  <c r="AI47" i="2"/>
  <c r="AJ47" i="2" s="1"/>
  <c r="AI56" i="2"/>
  <c r="AJ56" i="2" s="1"/>
  <c r="AI20" i="2"/>
  <c r="AJ20" i="2" s="1"/>
  <c r="AI40" i="2"/>
  <c r="AJ40" i="2" s="1"/>
  <c r="AI27" i="2"/>
  <c r="AJ27" i="2" s="1"/>
  <c r="AI11" i="2"/>
  <c r="AJ11" i="2" s="1"/>
  <c r="AI18" i="2"/>
  <c r="AJ18" i="2" s="1"/>
  <c r="AI31" i="2"/>
  <c r="AJ31" i="2" s="1"/>
  <c r="AI42" i="2"/>
  <c r="AJ42" i="2" s="1"/>
  <c r="AI34" i="2"/>
  <c r="AJ34" i="2" s="1"/>
  <c r="AI10" i="2"/>
  <c r="AJ10" i="2" s="1"/>
  <c r="G10" i="2" s="1"/>
  <c r="AI33" i="2"/>
  <c r="AJ33" i="2" s="1"/>
  <c r="AI7" i="2"/>
  <c r="AJ7" i="2" s="1"/>
  <c r="AI49" i="2"/>
  <c r="AJ49" i="2" s="1"/>
  <c r="AI8" i="2"/>
  <c r="AJ8" i="2" s="1"/>
  <c r="AI25" i="2"/>
  <c r="AJ25" i="2" s="1"/>
  <c r="AI37" i="2"/>
  <c r="AJ37" i="2" s="1"/>
  <c r="AI57" i="2"/>
  <c r="AJ57" i="2" s="1"/>
  <c r="AI39" i="2"/>
  <c r="AJ39" i="2" s="1"/>
  <c r="AI52" i="2"/>
  <c r="AJ52" i="2" s="1"/>
  <c r="H13" i="3" l="1"/>
  <c r="H31" i="3"/>
  <c r="H24" i="3"/>
  <c r="H16" i="3"/>
  <c r="H27" i="3"/>
  <c r="H10" i="3"/>
  <c r="H9" i="3"/>
  <c r="H25" i="3"/>
  <c r="H22" i="3"/>
  <c r="H23" i="3"/>
  <c r="H26" i="3"/>
  <c r="H12" i="3"/>
  <c r="H21" i="3"/>
  <c r="H7" i="3"/>
  <c r="H29" i="3"/>
  <c r="H11" i="3"/>
  <c r="H28" i="3"/>
  <c r="H8" i="3"/>
  <c r="J37" i="2"/>
  <c r="G37" i="2"/>
  <c r="J7" i="2"/>
  <c r="G7" i="2"/>
  <c r="J42" i="2"/>
  <c r="G42" i="2"/>
  <c r="J27" i="2"/>
  <c r="G27" i="2"/>
  <c r="J47" i="2"/>
  <c r="G47" i="2"/>
  <c r="J12" i="2"/>
  <c r="G12" i="2"/>
  <c r="J45" i="2"/>
  <c r="G45" i="2"/>
  <c r="J26" i="2"/>
  <c r="G26" i="2"/>
  <c r="J6" i="2"/>
  <c r="J35" i="2"/>
  <c r="G35" i="2"/>
  <c r="J22" i="2"/>
  <c r="G22" i="2"/>
  <c r="J29" i="2"/>
  <c r="G29" i="2"/>
  <c r="J58" i="2"/>
  <c r="G58" i="2"/>
  <c r="H58" i="2" s="1"/>
  <c r="J52" i="2"/>
  <c r="G52" i="2"/>
  <c r="H52" i="2" s="1"/>
  <c r="J25" i="2"/>
  <c r="G25" i="2"/>
  <c r="J33" i="2"/>
  <c r="G33" i="2"/>
  <c r="J31" i="2"/>
  <c r="G31" i="2"/>
  <c r="J40" i="2"/>
  <c r="G40" i="2"/>
  <c r="J36" i="2"/>
  <c r="G36" i="2"/>
  <c r="J30" i="2"/>
  <c r="G30" i="2"/>
  <c r="J21" i="2"/>
  <c r="G21" i="2"/>
  <c r="J28" i="2"/>
  <c r="G28" i="2"/>
  <c r="J38" i="2"/>
  <c r="G38" i="2"/>
  <c r="J43" i="2"/>
  <c r="G43" i="2"/>
  <c r="J44" i="2"/>
  <c r="G44" i="2"/>
  <c r="J46" i="2"/>
  <c r="G46" i="2"/>
  <c r="J24" i="2"/>
  <c r="G24" i="2"/>
  <c r="J39" i="2"/>
  <c r="G39" i="2"/>
  <c r="J8" i="2"/>
  <c r="G8" i="2"/>
  <c r="J10" i="2"/>
  <c r="J18" i="2"/>
  <c r="G18" i="2"/>
  <c r="J20" i="2"/>
  <c r="G20" i="2"/>
  <c r="J41" i="2"/>
  <c r="G41" i="2"/>
  <c r="J48" i="2"/>
  <c r="G48" i="2"/>
  <c r="J15" i="2"/>
  <c r="G15" i="2"/>
  <c r="J9" i="2"/>
  <c r="G9" i="2"/>
  <c r="J54" i="2"/>
  <c r="G54" i="2"/>
  <c r="H54" i="2" s="1"/>
  <c r="J55" i="2"/>
  <c r="G55" i="2"/>
  <c r="H55" i="2" s="1"/>
  <c r="J53" i="2"/>
  <c r="G53" i="2"/>
  <c r="H53" i="2" s="1"/>
  <c r="J16" i="2"/>
  <c r="G16" i="2"/>
  <c r="J57" i="2"/>
  <c r="G57" i="2"/>
  <c r="H57" i="2" s="1"/>
  <c r="J49" i="2"/>
  <c r="G49" i="2"/>
  <c r="J34" i="2"/>
  <c r="G34" i="2"/>
  <c r="J11" i="2"/>
  <c r="G11" i="2"/>
  <c r="J56" i="2"/>
  <c r="G56" i="2"/>
  <c r="H56" i="2" s="1"/>
  <c r="J14" i="2"/>
  <c r="J32" i="2"/>
  <c r="G32" i="2"/>
  <c r="J50" i="2"/>
  <c r="G50" i="2"/>
  <c r="J19" i="2"/>
  <c r="G19" i="2"/>
  <c r="J13" i="2"/>
  <c r="G13" i="2"/>
  <c r="J23" i="2"/>
  <c r="G23" i="2"/>
  <c r="J17" i="2"/>
  <c r="G17" i="2"/>
  <c r="J51" i="2"/>
  <c r="G51" i="2"/>
  <c r="H51" i="2" s="1"/>
  <c r="H23" i="2" l="1"/>
  <c r="H32" i="2"/>
  <c r="H41" i="2"/>
  <c r="H8" i="2"/>
  <c r="H44" i="2"/>
  <c r="H21" i="2"/>
  <c r="H31" i="2"/>
  <c r="H22" i="2"/>
  <c r="H45" i="2"/>
  <c r="H17" i="2"/>
  <c r="H50" i="2"/>
  <c r="H14" i="2"/>
  <c r="H49" i="2"/>
  <c r="H16" i="2"/>
  <c r="H9" i="2"/>
  <c r="H20" i="2"/>
  <c r="H39" i="2"/>
  <c r="H46" i="2"/>
  <c r="H30" i="2"/>
  <c r="H35" i="2"/>
  <c r="H26" i="2"/>
  <c r="H27" i="2"/>
  <c r="H19" i="2"/>
  <c r="H34" i="2"/>
  <c r="H18" i="2"/>
  <c r="H24" i="2"/>
  <c r="H38" i="2"/>
  <c r="H36" i="2"/>
  <c r="H25" i="2"/>
  <c r="H6" i="2"/>
  <c r="H47" i="2"/>
  <c r="H13" i="2"/>
  <c r="H11" i="2"/>
  <c r="H48" i="2"/>
  <c r="H10" i="2"/>
  <c r="H43" i="2"/>
  <c r="H28" i="2"/>
  <c r="H40" i="2"/>
  <c r="H33" i="2"/>
  <c r="H29" i="2"/>
  <c r="H12" i="2"/>
  <c r="H7" i="2"/>
  <c r="H15" i="2"/>
  <c r="H42" i="2"/>
  <c r="H37" i="2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://bcalpine.net/results/FIS-Fix/?codex=6110"/>
  </connection>
  <connection id="2" name="Connection1" type="4" refreshedVersion="5" background="1" saveData="1">
    <webPr sourceData="1" parsePre="1" consecutive="1" xl2000="1" url="http://bcalpine.net/results/FIS-Fix/?codex=1213" htmlTables="1"/>
  </connection>
  <connection id="3" name="Connection10" type="4" refreshedVersion="5" background="1" saveData="1">
    <webPr sourceData="1" parsePre="1" consecutive="1" xl2000="1" url="http://bcalpine.net/results/FIS-Fix/?codex=6130" htmlTables="1"/>
  </connection>
  <connection id="4" name="Connection11" type="4" refreshedVersion="5" background="1" saveData="1">
    <webPr sourceData="1" parsePre="1" consecutive="1" xl2000="1" url="http://bcalpine.net/results/FIS-Fix/?codex=1233" htmlTables="1"/>
  </connection>
  <connection id="5" name="Connection12" type="4" refreshedVersion="5" background="1" saveData="1">
    <webPr sourceData="1" parsePre="1" consecutive="1" xl2000="1" url="http://bcalpine.net/results/FIS-Fix/?codex=6133" htmlTables="1"/>
  </connection>
  <connection id="6" name="Connection13" type="4" refreshedVersion="5" background="1" saveData="1">
    <webPr sourceData="1" parsePre="1" consecutive="1" xl2000="1" url="http://bcalpine.net/results/FIS-Fix/?codex=1236" htmlTables="1"/>
  </connection>
  <connection id="7" name="Connection14" type="4" refreshedVersion="5" background="1" saveData="1">
    <webPr sourceData="1" parsePre="1" consecutive="1" xl2000="1" url="http://bcalpine.net/results/FIS-Fix/?codex=6134" htmlTables="1"/>
  </connection>
  <connection id="8" name="Connection15" type="4" refreshedVersion="5" background="1" saveData="1">
    <webPr sourceData="1" parsePre="1" consecutive="1" xl2000="1" url="http://bcalpine.net/results/FIS-Fix/?codex=6135" htmlTables="1"/>
  </connection>
  <connection id="9" name="Connection16" type="4" refreshedVersion="5" background="1" saveData="1">
    <webPr sourceData="1" parsePre="1" consecutive="1" xl2000="1" url="http://bcalpine.net/results/FIS-Fix/?codex=6136" htmlTables="1"/>
  </connection>
  <connection id="10" name="Connection17" type="4" refreshedVersion="5" background="1" saveData="1">
    <webPr sourceData="1" parsePre="1" consecutive="1" xl2000="1" url="http://bcalpine.net/results/FIS-Fix/?codex=1237" htmlTables="1"/>
  </connection>
  <connection id="11" name="Connection19" type="4" refreshedVersion="5" background="1" saveData="1">
    <webPr sourceData="1" parsePre="1" consecutive="1" xl2000="1" url="http://bcalpine.net/results/FIS-Fix/?codex=1238" htmlTables="1"/>
  </connection>
  <connection id="12" name="Connection2" type="4" refreshedVersion="5" background="1" saveData="1">
    <webPr sourceData="1" parsePre="1" consecutive="1" xl2000="1" url="http://bcalpine.net/results/FIS-Fix/?codex=6111" htmlTables="1"/>
  </connection>
  <connection id="13" name="Connection21" type="4" refreshedVersion="5" background="1" saveData="1">
    <webPr sourceData="1" parsePre="1" consecutive="1" xl2000="1" url="http://bcalpine.net/results/FIS-Fix/?codex=1239" htmlTables="1"/>
  </connection>
  <connection id="14" name="Connection22" type="4" refreshedVersion="5" background="1" saveData="1">
    <webPr sourceData="1" parsePre="1" consecutive="1" xl2000="1" url="http://bcalpine.net/results/FIS-Fix/?codex=6110" htmlTables="1"/>
  </connection>
  <connection id="15" name="Connection23" type="4" refreshedVersion="5" background="1" saveData="1">
    <webPr sourceData="1" parsePre="1" consecutive="1" xl2000="1" url="http://bcalpine.net/results/FIS-Fix/?codex=6127" htmlTables="1"/>
  </connection>
  <connection id="16" name="Connection24" type="4" refreshedVersion="5" background="1" saveData="1">
    <webPr sourceData="1" parsePre="1" consecutive="1" xl2000="1" url="http://bcalpine.net/results/FIS-Fix/?codex=6936" htmlTables="1"/>
  </connection>
  <connection id="17" name="Connection25" type="4" refreshedVersion="5" background="1" saveData="1">
    <webPr sourceData="1" parsePre="1" consecutive="1" xl2000="1" url="http://bcalpine.net/results/FIS-Fix/?codex=6937" htmlTables="1"/>
  </connection>
  <connection id="18" name="Connection26" type="4" refreshedVersion="5" background="1" saveData="1">
    <webPr sourceData="1" parsePre="1" consecutive="1" xl2000="1" url="http://bcalpine.net/results/FIS-Fix/?codex=6733" htmlTables="1"/>
  </connection>
  <connection id="19" name="Connection27" type="4" refreshedVersion="5" background="1" saveData="1">
    <webPr sourceData="1" parsePre="1" consecutive="1" xl2000="1" url="http://bcalpine.net/results/FIS-Fix/?codex=6734" htmlTables="1"/>
  </connection>
  <connection id="20" name="Connection28" type="4" refreshedVersion="5" background="1" saveData="1">
    <webPr sourceData="1" parsePre="1" consecutive="1" xl2000="1" url="http://bcalpine.net/results/FIS-Fix/?codex=2041" htmlTables="1"/>
  </connection>
  <connection id="21" name="Connection29" type="4" refreshedVersion="5" background="1" saveData="1">
    <webPr sourceData="1" parsePre="1" consecutive="1" xl2000="1" url="http://bcalpine.net/results/FIS-Fix/?codex=2042" htmlTables="1"/>
  </connection>
  <connection id="22" name="Connection3" type="4" refreshedVersion="5" background="1" saveData="1">
    <webPr sourceData="1" parsePre="1" consecutive="1" xl2000="1" url="http://bcalpine.net/results/FIS-Fix/?codex=1214" htmlTables="1"/>
  </connection>
  <connection id="23" name="Connection30" type="4" refreshedVersion="5" background="1" saveData="1">
    <webPr sourceData="1" parsePre="1" consecutive="1" xl2000="1" url="http://bcalpine.net/results/FIS-Fix/?codex=1604" htmlTables="1"/>
  </connection>
  <connection id="24" name="Connection31" type="4" refreshedVersion="5" background="1" saveData="1">
    <webPr sourceData="1" parsePre="1" consecutive="1" xl2000="1" url="http://bcalpine.net/results/FIS-Fix/?codex=1605" htmlTables="1"/>
  </connection>
  <connection id="25" name="Connection4" type="4" refreshedVersion="5" background="1" saveData="1">
    <webPr sourceData="1" parsePre="1" consecutive="1" xl2000="1" url="http://bcalpine.net/results/FIS-Fix/?codex=6129" htmlTables="1"/>
  </connection>
  <connection id="26" name="Connection5" type="4" refreshedVersion="5" background="1" saveData="1">
    <webPr sourceData="1" parsePre="1" consecutive="1" xl2000="1" url="http://bcalpine.net/results/FIS-Fix/?codex=1230" htmlTables="1"/>
  </connection>
  <connection id="27" name="Connection6" type="4" refreshedVersion="5" background="1" saveData="1">
    <webPr sourceData="1" parsePre="1" consecutive="1" xl2000="1" url="http://bcalpine.net/results/FIS-Fix/?codex=6128" htmlTables="1"/>
  </connection>
  <connection id="28" name="Connection7" type="4" refreshedVersion="5" background="1" saveData="1">
    <webPr sourceData="1" parsePre="1" consecutive="1" xl2000="1" url="http://bcalpine.net/results/FIS-Fix/?codex=1231" htmlTables="1"/>
  </connection>
  <connection id="29" name="Connection9" type="4" refreshedVersion="5" background="1" saveData="1">
    <webPr sourceData="1" parsePre="1" consecutive="1" xl2000="1" url="http://bcalpine.net/results/FIS-Fix/?codex=1232" htmlTables="1"/>
  </connection>
</connections>
</file>

<file path=xl/sharedStrings.xml><?xml version="1.0" encoding="utf-8"?>
<sst xmlns="http://schemas.openxmlformats.org/spreadsheetml/2006/main" count="5179" uniqueCount="743">
  <si>
    <t>Revision Date:</t>
  </si>
  <si>
    <t>First Name</t>
  </si>
  <si>
    <t>Last Name</t>
  </si>
  <si>
    <t>YOB</t>
  </si>
  <si>
    <t>Club</t>
  </si>
  <si>
    <t>Adam</t>
  </si>
  <si>
    <t>Matthew</t>
  </si>
  <si>
    <t>Alexandra</t>
  </si>
  <si>
    <t>OVERALL</t>
  </si>
  <si>
    <t>sum all</t>
  </si>
  <si>
    <t>RANK</t>
  </si>
  <si>
    <t>PTS</t>
  </si>
  <si>
    <t>OA_PTS</t>
  </si>
  <si>
    <t>OA_RANK</t>
  </si>
  <si>
    <t>5r</t>
  </si>
  <si>
    <t>5p</t>
  </si>
  <si>
    <t>6r</t>
  </si>
  <si>
    <t>6p</t>
  </si>
  <si>
    <t>7r</t>
  </si>
  <si>
    <t>7p</t>
  </si>
  <si>
    <t>8r</t>
  </si>
  <si>
    <t>8p</t>
  </si>
  <si>
    <t>Return to Home Page</t>
  </si>
  <si>
    <t>ALEXANDER</t>
  </si>
  <si>
    <t>ARGENAL</t>
  </si>
  <si>
    <t>Haley</t>
  </si>
  <si>
    <t>GOOCH</t>
  </si>
  <si>
    <t>HAWKINS</t>
  </si>
  <si>
    <t>Hannah</t>
  </si>
  <si>
    <t>Zoe</t>
  </si>
  <si>
    <t>Kaitlyn</t>
  </si>
  <si>
    <t>SHARRATT</t>
  </si>
  <si>
    <t>SMART</t>
  </si>
  <si>
    <t>WILSON</t>
  </si>
  <si>
    <t>SUNRI</t>
  </si>
  <si>
    <t>SUNSH</t>
  </si>
  <si>
    <t>BANFF</t>
  </si>
  <si>
    <t>ESC</t>
  </si>
  <si>
    <t>SNOW</t>
  </si>
  <si>
    <t>LKLSE</t>
  </si>
  <si>
    <t>PANO</t>
  </si>
  <si>
    <t>CARC</t>
  </si>
  <si>
    <t>RABBT</t>
  </si>
  <si>
    <t>PANOW</t>
  </si>
  <si>
    <t>Benjamin</t>
  </si>
  <si>
    <t>CLAY</t>
  </si>
  <si>
    <t>Ben</t>
  </si>
  <si>
    <t>Logan</t>
  </si>
  <si>
    <t>HARRISON</t>
  </si>
  <si>
    <t>Carson</t>
  </si>
  <si>
    <t>Marcus</t>
  </si>
  <si>
    <t>JONES</t>
  </si>
  <si>
    <t>KANAN</t>
  </si>
  <si>
    <t>Cole</t>
  </si>
  <si>
    <t>Sean</t>
  </si>
  <si>
    <t>O'BRIEN</t>
  </si>
  <si>
    <t>PROFITT</t>
  </si>
  <si>
    <t>Michael</t>
  </si>
  <si>
    <t>RUTTER</t>
  </si>
  <si>
    <t>Sam</t>
  </si>
  <si>
    <t>Cody</t>
  </si>
  <si>
    <t>SHARP</t>
  </si>
  <si>
    <t>9r</t>
  </si>
  <si>
    <t>9p</t>
  </si>
  <si>
    <t>10r</t>
  </si>
  <si>
    <t>10p</t>
  </si>
  <si>
    <t>11r</t>
  </si>
  <si>
    <t>11p</t>
  </si>
  <si>
    <t>12r</t>
  </si>
  <si>
    <t>12p</t>
  </si>
  <si>
    <t>13r</t>
  </si>
  <si>
    <t>13p</t>
  </si>
  <si>
    <t>14r</t>
  </si>
  <si>
    <t>14p</t>
  </si>
  <si>
    <t>15r</t>
  </si>
  <si>
    <t>15p</t>
  </si>
  <si>
    <t>16r</t>
  </si>
  <si>
    <t>16p</t>
  </si>
  <si>
    <t>Points Lookup</t>
  </si>
  <si>
    <t>Position</t>
  </si>
  <si>
    <t>Points</t>
  </si>
  <si>
    <t>Rank</t>
  </si>
  <si>
    <t>Bib</t>
  </si>
  <si>
    <t>Name</t>
  </si>
  <si>
    <t>0</t>
  </si>
  <si>
    <t>ABBib</t>
  </si>
  <si>
    <t>Pts</t>
  </si>
  <si>
    <t>GS</t>
  </si>
  <si>
    <t>SL</t>
  </si>
  <si>
    <t>VIEW
MEN'S
SERIES POINTS</t>
  </si>
  <si>
    <t>VIEW
WOMEN'S
SERIES POINTS</t>
  </si>
  <si>
    <t>2016-17 FIS SERIES POINTS</t>
  </si>
  <si>
    <t>FIS Code</t>
  </si>
  <si>
    <t>Year</t>
  </si>
  <si>
    <t>Nation</t>
  </si>
  <si>
    <t>O BRIEN Nina</t>
  </si>
  <si>
    <t>USA</t>
  </si>
  <si>
    <t>VILANOVA Marina</t>
  </si>
  <si>
    <t>CAN</t>
  </si>
  <si>
    <t>WARDLE Galena</t>
  </si>
  <si>
    <t>MANGAN Patricia</t>
  </si>
  <si>
    <t>BOULANGER Elyse</t>
  </si>
  <si>
    <t>GARTNER Stephanie</t>
  </si>
  <si>
    <t>WATANABE Ayumi</t>
  </si>
  <si>
    <t>JPN</t>
  </si>
  <si>
    <t>SMITH Sierra</t>
  </si>
  <si>
    <t>MACDONALD Frances</t>
  </si>
  <si>
    <t>THOMAS Abby</t>
  </si>
  <si>
    <t>TREMBLAY Maxime</t>
  </si>
  <si>
    <t>CUMMING Meg</t>
  </si>
  <si>
    <t>RENZONI Ella</t>
  </si>
  <si>
    <t>RUFENER Michelle</t>
  </si>
  <si>
    <t>SUI</t>
  </si>
  <si>
    <t>ALEXANDER Ashleigh</t>
  </si>
  <si>
    <t>ROUSSIN Heidi</t>
  </si>
  <si>
    <t>CARLE Eloise</t>
  </si>
  <si>
    <t>HUME Helen</t>
  </si>
  <si>
    <t>OBRIEN Mikaela</t>
  </si>
  <si>
    <t>BUCKLE Skylar</t>
  </si>
  <si>
    <t>BURK Alexandra</t>
  </si>
  <si>
    <t>HIROSE Nami</t>
  </si>
  <si>
    <t>CADIEUX Sierra</t>
  </si>
  <si>
    <t>HAWKINS Isla</t>
  </si>
  <si>
    <t>SOETAERT Kjeryn</t>
  </si>
  <si>
    <t>RALPH Steffi</t>
  </si>
  <si>
    <t>OBRIEN Ayla</t>
  </si>
  <si>
    <t>RUTTER Karleen</t>
  </si>
  <si>
    <t>HOLLINGTON Madison</t>
  </si>
  <si>
    <t>BELANGER Juliette</t>
  </si>
  <si>
    <t>TSUJI Ayaka</t>
  </si>
  <si>
    <t>MORISSETTE Charlotte</t>
  </si>
  <si>
    <t>VOSS Katrina</t>
  </si>
  <si>
    <t>ARGENAL Rebecca</t>
  </si>
  <si>
    <t>POP Adrienne</t>
  </si>
  <si>
    <t>JONSSON Pernilla</t>
  </si>
  <si>
    <t>Disqualified 1st run</t>
  </si>
  <si>
    <t>VIBERT Camille</t>
  </si>
  <si>
    <t>STEELE Katelyne</t>
  </si>
  <si>
    <t>Did not finish 2nd run</t>
  </si>
  <si>
    <t>SHARRATT Abby</t>
  </si>
  <si>
    <t>LAMOUREUX Georgia</t>
  </si>
  <si>
    <t>LOUDIADIS Alexa</t>
  </si>
  <si>
    <t>SALVERDA Sydney</t>
  </si>
  <si>
    <t>HARRISON Abby</t>
  </si>
  <si>
    <t>Did not finish 1st run</t>
  </si>
  <si>
    <t>TIMMERMANN Claire</t>
  </si>
  <si>
    <t>CARVER Isabella</t>
  </si>
  <si>
    <t>CARPENTIER Maude</t>
  </si>
  <si>
    <t>TAN Sophia</t>
  </si>
  <si>
    <t>SULLIVAN Madeline</t>
  </si>
  <si>
    <t>LEVEILLE Florence</t>
  </si>
  <si>
    <t>DE LEEUW Cassandra</t>
  </si>
  <si>
    <t>VAN SOEST Katrina</t>
  </si>
  <si>
    <t>MAH Nicole</t>
  </si>
  <si>
    <t>KONNO Akari</t>
  </si>
  <si>
    <t>METZGER Camryn</t>
  </si>
  <si>
    <t>KAMACHI Nakia</t>
  </si>
  <si>
    <t>CASHMAN Keely</t>
  </si>
  <si>
    <t>SCHMIDT Hannah</t>
  </si>
  <si>
    <t>PATTERSON Soleil</t>
  </si>
  <si>
    <t>Race codex : 6110</t>
  </si>
  <si>
    <t>Norquay Dec 3-4</t>
  </si>
  <si>
    <t>FIS17.6110</t>
  </si>
  <si>
    <t>FIS17.6111</t>
  </si>
  <si>
    <t>Ashleigh</t>
  </si>
  <si>
    <t>Rebecca</t>
  </si>
  <si>
    <t>BEEMAN</t>
  </si>
  <si>
    <t>Mackenzie</t>
  </si>
  <si>
    <t>BELCZYK</t>
  </si>
  <si>
    <t>BISHOP</t>
  </si>
  <si>
    <t>Mara</t>
  </si>
  <si>
    <t>Olivia</t>
  </si>
  <si>
    <t>BOKENFOHR</t>
  </si>
  <si>
    <t>Kennedy</t>
  </si>
  <si>
    <t>BUCKLE</t>
  </si>
  <si>
    <t>Skylar</t>
  </si>
  <si>
    <t>BURGESS</t>
  </si>
  <si>
    <t>Georgia</t>
  </si>
  <si>
    <t>BURK</t>
  </si>
  <si>
    <t>CARVER</t>
  </si>
  <si>
    <t>Isabella</t>
  </si>
  <si>
    <t>Sydney</t>
  </si>
  <si>
    <t>COLLOMBIN</t>
  </si>
  <si>
    <t>Tyra</t>
  </si>
  <si>
    <t>CUMMING</t>
  </si>
  <si>
    <t>Meg</t>
  </si>
  <si>
    <t>DE LEEUW</t>
  </si>
  <si>
    <t>Cassandra</t>
  </si>
  <si>
    <t>GIBSON</t>
  </si>
  <si>
    <t>Abby</t>
  </si>
  <si>
    <t>Isla</t>
  </si>
  <si>
    <t>HENRY</t>
  </si>
  <si>
    <t>Mia</t>
  </si>
  <si>
    <t>Amelia</t>
  </si>
  <si>
    <t>Makena</t>
  </si>
  <si>
    <t>KAMACHI</t>
  </si>
  <si>
    <t>Nakia</t>
  </si>
  <si>
    <t>Rachel</t>
  </si>
  <si>
    <t>Stephanie</t>
  </si>
  <si>
    <t>MCCARTHY</t>
  </si>
  <si>
    <t>Jocelyn</t>
  </si>
  <si>
    <t>MCEWEN</t>
  </si>
  <si>
    <t>MCKERCHER</t>
  </si>
  <si>
    <t>MELINCHUK</t>
  </si>
  <si>
    <t>Ayla</t>
  </si>
  <si>
    <t>Karleen</t>
  </si>
  <si>
    <t>SALVERDA</t>
  </si>
  <si>
    <t>STEELE</t>
  </si>
  <si>
    <t>Katelyne</t>
  </si>
  <si>
    <t>TIMMERMANN</t>
  </si>
  <si>
    <t>Claire</t>
  </si>
  <si>
    <t>VAN SOEST</t>
  </si>
  <si>
    <t>Katrina</t>
  </si>
  <si>
    <t>WARREN</t>
  </si>
  <si>
    <t>FIS Card</t>
  </si>
  <si>
    <t>ABSX</t>
  </si>
  <si>
    <t>Michelle</t>
  </si>
  <si>
    <t>RUFENER</t>
  </si>
  <si>
    <t>AB CUP SERIES POINTS
FIS WOMENS - 2017</t>
  </si>
  <si>
    <t>Race codex : 6111</t>
  </si>
  <si>
    <t>NATALENKO Kristina</t>
  </si>
  <si>
    <t>Did not start 1st run</t>
  </si>
  <si>
    <t>ORR Katherine</t>
  </si>
  <si>
    <t>FIS17.6127</t>
  </si>
  <si>
    <t>Panorama Dec 19-22</t>
  </si>
  <si>
    <t>Dec 3 SL</t>
  </si>
  <si>
    <t>Dec 4 SL</t>
  </si>
  <si>
    <t>Dec 19 GS</t>
  </si>
  <si>
    <t>Dec 20 GS</t>
  </si>
  <si>
    <t>Dec 21 SL</t>
  </si>
  <si>
    <t>Dec 22 SL</t>
  </si>
  <si>
    <t>FIS17.6128</t>
  </si>
  <si>
    <t>FIS17.6129</t>
  </si>
  <si>
    <t>FIS17.6130</t>
  </si>
  <si>
    <t>Race codex : 6127</t>
  </si>
  <si>
    <t>SMART Amelia</t>
  </si>
  <si>
    <t>NULLMEYER Ali</t>
  </si>
  <si>
    <t>JEWETT Abi</t>
  </si>
  <si>
    <t>LYCHE Benedicte Oseid</t>
  </si>
  <si>
    <t>NOR</t>
  </si>
  <si>
    <t>CURRIE Stephanie</t>
  </si>
  <si>
    <t>GUNNARSTEDT Rebecca</t>
  </si>
  <si>
    <t>SWE</t>
  </si>
  <si>
    <t>LEBEL Maureen</t>
  </si>
  <si>
    <t>BICKERT Maia</t>
  </si>
  <si>
    <t>WEARMOUTH Antonia</t>
  </si>
  <si>
    <t>PROFITT Stephanie</t>
  </si>
  <si>
    <t>BURGESS Georgia</t>
  </si>
  <si>
    <t>TRUDEAU Brianna</t>
  </si>
  <si>
    <t>THOMAS Claire</t>
  </si>
  <si>
    <t>PARKE Juliette</t>
  </si>
  <si>
    <t>TOWNSHEND Charlotte</t>
  </si>
  <si>
    <t>GUNNARSTEDT Nadja</t>
  </si>
  <si>
    <t>MASON Sydney</t>
  </si>
  <si>
    <t>MACDONALD Brianna</t>
  </si>
  <si>
    <t>COLLINS Maddie</t>
  </si>
  <si>
    <t>BOKENFOHR Kennedy</t>
  </si>
  <si>
    <t>KAPLAN Amelia</t>
  </si>
  <si>
    <t>CAMPBELL Halle</t>
  </si>
  <si>
    <t>JEPSEN Mollie</t>
  </si>
  <si>
    <t>BOUCHARD Lili</t>
  </si>
  <si>
    <t>JARDINE-ARNOLD Myka</t>
  </si>
  <si>
    <t>CALLAGHAN Gillian</t>
  </si>
  <si>
    <t>BRACY Carina</t>
  </si>
  <si>
    <t>KLAPATIUK Grace</t>
  </si>
  <si>
    <t>ANDISON Jane</t>
  </si>
  <si>
    <t>JURGENSEN Savannah</t>
  </si>
  <si>
    <t>BODEN Farli</t>
  </si>
  <si>
    <t>LAVELLE Chloe</t>
  </si>
  <si>
    <t>LAIDLAW Chloe</t>
  </si>
  <si>
    <t>HISLOP Hannah</t>
  </si>
  <si>
    <t>HENDERSON Tyrah</t>
  </si>
  <si>
    <t>WHITE Halle</t>
  </si>
  <si>
    <t>HOBBS Kate</t>
  </si>
  <si>
    <t>AUS</t>
  </si>
  <si>
    <t>GRZELAK Rachel</t>
  </si>
  <si>
    <t>WILLINGER Georgia</t>
  </si>
  <si>
    <t>NZL</t>
  </si>
  <si>
    <t>Race codex : 6128</t>
  </si>
  <si>
    <t>Race codex : 6129</t>
  </si>
  <si>
    <t>Race codex : 6130</t>
  </si>
  <si>
    <t xml:space="preserve">WILLINGER </t>
  </si>
  <si>
    <t>Lake Louise Jan 19-22</t>
  </si>
  <si>
    <t>Jan 19 GS</t>
  </si>
  <si>
    <t>Jan 20 GS</t>
  </si>
  <si>
    <t>Jan 21 SL</t>
  </si>
  <si>
    <t>Jan 22 SL</t>
  </si>
  <si>
    <t>FIS17.6133</t>
  </si>
  <si>
    <t>FIS17.6134</t>
  </si>
  <si>
    <t>FIS17.6135</t>
  </si>
  <si>
    <t>FIS17.6136</t>
  </si>
  <si>
    <t>Race codex : 6133</t>
  </si>
  <si>
    <t>NARDONE Melissa</t>
  </si>
  <si>
    <t>VON EINEM Georgia</t>
  </si>
  <si>
    <t>Race codex : 6134</t>
  </si>
  <si>
    <t>BALDWIN Tess</t>
  </si>
  <si>
    <t>Race codex : 6135</t>
  </si>
  <si>
    <t>Race codex : 6136</t>
  </si>
  <si>
    <t>Norquay Feb 24-25</t>
  </si>
  <si>
    <t>Feb 24 SL</t>
  </si>
  <si>
    <t>Feb 25 SL</t>
  </si>
  <si>
    <t>FIS17.6936</t>
  </si>
  <si>
    <t>FIS17.6937</t>
  </si>
  <si>
    <t>Norquay Apr 14-15</t>
  </si>
  <si>
    <t>Apr 14 SL</t>
  </si>
  <si>
    <t>Apr 15 SL</t>
  </si>
  <si>
    <t>FIS17.6733</t>
  </si>
  <si>
    <t>FIS17.6734</t>
  </si>
  <si>
    <t>17r</t>
  </si>
  <si>
    <t>17p</t>
  </si>
  <si>
    <t>18r</t>
  </si>
  <si>
    <t>18p</t>
  </si>
  <si>
    <t>Race codex : 6936</t>
  </si>
  <si>
    <t>No results available</t>
  </si>
  <si>
    <t>Race codex : 6937</t>
  </si>
  <si>
    <t>Race codex : 6733</t>
  </si>
  <si>
    <t>Race codex : 6734</t>
  </si>
  <si>
    <t>FIS17.1605</t>
  </si>
  <si>
    <t>FIS17.1604</t>
  </si>
  <si>
    <t>FIS17.2041</t>
  </si>
  <si>
    <t>FIS17.2042</t>
  </si>
  <si>
    <t>FIS17.1236</t>
  </si>
  <si>
    <t>FIS17.1237</t>
  </si>
  <si>
    <t>FIS17.1238</t>
  </si>
  <si>
    <t>FIS17.1230</t>
  </si>
  <si>
    <t>FIS17.1231</t>
  </si>
  <si>
    <t>FIS17.1232</t>
  </si>
  <si>
    <t>FIS17.1233</t>
  </si>
  <si>
    <t>FIS17.1213</t>
  </si>
  <si>
    <t>FIS17.1214</t>
  </si>
  <si>
    <t>AB CUP SERIES POINTS
FIS MENS - 2017</t>
  </si>
  <si>
    <t>BELL</t>
  </si>
  <si>
    <t>Jeff</t>
  </si>
  <si>
    <t>Thomas</t>
  </si>
  <si>
    <t>Ryan</t>
  </si>
  <si>
    <t>CASSELMAN</t>
  </si>
  <si>
    <t>Jamie</t>
  </si>
  <si>
    <t>Harrison</t>
  </si>
  <si>
    <t>COCHRANE</t>
  </si>
  <si>
    <t>Kelvin</t>
  </si>
  <si>
    <t>COOK</t>
  </si>
  <si>
    <t>CORNELL</t>
  </si>
  <si>
    <t>Drew</t>
  </si>
  <si>
    <t>DALTON</t>
  </si>
  <si>
    <t>Eric</t>
  </si>
  <si>
    <t>Taylor</t>
  </si>
  <si>
    <t>DODS</t>
  </si>
  <si>
    <t>ERICKSON</t>
  </si>
  <si>
    <t>Bennett</t>
  </si>
  <si>
    <t>Lachlan</t>
  </si>
  <si>
    <t>GEE</t>
  </si>
  <si>
    <t>Rob</t>
  </si>
  <si>
    <t>GRABINSKI</t>
  </si>
  <si>
    <t>Adrien</t>
  </si>
  <si>
    <t>GREIG</t>
  </si>
  <si>
    <t>HAWKER</t>
  </si>
  <si>
    <t>Callum</t>
  </si>
  <si>
    <t>HILL</t>
  </si>
  <si>
    <t>Dawson</t>
  </si>
  <si>
    <t>HOLM</t>
  </si>
  <si>
    <t>KAPUSCINSKY</t>
  </si>
  <si>
    <t>Noe</t>
  </si>
  <si>
    <t>LEGREE</t>
  </si>
  <si>
    <t>LOCKE</t>
  </si>
  <si>
    <t>Scott</t>
  </si>
  <si>
    <t>Trent</t>
  </si>
  <si>
    <t>MCKILLOP</t>
  </si>
  <si>
    <t>Curtis</t>
  </si>
  <si>
    <t>MILLER</t>
  </si>
  <si>
    <t>MILLS</t>
  </si>
  <si>
    <t>Rory</t>
  </si>
  <si>
    <t>MONOD</t>
  </si>
  <si>
    <t>MOORE</t>
  </si>
  <si>
    <t>MORRISH</t>
  </si>
  <si>
    <t>MUSGRAVE</t>
  </si>
  <si>
    <t>Angus</t>
  </si>
  <si>
    <t>NACIUK</t>
  </si>
  <si>
    <t>Tony</t>
  </si>
  <si>
    <t>PHILP</t>
  </si>
  <si>
    <t>Huston</t>
  </si>
  <si>
    <t>Trevor</t>
  </si>
  <si>
    <t>POPA</t>
  </si>
  <si>
    <t>Elias</t>
  </si>
  <si>
    <t>READ</t>
  </si>
  <si>
    <t>Erik</t>
  </si>
  <si>
    <t>Jeffrey</t>
  </si>
  <si>
    <t>Kevyn</t>
  </si>
  <si>
    <t>ROSSI</t>
  </si>
  <si>
    <t>Pietro</t>
  </si>
  <si>
    <t>Alex</t>
  </si>
  <si>
    <t>SANGWINE</t>
  </si>
  <si>
    <t>Jedd</t>
  </si>
  <si>
    <t>Keegan</t>
  </si>
  <si>
    <t>SMITH</t>
  </si>
  <si>
    <t>Mitch</t>
  </si>
  <si>
    <t>SOETAERT</t>
  </si>
  <si>
    <t>SOMJI</t>
  </si>
  <si>
    <t>Samir</t>
  </si>
  <si>
    <t>TANASESCU</t>
  </si>
  <si>
    <t>TAYLOR</t>
  </si>
  <si>
    <t>Collin</t>
  </si>
  <si>
    <t>TIESSEN</t>
  </si>
  <si>
    <t>Jacques</t>
  </si>
  <si>
    <t>TOPHAM</t>
  </si>
  <si>
    <t>TWEED</t>
  </si>
  <si>
    <t>WALL</t>
  </si>
  <si>
    <t>WALLACE</t>
  </si>
  <si>
    <t>Liam</t>
  </si>
  <si>
    <t>WEBSTER</t>
  </si>
  <si>
    <t>WHITMORE</t>
  </si>
  <si>
    <t>Andrew</t>
  </si>
  <si>
    <t>ABMAS</t>
  </si>
  <si>
    <t>BOZHINOVSKI</t>
  </si>
  <si>
    <t>Luka </t>
  </si>
  <si>
    <t>Race codex : 1213</t>
  </si>
  <si>
    <t>ESTEVE Axel</t>
  </si>
  <si>
    <t>AND</t>
  </si>
  <si>
    <t>CRAWFORD James</t>
  </si>
  <si>
    <t>PHILP Huston</t>
  </si>
  <si>
    <t>SEGER Brodie</t>
  </si>
  <si>
    <t>THOMPSON Broderick</t>
  </si>
  <si>
    <t>SOETAERT Michael</t>
  </si>
  <si>
    <t>SALVADORES Xavier</t>
  </si>
  <si>
    <t>DVORACEK Addison</t>
  </si>
  <si>
    <t>BRUNEAU-BOUCHARD William</t>
  </si>
  <si>
    <t>BURKS Jared</t>
  </si>
  <si>
    <t>WALLACE Liam</t>
  </si>
  <si>
    <t>FOURNIER Simon</t>
  </si>
  <si>
    <t>ALEXANDER Cameron</t>
  </si>
  <si>
    <t>MAYNE Zachary</t>
  </si>
  <si>
    <t>GRABINSKI Adrien</t>
  </si>
  <si>
    <t>CARRY Patrick</t>
  </si>
  <si>
    <t>MCCONVILLE Corey</t>
  </si>
  <si>
    <t>HOLM Marcus</t>
  </si>
  <si>
    <t>COOK Carson</t>
  </si>
  <si>
    <t>WALL Sam</t>
  </si>
  <si>
    <t>READ Jeffrey</t>
  </si>
  <si>
    <t>LEGREE Ben</t>
  </si>
  <si>
    <t>FORTIN Alexandre</t>
  </si>
  <si>
    <t>COCHRANE Kelvin</t>
  </si>
  <si>
    <t>GOUGEON Jake</t>
  </si>
  <si>
    <t>DUFF Sam</t>
  </si>
  <si>
    <t>SOLSONA Robert</t>
  </si>
  <si>
    <t>HILL Dawson</t>
  </si>
  <si>
    <t>JORDAN Asher</t>
  </si>
  <si>
    <t>ALEXANDER Kyle</t>
  </si>
  <si>
    <t>DUFF Alex</t>
  </si>
  <si>
    <t>DONALD Gavin</t>
  </si>
  <si>
    <t>VALENTIN Alexander</t>
  </si>
  <si>
    <t>KORTE-MOORE Lake</t>
  </si>
  <si>
    <t>SANGWINE Thomas</t>
  </si>
  <si>
    <t>REYNOLDS Zachary</t>
  </si>
  <si>
    <t>BOZHINOVSKI Luka</t>
  </si>
  <si>
    <t>MKD</t>
  </si>
  <si>
    <t>WILSON Andrew</t>
  </si>
  <si>
    <t>WEBSTER Ryan</t>
  </si>
  <si>
    <t>SHARP Jedd</t>
  </si>
  <si>
    <t>MONOD Cody</t>
  </si>
  <si>
    <t>MARLER Aidan</t>
  </si>
  <si>
    <t>CLAY Harrison</t>
  </si>
  <si>
    <t>PETKOVIC Konstantin</t>
  </si>
  <si>
    <t>KISLICH-LEMYRE York</t>
  </si>
  <si>
    <t>MILLS Rory</t>
  </si>
  <si>
    <t>YATES Dawson</t>
  </si>
  <si>
    <t>DODS Logan</t>
  </si>
  <si>
    <t>BRUMEC-PARSONS Griffin</t>
  </si>
  <si>
    <t>LOCKE Scott</t>
  </si>
  <si>
    <t>GAIRNS Lucas</t>
  </si>
  <si>
    <t>TWEED Cole</t>
  </si>
  <si>
    <t>MOORE Lachlan</t>
  </si>
  <si>
    <t>TORREGGIANI Luc</t>
  </si>
  <si>
    <t>Disqualified 2nd run</t>
  </si>
  <si>
    <t>KOWALCZYK Myles</t>
  </si>
  <si>
    <t>CASSELMAN Jamie</t>
  </si>
  <si>
    <t>COOK Christopher</t>
  </si>
  <si>
    <t>COPP Griffin</t>
  </si>
  <si>
    <t>Did not start 2nd run</t>
  </si>
  <si>
    <t>TIESSEN Jacques</t>
  </si>
  <si>
    <t>HAWKER Callum</t>
  </si>
  <si>
    <t>OSTRANDER Walter</t>
  </si>
  <si>
    <t>MITTERTREINER Devin</t>
  </si>
  <si>
    <t>ROSSI Pietro</t>
  </si>
  <si>
    <t>WAKKARY Olin</t>
  </si>
  <si>
    <t>TANASESCU Alex</t>
  </si>
  <si>
    <t>NOI Raito</t>
  </si>
  <si>
    <t>YANTHA Jacob</t>
  </si>
  <si>
    <t>KAPUSCINSKY Noe</t>
  </si>
  <si>
    <t>KIRSHENBLATT Max</t>
  </si>
  <si>
    <t>ALAYRACH Josh</t>
  </si>
  <si>
    <t>MULLIGAN Sam</t>
  </si>
  <si>
    <t>WHITMORE Logan</t>
  </si>
  <si>
    <t>CALLAGHAN Christian</t>
  </si>
  <si>
    <t>TOPHAM Matthew</t>
  </si>
  <si>
    <t>DODS Taylor</t>
  </si>
  <si>
    <t>NORTON Jack</t>
  </si>
  <si>
    <t>DALTON Eric</t>
  </si>
  <si>
    <t>ERICKSON Bennett</t>
  </si>
  <si>
    <t>MUSGRAVE Angus</t>
  </si>
  <si>
    <t>WATSON Hunter</t>
  </si>
  <si>
    <t>LUEL Henry</t>
  </si>
  <si>
    <t>DYMOND Cameron</t>
  </si>
  <si>
    <t>QUENNEVILLE Raphael</t>
  </si>
  <si>
    <t>Race codex : 1214</t>
  </si>
  <si>
    <t>SHARP Keegan</t>
  </si>
  <si>
    <t>SCHMIDT Jared</t>
  </si>
  <si>
    <t>Race codex : 1230</t>
  </si>
  <si>
    <t>GRUBER Christian</t>
  </si>
  <si>
    <t>GER</t>
  </si>
  <si>
    <t>NEUHAUSER David</t>
  </si>
  <si>
    <t>AUT</t>
  </si>
  <si>
    <t>MCCONVILLE Patrick</t>
  </si>
  <si>
    <t>GRASIC Martin</t>
  </si>
  <si>
    <t>LAIDLAW Harry</t>
  </si>
  <si>
    <t>UNTERBERGER Dominic</t>
  </si>
  <si>
    <t>NACIUK Anthony</t>
  </si>
  <si>
    <t>VARGAS BOURGUET Matias</t>
  </si>
  <si>
    <t>GREIG Rob</t>
  </si>
  <si>
    <t>HAYES Colin</t>
  </si>
  <si>
    <t>SCHWAIGER Hansi</t>
  </si>
  <si>
    <t>FUCIGNA Peter</t>
  </si>
  <si>
    <t>MCKILLOP Curtis</t>
  </si>
  <si>
    <t>FRISK David</t>
  </si>
  <si>
    <t>BELL Jeffrey</t>
  </si>
  <si>
    <t>YATES Cooper</t>
  </si>
  <si>
    <t>DELOR Emilien</t>
  </si>
  <si>
    <t>FRA</t>
  </si>
  <si>
    <t>YOUNG Joseph</t>
  </si>
  <si>
    <t>BAROUNOS Alex</t>
  </si>
  <si>
    <t>GBR</t>
  </si>
  <si>
    <t>KNORPP Griffin</t>
  </si>
  <si>
    <t>ALKIER Justin</t>
  </si>
  <si>
    <t>WOOLLEY Kasper</t>
  </si>
  <si>
    <t>COULL Harrison</t>
  </si>
  <si>
    <t>SNYDER Will</t>
  </si>
  <si>
    <t>TAYLOR Collin</t>
  </si>
  <si>
    <t>COLBY Alex</t>
  </si>
  <si>
    <t>YATES Kyle</t>
  </si>
  <si>
    <t>FORSYTH Jack</t>
  </si>
  <si>
    <t>SCARABOSIO Alvise</t>
  </si>
  <si>
    <t>ITA</t>
  </si>
  <si>
    <t>MCADAM Hugh</t>
  </si>
  <si>
    <t>MAXWELL Trevor</t>
  </si>
  <si>
    <t>POPA Elias</t>
  </si>
  <si>
    <t>BLASER Kyle</t>
  </si>
  <si>
    <t>HEJNA Ethan</t>
  </si>
  <si>
    <t>ROWELL Gavin</t>
  </si>
  <si>
    <t>EDMONDSON Korbyn</t>
  </si>
  <si>
    <t>NEWALL Hugh</t>
  </si>
  <si>
    <t>MALLINEN Max</t>
  </si>
  <si>
    <t>SIMPSON Scot</t>
  </si>
  <si>
    <t>MILLER Asa</t>
  </si>
  <si>
    <t>PHI</t>
  </si>
  <si>
    <t>PANOS Alexi</t>
  </si>
  <si>
    <t>TSUTSUMI Masashi</t>
  </si>
  <si>
    <t>CORNELL Drew</t>
  </si>
  <si>
    <t>MCCLELLAN Cole</t>
  </si>
  <si>
    <t>STEELE Mathew</t>
  </si>
  <si>
    <t>SEMET Evan</t>
  </si>
  <si>
    <t>ATHANS Marcus</t>
  </si>
  <si>
    <t>BAKKE Morten Ungersness</t>
  </si>
  <si>
    <t>Race codex : 1231</t>
  </si>
  <si>
    <t>Race codex : 1232</t>
  </si>
  <si>
    <t>ZALLMANN Tom</t>
  </si>
  <si>
    <t>PUNCH Tom</t>
  </si>
  <si>
    <t>Race codex : 1233</t>
  </si>
  <si>
    <t>Race codex : 1236</t>
  </si>
  <si>
    <t>SIMMONS Zachary</t>
  </si>
  <si>
    <t>MORRISH Benjamin</t>
  </si>
  <si>
    <t>GASH Morgan</t>
  </si>
  <si>
    <t>GANDHI Kavi</t>
  </si>
  <si>
    <t>ELLIS Tyler</t>
  </si>
  <si>
    <t>WELSH Evan</t>
  </si>
  <si>
    <t>JEKABSONS Jorens</t>
  </si>
  <si>
    <t>LAT</t>
  </si>
  <si>
    <t>SPLITSTOSER Connor</t>
  </si>
  <si>
    <t>Race codex : 1237</t>
  </si>
  <si>
    <t>Race codex : 1238</t>
  </si>
  <si>
    <t>Race codex : 1239</t>
  </si>
  <si>
    <t>FIS17.1239</t>
  </si>
  <si>
    <t>Race codex : 2041</t>
  </si>
  <si>
    <t>Race codex : 2042</t>
  </si>
  <si>
    <t>Race codex : 1604</t>
  </si>
  <si>
    <t>Race codex : 1605</t>
  </si>
  <si>
    <t>189</t>
  </si>
  <si>
    <t>Points Per Discipline</t>
  </si>
  <si>
    <t>GS Pts</t>
  </si>
  <si>
    <t>SL Pts</t>
  </si>
  <si>
    <t>sum</t>
  </si>
  <si>
    <t>Kjeryn</t>
  </si>
  <si>
    <t xml:space="preserve">SOETAERT </t>
  </si>
  <si>
    <t>FLECKENSTEIN Stefanie</t>
  </si>
  <si>
    <t>MARTIN Mikayla</t>
  </si>
  <si>
    <t>BEEMAN Mackenzie</t>
  </si>
  <si>
    <t>SEGER Riley</t>
  </si>
  <si>
    <t>PHILP Trevor</t>
  </si>
  <si>
    <t>LAMOUREUX</t>
  </si>
  <si>
    <t> 1</t>
  </si>
  <si>
    <t> 3</t>
  </si>
  <si>
    <t>SMART Amelia </t>
  </si>
  <si>
    <t>1998 </t>
  </si>
  <si>
    <t>CAN </t>
  </si>
  <si>
    <t> 2</t>
  </si>
  <si>
    <t> 13</t>
  </si>
  <si>
    <t>CUMMING Meg </t>
  </si>
  <si>
    <t>1997 </t>
  </si>
  <si>
    <t> 7</t>
  </si>
  <si>
    <t>BURGESS Georgia </t>
  </si>
  <si>
    <t> 4</t>
  </si>
  <si>
    <t> 11</t>
  </si>
  <si>
    <t>WILLINGER Georgia </t>
  </si>
  <si>
    <t>NZL </t>
  </si>
  <si>
    <t> 5</t>
  </si>
  <si>
    <t> 14</t>
  </si>
  <si>
    <t>TIMMERMANN Claire </t>
  </si>
  <si>
    <t>2000 </t>
  </si>
  <si>
    <t> 6</t>
  </si>
  <si>
    <t> 8</t>
  </si>
  <si>
    <t>ALEXANDER Ashleigh </t>
  </si>
  <si>
    <t>KAMACHI Nakia </t>
  </si>
  <si>
    <t>1999 </t>
  </si>
  <si>
    <t> 9</t>
  </si>
  <si>
    <t>BURK Alexandra </t>
  </si>
  <si>
    <t> 12</t>
  </si>
  <si>
    <t>BRACY Carina </t>
  </si>
  <si>
    <t>USA </t>
  </si>
  <si>
    <t> 10</t>
  </si>
  <si>
    <t>SOETAERT Kjeryn </t>
  </si>
  <si>
    <t> 19</t>
  </si>
  <si>
    <t>BEEMAN Mackenzie </t>
  </si>
  <si>
    <t> 15</t>
  </si>
  <si>
    <t>SALVERDA Sydney </t>
  </si>
  <si>
    <t> 21</t>
  </si>
  <si>
    <t>JURGENSEN Savannah </t>
  </si>
  <si>
    <t> 16</t>
  </si>
  <si>
    <t>BODEN Farli </t>
  </si>
  <si>
    <t>RUTTER Karleen </t>
  </si>
  <si>
    <t> 22</t>
  </si>
  <si>
    <t>SHARRATT Abby </t>
  </si>
  <si>
    <t> 17</t>
  </si>
  <si>
    <t>HAWKINS Isla </t>
  </si>
  <si>
    <t> 18</t>
  </si>
  <si>
    <t> 25</t>
  </si>
  <si>
    <t>WARREN Olivia </t>
  </si>
  <si>
    <t> 23</t>
  </si>
  <si>
    <t>ARGENAL Rebecca </t>
  </si>
  <si>
    <t> 24</t>
  </si>
  <si>
    <t>STEELE Katelyne </t>
  </si>
  <si>
    <t> 20</t>
  </si>
  <si>
    <t>DE LEEUW Cassandra </t>
  </si>
  <si>
    <t>SULLIVAN Madeline </t>
  </si>
  <si>
    <t>CARVER Isabella </t>
  </si>
  <si>
    <t>BUCKLE Skylar </t>
  </si>
  <si>
    <t>HARRISON Abby </t>
  </si>
  <si>
    <t>YATES Cooper </t>
  </si>
  <si>
    <t>LEGREE Ben </t>
  </si>
  <si>
    <t>1996 </t>
  </si>
  <si>
    <t>COCHRANE Kelvin </t>
  </si>
  <si>
    <t>WALL Sam </t>
  </si>
  <si>
    <t>MCCONVILLE Corey </t>
  </si>
  <si>
    <t>SCARABOSIO Alvise </t>
  </si>
  <si>
    <t>ITA </t>
  </si>
  <si>
    <t>COOK Carson </t>
  </si>
  <si>
    <t>DONALD Gavin </t>
  </si>
  <si>
    <t>WILSON Andrew </t>
  </si>
  <si>
    <t> 29</t>
  </si>
  <si>
    <t>FORSYTH Jack </t>
  </si>
  <si>
    <t>SOETAERT Michael </t>
  </si>
  <si>
    <t> 40</t>
  </si>
  <si>
    <t>ABEDA Shannon-Ogbani </t>
  </si>
  <si>
    <t>ERI </t>
  </si>
  <si>
    <t> 31</t>
  </si>
  <si>
    <t>TOPHAM Matthew </t>
  </si>
  <si>
    <t> 41</t>
  </si>
  <si>
    <t>TWEED Cole </t>
  </si>
  <si>
    <t> 36</t>
  </si>
  <si>
    <t>KING William </t>
  </si>
  <si>
    <t>MAXWELL Trevor </t>
  </si>
  <si>
    <t> 34</t>
  </si>
  <si>
    <t>POPA Elias </t>
  </si>
  <si>
    <t>SHARP Jedd </t>
  </si>
  <si>
    <t> 42</t>
  </si>
  <si>
    <t>OSTRANDER Walter </t>
  </si>
  <si>
    <t>CLAY Harrison </t>
  </si>
  <si>
    <t> 48</t>
  </si>
  <si>
    <t>ROSSI Pietro </t>
  </si>
  <si>
    <t> 46</t>
  </si>
  <si>
    <t>MOORE Lachlan </t>
  </si>
  <si>
    <t> 50</t>
  </si>
  <si>
    <t>TANASESCU Alex </t>
  </si>
  <si>
    <t> 43</t>
  </si>
  <si>
    <t>WIMBERLY Jonathan </t>
  </si>
  <si>
    <t>HOLM Marcus </t>
  </si>
  <si>
    <t> 30</t>
  </si>
  <si>
    <t>DALTON Eric </t>
  </si>
  <si>
    <t> 45</t>
  </si>
  <si>
    <t>TSUTSUMI Masashi </t>
  </si>
  <si>
    <t>JPN </t>
  </si>
  <si>
    <t> 47</t>
  </si>
  <si>
    <t>LOCKE Scott </t>
  </si>
  <si>
    <t> 44</t>
  </si>
  <si>
    <t>MILLS Rory </t>
  </si>
  <si>
    <t> 39</t>
  </si>
  <si>
    <t>DODS Logan </t>
  </si>
  <si>
    <t> 35</t>
  </si>
  <si>
    <t>LUJAN Tanner </t>
  </si>
  <si>
    <t>GRABINSKI Adrien </t>
  </si>
  <si>
    <t>DODS Taylor </t>
  </si>
  <si>
    <t> 52</t>
  </si>
  <si>
    <t>GASH Morgan </t>
  </si>
  <si>
    <t>GBR </t>
  </si>
  <si>
    <t> 51</t>
  </si>
  <si>
    <t>NEWALL Hugh </t>
  </si>
  <si>
    <t>1994 </t>
  </si>
  <si>
    <t>AUS </t>
  </si>
  <si>
    <t> 49</t>
  </si>
  <si>
    <t>WOOLSTENCROFT Bryn </t>
  </si>
  <si>
    <t> 38</t>
  </si>
  <si>
    <t>MONOD Cody </t>
  </si>
  <si>
    <t> 37</t>
  </si>
  <si>
    <t>COOK Christopher </t>
  </si>
  <si>
    <t> 33</t>
  </si>
  <si>
    <t>SANGWINE Thomas </t>
  </si>
  <si>
    <t> 32</t>
  </si>
  <si>
    <t>HAWKER Callum </t>
  </si>
  <si>
    <t> 28</t>
  </si>
  <si>
    <t>ERICKSON Bennett </t>
  </si>
  <si>
    <t> 27</t>
  </si>
  <si>
    <t>WOOD Harrison </t>
  </si>
  <si>
    <t> 26</t>
  </si>
  <si>
    <t>YATES Dawson </t>
  </si>
  <si>
    <t>REMME Ryley </t>
  </si>
  <si>
    <t>KAPUSCINSKY Noe </t>
  </si>
  <si>
    <t>BOZHINOVSKI Luka </t>
  </si>
  <si>
    <t>MKD </t>
  </si>
  <si>
    <t>MUSGRAVE Angus </t>
  </si>
  <si>
    <t>MCCORMACK Declan </t>
  </si>
  <si>
    <t>HILL Dawson </t>
  </si>
  <si>
    <t>SHARP Keegan </t>
  </si>
  <si>
    <t>WEBSTER Ryan </t>
  </si>
  <si>
    <t>CASSELMAN Jamie </t>
  </si>
  <si>
    <t>VAN SOEST Katrina </t>
  </si>
  <si>
    <t>TAYLOR Collin </t>
  </si>
  <si>
    <t>1995 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</si>
</sst>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9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6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2" fillId="0" borderId="2" xfId="0" applyFont="1" applyBorder="1" applyAlignment="1"/>
    <xf numFmtId="16" fontId="3" fillId="0" borderId="2" xfId="0" applyNumberFormat="1" applyFont="1" applyBorder="1" applyAlignment="1">
      <alignment horizontal="left"/>
    </xf>
    <xf numFmtId="0" fontId="0" fillId="0" borderId="0" xfId="0" applyFont="1"/>
    <xf numFmtId="0" fontId="5" fillId="0" borderId="0" xfId="0" applyFont="1" applyAlignment="1">
      <alignment vertical="center" wrapText="1"/>
    </xf>
    <xf numFmtId="164" fontId="7" fillId="0" borderId="9" xfId="2" applyNumberFormat="1" applyFont="1" applyBorder="1" applyAlignment="1" applyProtection="1"/>
    <xf numFmtId="164" fontId="7" fillId="0" borderId="10" xfId="2" applyNumberFormat="1" applyFont="1" applyBorder="1" applyAlignment="1" applyProtection="1"/>
    <xf numFmtId="164" fontId="7" fillId="0" borderId="0" xfId="2" applyNumberFormat="1" applyFont="1" applyBorder="1" applyAlignment="1" applyProtection="1"/>
    <xf numFmtId="164" fontId="7" fillId="3" borderId="0" xfId="2" applyFont="1" applyFill="1"/>
    <xf numFmtId="164" fontId="7" fillId="3" borderId="0" xfId="2" applyFont="1" applyFill="1" applyBorder="1"/>
    <xf numFmtId="0" fontId="0" fillId="0" borderId="0" xfId="0"/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15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0" fillId="0" borderId="0" xfId="0" applyFill="1"/>
    <xf numFmtId="0" fontId="9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top"/>
    </xf>
    <xf numFmtId="0" fontId="14" fillId="2" borderId="7" xfId="1" applyFont="1" applyFill="1" applyBorder="1" applyAlignment="1">
      <alignment horizontal="center" vertical="top" wrapText="1"/>
    </xf>
    <xf numFmtId="0" fontId="9" fillId="6" borderId="2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/>
    <xf numFmtId="0" fontId="0" fillId="0" borderId="0" xfId="0" applyNumberFormat="1" applyBorder="1"/>
    <xf numFmtId="0" fontId="0" fillId="0" borderId="15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15" fillId="7" borderId="0" xfId="0" applyFont="1" applyFill="1" applyAlignment="1">
      <alignment horizontal="right" wrapText="1"/>
    </xf>
    <xf numFmtId="0" fontId="5" fillId="7" borderId="0" xfId="0" applyFont="1" applyFill="1" applyAlignment="1">
      <alignment wrapText="1"/>
    </xf>
    <xf numFmtId="0" fontId="0" fillId="7" borderId="0" xfId="0" applyFont="1" applyFill="1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0" borderId="11" xfId="0" applyBorder="1"/>
    <xf numFmtId="0" fontId="9" fillId="8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NumberFormat="1" applyBorder="1"/>
    <xf numFmtId="0" fontId="0" fillId="0" borderId="25" xfId="0" applyBorder="1"/>
    <xf numFmtId="0" fontId="10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0" fillId="10" borderId="0" xfId="0" applyFill="1"/>
    <xf numFmtId="0" fontId="0" fillId="7" borderId="0" xfId="0" applyFill="1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11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6" fontId="9" fillId="4" borderId="15" xfId="0" applyNumberFormat="1" applyFont="1" applyFill="1" applyBorder="1" applyAlignment="1">
      <alignment horizontal="center"/>
    </xf>
    <xf numFmtId="0" fontId="4" fillId="0" borderId="0" xfId="1" applyAlignment="1">
      <alignment horizontal="center" vertical="center"/>
    </xf>
    <xf numFmtId="0" fontId="17" fillId="5" borderId="15" xfId="0" applyFont="1" applyFill="1" applyBorder="1" applyAlignment="1">
      <alignment horizontal="center" wrapText="1"/>
    </xf>
    <xf numFmtId="0" fontId="17" fillId="5" borderId="16" xfId="0" applyFont="1" applyFill="1" applyBorder="1" applyAlignment="1">
      <alignment horizontal="center" wrapText="1"/>
    </xf>
    <xf numFmtId="16" fontId="9" fillId="4" borderId="21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" fontId="9" fillId="4" borderId="17" xfId="0" applyNumberFormat="1" applyFont="1" applyFill="1" applyBorder="1" applyAlignment="1">
      <alignment horizontal="center"/>
    </xf>
    <xf numFmtId="16" fontId="9" fillId="4" borderId="18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16" fontId="9" fillId="6" borderId="15" xfId="0" applyNumberFormat="1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16" fontId="9" fillId="6" borderId="17" xfId="0" applyNumberFormat="1" applyFont="1" applyFill="1" applyBorder="1" applyAlignment="1">
      <alignment horizontal="center"/>
    </xf>
    <xf numFmtId="16" fontId="9" fillId="6" borderId="18" xfId="0" applyNumberFormat="1" applyFont="1" applyFill="1" applyBorder="1" applyAlignment="1">
      <alignment horizontal="center"/>
    </xf>
    <xf numFmtId="16" fontId="9" fillId="6" borderId="21" xfId="0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wrapText="1"/>
    </xf>
    <xf numFmtId="0" fontId="17" fillId="9" borderId="16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37"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General_)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0" tint="-4.9989318521683403E-2"/>
      </font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table">
        <xsd:complexType>
          <xsd:sequence minOccurs="0">
            <xsd:element minOccurs="0" nillable="true" name="thead" form="unqualified">
              <xsd:complexType>
                <xsd:sequence minOccurs="0">
                  <xsd:element minOccurs="0" nillable="true" name="tr" form="unqualified">
                    <xsd:complexType>
                      <xsd:sequence minOccurs="0">
                        <xsd:element minOccurs="0" nillable="true" name="th" form="unqualified">
                          <xsd:complexType>
                            <xsd:sequence minOccurs="0">
                              <xsd:element minOccurs="0" nillable="true" type="xsd:string" name="hr" form="unqualified"/>
                            </xsd:sequence>
                            <xsd:attribute name="colspan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maxOccurs="unbounded" nillable="true" type="xsd:string" name="th" form="unqualified"/>
                </xsd:sequence>
              </xsd:complexType>
            </xsd:element>
            <xsd:element minOccurs="0" nillable="true" name="tbody" form="unqualified">
              <xsd:complexType>
                <xsd:sequence minOccurs="0">
                  <xsd:element minOccurs="0" maxOccurs="unbounded" nillable="true" name="tr" form="unqualified">
                    <xsd:complexType>
                      <xsd:sequence minOccurs="0">
                        <xsd:element minOccurs="0" maxOccurs="unbounded" nillable="true" type="xsd:string" name="td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table_Map" RootElement="tabl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xmlMaps" Target="xmlMap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238126</xdr:colOff>
      <xdr:row>0</xdr:row>
      <xdr:rowOff>19050</xdr:rowOff>
    </xdr:from>
    <xdr:to>
      <xdr:col>4</xdr:col>
      <xdr:colOff>1304925</xdr:colOff>
      <xdr:row>11</xdr:row>
      <xdr:rowOff>312611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9050"/>
          <a:ext cx="2800349" cy="239858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?codex=6110" connectionId="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?codex=1232" connectionId="2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?codex=6130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?codex=1233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?codex=6133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?codex=1236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?codex=6134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?codex=1237" connectionId="1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?codex=6135" connectionId="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?codex=1238" connectionId="1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?codex=6136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?codex=1213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?codex=1239" connectionId="1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?codex=6936" connectionId="1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?codex=2041" connectionId="2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?codex=6937" connectionId="1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?codex=2042" connectionId="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?codex=6733" connectionId="1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?codex=1604" connectionId="2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?codex=6734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?codex=1605" connectionId="2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?codex=6111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?codex=1214" connectionId="2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?codex=6127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?codex=1230" connectionId="2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?codex=6128" connectionId="2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?codex=1231" connectionId="2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?codex=6129" connectionId="25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3" name="PRSMen2017" displayName="PRSMen2017" ref="B5:AL58" totalsRowShown="0" headerRowDxfId="135">
  <autoFilter ref="B5:AL58"/>
  <sortState ref="B6:AL58">
    <sortCondition ref="H5:H58"/>
  </sortState>
  <tableColumns count="37">
    <tableColumn id="1" name="FIS Card" dataDxfId="134"/>
    <tableColumn id="2" name="First Name" dataDxfId="133"/>
    <tableColumn id="3" name="Last Name" dataDxfId="132"/>
    <tableColumn id="4" name="YOB" dataDxfId="131"/>
    <tableColumn id="5" name="Club" dataDxfId="130"/>
    <tableColumn id="6" name="OA_PTS" dataDxfId="129">
      <calculatedColumnFormula>SUM(L6,N6,P6,R6,T6,V6,X6,Z6,AB6,AD6,AF6,AH6,AJ6, AL6)</calculatedColumnFormula>
    </tableColumn>
    <tableColumn id="7" name="OA_RANK" dataDxfId="128">
      <calculatedColumnFormula>IF(PRSMen2017[[#This Row],[OA_PTS]]&gt;0,_xlfn.RANK.EQ(PRSMen2017[[#This Row],[OA_PTS]],PRSMen2017[OA_PTS]),"")</calculatedColumnFormula>
    </tableColumn>
    <tableColumn id="48" name="GS Pts">
      <calculatedColumnFormula>PRSMen2017[[#This Row],[7p]]+PRSMen2017[[#This Row],[8p]]+PRSMen2017[[#This Row],[11p]]+PRSMen2017[[#This Row],[12p]]</calculatedColumnFormula>
    </tableColumn>
    <tableColumn id="47" name="SL Pts">
      <calculatedColumnFormula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calculatedColumnFormula>
    </tableColumn>
    <tableColumn id="12" name="5r" dataDxfId="127">
      <calculatedColumnFormula>IFERROR(VLOOKUP(PRSMen2017[[#This Row],[FIS Card]],fix5M[],2,FALSE),0)</calculatedColumnFormula>
    </tableColumn>
    <tableColumn id="13" name="5p" dataDxfId="126">
      <calculatedColumnFormula>IFERROR(VLOOKUP(K6,PointsLookup[],2,FALSE),0)</calculatedColumnFormula>
    </tableColumn>
    <tableColumn id="14" name="6r" dataDxfId="125">
      <calculatedColumnFormula>IFERROR(VLOOKUP(PRSMen2017[[#This Row],[FIS Card]],fix6M[],2,FALSE),0)</calculatedColumnFormula>
    </tableColumn>
    <tableColumn id="15" name="6p" dataDxfId="124">
      <calculatedColumnFormula>IFERROR(VLOOKUP(M6,PointsLookup[],2,FALSE),0)</calculatedColumnFormula>
    </tableColumn>
    <tableColumn id="16" name="7r" dataDxfId="123">
      <calculatedColumnFormula>IFERROR(VLOOKUP(PRSMen2017[[#This Row],[FIS Card]],fix7M[],2,FALSE),0)</calculatedColumnFormula>
    </tableColumn>
    <tableColumn id="17" name="7p" dataDxfId="122">
      <calculatedColumnFormula>IFERROR(VLOOKUP(O6,PointsLookup[],2,FALSE),0)</calculatedColumnFormula>
    </tableColumn>
    <tableColumn id="18" name="8r" dataDxfId="121">
      <calculatedColumnFormula>IFERROR(VLOOKUP(PRSMen2017[[#This Row],[FIS Card]],fix8M[],2,FALSE),0)</calculatedColumnFormula>
    </tableColumn>
    <tableColumn id="19" name="8p" dataDxfId="120">
      <calculatedColumnFormula>IFERROR(VLOOKUP(Q6,PointsLookup[],2,FALSE),0)</calculatedColumnFormula>
    </tableColumn>
    <tableColumn id="20" name="9r" dataDxfId="119">
      <calculatedColumnFormula>IFERROR(VLOOKUP(PRSMen2017[[#This Row],[FIS Card]],fix9M[],2,FALSE),0)</calculatedColumnFormula>
    </tableColumn>
    <tableColumn id="21" name="9p" dataDxfId="118">
      <calculatedColumnFormula>IFERROR(VLOOKUP(S6,PointsLookup[],2,FALSE),0)</calculatedColumnFormula>
    </tableColumn>
    <tableColumn id="22" name="10r" dataDxfId="117">
      <calculatedColumnFormula>IFERROR(VLOOKUP(PRSMen2017[[#This Row],[FIS Card]],fix10M[],2,FALSE),0)</calculatedColumnFormula>
    </tableColumn>
    <tableColumn id="23" name="10p" dataDxfId="116">
      <calculatedColumnFormula>IFERROR(VLOOKUP(U6,PointsLookup[],2,FALSE),0)</calculatedColumnFormula>
    </tableColumn>
    <tableColumn id="24" name="11r" dataDxfId="115">
      <calculatedColumnFormula>IFERROR(VLOOKUP(PRSMen2017[[#This Row],[FIS Card]],fix11M[],2,FALSE),0)</calculatedColumnFormula>
    </tableColumn>
    <tableColumn id="25" name="11p" dataDxfId="114">
      <calculatedColumnFormula>IFERROR(VLOOKUP(W6,PointsLookup[],2,FALSE),0)</calculatedColumnFormula>
    </tableColumn>
    <tableColumn id="26" name="12r" dataDxfId="113">
      <calculatedColumnFormula>IFERROR(VLOOKUP(PRSMen2017[[#This Row],[FIS Card]],fix12M[],2,FALSE),0)</calculatedColumnFormula>
    </tableColumn>
    <tableColumn id="27" name="12p" dataDxfId="112">
      <calculatedColumnFormula>IFERROR(VLOOKUP(Y6,PointsLookup[],2,FALSE),0)</calculatedColumnFormula>
    </tableColumn>
    <tableColumn id="28" name="13r" dataDxfId="111">
      <calculatedColumnFormula>IFERROR(VLOOKUP(PRSMen2017[[#This Row],[FIS Card]],fix13M[],2,FALSE),0)</calculatedColumnFormula>
    </tableColumn>
    <tableColumn id="29" name="13p" dataDxfId="110">
      <calculatedColumnFormula>IFERROR(VLOOKUP(AA6,PointsLookup[],2,FALSE),0)</calculatedColumnFormula>
    </tableColumn>
    <tableColumn id="30" name="14r" dataDxfId="109">
      <calculatedColumnFormula>IFERROR(VLOOKUP(PRSMen2017[[#This Row],[FIS Card]],fix14M[],2,FALSE),0)</calculatedColumnFormula>
    </tableColumn>
    <tableColumn id="31" name="14p" dataDxfId="108">
      <calculatedColumnFormula>IFERROR(VLOOKUP(AC6,PointsLookup[],2,FALSE),0)</calculatedColumnFormula>
    </tableColumn>
    <tableColumn id="32" name="15r" dataDxfId="107">
      <calculatedColumnFormula>IFERROR(VLOOKUP(PRSMen2017[[#This Row],[FIS Card]],fix15M[],2,FALSE),0)</calculatedColumnFormula>
    </tableColumn>
    <tableColumn id="33" name="15p" dataDxfId="106">
      <calculatedColumnFormula>IFERROR(VLOOKUP(AE6,PointsLookup[],2,FALSE),0)</calculatedColumnFormula>
    </tableColumn>
    <tableColumn id="34" name="16r" dataDxfId="105">
      <calculatedColumnFormula>IFERROR(VLOOKUP(PRSMen2017[[#This Row],[FIS Card]],fix16M[],2,FALSE),0)</calculatedColumnFormula>
    </tableColumn>
    <tableColumn id="35" name="16p" dataDxfId="104">
      <calculatedColumnFormula>IFERROR(VLOOKUP(AG6,PointsLookup[],2,FALSE),0)</calculatedColumnFormula>
    </tableColumn>
    <tableColumn id="46" name="17r" dataDxfId="103">
      <calculatedColumnFormula>IFERROR(VLOOKUP(PRSMen2017[[#This Row],[FIS Card]],fix17M[],2,FALSE),0)</calculatedColumnFormula>
    </tableColumn>
    <tableColumn id="45" name="17p" dataDxfId="102">
      <calculatedColumnFormula>IFERROR(VLOOKUP(AI6,PointsLookup[],2,FALSE),0)</calculatedColumnFormula>
    </tableColumn>
    <tableColumn id="11" name="18r" dataDxfId="101">
      <calculatedColumnFormula>IFERROR(VLOOKUP(PRSMen2017[[#This Row],[FIS Card]],fix18M[],2,FALSE),0)</calculatedColumnFormula>
    </tableColumn>
    <tableColumn id="10" name="189" dataDxfId="100">
      <calculatedColumnFormula>IFERROR(VLOOKUP(AK6,PointsLookup[],2,FALSE),0)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fix8L" displayName="fix8L" ref="I2:J152" totalsRowShown="0">
  <autoFilter ref="I2:J152"/>
  <tableColumns count="2">
    <tableColumn id="1" name="ABBib" dataDxfId="43">
      <calculatedColumnFormula>IFERROR(VLOOKUP(C3,PRSWomen2017[],1,FALSE),0)</calculatedColumnFormula>
    </tableColumn>
    <tableColumn id="2" name="0" dataDxfId="42">
      <calculatedColumnFormula>IF(AND(#REF!&gt;0,ISNUMBER(#REF!)),IF(fix8L[[#This Row],[ABBib]]&gt;0,J2+1,J2),0)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20" name="fix8M" displayName="fix8M" ref="I2:J152" totalsRowShown="0">
  <autoFilter ref="I2:J152"/>
  <tableColumns count="2">
    <tableColumn id="1" name="ABBib" dataDxfId="41">
      <calculatedColumnFormula>IFERROR(VLOOKUP(C3,PRSMen2017[],1,FALSE),0)</calculatedColumnFormula>
    </tableColumn>
    <tableColumn id="2" name="0" dataDxfId="40">
      <calculatedColumnFormula>IF(AND(A3&gt;0,ISNUMBER(A3)),IF(fix8M[[#This Row],[ABBib]]&gt;0,J2+1,J2),0)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9" name="fix9L" displayName="fix9L" ref="I2:J152" totalsRowShown="0">
  <autoFilter ref="I2:J152"/>
  <tableColumns count="2">
    <tableColumn id="1" name="ABBib" dataDxfId="39">
      <calculatedColumnFormula>IFERROR(VLOOKUP(C3,PRSWomen2017[],1,FALSE),0)</calculatedColumnFormula>
    </tableColumn>
    <tableColumn id="2" name="0" dataDxfId="38">
      <calculatedColumnFormula>IF(AND(A3&gt;0,ISNUMBER(A3)),IF(fix9L[[#This Row],[ABBib]]&gt;0,J2+1,J2),0)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1" name="fix9M" displayName="fix9M" ref="I2:J152" totalsRowShown="0">
  <autoFilter ref="I2:J152"/>
  <tableColumns count="2">
    <tableColumn id="1" name="ABBib" dataDxfId="37">
      <calculatedColumnFormula>IFERROR(VLOOKUP(C3,PRSMen2017[],1,FALSE),0)</calculatedColumnFormula>
    </tableColumn>
    <tableColumn id="2" name="0" dataDxfId="36">
      <calculatedColumnFormula>IF(AND(A3&gt;0,ISNUMBER(A3)),IF(fix9M[[#This Row],[ABBib]]&gt;0,J2+1,J2),0)</calculatedColumnFormula>
    </tableColumn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0" name="fix10L" displayName="fix10L" ref="I2:J152" totalsRowShown="0">
  <autoFilter ref="I2:J152"/>
  <tableColumns count="2">
    <tableColumn id="1" name="ABBib" dataDxfId="35">
      <calculatedColumnFormula>IFERROR(VLOOKUP(C3,PRSWomen2017[],1,FALSE),0)</calculatedColumnFormula>
    </tableColumn>
    <tableColumn id="2" name="0" dataDxfId="34">
      <calculatedColumnFormula>IF(AND(A3&gt;0,ISNUMBER(A3)),IF(fix10L[[#This Row],[ABBib]]&gt;0,J2+1,J2),0)</calculatedColumnFormula>
    </tableColumn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22" name="fix10M" displayName="fix10M" ref="I2:J152" totalsRowShown="0">
  <autoFilter ref="I2:J152"/>
  <tableColumns count="2">
    <tableColumn id="1" name="ABBib" dataDxfId="33">
      <calculatedColumnFormula>IFERROR(VLOOKUP(C3,PRSMen2017[],1,FALSE),0)</calculatedColumnFormula>
    </tableColumn>
    <tableColumn id="2" name="0" dataDxfId="32">
      <calculatedColumnFormula>IF(AND(A3&gt;0,ISNUMBER(A3)),IF(fix10M[[#This Row],[ABBib]]&gt;0,J2+1,J2),0)</calculatedColumnFormula>
    </tableColumn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1" name="fix11L" displayName="fix11L" ref="I2:J152" totalsRowShown="0">
  <autoFilter ref="I2:J152"/>
  <tableColumns count="2">
    <tableColumn id="1" name="ABBib" dataDxfId="31">
      <calculatedColumnFormula>IFERROR(VLOOKUP(C3,PRSWomen2017[],1,FALSE),0)</calculatedColumnFormula>
    </tableColumn>
    <tableColumn id="2" name="0" dataDxfId="30">
      <calculatedColumnFormula>IF(AND(A3&gt;0,ISNUMBER(A3)),IF(fix11L[[#This Row],[ABBib]]&gt;0,J2+1,J2),0)</calculatedColumnFormula>
    </tableColumn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23" name="fix11M" displayName="fix11M" ref="I2:J152" totalsRowShown="0">
  <autoFilter ref="I2:J152"/>
  <tableColumns count="2">
    <tableColumn id="1" name="ABBib" dataDxfId="29">
      <calculatedColumnFormula>IFERROR(VLOOKUP(C3,PRSMen2017[],1,FALSE),0)</calculatedColumnFormula>
    </tableColumn>
    <tableColumn id="2" name="0" dataDxfId="28">
      <calculatedColumnFormula>IF(AND(A3&gt;0,ISNUMBER(A3)),IF(fix11M[[#This Row],[ABBib]]&gt;0,J2+1,J2),0)</calculatedColumnFormula>
    </tableColumn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id="12" name="fix12L" displayName="fix12L" ref="I2:J152" totalsRowShown="0">
  <autoFilter ref="I2:J152"/>
  <tableColumns count="2">
    <tableColumn id="1" name="ABBib" dataDxfId="27">
      <calculatedColumnFormula>IFERROR(VLOOKUP(C3,PRSWomen2017[],1,FALSE),0)</calculatedColumnFormula>
    </tableColumn>
    <tableColumn id="2" name="0" dataDxfId="26">
      <calculatedColumnFormula>IF(AND(A3&gt;0,ISNUMBER(A3)),IF(fix12L[[#This Row],[ABBib]]&gt;0,J2+1,J2),0)</calculatedColumnFormula>
    </tableColumn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id="24" name="fix12M" displayName="fix12M" ref="I2:J152" totalsRowShown="0">
  <autoFilter ref="I2:J152"/>
  <tableColumns count="2">
    <tableColumn id="1" name="ABBib" dataDxfId="25">
      <calculatedColumnFormula>IFERROR(VLOOKUP(C3,PRSMen2017[],1,FALSE),0)</calculatedColumnFormula>
    </tableColumn>
    <tableColumn id="2" name="0" dataDxfId="24">
      <calculatedColumnFormula>IF(AND(A3&gt;0,ISNUMBER(A3)),IF(fix12M[[#This Row],[ABBib]]&gt;0,J2+1,J2),0)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PRSWomen2017" displayName="PRSWomen2017" ref="B5:AL44" totalsRowShown="0" headerRowDxfId="98">
  <autoFilter ref="B5:AL44"/>
  <sortState ref="B6:AL44">
    <sortCondition ref="H5:H44"/>
  </sortState>
  <tableColumns count="37">
    <tableColumn id="1" name="FIS Card" dataDxfId="97"/>
    <tableColumn id="2" name="First Name" dataDxfId="96"/>
    <tableColumn id="3" name="Last Name" dataDxfId="95"/>
    <tableColumn id="4" name="YOB" dataDxfId="94"/>
    <tableColumn id="5" name="Club" dataDxfId="93"/>
    <tableColumn id="6" name="OA_PTS" dataDxfId="92">
      <calculatedColumnFormula>SUM(L6,N6,P6,R6,T6,V6,X6,Z6,AB6,AD6,AF6,AH6, AJ6, AL6)</calculatedColumnFormula>
    </tableColumn>
    <tableColumn id="7" name="OA_RANK" dataDxfId="91">
      <calculatedColumnFormula>IF(PRSWomen2017[[#This Row],[OA_PTS]]&gt;0,_xlfn.RANK.EQ(PRSWomen2017[[#This Row],[OA_PTS]],PRSWomen2017[OA_PTS]),"")</calculatedColumnFormula>
    </tableColumn>
    <tableColumn id="48" name="GS Pts" dataDxfId="90">
      <calculatedColumnFormula>PRSWomen2017[[#This Row],[7p]]+PRSWomen2017[[#This Row],[8p]]+PRSWomen2017[[#This Row],[11p]]+PRSWomen2017[[#This Row],[12p]]</calculatedColumnFormula>
    </tableColumn>
    <tableColumn id="47" name="SL Pts" dataDxfId="89">
      <calculatedColumnFormula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calculatedColumnFormula>
    </tableColumn>
    <tableColumn id="12" name="5r" dataDxfId="88">
      <calculatedColumnFormula>IFERROR(VLOOKUP(PRSWomen2017[[#This Row],[FIS Card]],fix5L[],2,FALSE),0)</calculatedColumnFormula>
    </tableColumn>
    <tableColumn id="13" name="5p" dataDxfId="87">
      <calculatedColumnFormula>IFERROR(VLOOKUP(K6,PointsLookup[],2,FALSE),0)</calculatedColumnFormula>
    </tableColumn>
    <tableColumn id="14" name="6r" dataDxfId="86">
      <calculatedColumnFormula>IFERROR(VLOOKUP(PRSWomen2017[[#This Row],[FIS Card]],fix6L[],2,FALSE),0)</calculatedColumnFormula>
    </tableColumn>
    <tableColumn id="15" name="6p" dataDxfId="85">
      <calculatedColumnFormula>IFERROR(VLOOKUP(M6,PointsLookup[],2,FALSE),0)</calculatedColumnFormula>
    </tableColumn>
    <tableColumn id="16" name="7r" dataDxfId="84">
      <calculatedColumnFormula>IFERROR(VLOOKUP(PRSWomen2017[[#This Row],[FIS Card]],fix7L[],2,FALSE),0)</calculatedColumnFormula>
    </tableColumn>
    <tableColumn id="17" name="7p" dataDxfId="83">
      <calculatedColumnFormula>IFERROR(VLOOKUP(O6,PointsLookup[],2,FALSE),0)</calculatedColumnFormula>
    </tableColumn>
    <tableColumn id="18" name="8r" dataDxfId="82">
      <calculatedColumnFormula>IFERROR(VLOOKUP(PRSWomen2017[[#This Row],[FIS Card]],fix8L[],2,FALSE),0)</calculatedColumnFormula>
    </tableColumn>
    <tableColumn id="19" name="8p" dataDxfId="81">
      <calculatedColumnFormula>IFERROR(VLOOKUP(Q6,PointsLookup[],2,FALSE),0)</calculatedColumnFormula>
    </tableColumn>
    <tableColumn id="20" name="9r" dataDxfId="80">
      <calculatedColumnFormula>IFERROR(VLOOKUP(PRSWomen2017[[#This Row],[FIS Card]],fix9L[],2,FALSE),0)</calculatedColumnFormula>
    </tableColumn>
    <tableColumn id="21" name="9p" dataDxfId="79">
      <calculatedColumnFormula>IFERROR(VLOOKUP(S6,PointsLookup[],2,FALSE),0)</calculatedColumnFormula>
    </tableColumn>
    <tableColumn id="22" name="10r" dataDxfId="78">
      <calculatedColumnFormula>IFERROR(VLOOKUP(PRSWomen2017[[#This Row],[FIS Card]],fix10L[],2,FALSE),0)</calculatedColumnFormula>
    </tableColumn>
    <tableColumn id="23" name="10p" dataDxfId="77">
      <calculatedColumnFormula>IFERROR(VLOOKUP(U6,PointsLookup[],2,FALSE),0)</calculatedColumnFormula>
    </tableColumn>
    <tableColumn id="24" name="11r" dataDxfId="76">
      <calculatedColumnFormula>IFERROR(VLOOKUP(PRSWomen2017[[#This Row],[FIS Card]],fix11L[],2,FALSE),0)</calculatedColumnFormula>
    </tableColumn>
    <tableColumn id="25" name="11p" dataDxfId="75">
      <calculatedColumnFormula>IFERROR(VLOOKUP(W6,PointsLookup[],2,FALSE),0)</calculatedColumnFormula>
    </tableColumn>
    <tableColumn id="26" name="12r" dataDxfId="74">
      <calculatedColumnFormula>IFERROR(VLOOKUP(PRSWomen2017[[#This Row],[FIS Card]],fix12L[],2,FALSE),0)</calculatedColumnFormula>
    </tableColumn>
    <tableColumn id="27" name="12p" dataDxfId="73">
      <calculatedColumnFormula>IFERROR(VLOOKUP(Y6,PointsLookup[],2,FALSE),0)</calculatedColumnFormula>
    </tableColumn>
    <tableColumn id="28" name="13r" dataDxfId="72">
      <calculatedColumnFormula>IFERROR(VLOOKUP(PRSWomen2017[[#This Row],[FIS Card]],fix13L[],2,FALSE),0)</calculatedColumnFormula>
    </tableColumn>
    <tableColumn id="29" name="13p" dataDxfId="71">
      <calculatedColumnFormula>IFERROR(VLOOKUP(AA6,PointsLookup[],2,FALSE),0)</calculatedColumnFormula>
    </tableColumn>
    <tableColumn id="30" name="14r" dataDxfId="70">
      <calculatedColumnFormula>IFERROR(VLOOKUP(PRSWomen2017[[#This Row],[FIS Card]],fix14L[],2,FALSE),0)</calculatedColumnFormula>
    </tableColumn>
    <tableColumn id="31" name="14p" dataDxfId="69">
      <calculatedColumnFormula>IFERROR(VLOOKUP(AC6,PointsLookup[],2,FALSE),0)</calculatedColumnFormula>
    </tableColumn>
    <tableColumn id="32" name="15r" dataDxfId="68">
      <calculatedColumnFormula>IFERROR(VLOOKUP(PRSWomen2017[[#This Row],[FIS Card]],fix15L[],2,FALSE),0)</calculatedColumnFormula>
    </tableColumn>
    <tableColumn id="33" name="15p" dataDxfId="67">
      <calculatedColumnFormula>IFERROR(VLOOKUP(AE6,PointsLookup[],2,FALSE),0)</calculatedColumnFormula>
    </tableColumn>
    <tableColumn id="34" name="16r" dataDxfId="66">
      <calculatedColumnFormula>IFERROR(VLOOKUP(PRSWomen2017[[#This Row],[FIS Card]],fix16L[],2,FALSE),0)</calculatedColumnFormula>
    </tableColumn>
    <tableColumn id="35" name="16p" dataDxfId="65">
      <calculatedColumnFormula>IFERROR(VLOOKUP(AG6,PointsLookup[],2,FALSE),0)</calculatedColumnFormula>
    </tableColumn>
    <tableColumn id="46" name="17r" dataDxfId="64">
      <calculatedColumnFormula>IFERROR(VLOOKUP(PRSWomen2017[[#This Row],[FIS Card]],fix17L[],2,FALSE),0)</calculatedColumnFormula>
    </tableColumn>
    <tableColumn id="45" name="17p" dataDxfId="63">
      <calculatedColumnFormula>IFERROR(VLOOKUP(AI6,PointsLookup[],2,FALSE),0)</calculatedColumnFormula>
    </tableColumn>
    <tableColumn id="11" name="18r" dataDxfId="62">
      <calculatedColumnFormula>IFERROR(VLOOKUP(PRSWomen2017[[#This Row],[FIS Card]],fix18L[],2,FALSE),0)</calculatedColumnFormula>
    </tableColumn>
    <tableColumn id="10" name="18p" dataDxfId="61">
      <calculatedColumnFormula>IFERROR(VLOOKUP(AK6,PointsLookup[],2,FALSE),0)</calculatedColumnFormula>
    </tableColumn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id="13" name="fix13L" displayName="fix13L" ref="I2:J152" totalsRowShown="0">
  <autoFilter ref="I2:J152"/>
  <tableColumns count="2">
    <tableColumn id="1" name="ABBib" dataDxfId="23">
      <calculatedColumnFormula>IFERROR(VLOOKUP(C3,PRSWomen2017[],1,FALSE),0)</calculatedColumnFormula>
    </tableColumn>
    <tableColumn id="2" name="0" dataDxfId="22">
      <calculatedColumnFormula>IF(AND(A3&gt;0,ISNUMBER(A3)),IF(fix13L[[#This Row],[ABBib]]&gt;0,J2+1,J2),0)</calculatedColumnFormula>
    </tableColumn>
  </tableColumns>
  <tableStyleInfo name="TableStyleLight8" showFirstColumn="0" showLastColumn="0" showRowStripes="1" showColumnStripes="0"/>
</table>
</file>

<file path=xl/tables/table21.xml><?xml version="1.0" encoding="utf-8"?>
<table xmlns="http://schemas.openxmlformats.org/spreadsheetml/2006/main" id="14" name="fix13M" displayName="fix13M" ref="I2:J152" totalsRowShown="0">
  <autoFilter ref="I2:J152"/>
  <tableColumns count="2">
    <tableColumn id="1" name="ABBib" dataDxfId="21">
      <calculatedColumnFormula>IFERROR(VLOOKUP(C3,PRSMen2017[],1,FALSE),0)</calculatedColumnFormula>
    </tableColumn>
    <tableColumn id="2" name="0" dataDxfId="20">
      <calculatedColumnFormula>IF(AND(A3&gt;0,ISNUMBER(A3)),IF(fix13M[[#This Row],[ABBib]]&gt;0,J2+1,J2),0)</calculatedColumnFormula>
    </tableColumn>
  </tableColumns>
  <tableStyleInfo name="TableStyleLight8" showFirstColumn="0" showLastColumn="0" showRowStripes="1" showColumnStripes="0"/>
</table>
</file>

<file path=xl/tables/table22.xml><?xml version="1.0" encoding="utf-8"?>
<table xmlns="http://schemas.openxmlformats.org/spreadsheetml/2006/main" id="15" name="fix14L" displayName="fix14L" ref="I2:J152" totalsRowShown="0">
  <autoFilter ref="I2:J152"/>
  <tableColumns count="2">
    <tableColumn id="1" name="ABBib" dataDxfId="19">
      <calculatedColumnFormula>IFERROR(VLOOKUP(C3,PRSWomen2017[],1,FALSE),0)</calculatedColumnFormula>
    </tableColumn>
    <tableColumn id="2" name="0" dataDxfId="18">
      <calculatedColumnFormula>IF(AND(A3&gt;0,ISNUMBER(A3)),IF(fix14L[[#This Row],[ABBib]]&gt;0,J2+1,J2),0)</calculatedColumnFormula>
    </tableColumn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id="25" name="fix14M" displayName="fix14M" ref="I2:J152" totalsRowShown="0">
  <autoFilter ref="I2:J152"/>
  <tableColumns count="2">
    <tableColumn id="1" name="ABBib" dataDxfId="17">
      <calculatedColumnFormula>IFERROR(VLOOKUP(C3,PRSMen2017[],1,FALSE),0)</calculatedColumnFormula>
    </tableColumn>
    <tableColumn id="2" name="0" dataDxfId="16">
      <calculatedColumnFormula>IF(AND(A3&gt;0,ISNUMBER(A3)),IF(fix14M[[#This Row],[ABBib]]&gt;0,J2+1,J2),0)</calculatedColumnFormula>
    </tableColumn>
  </tableColumns>
  <tableStyleInfo name="TableStyleLight8" showFirstColumn="0" showLastColumn="0" showRowStripes="1" showColumnStripes="0"/>
</table>
</file>

<file path=xl/tables/table24.xml><?xml version="1.0" encoding="utf-8"?>
<table xmlns="http://schemas.openxmlformats.org/spreadsheetml/2006/main" id="16" name="fix15L" displayName="fix15L" ref="I2:J152" totalsRowShown="0">
  <autoFilter ref="I2:J152"/>
  <tableColumns count="2">
    <tableColumn id="1" name="ABBib" dataDxfId="15">
      <calculatedColumnFormula>IFERROR(VLOOKUP(C3,PRSWomen2017[],1,FALSE),0)</calculatedColumnFormula>
    </tableColumn>
    <tableColumn id="2" name="0" dataDxfId="14">
      <calculatedColumnFormula>IF(AND(A3&gt;0,ISNUMBER(A3)),IF(fix15L[[#This Row],[ABBib]]&gt;0,J2+1,J2),0)</calculatedColumnFormula>
    </tableColumn>
  </tableColumns>
  <tableStyleInfo name="TableStyleLight8" showFirstColumn="0" showLastColumn="0" showRowStripes="1" showColumnStripes="0"/>
</table>
</file>

<file path=xl/tables/table25.xml><?xml version="1.0" encoding="utf-8"?>
<table xmlns="http://schemas.openxmlformats.org/spreadsheetml/2006/main" id="26" name="fix15M" displayName="fix15M" ref="I2:J152" totalsRowShown="0">
  <autoFilter ref="I2:J152"/>
  <tableColumns count="2">
    <tableColumn id="1" name="ABBib" dataDxfId="13">
      <calculatedColumnFormula>IFERROR(VLOOKUP(C3,PRSMen2017[],1,FALSE),0)</calculatedColumnFormula>
    </tableColumn>
    <tableColumn id="2" name="0" dataDxfId="12">
      <calculatedColumnFormula>IF(AND(A3&gt;0,ISNUMBER(A3)),IF(fix15M[[#This Row],[ABBib]]&gt;0,J2+1,J2),0)</calculatedColumnFormula>
    </tableColumn>
  </tableColumns>
  <tableStyleInfo name="TableStyleLight8" showFirstColumn="0" showLastColumn="0" showRowStripes="1" showColumnStripes="0"/>
</table>
</file>

<file path=xl/tables/table26.xml><?xml version="1.0" encoding="utf-8"?>
<table xmlns="http://schemas.openxmlformats.org/spreadsheetml/2006/main" id="17" name="fix16L" displayName="fix16L" ref="I2:J152" totalsRowShown="0">
  <autoFilter ref="I2:J152"/>
  <tableColumns count="2">
    <tableColumn id="1" name="ABBib" dataDxfId="11">
      <calculatedColumnFormula>IFERROR(VLOOKUP(C3,PRSWomen2017[],1,FALSE),0)</calculatedColumnFormula>
    </tableColumn>
    <tableColumn id="2" name="0" dataDxfId="10">
      <calculatedColumnFormula>IF(AND(A3&gt;0,ISNUMBER(A3)),IF(fix16L[[#This Row],[ABBib]]&gt;0,J2+1,J2),0)</calculatedColumnFormula>
    </tableColumn>
  </tableColumns>
  <tableStyleInfo name="TableStyleLight8" showFirstColumn="0" showLastColumn="0" showRowStripes="1" showColumnStripes="0"/>
</table>
</file>

<file path=xl/tables/table27.xml><?xml version="1.0" encoding="utf-8"?>
<table xmlns="http://schemas.openxmlformats.org/spreadsheetml/2006/main" id="27" name="fix16M" displayName="fix16M" ref="I2:J152" totalsRowShown="0">
  <autoFilter ref="I2:J152"/>
  <tableColumns count="2">
    <tableColumn id="1" name="ABBib" dataDxfId="9">
      <calculatedColumnFormula>IFERROR(VLOOKUP(C3,PRSMen2017[],1,FALSE),0)</calculatedColumnFormula>
    </tableColumn>
    <tableColumn id="2" name="0" dataDxfId="8">
      <calculatedColumnFormula>IF(AND(A3&gt;0,ISNUMBER(A3)),IF(fix16M[[#This Row],[ABBib]]&gt;0,J2+1,J2),0)</calculatedColumnFormula>
    </tableColumn>
  </tableColumns>
  <tableStyleInfo name="TableStyleLight8" showFirstColumn="0" showLastColumn="0" showRowStripes="1" showColumnStripes="0"/>
</table>
</file>

<file path=xl/tables/table28.xml><?xml version="1.0" encoding="utf-8"?>
<table xmlns="http://schemas.openxmlformats.org/spreadsheetml/2006/main" id="4" name="fix17L" displayName="fix17L" ref="I2:J152" totalsRowShown="0">
  <autoFilter ref="I2:J152"/>
  <tableColumns count="2">
    <tableColumn id="1" name="ABBib" dataDxfId="7">
      <calculatedColumnFormula>IFERROR(VLOOKUP(C3,PRSWomen2017[],1,FALSE),0)</calculatedColumnFormula>
    </tableColumn>
    <tableColumn id="2" name="0" dataDxfId="6">
      <calculatedColumnFormula>IF(AND(#REF!&gt;0,ISNUMBER(#REF!)),IF(fix17L[[#This Row],[ABBib]]&gt;0,J2+1,J2),0)</calculatedColumnFormula>
    </tableColumn>
  </tableColumns>
  <tableStyleInfo name="TableStyleLight8" showFirstColumn="0" showLastColumn="0" showRowStripes="1" showColumnStripes="0"/>
</table>
</file>

<file path=xl/tables/table29.xml><?xml version="1.0" encoding="utf-8"?>
<table xmlns="http://schemas.openxmlformats.org/spreadsheetml/2006/main" id="28" name="fix17M" displayName="fix17M" ref="I2:J152" totalsRowShown="0">
  <autoFilter ref="I2:J152"/>
  <tableColumns count="2">
    <tableColumn id="1" name="ABBib" dataDxfId="5">
      <calculatedColumnFormula>IFERROR(VLOOKUP(C3,PRSMen2017[],1,FALSE),0)</calculatedColumnFormula>
    </tableColumn>
    <tableColumn id="2" name="0" dataDxfId="4">
      <calculatedColumnFormula>IF(AND(A3&gt;0,ISNUMBER(A3)),IF(fix17M[[#This Row],[ABBib]]&gt;0,J2+1,J2),0)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PointsLookup" displayName="PointsLookup" ref="A2:B153" totalsRowShown="0" headerRowDxfId="60" dataDxfId="59" tableBorderDxfId="58" headerRowCellStyle="Normal 2" dataCellStyle="Normal 2">
  <autoFilter ref="A2:B153"/>
  <tableColumns count="2">
    <tableColumn id="1" name="Position" dataDxfId="57" dataCellStyle="Normal 2"/>
    <tableColumn id="2" name="Points" dataDxfId="56" dataCellStyle="Normal 2"/>
  </tableColumns>
  <tableStyleInfo name="TableStyleLight12" showFirstColumn="0" showLastColumn="0" showRowStripes="1" showColumnStripes="0"/>
</table>
</file>

<file path=xl/tables/table30.xml><?xml version="1.0" encoding="utf-8"?>
<table xmlns="http://schemas.openxmlformats.org/spreadsheetml/2006/main" id="6" name="fix18L" displayName="fix18L" ref="I2:J152" totalsRowShown="0">
  <autoFilter ref="I2:J152"/>
  <tableColumns count="2">
    <tableColumn id="1" name="ABBib" dataDxfId="3">
      <calculatedColumnFormula>IFERROR(VLOOKUP(C3,PRSWomen2017[],1,FALSE),0)</calculatedColumnFormula>
    </tableColumn>
    <tableColumn id="2" name="0" dataDxfId="2">
      <calculatedColumnFormula>IF(AND(A3&gt;0,ISNUMBER(A3)),IF(fix18L[[#This Row],[ABBib]]&gt;0,J2+1,J2),0)</calculatedColumnFormula>
    </tableColumn>
  </tableColumns>
  <tableStyleInfo name="TableStyleLight8" showFirstColumn="0" showLastColumn="0" showRowStripes="1" showColumnStripes="0"/>
</table>
</file>

<file path=xl/tables/table31.xml><?xml version="1.0" encoding="utf-8"?>
<table xmlns="http://schemas.openxmlformats.org/spreadsheetml/2006/main" id="30" name="fix18M" displayName="fix18M" ref="I2:J153" totalsRowShown="0">
  <autoFilter ref="I2:J153"/>
  <tableColumns count="2">
    <tableColumn id="1" name="ABBib" dataDxfId="1">
      <calculatedColumnFormula>IFERROR(VLOOKUP(C3,PRSMen2017[],1,FALSE),0)</calculatedColumnFormula>
    </tableColumn>
    <tableColumn id="2" name="0" dataDxfId="0">
      <calculatedColumnFormula>IF(AND(A3&gt;0,ISNUMBER(A3)),IF(fix18M[[#This Row],[ABBib]]&gt;0,J2+1,J2),0)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fix5L" displayName="fix5L" ref="I2:J152" totalsRowShown="0">
  <autoFilter ref="I2:J152"/>
  <tableColumns count="2">
    <tableColumn id="1" name="ABBib" dataDxfId="55">
      <calculatedColumnFormula>IFERROR(VLOOKUP(C3,PRSWomen2017[],1,FALSE),0)</calculatedColumnFormula>
    </tableColumn>
    <tableColumn id="2" name="0" dataDxfId="54">
      <calculatedColumnFormula>IF(AND(A3&gt;0,ISNUMBER(A3)),IF(fix5L[[#This Row],[ABBib]]&gt;0,J2+1,J2),0)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fix5M" displayName="fix5M" ref="I2:J152" totalsRowShown="0">
  <autoFilter ref="I2:J152"/>
  <tableColumns count="2">
    <tableColumn id="1" name="ABBib" dataDxfId="53">
      <calculatedColumnFormula>IFERROR(VLOOKUP(C3,PRSMen2017[],1,FALSE),0)</calculatedColumnFormula>
    </tableColumn>
    <tableColumn id="2" name="0" dataDxfId="52">
      <calculatedColumnFormula>IF(AND(A3&gt;0,ISNUMBER(A3)),IF(fix5M[[#This Row],[ABBib]]&gt;0,J2+1,J2),0)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1" name="fix6L" displayName="fix6L" ref="I2:J152" totalsRowShown="0">
  <autoFilter ref="I2:J152"/>
  <tableColumns count="2">
    <tableColumn id="1" name="ABBib" dataDxfId="51">
      <calculatedColumnFormula>IFERROR(VLOOKUP(C3,PRSWomen2017[],1,FALSE),0)</calculatedColumnFormula>
    </tableColumn>
    <tableColumn id="2" name="0" dataDxfId="50">
      <calculatedColumnFormula>IF(AND(A3&gt;0,ISNUMBER(A3)),IF(fix6L[[#This Row],[ABBib]]&gt;0,J2+1,J2),0)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8" name="fix6M" displayName="fix6M" ref="I2:J152" totalsRowShown="0">
  <autoFilter ref="I2:J152"/>
  <tableColumns count="2">
    <tableColumn id="1" name="ABBib" dataDxfId="49">
      <calculatedColumnFormula>IFERROR(VLOOKUP(C3,PRSMen2017[],1,FALSE),0)</calculatedColumnFormula>
    </tableColumn>
    <tableColumn id="2" name="0" dataDxfId="48">
      <calculatedColumnFormula>IF(AND(A3&gt;0,ISNUMBER(A3)),IF(fix6M[[#This Row],[ABBib]]&gt;0,J2+1,J2),0)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7" name="fix7L" displayName="fix7L" ref="I2:J152" totalsRowShown="0">
  <autoFilter ref="I2:J152"/>
  <tableColumns count="2">
    <tableColumn id="1" name="ABBib" dataDxfId="47">
      <calculatedColumnFormula>IFERROR(VLOOKUP(C3,PRSWomen2017[],1,FALSE),0)</calculatedColumnFormula>
    </tableColumn>
    <tableColumn id="2" name="0" dataDxfId="46">
      <calculatedColumnFormula>IF(AND(A3&gt;0,ISNUMBER(A3)),IF(fix7L[[#This Row],[ABBib]]&gt;0,J2+1,J2),0)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9" name="fix7M" displayName="fix7M" ref="I2:J152" totalsRowShown="0">
  <autoFilter ref="I2:J152"/>
  <tableColumns count="2">
    <tableColumn id="1" name="ABBib" dataDxfId="45">
      <calculatedColumnFormula>IFERROR(VLOOKUP(C3,PRSMen2017[],1,FALSE),0)</calculatedColumnFormula>
    </tableColumn>
    <tableColumn id="2" name="0" dataDxfId="44">
      <calculatedColumnFormula>IF(AND(A3&gt;0,ISNUMBER(A3)),IF(fix7M[[#This Row],[ABBib]]&gt;0,J2+1,J2),0)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table" Target="../tables/table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table" Target="../tables/table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table" Target="../tables/table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table" Target="../tables/table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table" Target="../tables/table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table" Target="../tables/table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table" Target="../tables/table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table" Target="../tables/table2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table" Target="../tables/table2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table" Target="../tables/table25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table" Target="../tables/table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table" Target="../tables/table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5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table" Target="../tables/table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7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H9" sqref="H9"/>
    </sheetView>
  </sheetViews>
  <sheetFormatPr defaultRowHeight="15" x14ac:dyDescent="0.25"/>
  <cols>
    <col min="1" max="1" width="3.42578125" customWidth="1"/>
    <col min="2" max="2" width="3" customWidth="1"/>
    <col min="3" max="3" width="19.85546875" bestFit="1" customWidth="1"/>
    <col min="4" max="4" width="6.140625" customWidth="1"/>
    <col min="5" max="5" width="19.85546875" bestFit="1" customWidth="1"/>
    <col min="6" max="6" width="3" customWidth="1"/>
  </cols>
  <sheetData>
    <row r="1" spans="2:6" ht="15.75" thickBot="1" x14ac:dyDescent="0.3"/>
    <row r="2" spans="2:6" x14ac:dyDescent="0.25">
      <c r="B2" s="3"/>
      <c r="C2" s="4"/>
      <c r="D2" s="4"/>
      <c r="E2" s="4"/>
      <c r="F2" s="5"/>
    </row>
    <row r="3" spans="2:6" x14ac:dyDescent="0.25">
      <c r="B3" s="6"/>
      <c r="C3" s="7"/>
      <c r="D3" s="7"/>
      <c r="E3" s="7"/>
      <c r="F3" s="8"/>
    </row>
    <row r="4" spans="2:6" x14ac:dyDescent="0.25">
      <c r="B4" s="6"/>
      <c r="C4" s="7"/>
      <c r="D4" s="7"/>
      <c r="E4" s="7"/>
      <c r="F4" s="8"/>
    </row>
    <row r="5" spans="2:6" x14ac:dyDescent="0.25">
      <c r="B5" s="6"/>
      <c r="C5" s="7"/>
      <c r="D5" s="7"/>
      <c r="E5" s="7"/>
      <c r="F5" s="8"/>
    </row>
    <row r="6" spans="2:6" x14ac:dyDescent="0.25">
      <c r="B6" s="6"/>
      <c r="C6" s="7"/>
      <c r="D6" s="7"/>
      <c r="E6" s="7"/>
      <c r="F6" s="8"/>
    </row>
    <row r="7" spans="2:6" x14ac:dyDescent="0.25">
      <c r="B7" s="6"/>
      <c r="C7" s="7"/>
      <c r="D7" s="7"/>
      <c r="E7" s="7"/>
      <c r="F7" s="8"/>
    </row>
    <row r="8" spans="2:6" x14ac:dyDescent="0.25">
      <c r="B8" s="6"/>
      <c r="C8" s="7"/>
      <c r="D8" s="7"/>
      <c r="E8" s="7"/>
      <c r="F8" s="8"/>
    </row>
    <row r="9" spans="2:6" x14ac:dyDescent="0.25">
      <c r="B9" s="6"/>
      <c r="C9" s="7"/>
      <c r="D9" s="7"/>
      <c r="E9" s="7"/>
      <c r="F9" s="8"/>
    </row>
    <row r="10" spans="2:6" x14ac:dyDescent="0.25">
      <c r="B10" s="6"/>
      <c r="C10" s="7"/>
      <c r="D10" s="7"/>
      <c r="E10" s="7"/>
      <c r="F10" s="8"/>
    </row>
    <row r="11" spans="2:6" x14ac:dyDescent="0.25">
      <c r="B11" s="6"/>
      <c r="C11" s="7"/>
      <c r="D11" s="7"/>
      <c r="E11" s="7"/>
      <c r="F11" s="8"/>
    </row>
    <row r="12" spans="2:6" ht="28.5" x14ac:dyDescent="0.45">
      <c r="B12" s="82" t="s">
        <v>91</v>
      </c>
      <c r="C12" s="83"/>
      <c r="D12" s="83"/>
      <c r="E12" s="83"/>
      <c r="F12" s="84"/>
    </row>
    <row r="13" spans="2:6" x14ac:dyDescent="0.25">
      <c r="B13" s="6"/>
      <c r="C13" s="7"/>
      <c r="D13" s="7"/>
      <c r="E13" s="7"/>
      <c r="F13" s="8"/>
    </row>
    <row r="14" spans="2:6" ht="75.75" customHeight="1" thickBot="1" x14ac:dyDescent="0.3">
      <c r="B14" s="9"/>
      <c r="C14" s="39" t="s">
        <v>89</v>
      </c>
      <c r="D14" s="38"/>
      <c r="E14" s="39" t="s">
        <v>90</v>
      </c>
      <c r="F14" s="10"/>
    </row>
    <row r="15" spans="2:6" x14ac:dyDescent="0.25">
      <c r="B15" s="85" t="s">
        <v>0</v>
      </c>
      <c r="C15" s="85"/>
      <c r="D15" s="85"/>
      <c r="E15" s="12">
        <v>42840</v>
      </c>
      <c r="F15" s="11"/>
    </row>
  </sheetData>
  <mergeCells count="2">
    <mergeCell ref="B12:F12"/>
    <mergeCell ref="B15:D15"/>
  </mergeCells>
  <hyperlinks>
    <hyperlink ref="C14" location="'Men 2017'!A1" display="'Men 2017'!A1"/>
    <hyperlink ref="E14" location="'Women 2017'!A1" display="'Women 2017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bestFit="1" customWidth="1"/>
    <col min="3" max="3" width="8.5703125" customWidth="1"/>
    <col min="4" max="4" width="28.140625" customWidth="1"/>
    <col min="5" max="5" width="5" customWidth="1"/>
    <col min="6" max="6" width="7" customWidth="1"/>
  </cols>
  <sheetData>
    <row r="1" spans="1:10" x14ac:dyDescent="0.25">
      <c r="A1" t="s">
        <v>502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IF(AND(A3&gt;0,ISNUMBER(A3)),IF(fix6M[[#This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IF(AND(A4&gt;0,ISNUMBER(A4)),IF(fix6M[[#This Row],[ABBib]]&gt;0,J3+1,J3),0)</f>
        <v>0</v>
      </c>
    </row>
    <row r="5" spans="1:10" x14ac:dyDescent="0.25">
      <c r="A5">
        <v>1</v>
      </c>
      <c r="B5">
        <v>12</v>
      </c>
      <c r="C5">
        <v>20378</v>
      </c>
      <c r="D5" t="s">
        <v>415</v>
      </c>
      <c r="E5">
        <v>1994</v>
      </c>
      <c r="F5" t="s">
        <v>416</v>
      </c>
      <c r="I5" s="20">
        <f>IFERROR(VLOOKUP(C5,PRSMen2017[],1,FALSE),0)</f>
        <v>0</v>
      </c>
      <c r="J5" s="20">
        <f>IF(AND(A5&gt;0,ISNUMBER(A5)),IF(fix6M[[#This Row],[ABBib]]&gt;0,J4+1,J4),0)</f>
        <v>0</v>
      </c>
    </row>
    <row r="6" spans="1:10" x14ac:dyDescent="0.25">
      <c r="A6">
        <v>2</v>
      </c>
      <c r="B6">
        <v>2</v>
      </c>
      <c r="C6">
        <v>104436</v>
      </c>
      <c r="D6" t="s">
        <v>501</v>
      </c>
      <c r="E6">
        <v>1996</v>
      </c>
      <c r="F6" t="s">
        <v>98</v>
      </c>
      <c r="I6" s="20">
        <f>IFERROR(VLOOKUP(C6,PRSMen2017[],1,FALSE),0)</f>
        <v>0</v>
      </c>
      <c r="J6" s="20">
        <f>IF(AND(A6&gt;0,ISNUMBER(A6)),IF(fix6M[[#This Row],[ABBib]]&gt;0,J5+1,J5),0)</f>
        <v>0</v>
      </c>
    </row>
    <row r="7" spans="1:10" x14ac:dyDescent="0.25">
      <c r="A7">
        <v>3</v>
      </c>
      <c r="B7">
        <v>7</v>
      </c>
      <c r="C7">
        <v>104354</v>
      </c>
      <c r="D7" t="s">
        <v>421</v>
      </c>
      <c r="E7">
        <v>1996</v>
      </c>
      <c r="F7" t="s">
        <v>98</v>
      </c>
      <c r="I7" s="20">
        <f>IFERROR(VLOOKUP(C7,PRSMen2017[],1,FALSE),0)</f>
        <v>104354</v>
      </c>
      <c r="J7" s="20">
        <f>IF(AND(A7&gt;0,ISNUMBER(A7)),IF(fix6M[[#This Row],[ABBib]]&gt;0,J6+1,J6),0)</f>
        <v>1</v>
      </c>
    </row>
    <row r="8" spans="1:10" x14ac:dyDescent="0.25">
      <c r="A8">
        <v>4</v>
      </c>
      <c r="B8">
        <v>10</v>
      </c>
      <c r="C8">
        <v>104469</v>
      </c>
      <c r="D8" t="s">
        <v>503</v>
      </c>
      <c r="E8">
        <v>1997</v>
      </c>
      <c r="F8" t="s">
        <v>98</v>
      </c>
      <c r="I8" s="20">
        <f>IFERROR(VLOOKUP(C8,PRSMen2017[],1,FALSE),0)</f>
        <v>104469</v>
      </c>
      <c r="J8" s="20">
        <f>IF(AND(A8&gt;0,ISNUMBER(A8)),IF(fix6M[[#This Row],[ABBib]]&gt;0,J7+1,J7),0)</f>
        <v>2</v>
      </c>
    </row>
    <row r="9" spans="1:10" x14ac:dyDescent="0.25">
      <c r="A9">
        <v>5</v>
      </c>
      <c r="B9">
        <v>5</v>
      </c>
      <c r="C9">
        <v>20388</v>
      </c>
      <c r="D9" t="s">
        <v>488</v>
      </c>
      <c r="E9">
        <v>1995</v>
      </c>
      <c r="F9" t="s">
        <v>416</v>
      </c>
      <c r="I9" s="20">
        <f>IFERROR(VLOOKUP(C9,PRSMen2017[],1,FALSE),0)</f>
        <v>0</v>
      </c>
      <c r="J9" s="20">
        <f>IF(AND(A9&gt;0,ISNUMBER(A9)),IF(fix6M[[#This Row],[ABBib]]&gt;0,J8+1,J8),0)</f>
        <v>2</v>
      </c>
    </row>
    <row r="10" spans="1:10" x14ac:dyDescent="0.25">
      <c r="A10">
        <v>6</v>
      </c>
      <c r="B10">
        <v>14</v>
      </c>
      <c r="C10">
        <v>6531474</v>
      </c>
      <c r="D10" t="s">
        <v>423</v>
      </c>
      <c r="E10">
        <v>1996</v>
      </c>
      <c r="F10" t="s">
        <v>96</v>
      </c>
      <c r="I10" s="20">
        <f>IFERROR(VLOOKUP(C10,PRSMen2017[],1,FALSE),0)</f>
        <v>0</v>
      </c>
      <c r="J10" s="20">
        <f>IF(AND(A10&gt;0,ISNUMBER(A10)),IF(fix6M[[#This Row],[ABBib]]&gt;0,J9+1,J9),0)</f>
        <v>2</v>
      </c>
    </row>
    <row r="11" spans="1:10" x14ac:dyDescent="0.25">
      <c r="A11">
        <v>7</v>
      </c>
      <c r="B11">
        <v>1</v>
      </c>
      <c r="C11">
        <v>104508</v>
      </c>
      <c r="D11" t="s">
        <v>432</v>
      </c>
      <c r="E11">
        <v>1997</v>
      </c>
      <c r="F11" t="s">
        <v>98</v>
      </c>
      <c r="I11" s="20">
        <f>IFERROR(VLOOKUP(C11,PRSMen2017[],1,FALSE),0)</f>
        <v>0</v>
      </c>
      <c r="J11" s="20">
        <f>IF(AND(A11&gt;0,ISNUMBER(A11)),IF(fix6M[[#This Row],[ABBib]]&gt;0,J10+1,J10),0)</f>
        <v>2</v>
      </c>
    </row>
    <row r="12" spans="1:10" x14ac:dyDescent="0.25">
      <c r="A12">
        <v>8</v>
      </c>
      <c r="B12">
        <v>4</v>
      </c>
      <c r="C12">
        <v>104551</v>
      </c>
      <c r="D12" t="s">
        <v>425</v>
      </c>
      <c r="E12">
        <v>1997</v>
      </c>
      <c r="F12" t="s">
        <v>98</v>
      </c>
      <c r="I12" s="20">
        <f>IFERROR(VLOOKUP(C12,PRSMen2017[],1,FALSE),0)</f>
        <v>0</v>
      </c>
      <c r="J12" s="20">
        <f>IF(AND(A12&gt;0,ISNUMBER(A12)),IF(fix6M[[#This Row],[ABBib]]&gt;0,J11+1,J11),0)</f>
        <v>2</v>
      </c>
    </row>
    <row r="13" spans="1:10" x14ac:dyDescent="0.25">
      <c r="A13">
        <v>9</v>
      </c>
      <c r="B13">
        <v>25</v>
      </c>
      <c r="C13">
        <v>104378</v>
      </c>
      <c r="D13" t="s">
        <v>440</v>
      </c>
      <c r="E13">
        <v>1996</v>
      </c>
      <c r="F13" t="s">
        <v>98</v>
      </c>
      <c r="I13" s="20">
        <f>IFERROR(VLOOKUP(C13,PRSMen2017[],1,FALSE),0)</f>
        <v>0</v>
      </c>
      <c r="J13" s="20">
        <f>IF(AND(A13&gt;0,ISNUMBER(A13)),IF(fix6M[[#This Row],[ABBib]]&gt;0,J12+1,J12),0)</f>
        <v>2</v>
      </c>
    </row>
    <row r="14" spans="1:10" x14ac:dyDescent="0.25">
      <c r="A14">
        <v>10</v>
      </c>
      <c r="B14">
        <v>15</v>
      </c>
      <c r="C14">
        <v>104215</v>
      </c>
      <c r="D14" t="s">
        <v>431</v>
      </c>
      <c r="E14">
        <v>1995</v>
      </c>
      <c r="F14" t="s">
        <v>98</v>
      </c>
      <c r="I14" s="20">
        <f>IFERROR(VLOOKUP(C14,PRSMen2017[],1,FALSE),0)</f>
        <v>0</v>
      </c>
      <c r="J14" s="20">
        <f>IF(AND(A14&gt;0,ISNUMBER(A14)),IF(fix6M[[#This Row],[ABBib]]&gt;0,J13+1,J13),0)</f>
        <v>2</v>
      </c>
    </row>
    <row r="15" spans="1:10" x14ac:dyDescent="0.25">
      <c r="A15">
        <v>11</v>
      </c>
      <c r="B15">
        <v>22</v>
      </c>
      <c r="C15">
        <v>104786</v>
      </c>
      <c r="D15" t="s">
        <v>498</v>
      </c>
      <c r="E15">
        <v>1999</v>
      </c>
      <c r="F15" t="s">
        <v>98</v>
      </c>
      <c r="I15" s="20">
        <f>IFERROR(VLOOKUP(C15,PRSMen2017[],1,FALSE),0)</f>
        <v>0</v>
      </c>
      <c r="J15" s="20">
        <f>IF(AND(A15&gt;0,ISNUMBER(A15)),IF(fix6M[[#This Row],[ABBib]]&gt;0,J14+1,J14),0)</f>
        <v>2</v>
      </c>
    </row>
    <row r="16" spans="1:10" x14ac:dyDescent="0.25">
      <c r="A16">
        <v>12</v>
      </c>
      <c r="B16">
        <v>28</v>
      </c>
      <c r="C16">
        <v>104710</v>
      </c>
      <c r="D16" t="s">
        <v>444</v>
      </c>
      <c r="E16">
        <v>1999</v>
      </c>
      <c r="F16" t="s">
        <v>98</v>
      </c>
      <c r="I16" s="20">
        <f>IFERROR(VLOOKUP(C16,PRSMen2017[],1,FALSE),0)</f>
        <v>0</v>
      </c>
      <c r="J16" s="20">
        <f>IF(AND(A16&gt;0,ISNUMBER(A16)),IF(fix6M[[#This Row],[ABBib]]&gt;0,J15+1,J15),0)</f>
        <v>2</v>
      </c>
    </row>
    <row r="17" spans="1:10" x14ac:dyDescent="0.25">
      <c r="A17">
        <v>13</v>
      </c>
      <c r="B17">
        <v>17</v>
      </c>
      <c r="C17">
        <v>104632</v>
      </c>
      <c r="D17" t="s">
        <v>499</v>
      </c>
      <c r="E17">
        <v>1998</v>
      </c>
      <c r="F17" t="s">
        <v>98</v>
      </c>
      <c r="I17" s="20">
        <f>IFERROR(VLOOKUP(C17,PRSMen2017[],1,FALSE),0)</f>
        <v>0</v>
      </c>
      <c r="J17" s="20">
        <f>IF(AND(A17&gt;0,ISNUMBER(A17)),IF(fix6M[[#This Row],[ABBib]]&gt;0,J16+1,J16),0)</f>
        <v>2</v>
      </c>
    </row>
    <row r="18" spans="1:10" x14ac:dyDescent="0.25">
      <c r="A18">
        <v>14</v>
      </c>
      <c r="B18">
        <v>26</v>
      </c>
      <c r="C18">
        <v>104590</v>
      </c>
      <c r="D18" t="s">
        <v>434</v>
      </c>
      <c r="E18">
        <v>1998</v>
      </c>
      <c r="F18" t="s">
        <v>98</v>
      </c>
      <c r="I18" s="20">
        <f>IFERROR(VLOOKUP(C18,PRSMen2017[],1,FALSE),0)</f>
        <v>104590</v>
      </c>
      <c r="J18" s="20">
        <f>IF(AND(A18&gt;0,ISNUMBER(A18)),IF(fix6M[[#This Row],[ABBib]]&gt;0,J17+1,J17),0)</f>
        <v>3</v>
      </c>
    </row>
    <row r="19" spans="1:10" x14ac:dyDescent="0.25">
      <c r="A19">
        <v>15</v>
      </c>
      <c r="B19">
        <v>21</v>
      </c>
      <c r="C19">
        <v>104694</v>
      </c>
      <c r="D19" t="s">
        <v>430</v>
      </c>
      <c r="E19">
        <v>1999</v>
      </c>
      <c r="F19" t="s">
        <v>98</v>
      </c>
      <c r="I19" s="20">
        <f>IFERROR(VLOOKUP(C19,PRSMen2017[],1,FALSE),0)</f>
        <v>104694</v>
      </c>
      <c r="J19" s="20">
        <f>IF(AND(A19&gt;0,ISNUMBER(A19)),IF(fix6M[[#This Row],[ABBib]]&gt;0,J18+1,J18),0)</f>
        <v>4</v>
      </c>
    </row>
    <row r="20" spans="1:10" x14ac:dyDescent="0.25">
      <c r="A20">
        <v>16</v>
      </c>
      <c r="B20">
        <v>30</v>
      </c>
      <c r="C20">
        <v>104701</v>
      </c>
      <c r="D20" t="s">
        <v>475</v>
      </c>
      <c r="E20">
        <v>1999</v>
      </c>
      <c r="F20" t="s">
        <v>98</v>
      </c>
      <c r="I20" s="20">
        <f>IFERROR(VLOOKUP(C20,PRSMen2017[],1,FALSE),0)</f>
        <v>0</v>
      </c>
      <c r="J20" s="20">
        <f>IF(AND(A20&gt;0,ISNUMBER(A20)),IF(fix6M[[#This Row],[ABBib]]&gt;0,J19+1,J19),0)</f>
        <v>4</v>
      </c>
    </row>
    <row r="21" spans="1:10" x14ac:dyDescent="0.25">
      <c r="A21">
        <v>17</v>
      </c>
      <c r="B21">
        <v>37</v>
      </c>
      <c r="C21">
        <v>104687</v>
      </c>
      <c r="D21" t="s">
        <v>443</v>
      </c>
      <c r="E21">
        <v>1999</v>
      </c>
      <c r="F21" t="s">
        <v>98</v>
      </c>
      <c r="I21" s="20">
        <f>IFERROR(VLOOKUP(C21,PRSMen2017[],1,FALSE),0)</f>
        <v>104687</v>
      </c>
      <c r="J21" s="20">
        <f>IF(AND(A21&gt;0,ISNUMBER(A21)),IF(fix6M[[#This Row],[ABBib]]&gt;0,J20+1,J20),0)</f>
        <v>5</v>
      </c>
    </row>
    <row r="22" spans="1:10" x14ac:dyDescent="0.25">
      <c r="A22">
        <v>17</v>
      </c>
      <c r="B22">
        <v>20</v>
      </c>
      <c r="C22">
        <v>104346</v>
      </c>
      <c r="D22" t="s">
        <v>437</v>
      </c>
      <c r="E22">
        <v>1996</v>
      </c>
      <c r="F22" t="s">
        <v>98</v>
      </c>
      <c r="I22" s="20">
        <f>IFERROR(VLOOKUP(C22,PRSMen2017[],1,FALSE),0)</f>
        <v>104346</v>
      </c>
      <c r="J22" s="20">
        <f>IF(AND(A22&gt;0,ISNUMBER(A22)),IF(fix6M[[#This Row],[ABBib]]&gt;0,J21+1,J21),0)</f>
        <v>6</v>
      </c>
    </row>
    <row r="23" spans="1:10" x14ac:dyDescent="0.25">
      <c r="A23">
        <v>19</v>
      </c>
      <c r="B23">
        <v>40</v>
      </c>
      <c r="C23">
        <v>104885</v>
      </c>
      <c r="D23" t="s">
        <v>473</v>
      </c>
      <c r="E23">
        <v>2000</v>
      </c>
      <c r="F23" t="s">
        <v>98</v>
      </c>
      <c r="I23" s="20">
        <f>IFERROR(VLOOKUP(C23,PRSMen2017[],1,FALSE),0)</f>
        <v>104885</v>
      </c>
      <c r="J23" s="20">
        <f>IF(AND(A23&gt;0,ISNUMBER(A23)),IF(fix6M[[#This Row],[ABBib]]&gt;0,J22+1,J22),0)</f>
        <v>7</v>
      </c>
    </row>
    <row r="24" spans="1:10" x14ac:dyDescent="0.25">
      <c r="A24">
        <v>20</v>
      </c>
      <c r="B24">
        <v>18</v>
      </c>
      <c r="C24">
        <v>104582</v>
      </c>
      <c r="D24" t="s">
        <v>435</v>
      </c>
      <c r="E24">
        <v>1998</v>
      </c>
      <c r="F24" t="s">
        <v>98</v>
      </c>
      <c r="I24" s="20">
        <f>IFERROR(VLOOKUP(C24,PRSMen2017[],1,FALSE),0)</f>
        <v>104582</v>
      </c>
      <c r="J24" s="20">
        <f>IF(AND(A24&gt;0,ISNUMBER(A24)),IF(fix6M[[#This Row],[ABBib]]&gt;0,J23+1,J23),0)</f>
        <v>8</v>
      </c>
    </row>
    <row r="25" spans="1:10" x14ac:dyDescent="0.25">
      <c r="A25">
        <v>21</v>
      </c>
      <c r="B25">
        <v>62</v>
      </c>
      <c r="C25">
        <v>104888</v>
      </c>
      <c r="D25" t="s">
        <v>472</v>
      </c>
      <c r="E25">
        <v>2000</v>
      </c>
      <c r="F25" t="s">
        <v>98</v>
      </c>
      <c r="I25" s="20">
        <f>IFERROR(VLOOKUP(C25,PRSMen2017[],1,FALSE),0)</f>
        <v>0</v>
      </c>
      <c r="J25" s="20">
        <f>IF(AND(A25&gt;0,ISNUMBER(A25)),IF(fix6M[[#This Row],[ABBib]]&gt;0,J24+1,J24),0)</f>
        <v>8</v>
      </c>
    </row>
    <row r="26" spans="1:10" x14ac:dyDescent="0.25">
      <c r="A26">
        <v>22</v>
      </c>
      <c r="B26">
        <v>31</v>
      </c>
      <c r="C26">
        <v>104620</v>
      </c>
      <c r="D26" t="s">
        <v>487</v>
      </c>
      <c r="E26">
        <v>1998</v>
      </c>
      <c r="F26" t="s">
        <v>98</v>
      </c>
      <c r="I26" s="20">
        <f>IFERROR(VLOOKUP(C26,PRSMen2017[],1,FALSE),0)</f>
        <v>0</v>
      </c>
      <c r="J26" s="20">
        <f>IF(AND(A26&gt;0,ISNUMBER(A26)),IF(fix6M[[#This Row],[ABBib]]&gt;0,J25+1,J25),0)</f>
        <v>8</v>
      </c>
    </row>
    <row r="27" spans="1:10" x14ac:dyDescent="0.25">
      <c r="A27">
        <v>23</v>
      </c>
      <c r="B27">
        <v>69</v>
      </c>
      <c r="C27">
        <v>104909</v>
      </c>
      <c r="D27" t="s">
        <v>441</v>
      </c>
      <c r="E27">
        <v>2000</v>
      </c>
      <c r="F27" t="s">
        <v>98</v>
      </c>
      <c r="I27" s="20">
        <f>IFERROR(VLOOKUP(C27,PRSMen2017[],1,FALSE),0)</f>
        <v>0</v>
      </c>
      <c r="J27" s="20">
        <f>IF(AND(A27&gt;0,ISNUMBER(A27)),IF(fix6M[[#This Row],[ABBib]]&gt;0,J26+1,J26),0)</f>
        <v>8</v>
      </c>
    </row>
    <row r="28" spans="1:10" x14ac:dyDescent="0.25">
      <c r="A28">
        <v>24</v>
      </c>
      <c r="B28">
        <v>66</v>
      </c>
      <c r="C28">
        <v>104883</v>
      </c>
      <c r="D28" t="s">
        <v>493</v>
      </c>
      <c r="E28">
        <v>2000</v>
      </c>
      <c r="F28" t="s">
        <v>98</v>
      </c>
      <c r="I28" s="20">
        <f>IFERROR(VLOOKUP(C28,PRSMen2017[],1,FALSE),0)</f>
        <v>104883</v>
      </c>
      <c r="J28" s="20">
        <f>IF(AND(A28&gt;0,ISNUMBER(A28)),IF(fix6M[[#This Row],[ABBib]]&gt;0,J27+1,J27),0)</f>
        <v>9</v>
      </c>
    </row>
    <row r="29" spans="1:10" x14ac:dyDescent="0.25">
      <c r="A29">
        <v>25</v>
      </c>
      <c r="B29">
        <v>61</v>
      </c>
      <c r="C29">
        <v>104890</v>
      </c>
      <c r="D29" t="s">
        <v>491</v>
      </c>
      <c r="E29">
        <v>2000</v>
      </c>
      <c r="F29" t="s">
        <v>98</v>
      </c>
      <c r="I29" s="20">
        <f>IFERROR(VLOOKUP(C29,PRSMen2017[],1,FALSE),0)</f>
        <v>0</v>
      </c>
      <c r="J29" s="20">
        <f>IF(AND(A29&gt;0,ISNUMBER(A29)),IF(fix6M[[#This Row],[ABBib]]&gt;0,J28+1,J28),0)</f>
        <v>9</v>
      </c>
    </row>
    <row r="30" spans="1:10" x14ac:dyDescent="0.25">
      <c r="A30">
        <v>26</v>
      </c>
      <c r="B30">
        <v>38</v>
      </c>
      <c r="C30">
        <v>104698</v>
      </c>
      <c r="D30" t="s">
        <v>454</v>
      </c>
      <c r="E30">
        <v>1999</v>
      </c>
      <c r="F30" t="s">
        <v>98</v>
      </c>
      <c r="I30" s="20">
        <f>IFERROR(VLOOKUP(C30,PRSMen2017[],1,FALSE),0)</f>
        <v>104698</v>
      </c>
      <c r="J30" s="20">
        <f>IF(AND(A30&gt;0,ISNUMBER(A30)),IF(fix6M[[#This Row],[ABBib]]&gt;0,J29+1,J29),0)</f>
        <v>10</v>
      </c>
    </row>
    <row r="31" spans="1:10" x14ac:dyDescent="0.25">
      <c r="A31">
        <v>27</v>
      </c>
      <c r="B31">
        <v>39</v>
      </c>
      <c r="C31">
        <v>104880</v>
      </c>
      <c r="D31" t="s">
        <v>459</v>
      </c>
      <c r="E31">
        <v>2000</v>
      </c>
      <c r="F31" t="s">
        <v>98</v>
      </c>
      <c r="I31" s="20">
        <f>IFERROR(VLOOKUP(C31,PRSMen2017[],1,FALSE),0)</f>
        <v>104880</v>
      </c>
      <c r="J31" s="20">
        <f>IF(AND(A31&gt;0,ISNUMBER(A31)),IF(fix6M[[#This Row],[ABBib]]&gt;0,J30+1,J30),0)</f>
        <v>11</v>
      </c>
    </row>
    <row r="32" spans="1:10" x14ac:dyDescent="0.25">
      <c r="A32">
        <v>28</v>
      </c>
      <c r="B32">
        <v>47</v>
      </c>
      <c r="C32">
        <v>104682</v>
      </c>
      <c r="D32" t="s">
        <v>495</v>
      </c>
      <c r="E32">
        <v>1999</v>
      </c>
      <c r="F32" t="s">
        <v>98</v>
      </c>
      <c r="I32" s="20">
        <f>IFERROR(VLOOKUP(C32,PRSMen2017[],1,FALSE),0)</f>
        <v>104682</v>
      </c>
      <c r="J32" s="20">
        <f>IF(AND(A32&gt;0,ISNUMBER(A32)),IF(fix6M[[#This Row],[ABBib]]&gt;0,J31+1,J31),0)</f>
        <v>12</v>
      </c>
    </row>
    <row r="33" spans="1:10" x14ac:dyDescent="0.25">
      <c r="A33">
        <v>29</v>
      </c>
      <c r="B33">
        <v>36</v>
      </c>
      <c r="C33">
        <v>104695</v>
      </c>
      <c r="D33" t="s">
        <v>497</v>
      </c>
      <c r="E33">
        <v>1999</v>
      </c>
      <c r="F33" t="s">
        <v>98</v>
      </c>
      <c r="I33" s="20">
        <f>IFERROR(VLOOKUP(C33,PRSMen2017[],1,FALSE),0)</f>
        <v>104695</v>
      </c>
      <c r="J33" s="20">
        <f>IF(AND(A33&gt;0,ISNUMBER(A33)),IF(fix6M[[#This Row],[ABBib]]&gt;0,J32+1,J32),0)</f>
        <v>13</v>
      </c>
    </row>
    <row r="34" spans="1:10" x14ac:dyDescent="0.25">
      <c r="A34">
        <v>30</v>
      </c>
      <c r="B34">
        <v>24</v>
      </c>
      <c r="C34">
        <v>104601</v>
      </c>
      <c r="D34" t="s">
        <v>455</v>
      </c>
      <c r="E34">
        <v>1998</v>
      </c>
      <c r="F34" t="s">
        <v>98</v>
      </c>
      <c r="I34" s="20">
        <f>IFERROR(VLOOKUP(C34,PRSMen2017[],1,FALSE),0)</f>
        <v>104601</v>
      </c>
      <c r="J34" s="20">
        <f>IF(AND(A34&gt;0,ISNUMBER(A34)),IF(fix6M[[#This Row],[ABBib]]&gt;0,J33+1,J33),0)</f>
        <v>14</v>
      </c>
    </row>
    <row r="35" spans="1:10" x14ac:dyDescent="0.25">
      <c r="A35">
        <v>31</v>
      </c>
      <c r="B35">
        <v>59</v>
      </c>
      <c r="C35">
        <v>104708</v>
      </c>
      <c r="D35" t="s">
        <v>445</v>
      </c>
      <c r="E35">
        <v>1999</v>
      </c>
      <c r="F35" t="s">
        <v>98</v>
      </c>
      <c r="I35" s="20">
        <f>IFERROR(VLOOKUP(C35,PRSMen2017[],1,FALSE),0)</f>
        <v>0</v>
      </c>
      <c r="J35" s="20">
        <f>IF(AND(A35&gt;0,ISNUMBER(A35)),IF(fix6M[[#This Row],[ABBib]]&gt;0,J34+1,J34),0)</f>
        <v>14</v>
      </c>
    </row>
    <row r="36" spans="1:10" x14ac:dyDescent="0.25">
      <c r="A36">
        <v>32</v>
      </c>
      <c r="B36">
        <v>3</v>
      </c>
      <c r="C36">
        <v>104487</v>
      </c>
      <c r="D36" t="s">
        <v>438</v>
      </c>
      <c r="E36">
        <v>1997</v>
      </c>
      <c r="F36" t="s">
        <v>98</v>
      </c>
      <c r="I36" s="20">
        <f>IFERROR(VLOOKUP(C36,PRSMen2017[],1,FALSE),0)</f>
        <v>0</v>
      </c>
      <c r="J36" s="20">
        <f>IF(AND(A36&gt;0,ISNUMBER(A36)),IF(fix6M[[#This Row],[ABBib]]&gt;0,J35+1,J35),0)</f>
        <v>14</v>
      </c>
    </row>
    <row r="37" spans="1:10" x14ac:dyDescent="0.25">
      <c r="A37">
        <v>33</v>
      </c>
      <c r="B37">
        <v>50</v>
      </c>
      <c r="C37">
        <v>104895</v>
      </c>
      <c r="D37" t="s">
        <v>463</v>
      </c>
      <c r="E37">
        <v>2000</v>
      </c>
      <c r="F37" t="s">
        <v>98</v>
      </c>
      <c r="I37" s="20">
        <f>IFERROR(VLOOKUP(C37,PRSMen2017[],1,FALSE),0)</f>
        <v>0</v>
      </c>
      <c r="J37" s="20">
        <f>IF(AND(A37&gt;0,ISNUMBER(A37)),IF(fix6M[[#This Row],[ABBib]]&gt;0,J36+1,J36),0)</f>
        <v>14</v>
      </c>
    </row>
    <row r="38" spans="1:10" x14ac:dyDescent="0.25">
      <c r="A38">
        <v>34</v>
      </c>
      <c r="B38">
        <v>49</v>
      </c>
      <c r="C38">
        <v>104714</v>
      </c>
      <c r="D38" t="s">
        <v>451</v>
      </c>
      <c r="E38">
        <v>1999</v>
      </c>
      <c r="F38" t="s">
        <v>98</v>
      </c>
      <c r="I38" s="20">
        <f>IFERROR(VLOOKUP(C38,PRSMen2017[],1,FALSE),0)</f>
        <v>0</v>
      </c>
      <c r="J38" s="20">
        <f>IF(AND(A38&gt;0,ISNUMBER(A38)),IF(fix6M[[#This Row],[ABBib]]&gt;0,J37+1,J37),0)</f>
        <v>14</v>
      </c>
    </row>
    <row r="39" spans="1:10" x14ac:dyDescent="0.25">
      <c r="A39">
        <v>35</v>
      </c>
      <c r="B39">
        <v>68</v>
      </c>
      <c r="C39">
        <v>104879</v>
      </c>
      <c r="D39" t="s">
        <v>492</v>
      </c>
      <c r="E39">
        <v>2000</v>
      </c>
      <c r="F39" t="s">
        <v>98</v>
      </c>
      <c r="I39" s="20">
        <f>IFERROR(VLOOKUP(C39,PRSMen2017[],1,FALSE),0)</f>
        <v>104879</v>
      </c>
      <c r="J39" s="20">
        <f>IF(AND(A39&gt;0,ISNUMBER(A39)),IF(fix6M[[#This Row],[ABBib]]&gt;0,J38+1,J38),0)</f>
        <v>15</v>
      </c>
    </row>
    <row r="40" spans="1:10" x14ac:dyDescent="0.25">
      <c r="A40">
        <v>36</v>
      </c>
      <c r="B40">
        <v>64</v>
      </c>
      <c r="C40">
        <v>104900</v>
      </c>
      <c r="D40" t="s">
        <v>458</v>
      </c>
      <c r="E40">
        <v>2000</v>
      </c>
      <c r="F40" t="s">
        <v>98</v>
      </c>
      <c r="I40" s="20">
        <f>IFERROR(VLOOKUP(C40,PRSMen2017[],1,FALSE),0)</f>
        <v>0</v>
      </c>
      <c r="J40" s="20">
        <f>IF(AND(A40&gt;0,ISNUMBER(A40)),IF(fix6M[[#This Row],[ABBib]]&gt;0,J39+1,J39),0)</f>
        <v>15</v>
      </c>
    </row>
    <row r="41" spans="1:10" x14ac:dyDescent="0.25">
      <c r="A41">
        <v>37</v>
      </c>
      <c r="B41">
        <v>76</v>
      </c>
      <c r="C41">
        <v>104917</v>
      </c>
      <c r="D41" t="s">
        <v>478</v>
      </c>
      <c r="E41">
        <v>2000</v>
      </c>
      <c r="F41" t="s">
        <v>98</v>
      </c>
      <c r="I41" s="20">
        <f>IFERROR(VLOOKUP(C41,PRSMen2017[],1,FALSE),0)</f>
        <v>104917</v>
      </c>
      <c r="J41" s="20">
        <f>IF(AND(A41&gt;0,ISNUMBER(A41)),IF(fix6M[[#This Row],[ABBib]]&gt;0,J40+1,J40),0)</f>
        <v>16</v>
      </c>
    </row>
    <row r="42" spans="1:10" x14ac:dyDescent="0.25">
      <c r="A42">
        <v>38</v>
      </c>
      <c r="B42">
        <v>65</v>
      </c>
      <c r="C42">
        <v>104904</v>
      </c>
      <c r="D42" t="s">
        <v>461</v>
      </c>
      <c r="E42">
        <v>2000</v>
      </c>
      <c r="F42" t="s">
        <v>98</v>
      </c>
      <c r="I42" s="20">
        <f>IFERROR(VLOOKUP(C42,PRSMen2017[],1,FALSE),0)</f>
        <v>0</v>
      </c>
      <c r="J42" s="20">
        <f>IF(AND(A42&gt;0,ISNUMBER(A42)),IF(fix6M[[#This Row],[ABBib]]&gt;0,J41+1,J41),0)</f>
        <v>16</v>
      </c>
    </row>
    <row r="43" spans="1:10" x14ac:dyDescent="0.25">
      <c r="A43">
        <v>39</v>
      </c>
      <c r="B43">
        <v>77</v>
      </c>
      <c r="C43">
        <v>104899</v>
      </c>
      <c r="D43" t="s">
        <v>467</v>
      </c>
      <c r="E43">
        <v>2000</v>
      </c>
      <c r="F43" t="s">
        <v>98</v>
      </c>
      <c r="I43" s="20">
        <f>IFERROR(VLOOKUP(C43,PRSMen2017[],1,FALSE),0)</f>
        <v>0</v>
      </c>
      <c r="J43" s="20">
        <f>IF(AND(A43&gt;0,ISNUMBER(A43)),IF(fix6M[[#This Row],[ABBib]]&gt;0,J42+1,J42),0)</f>
        <v>16</v>
      </c>
    </row>
    <row r="44" spans="1:10" x14ac:dyDescent="0.25">
      <c r="A44">
        <v>40</v>
      </c>
      <c r="B44">
        <v>78</v>
      </c>
      <c r="C44">
        <v>104875</v>
      </c>
      <c r="D44" t="s">
        <v>474</v>
      </c>
      <c r="E44">
        <v>2000</v>
      </c>
      <c r="F44" t="s">
        <v>98</v>
      </c>
      <c r="I44" s="20">
        <f>IFERROR(VLOOKUP(C44,PRSMen2017[],1,FALSE),0)</f>
        <v>0</v>
      </c>
      <c r="J44" s="20">
        <f>IF(AND(A44&gt;0,ISNUMBER(A44)),IF(fix6M[[#This Row],[ABBib]]&gt;0,J43+1,J43),0)</f>
        <v>16</v>
      </c>
    </row>
    <row r="45" spans="1:10" x14ac:dyDescent="0.25">
      <c r="A45">
        <v>41</v>
      </c>
      <c r="B45">
        <v>52</v>
      </c>
      <c r="C45">
        <v>104684</v>
      </c>
      <c r="D45" t="s">
        <v>462</v>
      </c>
      <c r="E45">
        <v>1999</v>
      </c>
      <c r="F45" t="s">
        <v>98</v>
      </c>
      <c r="I45" s="20">
        <f>IFERROR(VLOOKUP(C45,PRSMen2017[],1,FALSE),0)</f>
        <v>104684</v>
      </c>
      <c r="J45" s="20">
        <f>IF(AND(A45&gt;0,ISNUMBER(A45)),IF(fix6M[[#This Row],[ABBib]]&gt;0,J44+1,J44),0)</f>
        <v>17</v>
      </c>
    </row>
    <row r="46" spans="1:10" x14ac:dyDescent="0.25">
      <c r="A46">
        <v>42</v>
      </c>
      <c r="B46">
        <v>63</v>
      </c>
      <c r="C46">
        <v>104923</v>
      </c>
      <c r="D46" t="s">
        <v>479</v>
      </c>
      <c r="E46">
        <v>2000</v>
      </c>
      <c r="F46" t="s">
        <v>98</v>
      </c>
      <c r="I46" s="20">
        <f>IFERROR(VLOOKUP(C46,PRSMen2017[],1,FALSE),0)</f>
        <v>0</v>
      </c>
      <c r="J46" s="20">
        <f>IF(AND(A46&gt;0,ISNUMBER(A46)),IF(fix6M[[#This Row],[ABBib]]&gt;0,J45+1,J45),0)</f>
        <v>17</v>
      </c>
    </row>
    <row r="47" spans="1:10" x14ac:dyDescent="0.25">
      <c r="A47">
        <v>43</v>
      </c>
      <c r="B47">
        <v>67</v>
      </c>
      <c r="C47">
        <v>104886</v>
      </c>
      <c r="D47" t="s">
        <v>465</v>
      </c>
      <c r="E47">
        <v>2000</v>
      </c>
      <c r="F47" t="s">
        <v>98</v>
      </c>
      <c r="I47" s="20">
        <f>IFERROR(VLOOKUP(C47,PRSMen2017[],1,FALSE),0)</f>
        <v>0</v>
      </c>
      <c r="J47" s="20">
        <f>IF(AND(A47&gt;0,ISNUMBER(A47)),IF(fix6M[[#This Row],[ABBib]]&gt;0,J46+1,J46),0)</f>
        <v>17</v>
      </c>
    </row>
    <row r="48" spans="1:10" x14ac:dyDescent="0.25">
      <c r="A48">
        <v>44</v>
      </c>
      <c r="B48">
        <v>51</v>
      </c>
      <c r="C48">
        <v>104686</v>
      </c>
      <c r="D48" t="s">
        <v>464</v>
      </c>
      <c r="E48">
        <v>1999</v>
      </c>
      <c r="F48" t="s">
        <v>98</v>
      </c>
      <c r="I48" s="20">
        <f>IFERROR(VLOOKUP(C48,PRSMen2017[],1,FALSE),0)</f>
        <v>104686</v>
      </c>
      <c r="J48" s="20">
        <f>IF(AND(A48&gt;0,ISNUMBER(A48)),IF(fix6M[[#This Row],[ABBib]]&gt;0,J47+1,J47),0)</f>
        <v>18</v>
      </c>
    </row>
    <row r="49" spans="1:10" x14ac:dyDescent="0.25">
      <c r="A49">
        <v>45</v>
      </c>
      <c r="B49">
        <v>57</v>
      </c>
      <c r="C49">
        <v>104588</v>
      </c>
      <c r="D49" t="s">
        <v>469</v>
      </c>
      <c r="E49">
        <v>1998</v>
      </c>
      <c r="F49" t="s">
        <v>98</v>
      </c>
      <c r="I49" s="20">
        <f>IFERROR(VLOOKUP(C49,PRSMen2017[],1,FALSE),0)</f>
        <v>104588</v>
      </c>
      <c r="J49" s="20">
        <f>IF(AND(A49&gt;0,ISNUMBER(A49)),IF(fix6M[[#This Row],[ABBib]]&gt;0,J48+1,J48),0)</f>
        <v>19</v>
      </c>
    </row>
    <row r="50" spans="1:10" x14ac:dyDescent="0.25">
      <c r="A50">
        <v>46</v>
      </c>
      <c r="B50">
        <v>58</v>
      </c>
      <c r="C50">
        <v>104685</v>
      </c>
      <c r="D50" t="s">
        <v>483</v>
      </c>
      <c r="E50">
        <v>1999</v>
      </c>
      <c r="F50" t="s">
        <v>98</v>
      </c>
      <c r="I50" s="20">
        <f>IFERROR(VLOOKUP(C50,PRSMen2017[],1,FALSE),0)</f>
        <v>104685</v>
      </c>
      <c r="J50" s="20">
        <f>IF(AND(A50&gt;0,ISNUMBER(A50)),IF(fix6M[[#This Row],[ABBib]]&gt;0,J49+1,J49),0)</f>
        <v>20</v>
      </c>
    </row>
    <row r="51" spans="1:10" x14ac:dyDescent="0.25">
      <c r="A51">
        <v>47</v>
      </c>
      <c r="B51">
        <v>70</v>
      </c>
      <c r="C51">
        <v>104878</v>
      </c>
      <c r="D51" t="s">
        <v>481</v>
      </c>
      <c r="E51">
        <v>2000</v>
      </c>
      <c r="F51" t="s">
        <v>98</v>
      </c>
      <c r="I51" s="20">
        <f>IFERROR(VLOOKUP(C51,PRSMen2017[],1,FALSE),0)</f>
        <v>104878</v>
      </c>
      <c r="J51" s="20">
        <f>IF(AND(A51&gt;0,ISNUMBER(A51)),IF(fix6M[[#This Row],[ABBib]]&gt;0,J50+1,J50),0)</f>
        <v>21</v>
      </c>
    </row>
    <row r="52" spans="1:10" x14ac:dyDescent="0.25">
      <c r="A52" t="s">
        <v>471</v>
      </c>
      <c r="I52" s="20">
        <f>IFERROR(VLOOKUP(C52,PRSMen2017[],1,FALSE),0)</f>
        <v>0</v>
      </c>
      <c r="J52" s="20">
        <f>IF(AND(A52&gt;0,ISNUMBER(A52)),IF(fix6M[[#This Row],[ABBib]]&gt;0,J51+1,J51),0)</f>
        <v>0</v>
      </c>
    </row>
    <row r="53" spans="1:10" x14ac:dyDescent="0.25">
      <c r="I53" s="20">
        <f>IFERROR(VLOOKUP(C53,PRSMen2017[],1,FALSE),0)</f>
        <v>0</v>
      </c>
      <c r="J53" s="20">
        <f>IF(AND(A53&gt;0,ISNUMBER(A53)),IF(fix6M[[#This Row],[ABBib]]&gt;0,J52+1,J52),0)</f>
        <v>0</v>
      </c>
    </row>
    <row r="54" spans="1:10" x14ac:dyDescent="0.25">
      <c r="B54">
        <v>42</v>
      </c>
      <c r="C54">
        <v>104804</v>
      </c>
      <c r="D54" t="s">
        <v>447</v>
      </c>
      <c r="E54">
        <v>1999</v>
      </c>
      <c r="F54" t="s">
        <v>98</v>
      </c>
      <c r="I54" s="20">
        <f>IFERROR(VLOOKUP(C54,PRSMen2017[],1,FALSE),0)</f>
        <v>0</v>
      </c>
      <c r="J54" s="20">
        <f>IF(AND(A54&gt;0,ISNUMBER(A54)),IF(fix6M[[#This Row],[ABBib]]&gt;0,J53+1,J53),0)</f>
        <v>0</v>
      </c>
    </row>
    <row r="55" spans="1:10" x14ac:dyDescent="0.25">
      <c r="A55" t="s">
        <v>135</v>
      </c>
      <c r="I55" s="20">
        <f>IFERROR(VLOOKUP(C55,PRSMen2017[],1,FALSE),0)</f>
        <v>0</v>
      </c>
      <c r="J55" s="20">
        <f>IF(AND(A55&gt;0,ISNUMBER(A55)),IF(fix6M[[#This Row],[ABBib]]&gt;0,J54+1,J54),0)</f>
        <v>0</v>
      </c>
    </row>
    <row r="56" spans="1:10" x14ac:dyDescent="0.25">
      <c r="I56" s="20">
        <f>IFERROR(VLOOKUP(C56,PRSMen2017[],1,FALSE),0)</f>
        <v>0</v>
      </c>
      <c r="J56" s="20">
        <f>IF(AND(A56&gt;0,ISNUMBER(A56)),IF(fix6M[[#This Row],[ABBib]]&gt;0,J55+1,J55),0)</f>
        <v>0</v>
      </c>
    </row>
    <row r="57" spans="1:10" x14ac:dyDescent="0.25">
      <c r="B57">
        <v>56</v>
      </c>
      <c r="C57">
        <v>104624</v>
      </c>
      <c r="D57" t="s">
        <v>494</v>
      </c>
      <c r="E57">
        <v>1998</v>
      </c>
      <c r="F57" t="s">
        <v>98</v>
      </c>
      <c r="I57" s="20">
        <f>IFERROR(VLOOKUP(C57,PRSMen2017[],1,FALSE),0)</f>
        <v>0</v>
      </c>
      <c r="J57" s="20">
        <f>IF(AND(A57&gt;0,ISNUMBER(A57)),IF(fix6M[[#This Row],[ABBib]]&gt;0,J56+1,J56),0)</f>
        <v>0</v>
      </c>
    </row>
    <row r="58" spans="1:10" x14ac:dyDescent="0.25">
      <c r="A58" t="s">
        <v>138</v>
      </c>
      <c r="I58" s="20">
        <f>IFERROR(VLOOKUP(C58,PRSMen2017[],1,FALSE),0)</f>
        <v>0</v>
      </c>
      <c r="J58" s="20">
        <f>IF(AND(A58&gt;0,ISNUMBER(A58)),IF(fix6M[[#This Row],[ABBib]]&gt;0,J57+1,J57),0)</f>
        <v>0</v>
      </c>
    </row>
    <row r="59" spans="1:10" x14ac:dyDescent="0.25">
      <c r="I59" s="20">
        <f>IFERROR(VLOOKUP(C59,PRSMen2017[],1,FALSE),0)</f>
        <v>0</v>
      </c>
      <c r="J59" s="20">
        <f>IF(AND(A59&gt;0,ISNUMBER(A59)),IF(fix6M[[#This Row],[ABBib]]&gt;0,J58+1,J58),0)</f>
        <v>0</v>
      </c>
    </row>
    <row r="60" spans="1:10" x14ac:dyDescent="0.25">
      <c r="B60">
        <v>79</v>
      </c>
      <c r="C60">
        <v>104914</v>
      </c>
      <c r="D60" t="s">
        <v>480</v>
      </c>
      <c r="E60">
        <v>2000</v>
      </c>
      <c r="F60" t="s">
        <v>98</v>
      </c>
      <c r="I60" s="20">
        <f>IFERROR(VLOOKUP(C60,PRSMen2017[],1,FALSE),0)</f>
        <v>0</v>
      </c>
      <c r="J60" s="20">
        <f>IF(AND(A60&gt;0,ISNUMBER(A60)),IF(fix6M[[#This Row],[ABBib]]&gt;0,J59+1,J59),0)</f>
        <v>0</v>
      </c>
    </row>
    <row r="61" spans="1:10" x14ac:dyDescent="0.25">
      <c r="B61">
        <v>74</v>
      </c>
      <c r="C61">
        <v>104896</v>
      </c>
      <c r="D61" t="s">
        <v>460</v>
      </c>
      <c r="E61">
        <v>2000</v>
      </c>
      <c r="F61" t="s">
        <v>98</v>
      </c>
      <c r="I61" s="20">
        <f>IFERROR(VLOOKUP(C61,PRSMen2017[],1,FALSE),0)</f>
        <v>0</v>
      </c>
      <c r="J61" s="20">
        <f>IF(AND(A61&gt;0,ISNUMBER(A61)),IF(fix6M[[#This Row],[ABBib]]&gt;0,J60+1,J60),0)</f>
        <v>0</v>
      </c>
    </row>
    <row r="62" spans="1:10" x14ac:dyDescent="0.25">
      <c r="B62">
        <v>73</v>
      </c>
      <c r="C62">
        <v>104882</v>
      </c>
      <c r="D62" t="s">
        <v>450</v>
      </c>
      <c r="E62">
        <v>2000</v>
      </c>
      <c r="F62" t="s">
        <v>98</v>
      </c>
      <c r="I62" s="20">
        <f>IFERROR(VLOOKUP(C62,PRSMen2017[],1,FALSE),0)</f>
        <v>104882</v>
      </c>
      <c r="J62" s="20">
        <f>IF(AND(A62&gt;0,ISNUMBER(A62)),IF(fix6M[[#This Row],[ABBib]]&gt;0,J61+1,J61),0)</f>
        <v>0</v>
      </c>
    </row>
    <row r="63" spans="1:10" x14ac:dyDescent="0.25">
      <c r="B63">
        <v>72</v>
      </c>
      <c r="C63">
        <v>104918</v>
      </c>
      <c r="D63" t="s">
        <v>457</v>
      </c>
      <c r="E63">
        <v>2000</v>
      </c>
      <c r="F63" t="s">
        <v>98</v>
      </c>
      <c r="I63" s="20">
        <f>IFERROR(VLOOKUP(C63,PRSMen2017[],1,FALSE),0)</f>
        <v>104918</v>
      </c>
      <c r="J63" s="20">
        <f>IF(AND(A63&gt;0,ISNUMBER(A63)),IF(fix6M[[#This Row],[ABBib]]&gt;0,J62+1,J62),0)</f>
        <v>0</v>
      </c>
    </row>
    <row r="64" spans="1:10" x14ac:dyDescent="0.25">
      <c r="B64">
        <v>55</v>
      </c>
      <c r="C64">
        <v>104681</v>
      </c>
      <c r="D64" t="s">
        <v>466</v>
      </c>
      <c r="E64">
        <v>1999</v>
      </c>
      <c r="F64" t="s">
        <v>98</v>
      </c>
      <c r="I64" s="20">
        <f>IFERROR(VLOOKUP(C64,PRSMen2017[],1,FALSE),0)</f>
        <v>104681</v>
      </c>
      <c r="J64" s="20">
        <f>IF(AND(A64&gt;0,ISNUMBER(A64)),IF(fix6M[[#This Row],[ABBib]]&gt;0,J63+1,J63),0)</f>
        <v>0</v>
      </c>
    </row>
    <row r="65" spans="1:10" x14ac:dyDescent="0.25">
      <c r="B65">
        <v>41</v>
      </c>
      <c r="C65">
        <v>104683</v>
      </c>
      <c r="D65" t="s">
        <v>496</v>
      </c>
      <c r="E65">
        <v>1999</v>
      </c>
      <c r="F65" t="s">
        <v>98</v>
      </c>
      <c r="I65" s="20">
        <f>IFERROR(VLOOKUP(C65,PRSMen2017[],1,FALSE),0)</f>
        <v>104683</v>
      </c>
      <c r="J65" s="20">
        <f>IF(AND(A65&gt;0,ISNUMBER(A65)),IF(fix6M[[#This Row],[ABBib]]&gt;0,J64+1,J64),0)</f>
        <v>0</v>
      </c>
    </row>
    <row r="66" spans="1:10" x14ac:dyDescent="0.25">
      <c r="B66">
        <v>32</v>
      </c>
      <c r="C66">
        <v>104680</v>
      </c>
      <c r="D66" t="s">
        <v>439</v>
      </c>
      <c r="E66">
        <v>1999</v>
      </c>
      <c r="F66" t="s">
        <v>98</v>
      </c>
      <c r="I66" s="20">
        <f>IFERROR(VLOOKUP(C66,PRSMen2017[],1,FALSE),0)</f>
        <v>104680</v>
      </c>
      <c r="J66" s="20">
        <f>IF(AND(A66&gt;0,ISNUMBER(A66)),IF(fix6M[[#This Row],[ABBib]]&gt;0,J65+1,J65),0)</f>
        <v>0</v>
      </c>
    </row>
    <row r="67" spans="1:10" x14ac:dyDescent="0.25">
      <c r="B67">
        <v>27</v>
      </c>
      <c r="C67">
        <v>104498</v>
      </c>
      <c r="D67" t="s">
        <v>504</v>
      </c>
      <c r="E67">
        <v>1997</v>
      </c>
      <c r="F67" t="s">
        <v>98</v>
      </c>
      <c r="I67" s="20">
        <f>IFERROR(VLOOKUP(C67,PRSMen2017[],1,FALSE),0)</f>
        <v>0</v>
      </c>
      <c r="J67" s="20">
        <f>IF(AND(A67&gt;0,ISNUMBER(A67)),IF(fix6M[[#This Row],[ABBib]]&gt;0,J66+1,J66),0)</f>
        <v>0</v>
      </c>
    </row>
    <row r="68" spans="1:10" x14ac:dyDescent="0.25">
      <c r="A68" t="s">
        <v>144</v>
      </c>
      <c r="I68" s="20">
        <f>IFERROR(VLOOKUP(C68,PRSMen2017[],1,FALSE),0)</f>
        <v>0</v>
      </c>
      <c r="J68" s="20">
        <f>IF(AND(A68&gt;0,ISNUMBER(A68)),IF(fix6M[[#This Row],[ABBib]]&gt;0,J67+1,J67),0)</f>
        <v>0</v>
      </c>
    </row>
    <row r="69" spans="1:10" x14ac:dyDescent="0.25">
      <c r="I69" s="20">
        <f>IFERROR(VLOOKUP(C69,PRSMen2017[],1,FALSE),0)</f>
        <v>0</v>
      </c>
      <c r="J69" s="20">
        <f>IF(AND(A69&gt;0,ISNUMBER(A69)),IF(fix6M[[#This Row],[ABBib]]&gt;0,J68+1,J68),0)</f>
        <v>0</v>
      </c>
    </row>
    <row r="70" spans="1:10" x14ac:dyDescent="0.25">
      <c r="B70">
        <v>75</v>
      </c>
      <c r="C70">
        <v>104884</v>
      </c>
      <c r="D70" t="s">
        <v>490</v>
      </c>
      <c r="E70">
        <v>2000</v>
      </c>
      <c r="F70" t="s">
        <v>98</v>
      </c>
      <c r="I70" s="20">
        <f>IFERROR(VLOOKUP(C70,PRSMen2017[],1,FALSE),0)</f>
        <v>104884</v>
      </c>
      <c r="J70" s="20">
        <f>IF(AND(A70&gt;0,ISNUMBER(A70)),IF(fix6M[[#This Row],[ABBib]]&gt;0,J69+1,J69),0)</f>
        <v>0</v>
      </c>
    </row>
    <row r="71" spans="1:10" x14ac:dyDescent="0.25">
      <c r="B71">
        <v>71</v>
      </c>
      <c r="C71">
        <v>104924</v>
      </c>
      <c r="D71" t="s">
        <v>470</v>
      </c>
      <c r="E71">
        <v>2000</v>
      </c>
      <c r="F71" t="s">
        <v>98</v>
      </c>
      <c r="I71" s="20">
        <f>IFERROR(VLOOKUP(C71,PRSMen2017[],1,FALSE),0)</f>
        <v>0</v>
      </c>
      <c r="J71" s="20">
        <f>IF(AND(A71&gt;0,ISNUMBER(A71)),IF(fix6M[[#This Row],[ABBib]]&gt;0,J70+1,J70),0)</f>
        <v>0</v>
      </c>
    </row>
    <row r="72" spans="1:10" x14ac:dyDescent="0.25">
      <c r="B72">
        <v>60</v>
      </c>
      <c r="C72">
        <v>104901</v>
      </c>
      <c r="D72" t="s">
        <v>482</v>
      </c>
      <c r="E72">
        <v>2000</v>
      </c>
      <c r="F72" t="s">
        <v>98</v>
      </c>
      <c r="I72" s="20">
        <f>IFERROR(VLOOKUP(C72,PRSMen2017[],1,FALSE),0)</f>
        <v>0</v>
      </c>
      <c r="J72" s="20">
        <f>IF(AND(A72&gt;0,ISNUMBER(A72)),IF(fix6M[[#This Row],[ABBib]]&gt;0,J71+1,J71),0)</f>
        <v>0</v>
      </c>
    </row>
    <row r="73" spans="1:10" x14ac:dyDescent="0.25">
      <c r="B73">
        <v>54</v>
      </c>
      <c r="C73">
        <v>104690</v>
      </c>
      <c r="D73" t="s">
        <v>477</v>
      </c>
      <c r="E73">
        <v>1999</v>
      </c>
      <c r="F73" t="s">
        <v>98</v>
      </c>
      <c r="I73" s="20">
        <f>IFERROR(VLOOKUP(C73,PRSMen2017[],1,FALSE),0)</f>
        <v>104690</v>
      </c>
      <c r="J73" s="20">
        <f>IF(AND(A73&gt;0,ISNUMBER(A73)),IF(fix6M[[#This Row],[ABBib]]&gt;0,J72+1,J72),0)</f>
        <v>0</v>
      </c>
    </row>
    <row r="74" spans="1:10" x14ac:dyDescent="0.25">
      <c r="B74">
        <v>53</v>
      </c>
      <c r="C74">
        <v>104696</v>
      </c>
      <c r="D74" t="s">
        <v>468</v>
      </c>
      <c r="E74">
        <v>1999</v>
      </c>
      <c r="F74" t="s">
        <v>98</v>
      </c>
      <c r="I74" s="20">
        <f>IFERROR(VLOOKUP(C74,PRSMen2017[],1,FALSE),0)</f>
        <v>104696</v>
      </c>
      <c r="J74" s="20">
        <f>IF(AND(A74&gt;0,ISNUMBER(A74)),IF(fix6M[[#This Row],[ABBib]]&gt;0,J73+1,J73),0)</f>
        <v>0</v>
      </c>
    </row>
    <row r="75" spans="1:10" x14ac:dyDescent="0.25">
      <c r="B75">
        <v>48</v>
      </c>
      <c r="C75">
        <v>6300288</v>
      </c>
      <c r="D75" t="s">
        <v>484</v>
      </c>
      <c r="E75">
        <v>1997</v>
      </c>
      <c r="F75" t="s">
        <v>104</v>
      </c>
      <c r="I75" s="20">
        <f>IFERROR(VLOOKUP(C75,PRSMen2017[],1,FALSE),0)</f>
        <v>0</v>
      </c>
      <c r="J75" s="20">
        <f>IF(AND(A75&gt;0,ISNUMBER(A75)),IF(fix6M[[#This Row],[ABBib]]&gt;0,J74+1,J74),0)</f>
        <v>0</v>
      </c>
    </row>
    <row r="76" spans="1:10" x14ac:dyDescent="0.25">
      <c r="B76">
        <v>46</v>
      </c>
      <c r="C76">
        <v>104815</v>
      </c>
      <c r="D76" t="s">
        <v>485</v>
      </c>
      <c r="E76">
        <v>1999</v>
      </c>
      <c r="F76" t="s">
        <v>98</v>
      </c>
      <c r="I76" s="20">
        <f>IFERROR(VLOOKUP(C76,PRSMen2017[],1,FALSE),0)</f>
        <v>0</v>
      </c>
      <c r="J76" s="20">
        <f>IF(AND(A76&gt;0,ISNUMBER(A76)),IF(fix6M[[#This Row],[ABBib]]&gt;0,J75+1,J75),0)</f>
        <v>0</v>
      </c>
    </row>
    <row r="77" spans="1:10" x14ac:dyDescent="0.25">
      <c r="B77">
        <v>45</v>
      </c>
      <c r="C77">
        <v>104689</v>
      </c>
      <c r="D77" t="s">
        <v>486</v>
      </c>
      <c r="E77">
        <v>1999</v>
      </c>
      <c r="F77" t="s">
        <v>98</v>
      </c>
      <c r="I77" s="20">
        <f>IFERROR(VLOOKUP(C77,PRSMen2017[],1,FALSE),0)</f>
        <v>104689</v>
      </c>
      <c r="J77" s="20">
        <f>IF(AND(A77&gt;0,ISNUMBER(A77)),IF(fix6M[[#This Row],[ABBib]]&gt;0,J76+1,J76),0)</f>
        <v>0</v>
      </c>
    </row>
    <row r="78" spans="1:10" x14ac:dyDescent="0.25">
      <c r="B78">
        <v>44</v>
      </c>
      <c r="C78">
        <v>750107</v>
      </c>
      <c r="D78" t="s">
        <v>452</v>
      </c>
      <c r="E78">
        <v>1998</v>
      </c>
      <c r="F78" t="s">
        <v>453</v>
      </c>
      <c r="I78" s="20">
        <f>IFERROR(VLOOKUP(C78,PRSMen2017[],1,FALSE),0)</f>
        <v>750107</v>
      </c>
      <c r="J78" s="20">
        <f>IF(AND(A78&gt;0,ISNUMBER(A78)),IF(fix6M[[#This Row],[ABBib]]&gt;0,J77+1,J77),0)</f>
        <v>0</v>
      </c>
    </row>
    <row r="79" spans="1:10" x14ac:dyDescent="0.25">
      <c r="B79">
        <v>43</v>
      </c>
      <c r="C79">
        <v>104688</v>
      </c>
      <c r="D79" t="s">
        <v>456</v>
      </c>
      <c r="E79">
        <v>1999</v>
      </c>
      <c r="F79" t="s">
        <v>98</v>
      </c>
      <c r="I79" s="20">
        <f>IFERROR(VLOOKUP(C79,PRSMen2017[],1,FALSE),0)</f>
        <v>104688</v>
      </c>
      <c r="J79" s="20">
        <f>IF(AND(A79&gt;0,ISNUMBER(A79)),IF(fix6M[[#This Row],[ABBib]]&gt;0,J78+1,J78),0)</f>
        <v>0</v>
      </c>
    </row>
    <row r="80" spans="1:10" x14ac:dyDescent="0.25">
      <c r="B80">
        <v>35</v>
      </c>
      <c r="C80">
        <v>104833</v>
      </c>
      <c r="D80" t="s">
        <v>449</v>
      </c>
      <c r="E80">
        <v>1999</v>
      </c>
      <c r="F80" t="s">
        <v>98</v>
      </c>
      <c r="I80" s="20">
        <f>IFERROR(VLOOKUP(C80,PRSMen2017[],1,FALSE),0)</f>
        <v>0</v>
      </c>
      <c r="J80" s="20">
        <f>IF(AND(A80&gt;0,ISNUMBER(A80)),IF(fix6M[[#This Row],[ABBib]]&gt;0,J79+1,J79),0)</f>
        <v>0</v>
      </c>
    </row>
    <row r="81" spans="2:10" x14ac:dyDescent="0.25">
      <c r="B81">
        <v>34</v>
      </c>
      <c r="C81">
        <v>104712</v>
      </c>
      <c r="D81" t="s">
        <v>448</v>
      </c>
      <c r="E81">
        <v>1999</v>
      </c>
      <c r="F81" t="s">
        <v>98</v>
      </c>
      <c r="I81" s="20">
        <f>IFERROR(VLOOKUP(C81,PRSMen2017[],1,FALSE),0)</f>
        <v>0</v>
      </c>
      <c r="J81" s="20">
        <f>IF(AND(A81&gt;0,ISNUMBER(A81)),IF(fix6M[[#This Row],[ABBib]]&gt;0,J80+1,J80),0)</f>
        <v>0</v>
      </c>
    </row>
    <row r="82" spans="2:10" x14ac:dyDescent="0.25">
      <c r="B82">
        <v>33</v>
      </c>
      <c r="C82">
        <v>104826</v>
      </c>
      <c r="D82" t="s">
        <v>446</v>
      </c>
      <c r="E82">
        <v>1999</v>
      </c>
      <c r="F82" t="s">
        <v>98</v>
      </c>
      <c r="I82" s="20">
        <f>IFERROR(VLOOKUP(C82,PRSMen2017[],1,FALSE),0)</f>
        <v>0</v>
      </c>
      <c r="J82" s="20">
        <f>IF(AND(A82&gt;0,ISNUMBER(A82)),IF(fix6M[[#This Row],[ABBib]]&gt;0,J81+1,J81),0)</f>
        <v>0</v>
      </c>
    </row>
    <row r="83" spans="2:10" x14ac:dyDescent="0.25">
      <c r="B83">
        <v>29</v>
      </c>
      <c r="C83">
        <v>104845</v>
      </c>
      <c r="D83" t="s">
        <v>429</v>
      </c>
      <c r="E83">
        <v>1999</v>
      </c>
      <c r="F83" t="s">
        <v>98</v>
      </c>
      <c r="I83" s="20">
        <f>IFERROR(VLOOKUP(C83,PRSMen2017[],1,FALSE),0)</f>
        <v>0</v>
      </c>
      <c r="J83" s="20">
        <f>IF(AND(A83&gt;0,ISNUMBER(A83)),IF(fix6M[[#This Row],[ABBib]]&gt;0,J82+1,J82),0)</f>
        <v>0</v>
      </c>
    </row>
    <row r="84" spans="2:10" x14ac:dyDescent="0.25">
      <c r="B84">
        <v>23</v>
      </c>
      <c r="C84">
        <v>104581</v>
      </c>
      <c r="D84" t="s">
        <v>433</v>
      </c>
      <c r="E84">
        <v>1998</v>
      </c>
      <c r="F84" t="s">
        <v>98</v>
      </c>
      <c r="I84" s="20">
        <f>IFERROR(VLOOKUP(C84,PRSMen2017[],1,FALSE),0)</f>
        <v>104581</v>
      </c>
      <c r="J84" s="20">
        <f>IF(AND(A84&gt;0,ISNUMBER(A84)),IF(fix6M[[#This Row],[ABBib]]&gt;0,J83+1,J83),0)</f>
        <v>0</v>
      </c>
    </row>
    <row r="85" spans="2:10" x14ac:dyDescent="0.25">
      <c r="B85">
        <v>19</v>
      </c>
      <c r="C85">
        <v>104537</v>
      </c>
      <c r="D85" t="s">
        <v>428</v>
      </c>
      <c r="E85">
        <v>1997</v>
      </c>
      <c r="F85" t="s">
        <v>98</v>
      </c>
      <c r="I85" s="20">
        <f>IFERROR(VLOOKUP(C85,PRSMen2017[],1,FALSE),0)</f>
        <v>0</v>
      </c>
      <c r="J85" s="20">
        <f>IF(AND(A85&gt;0,ISNUMBER(A85)),IF(fix6M[[#This Row],[ABBib]]&gt;0,J84+1,J84),0)</f>
        <v>0</v>
      </c>
    </row>
    <row r="86" spans="2:10" x14ac:dyDescent="0.25">
      <c r="B86">
        <v>16</v>
      </c>
      <c r="C86">
        <v>104697</v>
      </c>
      <c r="D86" t="s">
        <v>426</v>
      </c>
      <c r="E86">
        <v>1999</v>
      </c>
      <c r="F86" t="s">
        <v>98</v>
      </c>
      <c r="I86" s="20">
        <f>IFERROR(VLOOKUP(C86,PRSMen2017[],1,FALSE),0)</f>
        <v>104697</v>
      </c>
      <c r="J86" s="20">
        <f>IF(AND(A86&gt;0,ISNUMBER(A86)),IF(fix6M[[#This Row],[ABBib]]&gt;0,J85+1,J85),0)</f>
        <v>0</v>
      </c>
    </row>
    <row r="87" spans="2:10" x14ac:dyDescent="0.25">
      <c r="B87">
        <v>13</v>
      </c>
      <c r="C87">
        <v>104625</v>
      </c>
      <c r="D87" t="s">
        <v>500</v>
      </c>
      <c r="E87">
        <v>1998</v>
      </c>
      <c r="F87" t="s">
        <v>98</v>
      </c>
      <c r="I87" s="20">
        <f>IFERROR(VLOOKUP(C87,PRSMen2017[],1,FALSE),0)</f>
        <v>0</v>
      </c>
      <c r="J87" s="20">
        <f>IF(AND(A87&gt;0,ISNUMBER(A87)),IF(fix6M[[#This Row],[ABBib]]&gt;0,J86+1,J86),0)</f>
        <v>0</v>
      </c>
    </row>
    <row r="88" spans="2:10" x14ac:dyDescent="0.25">
      <c r="B88">
        <v>11</v>
      </c>
      <c r="C88">
        <v>20392</v>
      </c>
      <c r="D88" t="s">
        <v>442</v>
      </c>
      <c r="E88">
        <v>1995</v>
      </c>
      <c r="F88" t="s">
        <v>416</v>
      </c>
      <c r="I88" s="20">
        <f>IFERROR(VLOOKUP(C88,PRSMen2017[],1,FALSE),0)</f>
        <v>0</v>
      </c>
      <c r="J88" s="20">
        <f>IF(AND(A88&gt;0,ISNUMBER(A88)),IF(fix6M[[#This Row],[ABBib]]&gt;0,J87+1,J87),0)</f>
        <v>0</v>
      </c>
    </row>
    <row r="89" spans="2:10" x14ac:dyDescent="0.25">
      <c r="B89">
        <v>9</v>
      </c>
      <c r="C89">
        <v>104412</v>
      </c>
      <c r="D89" t="s">
        <v>424</v>
      </c>
      <c r="E89">
        <v>1996</v>
      </c>
      <c r="F89" t="s">
        <v>98</v>
      </c>
      <c r="I89" s="20">
        <f>IFERROR(VLOOKUP(C89,PRSMen2017[],1,FALSE),0)</f>
        <v>0</v>
      </c>
      <c r="J89" s="20">
        <f>IF(AND(A89&gt;0,ISNUMBER(A89)),IF(fix6M[[#This Row],[ABBib]]&gt;0,J88+1,J88),0)</f>
        <v>0</v>
      </c>
    </row>
    <row r="90" spans="2:10" x14ac:dyDescent="0.25">
      <c r="B90">
        <v>8</v>
      </c>
      <c r="C90">
        <v>20421</v>
      </c>
      <c r="D90" t="s">
        <v>422</v>
      </c>
      <c r="E90">
        <v>1996</v>
      </c>
      <c r="F90" t="s">
        <v>416</v>
      </c>
      <c r="I90" s="20">
        <f>IFERROR(VLOOKUP(C90,PRSMen2017[],1,FALSE),0)</f>
        <v>0</v>
      </c>
      <c r="J90" s="20">
        <f>IF(AND(A90&gt;0,ISNUMBER(A90)),IF(fix6M[[#This Row],[ABBib]]&gt;0,J89+1,J89),0)</f>
        <v>0</v>
      </c>
    </row>
    <row r="91" spans="2:10" x14ac:dyDescent="0.25">
      <c r="B91">
        <v>6</v>
      </c>
      <c r="C91">
        <v>104467</v>
      </c>
      <c r="D91" t="s">
        <v>418</v>
      </c>
      <c r="E91">
        <v>1997</v>
      </c>
      <c r="F91" t="s">
        <v>98</v>
      </c>
      <c r="I91" s="20">
        <f>IFERROR(VLOOKUP(C91,PRSMen2017[],1,FALSE),0)</f>
        <v>104467</v>
      </c>
      <c r="J91" s="20">
        <f>IF(AND(A91&gt;0,ISNUMBER(A91)),IF(fix6M[[#This Row],[ABBib]]&gt;0,J90+1,J90),0)</f>
        <v>0</v>
      </c>
    </row>
    <row r="92" spans="2:10" x14ac:dyDescent="0.25">
      <c r="I92" s="20">
        <f>IFERROR(VLOOKUP(C92,PRSMen2017[],1,FALSE),0)</f>
        <v>0</v>
      </c>
      <c r="J92" s="20">
        <f>IF(AND(A92&gt;0,ISNUMBER(A92)),IF(fix6M[[#This Row],[ABBib]]&gt;0,J91+1,J91),0)</f>
        <v>0</v>
      </c>
    </row>
    <row r="93" spans="2:10" x14ac:dyDescent="0.25">
      <c r="I93" s="20">
        <f>IFERROR(VLOOKUP(C93,PRSMen2017[],1,FALSE),0)</f>
        <v>0</v>
      </c>
      <c r="J93" s="20">
        <f>IF(AND(A93&gt;0,ISNUMBER(A93)),IF(fix6M[[#This Row],[ABBib]]&gt;0,J92+1,J92),0)</f>
        <v>0</v>
      </c>
    </row>
    <row r="94" spans="2:10" x14ac:dyDescent="0.25">
      <c r="I94" s="20">
        <f>IFERROR(VLOOKUP(C94,PRSMen2017[],1,FALSE),0)</f>
        <v>0</v>
      </c>
      <c r="J94" s="20">
        <f>IF(AND(A94&gt;0,ISNUMBER(A94)),IF(fix6M[[#This Row],[ABBib]]&gt;0,J93+1,J93),0)</f>
        <v>0</v>
      </c>
    </row>
    <row r="95" spans="2:10" x14ac:dyDescent="0.25">
      <c r="I95" s="20">
        <f>IFERROR(VLOOKUP(C95,PRSMen2017[],1,FALSE),0)</f>
        <v>0</v>
      </c>
      <c r="J95" s="20">
        <f>IF(AND(A95&gt;0,ISNUMBER(A95)),IF(fix6M[[#This Row],[ABBib]]&gt;0,J94+1,J94),0)</f>
        <v>0</v>
      </c>
    </row>
    <row r="96" spans="2:10" x14ac:dyDescent="0.25">
      <c r="I96" s="20">
        <f>IFERROR(VLOOKUP(C96,PRSMen2017[],1,FALSE),0)</f>
        <v>0</v>
      </c>
      <c r="J96" s="20">
        <f>IF(AND(A96&gt;0,ISNUMBER(A96)),IF(fix6M[[#This Row],[ABBib]]&gt;0,J95+1,J95),0)</f>
        <v>0</v>
      </c>
    </row>
    <row r="97" spans="9:10" x14ac:dyDescent="0.25">
      <c r="I97" s="20">
        <f>IFERROR(VLOOKUP(C97,PRSMen2017[],1,FALSE),0)</f>
        <v>0</v>
      </c>
      <c r="J97" s="20">
        <f>IF(AND(A97&gt;0,ISNUMBER(A97)),IF(fix6M[[#This Row],[ABBib]]&gt;0,J96+1,J96),0)</f>
        <v>0</v>
      </c>
    </row>
    <row r="98" spans="9:10" x14ac:dyDescent="0.25">
      <c r="I98" s="20">
        <f>IFERROR(VLOOKUP(C98,PRSMen2017[],1,FALSE),0)</f>
        <v>0</v>
      </c>
      <c r="J98" s="20">
        <f>IF(AND(A98&gt;0,ISNUMBER(A98)),IF(fix6M[[#This Row],[ABBib]]&gt;0,J97+1,J97),0)</f>
        <v>0</v>
      </c>
    </row>
    <row r="99" spans="9:10" x14ac:dyDescent="0.25">
      <c r="I99" s="20">
        <f>IFERROR(VLOOKUP(C99,PRSMen2017[],1,FALSE),0)</f>
        <v>0</v>
      </c>
      <c r="J99" s="20">
        <f>IF(AND(A99&gt;0,ISNUMBER(A99)),IF(fix6M[[#This Row],[ABBib]]&gt;0,J98+1,J98),0)</f>
        <v>0</v>
      </c>
    </row>
    <row r="100" spans="9:10" x14ac:dyDescent="0.25">
      <c r="I100" s="20">
        <f>IFERROR(VLOOKUP(C100,PRSMen2017[],1,FALSE),0)</f>
        <v>0</v>
      </c>
      <c r="J100" s="20">
        <f>IF(AND(A100&gt;0,ISNUMBER(A100)),IF(fix6M[[#This Row],[ABBib]]&gt;0,J99+1,J99),0)</f>
        <v>0</v>
      </c>
    </row>
    <row r="101" spans="9:10" x14ac:dyDescent="0.25">
      <c r="I101" s="20">
        <f>IFERROR(VLOOKUP(C101,PRSMen2017[],1,FALSE),0)</f>
        <v>0</v>
      </c>
      <c r="J101" s="20">
        <f>IF(AND(A101&gt;0,ISNUMBER(A101)),IF(fix6M[[#This Row],[ABBib]]&gt;0,J100+1,J100),0)</f>
        <v>0</v>
      </c>
    </row>
    <row r="102" spans="9:10" x14ac:dyDescent="0.25">
      <c r="I102" s="20">
        <f>IFERROR(VLOOKUP(C102,PRSMen2017[],1,FALSE),0)</f>
        <v>0</v>
      </c>
      <c r="J102" s="20">
        <f>IF(AND(A102&gt;0,ISNUMBER(A102)),IF(fix6M[[#This Row],[ABBib]]&gt;0,J101+1,J101),0)</f>
        <v>0</v>
      </c>
    </row>
    <row r="103" spans="9:10" x14ac:dyDescent="0.25">
      <c r="I103" s="20">
        <f>IFERROR(VLOOKUP(C103,PRSMen2017[],1,FALSE),0)</f>
        <v>0</v>
      </c>
      <c r="J103" s="20">
        <f>IF(AND(A103&gt;0,ISNUMBER(A103)),IF(fix6M[[#This Row],[ABBib]]&gt;0,J102+1,J102),0)</f>
        <v>0</v>
      </c>
    </row>
    <row r="104" spans="9:10" x14ac:dyDescent="0.25">
      <c r="I104" s="20">
        <f>IFERROR(VLOOKUP(C104,PRSMen2017[],1,FALSE),0)</f>
        <v>0</v>
      </c>
      <c r="J104" s="20">
        <f>IF(AND(A104&gt;0,ISNUMBER(A104)),IF(fix6M[[#This Row],[ABBib]]&gt;0,J103+1,J103),0)</f>
        <v>0</v>
      </c>
    </row>
    <row r="105" spans="9:10" x14ac:dyDescent="0.25">
      <c r="I105" s="20">
        <f>IFERROR(VLOOKUP(C105,PRSMen2017[],1,FALSE),0)</f>
        <v>0</v>
      </c>
      <c r="J105" s="20">
        <f>IF(AND(A105&gt;0,ISNUMBER(A105)),IF(fix6M[[#This Row],[ABBib]]&gt;0,J104+1,J104),0)</f>
        <v>0</v>
      </c>
    </row>
    <row r="106" spans="9:10" x14ac:dyDescent="0.25">
      <c r="I106" s="20">
        <f>IFERROR(VLOOKUP(C106,PRSMen2017[],1,FALSE),0)</f>
        <v>0</v>
      </c>
      <c r="J106" s="20">
        <f>IF(AND(A106&gt;0,ISNUMBER(A106)),IF(fix6M[[#This Row],[ABBib]]&gt;0,J105+1,J105),0)</f>
        <v>0</v>
      </c>
    </row>
    <row r="107" spans="9:10" x14ac:dyDescent="0.25">
      <c r="I107" s="20">
        <f>IFERROR(VLOOKUP(C107,PRSMen2017[],1,FALSE),0)</f>
        <v>0</v>
      </c>
      <c r="J107" s="20">
        <f>IF(AND(A107&gt;0,ISNUMBER(A107)),IF(fix6M[[#This Row],[ABBib]]&gt;0,J106+1,J106),0)</f>
        <v>0</v>
      </c>
    </row>
    <row r="108" spans="9:10" x14ac:dyDescent="0.25">
      <c r="I108" s="20">
        <f>IFERROR(VLOOKUP(C108,PRSMen2017[],1,FALSE),0)</f>
        <v>0</v>
      </c>
      <c r="J108" s="20">
        <f>IF(AND(A108&gt;0,ISNUMBER(A108)),IF(fix6M[[#This Row],[ABBib]]&gt;0,J107+1,J107),0)</f>
        <v>0</v>
      </c>
    </row>
    <row r="109" spans="9:10" x14ac:dyDescent="0.25">
      <c r="I109" s="20">
        <f>IFERROR(VLOOKUP(C109,PRSMen2017[],1,FALSE),0)</f>
        <v>0</v>
      </c>
      <c r="J109" s="20">
        <f>IF(AND(A109&gt;0,ISNUMBER(A109)),IF(fix6M[[#This Row],[ABBib]]&gt;0,J108+1,J108),0)</f>
        <v>0</v>
      </c>
    </row>
    <row r="110" spans="9:10" x14ac:dyDescent="0.25">
      <c r="I110" s="20">
        <f>IFERROR(VLOOKUP(C110,PRSMen2017[],1,FALSE),0)</f>
        <v>0</v>
      </c>
      <c r="J110" s="20">
        <f>IF(AND(A110&gt;0,ISNUMBER(A110)),IF(fix6M[[#This Row],[ABBib]]&gt;0,J109+1,J109),0)</f>
        <v>0</v>
      </c>
    </row>
    <row r="111" spans="9:10" x14ac:dyDescent="0.25">
      <c r="I111" s="20">
        <f>IFERROR(VLOOKUP(C111,PRSMen2017[],1,FALSE),0)</f>
        <v>0</v>
      </c>
      <c r="J111" s="20">
        <f>IF(AND(A111&gt;0,ISNUMBER(A111)),IF(fix6M[[#This Row],[ABBib]]&gt;0,J110+1,J110),0)</f>
        <v>0</v>
      </c>
    </row>
    <row r="112" spans="9:10" x14ac:dyDescent="0.25">
      <c r="I112" s="20">
        <f>IFERROR(VLOOKUP(C112,PRSMen2017[],1,FALSE),0)</f>
        <v>0</v>
      </c>
      <c r="J112" s="20">
        <f>IF(AND(A112&gt;0,ISNUMBER(A112)),IF(fix6M[[#This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IF(AND(A113&gt;0,ISNUMBER(A113)),IF(fix6M[[#This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IF(AND(A114&gt;0,ISNUMBER(A114)),IF(fix6M[[#This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IF(AND(A115&gt;0,ISNUMBER(A115)),IF(fix6M[[#This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IF(AND(A116&gt;0,ISNUMBER(A116)),IF(fix6M[[#This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IF(AND(A117&gt;0,ISNUMBER(A117)),IF(fix6M[[#This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IF(AND(A118&gt;0,ISNUMBER(A118)),IF(fix6M[[#This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IF(AND(A119&gt;0,ISNUMBER(A119)),IF(fix6M[[#This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IF(AND(A120&gt;0,ISNUMBER(A120)),IF(fix6M[[#This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IF(AND(A121&gt;0,ISNUMBER(A121)),IF(fix6M[[#This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IF(AND(A122&gt;0,ISNUMBER(A122)),IF(fix6M[[#This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IF(AND(A123&gt;0,ISNUMBER(A123)),IF(fix6M[[#This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IF(AND(A124&gt;0,ISNUMBER(A124)),IF(fix6M[[#This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IF(AND(A125&gt;0,ISNUMBER(A125)),IF(fix6M[[#This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IF(AND(A126&gt;0,ISNUMBER(A126)),IF(fix6M[[#This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IF(AND(A127&gt;0,ISNUMBER(A127)),IF(fix6M[[#This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IF(AND(A128&gt;0,ISNUMBER(A128)),IF(fix6M[[#This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IF(AND(A129&gt;0,ISNUMBER(A129)),IF(fix6M[[#This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IF(AND(A130&gt;0,ISNUMBER(A130)),IF(fix6M[[#This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IF(AND(A131&gt;0,ISNUMBER(A131)),IF(fix6M[[#This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IF(AND(A132&gt;0,ISNUMBER(A132)),IF(fix6M[[#This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IF(AND(A133&gt;0,ISNUMBER(A133)),IF(fix6M[[#This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IF(AND(A134&gt;0,ISNUMBER(A134)),IF(fix6M[[#This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IF(AND(A135&gt;0,ISNUMBER(A135)),IF(fix6M[[#This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IF(AND(A136&gt;0,ISNUMBER(A136)),IF(fix6M[[#This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IF(AND(A137&gt;0,ISNUMBER(A137)),IF(fix6M[[#This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IF(AND(A138&gt;0,ISNUMBER(A138)),IF(fix6M[[#This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IF(AND(A139&gt;0,ISNUMBER(A139)),IF(fix6M[[#This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IF(AND(A140&gt;0,ISNUMBER(A140)),IF(fix6M[[#This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IF(AND(A141&gt;0,ISNUMBER(A141)),IF(fix6M[[#This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IF(AND(A142&gt;0,ISNUMBER(A142)),IF(fix6M[[#This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IF(AND(A143&gt;0,ISNUMBER(A143)),IF(fix6M[[#This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IF(AND(A144&gt;0,ISNUMBER(A144)),IF(fix6M[[#This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IF(AND(A145&gt;0,ISNUMBER(A145)),IF(fix6M[[#This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IF(AND(A146&gt;0,ISNUMBER(A146)),IF(fix6M[[#This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IF(AND(A147&gt;0,ISNUMBER(A147)),IF(fix6M[[#This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IF(AND(A148&gt;0,ISNUMBER(A148)),IF(fix6M[[#This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IF(AND(A149&gt;0,ISNUMBER(A149)),IF(fix6M[[#This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IF(AND(A150&gt;0,ISNUMBER(A150)),IF(fix6M[[#This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IF(AND(A151&gt;0,ISNUMBER(A151)),IF(fix6M[[#This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IF(AND(A152&gt;0,ISNUMBER(A152)),IF(fix6M[[#This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2" sqref="I2:J152"/>
    </sheetView>
  </sheetViews>
  <sheetFormatPr defaultRowHeight="15" x14ac:dyDescent="0.25"/>
  <cols>
    <col min="1" max="1" width="19.5703125" bestFit="1" customWidth="1"/>
    <col min="2" max="2" width="3.85546875" customWidth="1"/>
    <col min="3" max="3" width="8.5703125" customWidth="1"/>
    <col min="4" max="4" width="22.28515625" bestFit="1" customWidth="1"/>
    <col min="5" max="5" width="5" customWidth="1"/>
    <col min="6" max="6" width="7" customWidth="1"/>
  </cols>
  <sheetData>
    <row r="1" spans="1:10" x14ac:dyDescent="0.25">
      <c r="A1" t="s">
        <v>234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IF(AND(A3&gt;0,ISNUMBER(A3)),IF(fix7L[[#This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IF(AND(A4&gt;0,ISNUMBER(A4)),IF(fix7L[[#This Row],[ABBib]]&gt;0,J3+1,J3),0)</f>
        <v>0</v>
      </c>
    </row>
    <row r="5" spans="1:10" x14ac:dyDescent="0.25">
      <c r="A5">
        <v>1</v>
      </c>
      <c r="B5">
        <v>3</v>
      </c>
      <c r="C5">
        <v>107747</v>
      </c>
      <c r="D5" t="s">
        <v>235</v>
      </c>
      <c r="E5">
        <v>1998</v>
      </c>
      <c r="F5" t="s">
        <v>98</v>
      </c>
      <c r="I5" s="20">
        <f>IFERROR(VLOOKUP(C5,PRSWomen2017[],1,FALSE),0)</f>
        <v>107747</v>
      </c>
      <c r="J5" s="20">
        <f>IF(AND(A5&gt;0,ISNUMBER(A5)),IF(fix7L[[#This Row],[ABBib]]&gt;0,J4+1,J4),0)</f>
        <v>1</v>
      </c>
    </row>
    <row r="6" spans="1:10" x14ac:dyDescent="0.25">
      <c r="A6">
        <v>2</v>
      </c>
      <c r="B6">
        <v>13</v>
      </c>
      <c r="C6">
        <v>107798</v>
      </c>
      <c r="D6" t="s">
        <v>236</v>
      </c>
      <c r="E6">
        <v>1998</v>
      </c>
      <c r="F6" t="s">
        <v>98</v>
      </c>
      <c r="I6" s="20">
        <f>IFERROR(VLOOKUP(C6,PRSWomen2017[],1,FALSE),0)</f>
        <v>0</v>
      </c>
      <c r="J6" s="20">
        <f>IF(AND(A6&gt;0,ISNUMBER(A6)),IF(fix7L[[#This Row],[ABBib]]&gt;0,J5+1,J5),0)</f>
        <v>1</v>
      </c>
    </row>
    <row r="7" spans="1:10" x14ac:dyDescent="0.25">
      <c r="A7">
        <v>3</v>
      </c>
      <c r="B7">
        <v>64</v>
      </c>
      <c r="C7">
        <v>6536417</v>
      </c>
      <c r="D7" t="s">
        <v>237</v>
      </c>
      <c r="E7">
        <v>2000</v>
      </c>
      <c r="F7" t="s">
        <v>96</v>
      </c>
      <c r="I7" s="20">
        <f>IFERROR(VLOOKUP(C7,PRSWomen2017[],1,FALSE),0)</f>
        <v>0</v>
      </c>
      <c r="J7" s="20">
        <f>IF(AND(A7&gt;0,ISNUMBER(A7)),IF(fix7L[[#This Row],[ABBib]]&gt;0,J6+1,J6),0)</f>
        <v>1</v>
      </c>
    </row>
    <row r="8" spans="1:10" x14ac:dyDescent="0.25">
      <c r="A8">
        <v>4</v>
      </c>
      <c r="B8">
        <v>2</v>
      </c>
      <c r="C8">
        <v>426069</v>
      </c>
      <c r="D8" t="s">
        <v>238</v>
      </c>
      <c r="E8">
        <v>1994</v>
      </c>
      <c r="F8" t="s">
        <v>239</v>
      </c>
      <c r="I8" s="20">
        <f>IFERROR(VLOOKUP(C8,PRSWomen2017[],1,FALSE),0)</f>
        <v>0</v>
      </c>
      <c r="J8" s="20">
        <f>IF(AND(A8&gt;0,ISNUMBER(A8)),IF(fix7L[[#This Row],[ABBib]]&gt;0,J7+1,J7),0)</f>
        <v>1</v>
      </c>
    </row>
    <row r="9" spans="1:10" x14ac:dyDescent="0.25">
      <c r="A9">
        <v>5</v>
      </c>
      <c r="B9">
        <v>12</v>
      </c>
      <c r="C9">
        <v>107682</v>
      </c>
      <c r="D9" t="s">
        <v>240</v>
      </c>
      <c r="E9">
        <v>1997</v>
      </c>
      <c r="F9" t="s">
        <v>98</v>
      </c>
      <c r="I9" s="20">
        <f>IFERROR(VLOOKUP(C9,PRSWomen2017[],1,FALSE),0)</f>
        <v>0</v>
      </c>
      <c r="J9" s="20">
        <f>IF(AND(A9&gt;0,ISNUMBER(A9)),IF(fix7L[[#This Row],[ABBib]]&gt;0,J8+1,J8),0)</f>
        <v>1</v>
      </c>
    </row>
    <row r="10" spans="1:10" x14ac:dyDescent="0.25">
      <c r="A10">
        <v>6</v>
      </c>
      <c r="B10">
        <v>9</v>
      </c>
      <c r="C10">
        <v>506109</v>
      </c>
      <c r="D10" t="s">
        <v>241</v>
      </c>
      <c r="E10">
        <v>1991</v>
      </c>
      <c r="F10" t="s">
        <v>242</v>
      </c>
      <c r="I10" s="20">
        <f>IFERROR(VLOOKUP(C10,PRSWomen2017[],1,FALSE),0)</f>
        <v>0</v>
      </c>
      <c r="J10" s="20">
        <f>IF(AND(A10&gt;0,ISNUMBER(A10)),IF(fix7L[[#This Row],[ABBib]]&gt;0,J9+1,J9),0)</f>
        <v>1</v>
      </c>
    </row>
    <row r="11" spans="1:10" x14ac:dyDescent="0.25">
      <c r="A11">
        <v>7</v>
      </c>
      <c r="B11">
        <v>4</v>
      </c>
      <c r="C11">
        <v>6535942</v>
      </c>
      <c r="D11" t="s">
        <v>243</v>
      </c>
      <c r="E11">
        <v>1998</v>
      </c>
      <c r="F11" t="s">
        <v>96</v>
      </c>
      <c r="I11" s="20">
        <f>IFERROR(VLOOKUP(C11,PRSWomen2017[],1,FALSE),0)</f>
        <v>0</v>
      </c>
      <c r="J11" s="20">
        <f>IF(AND(A11&gt;0,ISNUMBER(A11)),IF(fix7L[[#This Row],[ABBib]]&gt;0,J10+1,J10),0)</f>
        <v>1</v>
      </c>
    </row>
    <row r="12" spans="1:10" x14ac:dyDescent="0.25">
      <c r="A12">
        <v>8</v>
      </c>
      <c r="B12">
        <v>25</v>
      </c>
      <c r="C12">
        <v>6535902</v>
      </c>
      <c r="D12" t="s">
        <v>244</v>
      </c>
      <c r="E12">
        <v>1997</v>
      </c>
      <c r="F12" t="s">
        <v>96</v>
      </c>
      <c r="I12" s="20">
        <f>IFERROR(VLOOKUP(C12,PRSWomen2017[],1,FALSE),0)</f>
        <v>0</v>
      </c>
      <c r="J12" s="20">
        <f>IF(AND(A12&gt;0,ISNUMBER(A12)),IF(fix7L[[#This Row],[ABBib]]&gt;0,J11+1,J11),0)</f>
        <v>1</v>
      </c>
    </row>
    <row r="13" spans="1:10" x14ac:dyDescent="0.25">
      <c r="A13">
        <v>9</v>
      </c>
      <c r="B13">
        <v>17</v>
      </c>
      <c r="C13">
        <v>107871</v>
      </c>
      <c r="D13" t="s">
        <v>220</v>
      </c>
      <c r="E13">
        <v>1999</v>
      </c>
      <c r="F13" t="s">
        <v>98</v>
      </c>
      <c r="I13" s="20">
        <f>IFERROR(VLOOKUP(C13,PRSWomen2017[],1,FALSE),0)</f>
        <v>0</v>
      </c>
      <c r="J13" s="20">
        <f>IF(AND(A13&gt;0,ISNUMBER(A13)),IF(fix7L[[#This Row],[ABBib]]&gt;0,J12+1,J12),0)</f>
        <v>1</v>
      </c>
    </row>
    <row r="14" spans="1:10" x14ac:dyDescent="0.25">
      <c r="A14">
        <v>10</v>
      </c>
      <c r="B14">
        <v>6</v>
      </c>
      <c r="C14">
        <v>107695</v>
      </c>
      <c r="D14" t="s">
        <v>245</v>
      </c>
      <c r="E14">
        <v>1997</v>
      </c>
      <c r="F14" t="s">
        <v>98</v>
      </c>
      <c r="I14" s="20">
        <f>IFERROR(VLOOKUP(C14,PRSWomen2017[],1,FALSE),0)</f>
        <v>0</v>
      </c>
      <c r="J14" s="20">
        <f>IF(AND(A14&gt;0,ISNUMBER(A14)),IF(fix7L[[#This Row],[ABBib]]&gt;0,J13+1,J13),0)</f>
        <v>1</v>
      </c>
    </row>
    <row r="15" spans="1:10" x14ac:dyDescent="0.25">
      <c r="A15">
        <v>11</v>
      </c>
      <c r="B15">
        <v>14</v>
      </c>
      <c r="C15">
        <v>107847</v>
      </c>
      <c r="D15" t="s">
        <v>246</v>
      </c>
      <c r="E15">
        <v>1999</v>
      </c>
      <c r="F15" t="s">
        <v>98</v>
      </c>
      <c r="I15" s="20">
        <f>IFERROR(VLOOKUP(C15,PRSWomen2017[],1,FALSE),0)</f>
        <v>107847</v>
      </c>
      <c r="J15" s="20">
        <f>IF(AND(A15&gt;0,ISNUMBER(A15)),IF(fix7L[[#This Row],[ABBib]]&gt;0,J14+1,J14),0)</f>
        <v>2</v>
      </c>
    </row>
    <row r="16" spans="1:10" x14ac:dyDescent="0.25">
      <c r="A16">
        <v>12</v>
      </c>
      <c r="B16">
        <v>11</v>
      </c>
      <c r="C16">
        <v>107648</v>
      </c>
      <c r="D16" t="s">
        <v>247</v>
      </c>
      <c r="E16">
        <v>1997</v>
      </c>
      <c r="F16" t="s">
        <v>98</v>
      </c>
      <c r="I16" s="20">
        <f>IFERROR(VLOOKUP(C16,PRSWomen2017[],1,FALSE),0)</f>
        <v>107648</v>
      </c>
      <c r="J16" s="20">
        <f>IF(AND(A16&gt;0,ISNUMBER(A16)),IF(fix7L[[#This Row],[ABBib]]&gt;0,J15+1,J15),0)</f>
        <v>3</v>
      </c>
    </row>
    <row r="17" spans="1:10" x14ac:dyDescent="0.25">
      <c r="A17">
        <v>13</v>
      </c>
      <c r="B17">
        <v>21</v>
      </c>
      <c r="C17">
        <v>6536438</v>
      </c>
      <c r="D17" t="s">
        <v>248</v>
      </c>
      <c r="E17">
        <v>2000</v>
      </c>
      <c r="F17" t="s">
        <v>96</v>
      </c>
      <c r="I17" s="20">
        <f>IFERROR(VLOOKUP(C17,PRSWomen2017[],1,FALSE),0)</f>
        <v>0</v>
      </c>
      <c r="J17" s="20">
        <f>IF(AND(A17&gt;0,ISNUMBER(A17)),IF(fix7L[[#This Row],[ABBib]]&gt;0,J16+1,J16),0)</f>
        <v>3</v>
      </c>
    </row>
    <row r="18" spans="1:10" x14ac:dyDescent="0.25">
      <c r="A18">
        <v>14</v>
      </c>
      <c r="B18">
        <v>10</v>
      </c>
      <c r="C18">
        <v>6535992</v>
      </c>
      <c r="D18" t="s">
        <v>249</v>
      </c>
      <c r="E18">
        <v>1998</v>
      </c>
      <c r="F18" t="s">
        <v>96</v>
      </c>
      <c r="I18" s="20">
        <f>IFERROR(VLOOKUP(C18,PRSWomen2017[],1,FALSE),0)</f>
        <v>0</v>
      </c>
      <c r="J18" s="20">
        <f>IF(AND(A18&gt;0,ISNUMBER(A18)),IF(fix7L[[#This Row],[ABBib]]&gt;0,J17+1,J17),0)</f>
        <v>3</v>
      </c>
    </row>
    <row r="19" spans="1:10" x14ac:dyDescent="0.25">
      <c r="A19">
        <v>15</v>
      </c>
      <c r="B19">
        <v>7</v>
      </c>
      <c r="C19">
        <v>6535941</v>
      </c>
      <c r="D19" t="s">
        <v>250</v>
      </c>
      <c r="E19">
        <v>1998</v>
      </c>
      <c r="F19" t="s">
        <v>96</v>
      </c>
      <c r="I19" s="20">
        <f>IFERROR(VLOOKUP(C19,PRSWomen2017[],1,FALSE),0)</f>
        <v>0</v>
      </c>
      <c r="J19" s="20">
        <f>IF(AND(A19&gt;0,ISNUMBER(A19)),IF(fix7L[[#This Row],[ABBib]]&gt;0,J18+1,J18),0)</f>
        <v>3</v>
      </c>
    </row>
    <row r="20" spans="1:10" x14ac:dyDescent="0.25">
      <c r="A20">
        <v>16</v>
      </c>
      <c r="B20">
        <v>8</v>
      </c>
      <c r="C20">
        <v>6536236</v>
      </c>
      <c r="D20" t="s">
        <v>251</v>
      </c>
      <c r="E20">
        <v>1999</v>
      </c>
      <c r="F20" t="s">
        <v>96</v>
      </c>
      <c r="I20" s="20">
        <f>IFERROR(VLOOKUP(C20,PRSWomen2017[],1,FALSE),0)</f>
        <v>0</v>
      </c>
      <c r="J20" s="20">
        <f>IF(AND(A20&gt;0,ISNUMBER(A20)),IF(fix7L[[#This Row],[ABBib]]&gt;0,J19+1,J19),0)</f>
        <v>3</v>
      </c>
    </row>
    <row r="21" spans="1:10" x14ac:dyDescent="0.25">
      <c r="A21">
        <v>17</v>
      </c>
      <c r="B21">
        <v>18</v>
      </c>
      <c r="C21">
        <v>506793</v>
      </c>
      <c r="D21" t="s">
        <v>252</v>
      </c>
      <c r="E21">
        <v>1997</v>
      </c>
      <c r="F21" t="s">
        <v>242</v>
      </c>
      <c r="I21" s="20">
        <f>IFERROR(VLOOKUP(C21,PRSWomen2017[],1,FALSE),0)</f>
        <v>0</v>
      </c>
      <c r="J21" s="20">
        <f>IF(AND(A21&gt;0,ISNUMBER(A21)),IF(fix7L[[#This Row],[ABBib]]&gt;0,J20+1,J20),0)</f>
        <v>3</v>
      </c>
    </row>
    <row r="22" spans="1:10" x14ac:dyDescent="0.25">
      <c r="A22">
        <v>18</v>
      </c>
      <c r="B22">
        <v>22</v>
      </c>
      <c r="C22">
        <v>107869</v>
      </c>
      <c r="D22" t="s">
        <v>153</v>
      </c>
      <c r="E22">
        <v>1999</v>
      </c>
      <c r="F22" t="s">
        <v>98</v>
      </c>
      <c r="I22" s="20">
        <f>IFERROR(VLOOKUP(C22,PRSWomen2017[],1,FALSE),0)</f>
        <v>0</v>
      </c>
      <c r="J22" s="20">
        <f>IF(AND(A22&gt;0,ISNUMBER(A22)),IF(fix7L[[#This Row],[ABBib]]&gt;0,J21+1,J21),0)</f>
        <v>3</v>
      </c>
    </row>
    <row r="23" spans="1:10" x14ac:dyDescent="0.25">
      <c r="A23">
        <v>19</v>
      </c>
      <c r="B23">
        <v>19</v>
      </c>
      <c r="C23">
        <v>516538</v>
      </c>
      <c r="D23" t="s">
        <v>111</v>
      </c>
      <c r="E23">
        <v>1999</v>
      </c>
      <c r="F23" t="s">
        <v>112</v>
      </c>
      <c r="I23" s="20">
        <f>IFERROR(VLOOKUP(C23,PRSWomen2017[],1,FALSE),0)</f>
        <v>516538</v>
      </c>
      <c r="J23" s="20">
        <f>IF(AND(A23&gt;0,ISNUMBER(A23)),IF(fix7L[[#This Row],[ABBib]]&gt;0,J22+1,J22),0)</f>
        <v>4</v>
      </c>
    </row>
    <row r="24" spans="1:10" x14ac:dyDescent="0.25">
      <c r="A24">
        <v>20</v>
      </c>
      <c r="B24">
        <v>16</v>
      </c>
      <c r="C24">
        <v>107811</v>
      </c>
      <c r="D24" t="s">
        <v>159</v>
      </c>
      <c r="E24">
        <v>1998</v>
      </c>
      <c r="F24" t="s">
        <v>98</v>
      </c>
      <c r="I24" s="20">
        <f>IFERROR(VLOOKUP(C24,PRSWomen2017[],1,FALSE),0)</f>
        <v>0</v>
      </c>
      <c r="J24" s="20">
        <f>IF(AND(A24&gt;0,ISNUMBER(A24)),IF(fix7L[[#This Row],[ABBib]]&gt;0,J23+1,J23),0)</f>
        <v>4</v>
      </c>
    </row>
    <row r="25" spans="1:10" x14ac:dyDescent="0.25">
      <c r="A25">
        <v>21</v>
      </c>
      <c r="B25">
        <v>1</v>
      </c>
      <c r="C25">
        <v>107696</v>
      </c>
      <c r="D25" t="s">
        <v>109</v>
      </c>
      <c r="E25">
        <v>1997</v>
      </c>
      <c r="F25" t="s">
        <v>98</v>
      </c>
      <c r="I25" s="20">
        <f>IFERROR(VLOOKUP(C25,PRSWomen2017[],1,FALSE),0)</f>
        <v>107696</v>
      </c>
      <c r="J25" s="20">
        <f>IF(AND(A25&gt;0,ISNUMBER(A25)),IF(fix7L[[#This Row],[ABBib]]&gt;0,J24+1,J24),0)</f>
        <v>5</v>
      </c>
    </row>
    <row r="26" spans="1:10" x14ac:dyDescent="0.25">
      <c r="A26">
        <v>22</v>
      </c>
      <c r="B26">
        <v>61</v>
      </c>
      <c r="C26">
        <v>108003</v>
      </c>
      <c r="D26" t="s">
        <v>253</v>
      </c>
      <c r="E26">
        <v>2000</v>
      </c>
      <c r="F26" t="s">
        <v>98</v>
      </c>
      <c r="I26" s="20">
        <f>IFERROR(VLOOKUP(C26,PRSWomen2017[],1,FALSE),0)</f>
        <v>0</v>
      </c>
      <c r="J26" s="20">
        <f>IF(AND(A26&gt;0,ISNUMBER(A26)),IF(fix7L[[#This Row],[ABBib]]&gt;0,J25+1,J25),0)</f>
        <v>5</v>
      </c>
    </row>
    <row r="27" spans="1:10" x14ac:dyDescent="0.25">
      <c r="A27">
        <v>23</v>
      </c>
      <c r="B27">
        <v>15</v>
      </c>
      <c r="C27">
        <v>107950</v>
      </c>
      <c r="D27" t="s">
        <v>254</v>
      </c>
      <c r="E27">
        <v>1999</v>
      </c>
      <c r="F27" t="s">
        <v>98</v>
      </c>
      <c r="I27" s="20">
        <f>IFERROR(VLOOKUP(C27,PRSWomen2017[],1,FALSE),0)</f>
        <v>0</v>
      </c>
      <c r="J27" s="20">
        <f>IF(AND(A27&gt;0,ISNUMBER(A27)),IF(fix7L[[#This Row],[ABBib]]&gt;0,J26+1,J26),0)</f>
        <v>5</v>
      </c>
    </row>
    <row r="28" spans="1:10" x14ac:dyDescent="0.25">
      <c r="A28">
        <v>24</v>
      </c>
      <c r="B28">
        <v>30</v>
      </c>
      <c r="C28">
        <v>107993</v>
      </c>
      <c r="D28" t="s">
        <v>110</v>
      </c>
      <c r="E28">
        <v>2000</v>
      </c>
      <c r="F28" t="s">
        <v>98</v>
      </c>
      <c r="I28" s="20">
        <f>IFERROR(VLOOKUP(C28,PRSWomen2017[],1,FALSE),0)</f>
        <v>0</v>
      </c>
      <c r="J28" s="20">
        <f>IF(AND(A28&gt;0,ISNUMBER(A28)),IF(fix7L[[#This Row],[ABBib]]&gt;0,J27+1,J27),0)</f>
        <v>5</v>
      </c>
    </row>
    <row r="29" spans="1:10" x14ac:dyDescent="0.25">
      <c r="A29">
        <v>25</v>
      </c>
      <c r="B29">
        <v>24</v>
      </c>
      <c r="C29">
        <v>107868</v>
      </c>
      <c r="D29" t="s">
        <v>106</v>
      </c>
      <c r="E29">
        <v>1999</v>
      </c>
      <c r="F29" t="s">
        <v>98</v>
      </c>
      <c r="I29" s="20">
        <f>IFERROR(VLOOKUP(C29,PRSWomen2017[],1,FALSE),0)</f>
        <v>0</v>
      </c>
      <c r="J29" s="20">
        <f>IF(AND(A29&gt;0,ISNUMBER(A29)),IF(fix7L[[#This Row],[ABBib]]&gt;0,J28+1,J28),0)</f>
        <v>5</v>
      </c>
    </row>
    <row r="30" spans="1:10" x14ac:dyDescent="0.25">
      <c r="A30">
        <v>26</v>
      </c>
      <c r="B30">
        <v>23</v>
      </c>
      <c r="C30">
        <v>107841</v>
      </c>
      <c r="D30" t="s">
        <v>143</v>
      </c>
      <c r="E30">
        <v>1999</v>
      </c>
      <c r="F30" t="s">
        <v>98</v>
      </c>
      <c r="I30" s="20">
        <f>IFERROR(VLOOKUP(C30,PRSWomen2017[],1,FALSE),0)</f>
        <v>107841</v>
      </c>
      <c r="J30" s="20">
        <f>IF(AND(A30&gt;0,ISNUMBER(A30)),IF(fix7L[[#This Row],[ABBib]]&gt;0,J29+1,J29),0)</f>
        <v>6</v>
      </c>
    </row>
    <row r="31" spans="1:10" x14ac:dyDescent="0.25">
      <c r="A31">
        <v>27</v>
      </c>
      <c r="B31">
        <v>35</v>
      </c>
      <c r="C31">
        <v>108001</v>
      </c>
      <c r="D31" t="s">
        <v>140</v>
      </c>
      <c r="E31">
        <v>2000</v>
      </c>
      <c r="F31" t="s">
        <v>98</v>
      </c>
      <c r="I31" s="20">
        <f>IFERROR(VLOOKUP(C31,PRSWomen2017[],1,FALSE),0)</f>
        <v>108001</v>
      </c>
      <c r="J31" s="20">
        <f>IF(AND(A31&gt;0,ISNUMBER(A31)),IF(fix7L[[#This Row],[ABBib]]&gt;0,J30+1,J30),0)</f>
        <v>7</v>
      </c>
    </row>
    <row r="32" spans="1:10" x14ac:dyDescent="0.25">
      <c r="A32">
        <v>28</v>
      </c>
      <c r="B32">
        <v>27</v>
      </c>
      <c r="C32">
        <v>6536172</v>
      </c>
      <c r="D32" t="s">
        <v>255</v>
      </c>
      <c r="E32">
        <v>1999</v>
      </c>
      <c r="F32" t="s">
        <v>96</v>
      </c>
      <c r="I32" s="20">
        <f>IFERROR(VLOOKUP(C32,PRSWomen2017[],1,FALSE),0)</f>
        <v>0</v>
      </c>
      <c r="J32" s="20">
        <f>IF(AND(A32&gt;0,ISNUMBER(A32)),IF(fix7L[[#This Row],[ABBib]]&gt;0,J31+1,J31),0)</f>
        <v>7</v>
      </c>
    </row>
    <row r="33" spans="1:10" x14ac:dyDescent="0.25">
      <c r="A33">
        <v>29</v>
      </c>
      <c r="B33">
        <v>26</v>
      </c>
      <c r="C33">
        <v>107838</v>
      </c>
      <c r="D33" t="s">
        <v>156</v>
      </c>
      <c r="E33">
        <v>1999</v>
      </c>
      <c r="F33" t="s">
        <v>98</v>
      </c>
      <c r="I33" s="20">
        <f>IFERROR(VLOOKUP(C33,PRSWomen2017[],1,FALSE),0)</f>
        <v>107838</v>
      </c>
      <c r="J33" s="20">
        <f>IF(AND(A33&gt;0,ISNUMBER(A33)),IF(fix7L[[#This Row],[ABBib]]&gt;0,J32+1,J32),0)</f>
        <v>8</v>
      </c>
    </row>
    <row r="34" spans="1:10" x14ac:dyDescent="0.25">
      <c r="A34">
        <v>30</v>
      </c>
      <c r="B34">
        <v>31</v>
      </c>
      <c r="C34">
        <v>107971</v>
      </c>
      <c r="D34" t="s">
        <v>256</v>
      </c>
      <c r="E34">
        <v>1999</v>
      </c>
      <c r="F34" t="s">
        <v>98</v>
      </c>
      <c r="I34" s="20">
        <f>IFERROR(VLOOKUP(C34,PRSWomen2017[],1,FALSE),0)</f>
        <v>107971</v>
      </c>
      <c r="J34" s="20">
        <f>IF(AND(A34&gt;0,ISNUMBER(A34)),IF(fix7L[[#This Row],[ABBib]]&gt;0,J33+1,J33),0)</f>
        <v>9</v>
      </c>
    </row>
    <row r="35" spans="1:10" x14ac:dyDescent="0.25">
      <c r="A35">
        <v>31</v>
      </c>
      <c r="B35">
        <v>33</v>
      </c>
      <c r="C35">
        <v>107951</v>
      </c>
      <c r="D35" t="s">
        <v>152</v>
      </c>
      <c r="E35">
        <v>1999</v>
      </c>
      <c r="F35" t="s">
        <v>98</v>
      </c>
      <c r="I35" s="20">
        <f>IFERROR(VLOOKUP(C35,PRSWomen2017[],1,FALSE),0)</f>
        <v>107951</v>
      </c>
      <c r="J35" s="20">
        <f>IF(AND(A35&gt;0,ISNUMBER(A35)),IF(fix7L[[#This Row],[ABBib]]&gt;0,J34+1,J34),0)</f>
        <v>10</v>
      </c>
    </row>
    <row r="36" spans="1:10" x14ac:dyDescent="0.25">
      <c r="A36">
        <v>32</v>
      </c>
      <c r="B36">
        <v>40</v>
      </c>
      <c r="C36">
        <v>6535753</v>
      </c>
      <c r="D36" t="s">
        <v>257</v>
      </c>
      <c r="E36">
        <v>1997</v>
      </c>
      <c r="F36" t="s">
        <v>96</v>
      </c>
      <c r="I36" s="20">
        <f>IFERROR(VLOOKUP(C36,PRSWomen2017[],1,FALSE),0)</f>
        <v>0</v>
      </c>
      <c r="J36" s="20">
        <f>IF(AND(A36&gt;0,ISNUMBER(A36)),IF(fix7L[[#This Row],[ABBib]]&gt;0,J35+1,J35),0)</f>
        <v>10</v>
      </c>
    </row>
    <row r="37" spans="1:10" x14ac:dyDescent="0.25">
      <c r="A37">
        <v>33</v>
      </c>
      <c r="B37">
        <v>52</v>
      </c>
      <c r="C37">
        <v>108018</v>
      </c>
      <c r="D37" t="s">
        <v>145</v>
      </c>
      <c r="E37">
        <v>2000</v>
      </c>
      <c r="F37" t="s">
        <v>98</v>
      </c>
      <c r="I37" s="20">
        <f>IFERROR(VLOOKUP(C37,PRSWomen2017[],1,FALSE),0)</f>
        <v>108018</v>
      </c>
      <c r="J37" s="20">
        <f>IF(AND(A37&gt;0,ISNUMBER(A37)),IF(fix7L[[#This Row],[ABBib]]&gt;0,J36+1,J36),0)</f>
        <v>11</v>
      </c>
    </row>
    <row r="38" spans="1:10" x14ac:dyDescent="0.25">
      <c r="A38">
        <v>34</v>
      </c>
      <c r="B38">
        <v>28</v>
      </c>
      <c r="C38">
        <v>6536272</v>
      </c>
      <c r="D38" t="s">
        <v>258</v>
      </c>
      <c r="E38">
        <v>1999</v>
      </c>
      <c r="F38" t="s">
        <v>96</v>
      </c>
      <c r="I38" s="20">
        <f>IFERROR(VLOOKUP(C38,PRSWomen2017[],1,FALSE),0)</f>
        <v>0</v>
      </c>
      <c r="J38" s="20">
        <f>IF(AND(A38&gt;0,ISNUMBER(A38)),IF(fix7L[[#This Row],[ABBib]]&gt;0,J37+1,J37),0)</f>
        <v>11</v>
      </c>
    </row>
    <row r="39" spans="1:10" x14ac:dyDescent="0.25">
      <c r="A39">
        <v>35</v>
      </c>
      <c r="B39">
        <v>32</v>
      </c>
      <c r="C39">
        <v>107991</v>
      </c>
      <c r="D39" t="s">
        <v>113</v>
      </c>
      <c r="E39">
        <v>2000</v>
      </c>
      <c r="F39" t="s">
        <v>98</v>
      </c>
      <c r="I39" s="20">
        <f>IFERROR(VLOOKUP(C39,PRSWomen2017[],1,FALSE),0)</f>
        <v>107991</v>
      </c>
      <c r="J39" s="20">
        <f>IF(AND(A39&gt;0,ISNUMBER(A39)),IF(fix7L[[#This Row],[ABBib]]&gt;0,J38+1,J38),0)</f>
        <v>12</v>
      </c>
    </row>
    <row r="40" spans="1:10" x14ac:dyDescent="0.25">
      <c r="A40">
        <v>36</v>
      </c>
      <c r="B40">
        <v>34</v>
      </c>
      <c r="C40">
        <v>107844</v>
      </c>
      <c r="D40" t="s">
        <v>118</v>
      </c>
      <c r="E40">
        <v>1999</v>
      </c>
      <c r="F40" t="s">
        <v>98</v>
      </c>
      <c r="I40" s="20">
        <f>IFERROR(VLOOKUP(C40,PRSWomen2017[],1,FALSE),0)</f>
        <v>107844</v>
      </c>
      <c r="J40" s="20">
        <f>IF(AND(A40&gt;0,ISNUMBER(A40)),IF(fix7L[[#This Row],[ABBib]]&gt;0,J39+1,J39),0)</f>
        <v>13</v>
      </c>
    </row>
    <row r="41" spans="1:10" x14ac:dyDescent="0.25">
      <c r="A41">
        <v>37</v>
      </c>
      <c r="B41">
        <v>20</v>
      </c>
      <c r="C41">
        <v>107649</v>
      </c>
      <c r="D41" t="s">
        <v>119</v>
      </c>
      <c r="E41">
        <v>1997</v>
      </c>
      <c r="F41" t="s">
        <v>98</v>
      </c>
      <c r="I41" s="20">
        <f>IFERROR(VLOOKUP(C41,PRSWomen2017[],1,FALSE),0)</f>
        <v>107649</v>
      </c>
      <c r="J41" s="20">
        <f>IF(AND(A41&gt;0,ISNUMBER(A41)),IF(fix7L[[#This Row],[ABBib]]&gt;0,J40+1,J40),0)</f>
        <v>14</v>
      </c>
    </row>
    <row r="42" spans="1:10" x14ac:dyDescent="0.25">
      <c r="A42">
        <v>38</v>
      </c>
      <c r="B42">
        <v>37</v>
      </c>
      <c r="C42">
        <v>107848</v>
      </c>
      <c r="D42" t="s">
        <v>126</v>
      </c>
      <c r="E42">
        <v>1999</v>
      </c>
      <c r="F42" t="s">
        <v>98</v>
      </c>
      <c r="I42" s="20">
        <f>IFERROR(VLOOKUP(C42,PRSWomen2017[],1,FALSE),0)</f>
        <v>107848</v>
      </c>
      <c r="J42" s="20">
        <f>IF(AND(A42&gt;0,ISNUMBER(A42)),IF(fix7L[[#This Row],[ABBib]]&gt;0,J41+1,J41),0)</f>
        <v>15</v>
      </c>
    </row>
    <row r="43" spans="1:10" x14ac:dyDescent="0.25">
      <c r="A43">
        <v>39</v>
      </c>
      <c r="B43">
        <v>44</v>
      </c>
      <c r="C43">
        <v>107866</v>
      </c>
      <c r="D43" t="s">
        <v>259</v>
      </c>
      <c r="E43">
        <v>1999</v>
      </c>
      <c r="F43" t="s">
        <v>98</v>
      </c>
      <c r="I43" s="20">
        <f>IFERROR(VLOOKUP(C43,PRSWomen2017[],1,FALSE),0)</f>
        <v>0</v>
      </c>
      <c r="J43" s="20">
        <f>IF(AND(A43&gt;0,ISNUMBER(A43)),IF(fix7L[[#This Row],[ABBib]]&gt;0,J42+1,J42),0)</f>
        <v>15</v>
      </c>
    </row>
    <row r="44" spans="1:10" x14ac:dyDescent="0.25">
      <c r="A44">
        <v>40</v>
      </c>
      <c r="B44">
        <v>47</v>
      </c>
      <c r="C44">
        <v>107843</v>
      </c>
      <c r="D44" t="s">
        <v>123</v>
      </c>
      <c r="E44">
        <v>1999</v>
      </c>
      <c r="F44" t="s">
        <v>98</v>
      </c>
      <c r="I44" s="20">
        <f>IFERROR(VLOOKUP(C44,PRSWomen2017[],1,FALSE),0)</f>
        <v>107843</v>
      </c>
      <c r="J44" s="20">
        <f>IF(AND(A44&gt;0,ISNUMBER(A44)),IF(fix7L[[#This Row],[ABBib]]&gt;0,J43+1,J43),0)</f>
        <v>16</v>
      </c>
    </row>
    <row r="45" spans="1:10" x14ac:dyDescent="0.25">
      <c r="A45">
        <v>41</v>
      </c>
      <c r="B45">
        <v>38</v>
      </c>
      <c r="C45">
        <v>107839</v>
      </c>
      <c r="D45" t="s">
        <v>142</v>
      </c>
      <c r="E45">
        <v>1999</v>
      </c>
      <c r="F45" t="s">
        <v>98</v>
      </c>
      <c r="I45" s="20">
        <f>IFERROR(VLOOKUP(C45,PRSWomen2017[],1,FALSE),0)</f>
        <v>107839</v>
      </c>
      <c r="J45" s="20">
        <f>IF(AND(A45&gt;0,ISNUMBER(A45)),IF(fix7L[[#This Row],[ABBib]]&gt;0,J44+1,J44),0)</f>
        <v>17</v>
      </c>
    </row>
    <row r="46" spans="1:10" x14ac:dyDescent="0.25">
      <c r="A46">
        <v>42</v>
      </c>
      <c r="B46">
        <v>39</v>
      </c>
      <c r="C46">
        <v>6536282</v>
      </c>
      <c r="D46" t="s">
        <v>260</v>
      </c>
      <c r="E46">
        <v>1999</v>
      </c>
      <c r="F46" t="s">
        <v>96</v>
      </c>
      <c r="I46" s="20">
        <f>IFERROR(VLOOKUP(C46,PRSWomen2017[],1,FALSE),0)</f>
        <v>0</v>
      </c>
      <c r="J46" s="20">
        <f>IF(AND(A46&gt;0,ISNUMBER(A46)),IF(fix7L[[#This Row],[ABBib]]&gt;0,J45+1,J45),0)</f>
        <v>17</v>
      </c>
    </row>
    <row r="47" spans="1:10" x14ac:dyDescent="0.25">
      <c r="A47">
        <v>43</v>
      </c>
      <c r="B47">
        <v>50</v>
      </c>
      <c r="C47">
        <v>107998</v>
      </c>
      <c r="D47" t="s">
        <v>261</v>
      </c>
      <c r="E47">
        <v>2000</v>
      </c>
      <c r="F47" t="s">
        <v>98</v>
      </c>
      <c r="I47" s="20">
        <f>IFERROR(VLOOKUP(C47,PRSWomen2017[],1,FALSE),0)</f>
        <v>0</v>
      </c>
      <c r="J47" s="20">
        <f>IF(AND(A47&gt;0,ISNUMBER(A47)),IF(fix7L[[#This Row],[ABBib]]&gt;0,J46+1,J46),0)</f>
        <v>17</v>
      </c>
    </row>
    <row r="48" spans="1:10" x14ac:dyDescent="0.25">
      <c r="A48">
        <v>44</v>
      </c>
      <c r="B48">
        <v>65</v>
      </c>
      <c r="C48">
        <v>107996</v>
      </c>
      <c r="D48" t="s">
        <v>262</v>
      </c>
      <c r="E48">
        <v>2000</v>
      </c>
      <c r="F48" t="s">
        <v>98</v>
      </c>
      <c r="I48" s="20">
        <f>IFERROR(VLOOKUP(C48,PRSWomen2017[],1,FALSE),0)</f>
        <v>0</v>
      </c>
      <c r="J48" s="20">
        <f>IF(AND(A48&gt;0,ISNUMBER(A48)),IF(fix7L[[#This Row],[ABBib]]&gt;0,J47+1,J47),0)</f>
        <v>17</v>
      </c>
    </row>
    <row r="49" spans="1:10" x14ac:dyDescent="0.25">
      <c r="A49">
        <v>45</v>
      </c>
      <c r="B49">
        <v>36</v>
      </c>
      <c r="C49">
        <v>6535994</v>
      </c>
      <c r="D49" t="s">
        <v>263</v>
      </c>
      <c r="E49">
        <v>1998</v>
      </c>
      <c r="F49" t="s">
        <v>96</v>
      </c>
      <c r="I49" s="20">
        <f>IFERROR(VLOOKUP(C49,PRSWomen2017[],1,FALSE),0)</f>
        <v>0</v>
      </c>
      <c r="J49" s="20">
        <f>IF(AND(A49&gt;0,ISNUMBER(A49)),IF(fix7L[[#This Row],[ABBib]]&gt;0,J48+1,J48),0)</f>
        <v>17</v>
      </c>
    </row>
    <row r="50" spans="1:10" x14ac:dyDescent="0.25">
      <c r="A50">
        <v>46</v>
      </c>
      <c r="B50">
        <v>59</v>
      </c>
      <c r="C50">
        <v>107995</v>
      </c>
      <c r="D50" t="s">
        <v>264</v>
      </c>
      <c r="E50">
        <v>2000</v>
      </c>
      <c r="F50" t="s">
        <v>98</v>
      </c>
      <c r="I50" s="20">
        <f>IFERROR(VLOOKUP(C50,PRSWomen2017[],1,FALSE),0)</f>
        <v>0</v>
      </c>
      <c r="J50" s="20">
        <f>IF(AND(A50&gt;0,ISNUMBER(A50)),IF(fix7L[[#This Row],[ABBib]]&gt;0,J49+1,J49),0)</f>
        <v>17</v>
      </c>
    </row>
    <row r="51" spans="1:10" x14ac:dyDescent="0.25">
      <c r="A51">
        <v>47</v>
      </c>
      <c r="B51">
        <v>43</v>
      </c>
      <c r="C51">
        <v>107992</v>
      </c>
      <c r="D51" t="s">
        <v>139</v>
      </c>
      <c r="E51">
        <v>2000</v>
      </c>
      <c r="F51" t="s">
        <v>98</v>
      </c>
      <c r="I51" s="20">
        <f>IFERROR(VLOOKUP(C51,PRSWomen2017[],1,FALSE),0)</f>
        <v>107992</v>
      </c>
      <c r="J51" s="20">
        <f>IF(AND(A51&gt;0,ISNUMBER(A51)),IF(fix7L[[#This Row],[ABBib]]&gt;0,J50+1,J50),0)</f>
        <v>18</v>
      </c>
    </row>
    <row r="52" spans="1:10" x14ac:dyDescent="0.25">
      <c r="A52">
        <v>48</v>
      </c>
      <c r="B52">
        <v>29</v>
      </c>
      <c r="C52">
        <v>107864</v>
      </c>
      <c r="D52" t="s">
        <v>265</v>
      </c>
      <c r="E52">
        <v>1999</v>
      </c>
      <c r="F52" t="s">
        <v>98</v>
      </c>
      <c r="I52" s="20">
        <f>IFERROR(VLOOKUP(C52,PRSWomen2017[],1,FALSE),0)</f>
        <v>0</v>
      </c>
      <c r="J52" s="20">
        <f>IF(AND(A52&gt;0,ISNUMBER(A52)),IF(fix7L[[#This Row],[ABBib]]&gt;0,J51+1,J51),0)</f>
        <v>18</v>
      </c>
    </row>
    <row r="53" spans="1:10" x14ac:dyDescent="0.25">
      <c r="A53">
        <v>49</v>
      </c>
      <c r="B53">
        <v>51</v>
      </c>
      <c r="C53">
        <v>108015</v>
      </c>
      <c r="D53" t="s">
        <v>122</v>
      </c>
      <c r="E53">
        <v>2000</v>
      </c>
      <c r="F53" t="s">
        <v>98</v>
      </c>
      <c r="I53" s="20">
        <f>IFERROR(VLOOKUP(C53,PRSWomen2017[],1,FALSE),0)</f>
        <v>108015</v>
      </c>
      <c r="J53" s="20">
        <f>IF(AND(A53&gt;0,ISNUMBER(A53)),IF(fix7L[[#This Row],[ABBib]]&gt;0,J52+1,J52),0)</f>
        <v>19</v>
      </c>
    </row>
    <row r="54" spans="1:10" x14ac:dyDescent="0.25">
      <c r="A54">
        <v>50</v>
      </c>
      <c r="B54">
        <v>48</v>
      </c>
      <c r="C54">
        <v>108000</v>
      </c>
      <c r="D54" t="s">
        <v>131</v>
      </c>
      <c r="E54">
        <v>2000</v>
      </c>
      <c r="F54" t="s">
        <v>98</v>
      </c>
      <c r="I54" s="20">
        <f>IFERROR(VLOOKUP(C54,PRSWomen2017[],1,FALSE),0)</f>
        <v>0</v>
      </c>
      <c r="J54" s="20">
        <f>IF(AND(A54&gt;0,ISNUMBER(A54)),IF(fix7L[[#This Row],[ABBib]]&gt;0,J53+1,J53),0)</f>
        <v>19</v>
      </c>
    </row>
    <row r="55" spans="1:10" x14ac:dyDescent="0.25">
      <c r="A55">
        <v>51</v>
      </c>
      <c r="B55">
        <v>42</v>
      </c>
      <c r="C55">
        <v>107849</v>
      </c>
      <c r="D55" t="s">
        <v>137</v>
      </c>
      <c r="E55">
        <v>1999</v>
      </c>
      <c r="F55" t="s">
        <v>98</v>
      </c>
      <c r="I55" s="20">
        <f>IFERROR(VLOOKUP(C55,PRSWomen2017[],1,FALSE),0)</f>
        <v>107849</v>
      </c>
      <c r="J55" s="20">
        <f>IF(AND(A55&gt;0,ISNUMBER(A55)),IF(fix7L[[#This Row],[ABBib]]&gt;0,J54+1,J54),0)</f>
        <v>20</v>
      </c>
    </row>
    <row r="56" spans="1:10" x14ac:dyDescent="0.25">
      <c r="A56">
        <v>52</v>
      </c>
      <c r="B56">
        <v>56</v>
      </c>
      <c r="C56">
        <v>6536376</v>
      </c>
      <c r="D56" t="s">
        <v>266</v>
      </c>
      <c r="E56">
        <v>2000</v>
      </c>
      <c r="F56" t="s">
        <v>96</v>
      </c>
      <c r="I56" s="20">
        <f>IFERROR(VLOOKUP(C56,PRSWomen2017[],1,FALSE),0)</f>
        <v>0</v>
      </c>
      <c r="J56" s="20">
        <f>IF(AND(A56&gt;0,ISNUMBER(A56)),IF(fix7L[[#This Row],[ABBib]]&gt;0,J55+1,J55),0)</f>
        <v>20</v>
      </c>
    </row>
    <row r="57" spans="1:10" x14ac:dyDescent="0.25">
      <c r="A57">
        <v>53</v>
      </c>
      <c r="B57">
        <v>55</v>
      </c>
      <c r="C57">
        <v>6536421</v>
      </c>
      <c r="D57" t="s">
        <v>267</v>
      </c>
      <c r="E57">
        <v>2000</v>
      </c>
      <c r="F57" t="s">
        <v>96</v>
      </c>
      <c r="I57" s="20">
        <f>IFERROR(VLOOKUP(C57,PRSWomen2017[],1,FALSE),0)</f>
        <v>0</v>
      </c>
      <c r="J57" s="20">
        <f>IF(AND(A57&gt;0,ISNUMBER(A57)),IF(fix7L[[#This Row],[ABBib]]&gt;0,J56+1,J56),0)</f>
        <v>20</v>
      </c>
    </row>
    <row r="58" spans="1:10" x14ac:dyDescent="0.25">
      <c r="A58">
        <v>54</v>
      </c>
      <c r="B58">
        <v>60</v>
      </c>
      <c r="C58">
        <v>6536549</v>
      </c>
      <c r="D58" t="s">
        <v>268</v>
      </c>
      <c r="E58">
        <v>2000</v>
      </c>
      <c r="F58" t="s">
        <v>96</v>
      </c>
      <c r="I58" s="20">
        <f>IFERROR(VLOOKUP(C58,PRSWomen2017[],1,FALSE),0)</f>
        <v>0</v>
      </c>
      <c r="J58" s="20">
        <f>IF(AND(A58&gt;0,ISNUMBER(A58)),IF(fix7L[[#This Row],[ABBib]]&gt;0,J57+1,J57),0)</f>
        <v>20</v>
      </c>
    </row>
    <row r="59" spans="1:10" x14ac:dyDescent="0.25">
      <c r="A59">
        <v>55</v>
      </c>
      <c r="B59">
        <v>49</v>
      </c>
      <c r="C59">
        <v>107837</v>
      </c>
      <c r="D59" t="s">
        <v>132</v>
      </c>
      <c r="E59">
        <v>1999</v>
      </c>
      <c r="F59" t="s">
        <v>98</v>
      </c>
      <c r="I59" s="20">
        <f>IFERROR(VLOOKUP(C59,PRSWomen2017[],1,FALSE),0)</f>
        <v>107837</v>
      </c>
      <c r="J59" s="20">
        <f>IF(AND(A59&gt;0,ISNUMBER(A59)),IF(fix7L[[#This Row],[ABBib]]&gt;0,J58+1,J58),0)</f>
        <v>21</v>
      </c>
    </row>
    <row r="60" spans="1:10" x14ac:dyDescent="0.25">
      <c r="A60">
        <v>56</v>
      </c>
      <c r="B60">
        <v>57</v>
      </c>
      <c r="C60">
        <v>107999</v>
      </c>
      <c r="D60" t="s">
        <v>269</v>
      </c>
      <c r="E60">
        <v>2000</v>
      </c>
      <c r="F60" t="s">
        <v>98</v>
      </c>
      <c r="I60" s="20">
        <f>IFERROR(VLOOKUP(C60,PRSWomen2017[],1,FALSE),0)</f>
        <v>0</v>
      </c>
      <c r="J60" s="20">
        <f>IF(AND(A60&gt;0,ISNUMBER(A60)),IF(fix7L[[#This Row],[ABBib]]&gt;0,J59+1,J59),0)</f>
        <v>21</v>
      </c>
    </row>
    <row r="61" spans="1:10" x14ac:dyDescent="0.25">
      <c r="A61">
        <v>57</v>
      </c>
      <c r="B61">
        <v>63</v>
      </c>
      <c r="C61">
        <v>6536431</v>
      </c>
      <c r="D61" t="s">
        <v>270</v>
      </c>
      <c r="E61">
        <v>2000</v>
      </c>
      <c r="F61" t="s">
        <v>96</v>
      </c>
      <c r="I61" s="20">
        <f>IFERROR(VLOOKUP(C61,PRSWomen2017[],1,FALSE),0)</f>
        <v>0</v>
      </c>
      <c r="J61" s="20">
        <f>IF(AND(A61&gt;0,ISNUMBER(A61)),IF(fix7L[[#This Row],[ABBib]]&gt;0,J60+1,J60),0)</f>
        <v>21</v>
      </c>
    </row>
    <row r="62" spans="1:10" x14ac:dyDescent="0.25">
      <c r="A62">
        <v>58</v>
      </c>
      <c r="B62">
        <v>62</v>
      </c>
      <c r="C62">
        <v>107997</v>
      </c>
      <c r="D62" t="s">
        <v>271</v>
      </c>
      <c r="E62">
        <v>2000</v>
      </c>
      <c r="F62" t="s">
        <v>98</v>
      </c>
      <c r="I62" s="20">
        <f>IFERROR(VLOOKUP(C62,PRSWomen2017[],1,FALSE),0)</f>
        <v>0</v>
      </c>
      <c r="J62" s="20">
        <f>IF(AND(A62&gt;0,ISNUMBER(A62)),IF(fix7L[[#This Row],[ABBib]]&gt;0,J61+1,J61),0)</f>
        <v>21</v>
      </c>
    </row>
    <row r="63" spans="1:10" x14ac:dyDescent="0.25">
      <c r="A63">
        <v>59</v>
      </c>
      <c r="B63">
        <v>58</v>
      </c>
      <c r="C63">
        <v>6536499</v>
      </c>
      <c r="D63" t="s">
        <v>272</v>
      </c>
      <c r="E63">
        <v>2000</v>
      </c>
      <c r="F63" t="s">
        <v>96</v>
      </c>
      <c r="I63" s="20">
        <f>IFERROR(VLOOKUP(C63,PRSWomen2017[],1,FALSE),0)</f>
        <v>0</v>
      </c>
      <c r="J63" s="20">
        <f>IF(AND(A63&gt;0,ISNUMBER(A63)),IF(fix7L[[#This Row],[ABBib]]&gt;0,J62+1,J62),0)</f>
        <v>21</v>
      </c>
    </row>
    <row r="64" spans="1:10" x14ac:dyDescent="0.25">
      <c r="A64">
        <v>60</v>
      </c>
      <c r="B64">
        <v>45</v>
      </c>
      <c r="C64">
        <v>45399</v>
      </c>
      <c r="D64" t="s">
        <v>273</v>
      </c>
      <c r="E64">
        <v>1998</v>
      </c>
      <c r="F64" t="s">
        <v>274</v>
      </c>
      <c r="I64" s="20">
        <f>IFERROR(VLOOKUP(C64,PRSWomen2017[],1,FALSE),0)</f>
        <v>0</v>
      </c>
      <c r="J64" s="20">
        <f>IF(AND(A64&gt;0,ISNUMBER(A64)),IF(fix7L[[#This Row],[ABBib]]&gt;0,J63+1,J63),0)</f>
        <v>21</v>
      </c>
    </row>
    <row r="65" spans="1:10" x14ac:dyDescent="0.25">
      <c r="A65">
        <v>61</v>
      </c>
      <c r="B65">
        <v>46</v>
      </c>
      <c r="C65">
        <v>6536319</v>
      </c>
      <c r="D65" t="s">
        <v>275</v>
      </c>
      <c r="E65">
        <v>1999</v>
      </c>
      <c r="F65" t="s">
        <v>96</v>
      </c>
      <c r="I65" s="20">
        <f>IFERROR(VLOOKUP(C65,PRSWomen2017[],1,FALSE),0)</f>
        <v>0</v>
      </c>
      <c r="J65" s="20">
        <f>IF(AND(A65&gt;0,ISNUMBER(A65)),IF(fix7L[[#This Row],[ABBib]]&gt;0,J64+1,J64),0)</f>
        <v>21</v>
      </c>
    </row>
    <row r="66" spans="1:10" x14ac:dyDescent="0.25">
      <c r="A66">
        <v>62</v>
      </c>
      <c r="B66">
        <v>54</v>
      </c>
      <c r="C66">
        <v>107994</v>
      </c>
      <c r="D66" t="s">
        <v>134</v>
      </c>
      <c r="E66">
        <v>1999</v>
      </c>
      <c r="F66" t="s">
        <v>98</v>
      </c>
      <c r="I66" s="20">
        <f>IFERROR(VLOOKUP(C66,PRSWomen2017[],1,FALSE),0)</f>
        <v>0</v>
      </c>
      <c r="J66" s="20">
        <f>IF(AND(A66&gt;0,ISNUMBER(A66)),IF(fix7L[[#This Row],[ABBib]]&gt;0,J65+1,J65),0)</f>
        <v>21</v>
      </c>
    </row>
    <row r="67" spans="1:10" x14ac:dyDescent="0.25">
      <c r="A67" t="s">
        <v>135</v>
      </c>
      <c r="I67" s="20">
        <f>IFERROR(VLOOKUP(C67,PRSWomen2017[],1,FALSE),0)</f>
        <v>0</v>
      </c>
      <c r="J67" s="20">
        <f>IF(AND(A67&gt;0,ISNUMBER(A67)),IF(fix7L[[#This Row],[ABBib]]&gt;0,J66+1,J66),0)</f>
        <v>0</v>
      </c>
    </row>
    <row r="68" spans="1:10" x14ac:dyDescent="0.25">
      <c r="I68" s="20">
        <f>IFERROR(VLOOKUP(C68,PRSWomen2017[],1,FALSE),0)</f>
        <v>0</v>
      </c>
      <c r="J68" s="20">
        <f>IF(AND(A68&gt;0,ISNUMBER(A68)),IF(fix7L[[#This Row],[ABBib]]&gt;0,J67+1,J67),0)</f>
        <v>0</v>
      </c>
    </row>
    <row r="69" spans="1:10" x14ac:dyDescent="0.25">
      <c r="B69">
        <v>53</v>
      </c>
      <c r="C69">
        <v>108014</v>
      </c>
      <c r="D69" t="s">
        <v>133</v>
      </c>
      <c r="E69">
        <v>2000</v>
      </c>
      <c r="F69" t="s">
        <v>98</v>
      </c>
      <c r="I69" s="20">
        <f>IFERROR(VLOOKUP(C69,PRSWomen2017[],1,FALSE),0)</f>
        <v>0</v>
      </c>
      <c r="J69" s="20">
        <f>IF(AND(A69&gt;0,ISNUMBER(A69)),IF(fix7L[[#This Row],[ABBib]]&gt;0,J68+1,J68),0)</f>
        <v>0</v>
      </c>
    </row>
    <row r="70" spans="1:10" x14ac:dyDescent="0.25">
      <c r="A70" t="s">
        <v>144</v>
      </c>
      <c r="I70" s="20">
        <f>IFERROR(VLOOKUP(C70,PRSWomen2017[],1,FALSE),0)</f>
        <v>0</v>
      </c>
      <c r="J70" s="20">
        <f>IF(AND(A70&gt;0,ISNUMBER(A70)),IF(fix7L[[#This Row],[ABBib]]&gt;0,J69+1,J69),0)</f>
        <v>0</v>
      </c>
    </row>
    <row r="71" spans="1:10" x14ac:dyDescent="0.25">
      <c r="I71" s="20">
        <f>IFERROR(VLOOKUP(C71,PRSWomen2017[],1,FALSE),0)</f>
        <v>0</v>
      </c>
      <c r="J71" s="20">
        <f>IF(AND(A71&gt;0,ISNUMBER(A71)),IF(fix7L[[#This Row],[ABBib]]&gt;0,J70+1,J70),0)</f>
        <v>0</v>
      </c>
    </row>
    <row r="72" spans="1:10" x14ac:dyDescent="0.25">
      <c r="A72" s="20"/>
      <c r="B72" s="20">
        <v>41</v>
      </c>
      <c r="C72" s="20">
        <v>107850</v>
      </c>
      <c r="D72" s="20" t="s">
        <v>151</v>
      </c>
      <c r="E72" s="20">
        <v>1999</v>
      </c>
      <c r="F72" s="20" t="s">
        <v>98</v>
      </c>
      <c r="I72" s="20">
        <f>IFERROR(VLOOKUP(C74,PRSWomen2017[],1,FALSE),0)</f>
        <v>0</v>
      </c>
      <c r="J72" s="20">
        <f>IF(AND(A74&gt;0,ISNUMBER(A74)),IF(fix7L[[#This Row],[ABBib]]&gt;0,J71+1,J71),0)</f>
        <v>0</v>
      </c>
    </row>
    <row r="73" spans="1:10" x14ac:dyDescent="0.25">
      <c r="A73" s="20"/>
      <c r="B73" s="20">
        <v>5</v>
      </c>
      <c r="C73" s="20">
        <v>415213</v>
      </c>
      <c r="D73" s="20" t="s">
        <v>276</v>
      </c>
      <c r="E73" s="20">
        <v>1997</v>
      </c>
      <c r="F73" s="20" t="s">
        <v>277</v>
      </c>
      <c r="I73" s="20">
        <f>IFERROR(VLOOKUP(C75,PRSWomen2017[],1,FALSE),0)</f>
        <v>0</v>
      </c>
      <c r="J73" s="20">
        <f>IF(AND(A75&gt;0,ISNUMBER(A75)),IF(fix7L[[#This Row],[ABBib]]&gt;0,J72+1,J72),0)</f>
        <v>0</v>
      </c>
    </row>
    <row r="74" spans="1:10" x14ac:dyDescent="0.25">
      <c r="A74" s="20"/>
      <c r="B74" s="20"/>
      <c r="C74" s="20"/>
      <c r="D74" s="20"/>
      <c r="E74" s="20"/>
      <c r="F74" s="20"/>
      <c r="I74" s="20">
        <f>IFERROR(VLOOKUP(C76,PRSWomen2017[],1,FALSE),0)</f>
        <v>0</v>
      </c>
      <c r="J74" s="20">
        <f>IF(AND(A76&gt;0,ISNUMBER(A76)),IF(fix7L[[#This Row],[ABBib]]&gt;0,J73+1,J73),0)</f>
        <v>0</v>
      </c>
    </row>
    <row r="75" spans="1:10" x14ac:dyDescent="0.25">
      <c r="I75" s="20">
        <f>IFERROR(VLOOKUP(C77,PRSWomen2017[],1,FALSE),0)</f>
        <v>0</v>
      </c>
      <c r="J75" s="20">
        <f>IF(AND(A77&gt;0,ISNUMBER(A77)),IF(fix7L[[#This Row],[ABBib]]&gt;0,J74+1,J74),0)</f>
        <v>0</v>
      </c>
    </row>
    <row r="76" spans="1:10" x14ac:dyDescent="0.25">
      <c r="I76" s="20">
        <f>IFERROR(VLOOKUP(C78,PRSWomen2017[],1,FALSE),0)</f>
        <v>0</v>
      </c>
      <c r="J76" s="20">
        <f>IF(AND(A78&gt;0,ISNUMBER(A78)),IF(fix7L[[#This Row],[ABBib]]&gt;0,J75+1,J75),0)</f>
        <v>0</v>
      </c>
    </row>
    <row r="77" spans="1:10" x14ac:dyDescent="0.25">
      <c r="I77" s="20">
        <f>IFERROR(VLOOKUP(C79,PRSWomen2017[],1,FALSE),0)</f>
        <v>0</v>
      </c>
      <c r="J77" s="20">
        <f>IF(AND(A79&gt;0,ISNUMBER(A79)),IF(fix7L[[#This Row],[ABBib]]&gt;0,J76+1,J76),0)</f>
        <v>0</v>
      </c>
    </row>
    <row r="78" spans="1:10" x14ac:dyDescent="0.25">
      <c r="I78" s="20">
        <f>IFERROR(VLOOKUP(C80,PRSWomen2017[],1,FALSE),0)</f>
        <v>0</v>
      </c>
      <c r="J78" s="20">
        <f>IF(AND(A80&gt;0,ISNUMBER(A80)),IF(fix7L[[#This Row],[ABBib]]&gt;0,J77+1,J77),0)</f>
        <v>0</v>
      </c>
    </row>
    <row r="79" spans="1:10" x14ac:dyDescent="0.25">
      <c r="I79" s="20">
        <f>IFERROR(VLOOKUP(C81,PRSWomen2017[],1,FALSE),0)</f>
        <v>0</v>
      </c>
      <c r="J79" s="20">
        <f>IF(AND(A81&gt;0,ISNUMBER(A81)),IF(fix7L[[#This Row],[ABBib]]&gt;0,J78+1,J78),0)</f>
        <v>0</v>
      </c>
    </row>
    <row r="80" spans="1:10" x14ac:dyDescent="0.25">
      <c r="I80" s="20">
        <f>IFERROR(VLOOKUP(C82,PRSWomen2017[],1,FALSE),0)</f>
        <v>0</v>
      </c>
      <c r="J80" s="20">
        <f>IF(AND(A82&gt;0,ISNUMBER(A82)),IF(fix7L[[#This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IF(AND(A83&gt;0,ISNUMBER(A83)),IF(fix7L[[#This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IF(AND(A84&gt;0,ISNUMBER(A84)),IF(fix7L[[#This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IF(AND(A85&gt;0,ISNUMBER(A85)),IF(fix7L[[#This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IF(AND(A86&gt;0,ISNUMBER(A86)),IF(fix7L[[#This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IF(AND(A87&gt;0,ISNUMBER(A87)),IF(fix7L[[#This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IF(AND(A88&gt;0,ISNUMBER(A88)),IF(fix7L[[#This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IF(AND(A89&gt;0,ISNUMBER(A89)),IF(fix7L[[#This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IF(AND(A90&gt;0,ISNUMBER(A90)),IF(fix7L[[#This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IF(AND(A91&gt;0,ISNUMBER(A91)),IF(fix7L[[#This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IF(AND(A92&gt;0,ISNUMBER(A92)),IF(fix7L[[#This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IF(AND(A93&gt;0,ISNUMBER(A93)),IF(fix7L[[#This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IF(AND(A94&gt;0,ISNUMBER(A94)),IF(fix7L[[#This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IF(AND(A95&gt;0,ISNUMBER(A95)),IF(fix7L[[#This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IF(AND(A96&gt;0,ISNUMBER(A96)),IF(fix7L[[#This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IF(AND(A97&gt;0,ISNUMBER(A97)),IF(fix7L[[#This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IF(AND(A98&gt;0,ISNUMBER(A98)),IF(fix7L[[#This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IF(AND(A99&gt;0,ISNUMBER(A99)),IF(fix7L[[#This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IF(AND(A100&gt;0,ISNUMBER(A100)),IF(fix7L[[#This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IF(AND(A101&gt;0,ISNUMBER(A101)),IF(fix7L[[#This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IF(AND(A102&gt;0,ISNUMBER(A102)),IF(fix7L[[#This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IF(AND(A103&gt;0,ISNUMBER(A103)),IF(fix7L[[#This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IF(AND(A104&gt;0,ISNUMBER(A104)),IF(fix7L[[#This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IF(AND(A105&gt;0,ISNUMBER(A105)),IF(fix7L[[#This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IF(AND(A106&gt;0,ISNUMBER(A106)),IF(fix7L[[#This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IF(AND(A107&gt;0,ISNUMBER(A107)),IF(fix7L[[#This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IF(AND(A108&gt;0,ISNUMBER(A108)),IF(fix7L[[#This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IF(AND(A109&gt;0,ISNUMBER(A109)),IF(fix7L[[#This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IF(AND(A110&gt;0,ISNUMBER(A110)),IF(fix7L[[#This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IF(AND(A111&gt;0,ISNUMBER(A111)),IF(fix7L[[#This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IF(AND(A112&gt;0,ISNUMBER(A112)),IF(fix7L[[#This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IF(AND(A113&gt;0,ISNUMBER(A113)),IF(fix7L[[#This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IF(AND(A114&gt;0,ISNUMBER(A114)),IF(fix7L[[#This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IF(AND(A115&gt;0,ISNUMBER(A115)),IF(fix7L[[#This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IF(AND(A116&gt;0,ISNUMBER(A116)),IF(fix7L[[#This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IF(AND(A117&gt;0,ISNUMBER(A117)),IF(fix7L[[#This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IF(AND(A118&gt;0,ISNUMBER(A118)),IF(fix7L[[#This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IF(AND(A119&gt;0,ISNUMBER(A119)),IF(fix7L[[#This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IF(AND(A120&gt;0,ISNUMBER(A120)),IF(fix7L[[#This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IF(AND(A121&gt;0,ISNUMBER(A121)),IF(fix7L[[#This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IF(AND(A122&gt;0,ISNUMBER(A122)),IF(fix7L[[#This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IF(AND(A123&gt;0,ISNUMBER(A123)),IF(fix7L[[#This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IF(AND(A124&gt;0,ISNUMBER(A124)),IF(fix7L[[#This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IF(AND(A125&gt;0,ISNUMBER(A125)),IF(fix7L[[#This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IF(AND(A126&gt;0,ISNUMBER(A126)),IF(fix7L[[#This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IF(AND(A127&gt;0,ISNUMBER(A127)),IF(fix7L[[#This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IF(AND(A128&gt;0,ISNUMBER(A128)),IF(fix7L[[#This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IF(AND(A129&gt;0,ISNUMBER(A129)),IF(fix7L[[#This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IF(AND(A130&gt;0,ISNUMBER(A130)),IF(fix7L[[#This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IF(AND(A131&gt;0,ISNUMBER(A131)),IF(fix7L[[#This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IF(AND(A132&gt;0,ISNUMBER(A132)),IF(fix7L[[#This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IF(AND(A133&gt;0,ISNUMBER(A133)),IF(fix7L[[#This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IF(AND(A134&gt;0,ISNUMBER(A134)),IF(fix7L[[#This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IF(AND(A135&gt;0,ISNUMBER(A135)),IF(fix7L[[#This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IF(AND(A136&gt;0,ISNUMBER(A136)),IF(fix7L[[#This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IF(AND(A137&gt;0,ISNUMBER(A137)),IF(fix7L[[#This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IF(AND(A138&gt;0,ISNUMBER(A138)),IF(fix7L[[#This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IF(AND(A139&gt;0,ISNUMBER(A139)),IF(fix7L[[#This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IF(AND(A140&gt;0,ISNUMBER(A140)),IF(fix7L[[#This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IF(AND(A141&gt;0,ISNUMBER(A141)),IF(fix7L[[#This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IF(AND(A142&gt;0,ISNUMBER(A142)),IF(fix7L[[#This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IF(AND(A143&gt;0,ISNUMBER(A143)),IF(fix7L[[#This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IF(AND(A144&gt;0,ISNUMBER(A144)),IF(fix7L[[#This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IF(AND(A145&gt;0,ISNUMBER(A145)),IF(fix7L[[#This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IF(AND(A146&gt;0,ISNUMBER(A146)),IF(fix7L[[#This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IF(AND(A147&gt;0,ISNUMBER(A147)),IF(fix7L[[#This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IF(AND(A148&gt;0,ISNUMBER(A148)),IF(fix7L[[#This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IF(AND(A149&gt;0,ISNUMBER(A149)),IF(fix7L[[#This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IF(AND(A150&gt;0,ISNUMBER(A150)),IF(fix7L[[#This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IF(AND(A151&gt;0,ISNUMBER(A151)),IF(fix7L[[#This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IF(AND(A152&gt;0,ISNUMBER(A152)),IF(fix7L[[#This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IF(AND(A153&gt;0,ISNUMBER(A153)),IF(fix7L[[#This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IF(AND(A154&gt;0,ISNUMBER(A154)),IF(fix7L[[#This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4" bestFit="1" customWidth="1"/>
    <col min="3" max="3" width="8.5703125" customWidth="1"/>
    <col min="4" max="4" width="25" customWidth="1"/>
    <col min="5" max="5" width="5" customWidth="1"/>
    <col min="6" max="6" width="7" customWidth="1"/>
  </cols>
  <sheetData>
    <row r="1" spans="1:10" x14ac:dyDescent="0.25">
      <c r="A1" t="s">
        <v>505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IF(AND(A3&gt;0,ISNUMBER(A3)),IF(fix7M[[#This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IF(AND(A4&gt;0,ISNUMBER(A4)),IF(fix7M[[#This Row],[ABBib]]&gt;0,J3+1,J3),0)</f>
        <v>0</v>
      </c>
    </row>
    <row r="5" spans="1:10" x14ac:dyDescent="0.25">
      <c r="A5">
        <v>1</v>
      </c>
      <c r="B5">
        <v>10</v>
      </c>
      <c r="C5">
        <v>202515</v>
      </c>
      <c r="D5" t="s">
        <v>506</v>
      </c>
      <c r="E5">
        <v>1993</v>
      </c>
      <c r="F5" t="s">
        <v>507</v>
      </c>
      <c r="I5" s="20">
        <f>IFERROR(VLOOKUP(C5,PRSMen2017[],1,FALSE),0)</f>
        <v>0</v>
      </c>
      <c r="J5" s="20">
        <f>IF(AND(A5&gt;0,ISNUMBER(A5)),IF(fix7M[[#This Row],[ABBib]]&gt;0,J4+1,J4),0)</f>
        <v>0</v>
      </c>
    </row>
    <row r="6" spans="1:10" x14ac:dyDescent="0.25">
      <c r="A6">
        <v>2</v>
      </c>
      <c r="B6">
        <v>5</v>
      </c>
      <c r="C6">
        <v>54171</v>
      </c>
      <c r="D6" t="s">
        <v>508</v>
      </c>
      <c r="E6">
        <v>1993</v>
      </c>
      <c r="F6" t="s">
        <v>509</v>
      </c>
      <c r="I6" s="20">
        <f>IFERROR(VLOOKUP(C6,PRSMen2017[],1,FALSE),0)</f>
        <v>0</v>
      </c>
      <c r="J6" s="20">
        <f>IF(AND(A6&gt;0,ISNUMBER(A6)),IF(fix7M[[#This Row],[ABBib]]&gt;0,J5+1,J5),0)</f>
        <v>0</v>
      </c>
    </row>
    <row r="7" spans="1:10" x14ac:dyDescent="0.25">
      <c r="A7">
        <v>3</v>
      </c>
      <c r="B7">
        <v>9</v>
      </c>
      <c r="C7">
        <v>104378</v>
      </c>
      <c r="D7" t="s">
        <v>440</v>
      </c>
      <c r="E7">
        <v>1996</v>
      </c>
      <c r="F7" t="s">
        <v>98</v>
      </c>
      <c r="I7" s="20">
        <f>IFERROR(VLOOKUP(C7,PRSMen2017[],1,FALSE),0)</f>
        <v>0</v>
      </c>
      <c r="J7" s="20">
        <f>IF(AND(A7&gt;0,ISNUMBER(A7)),IF(fix7M[[#This Row],[ABBib]]&gt;0,J6+1,J6),0)</f>
        <v>0</v>
      </c>
    </row>
    <row r="8" spans="1:10" x14ac:dyDescent="0.25">
      <c r="A8">
        <v>4</v>
      </c>
      <c r="B8">
        <v>3</v>
      </c>
      <c r="C8">
        <v>20378</v>
      </c>
      <c r="D8" t="s">
        <v>415</v>
      </c>
      <c r="E8">
        <v>1994</v>
      </c>
      <c r="F8" t="s">
        <v>416</v>
      </c>
      <c r="I8" s="20">
        <f>IFERROR(VLOOKUP(C8,PRSMen2017[],1,FALSE),0)</f>
        <v>0</v>
      </c>
      <c r="J8" s="20">
        <f>IF(AND(A8&gt;0,ISNUMBER(A8)),IF(fix7M[[#This Row],[ABBib]]&gt;0,J7+1,J7),0)</f>
        <v>0</v>
      </c>
    </row>
    <row r="9" spans="1:10" x14ac:dyDescent="0.25">
      <c r="A9">
        <v>5</v>
      </c>
      <c r="B9">
        <v>11</v>
      </c>
      <c r="C9">
        <v>104153</v>
      </c>
      <c r="D9" t="s">
        <v>510</v>
      </c>
      <c r="E9">
        <v>1994</v>
      </c>
      <c r="F9" t="s">
        <v>98</v>
      </c>
      <c r="I9" s="20">
        <f>IFERROR(VLOOKUP(C9,PRSMen2017[],1,FALSE),0)</f>
        <v>0</v>
      </c>
      <c r="J9" s="20">
        <f>IF(AND(A9&gt;0,ISNUMBER(A9)),IF(fix7M[[#This Row],[ABBib]]&gt;0,J8+1,J8),0)</f>
        <v>0</v>
      </c>
    </row>
    <row r="10" spans="1:10" x14ac:dyDescent="0.25">
      <c r="A10">
        <v>6</v>
      </c>
      <c r="B10">
        <v>15</v>
      </c>
      <c r="C10">
        <v>104311</v>
      </c>
      <c r="D10" t="s">
        <v>511</v>
      </c>
      <c r="E10">
        <v>1995</v>
      </c>
      <c r="F10" t="s">
        <v>98</v>
      </c>
      <c r="I10" s="20">
        <f>IFERROR(VLOOKUP(C10,PRSMen2017[],1,FALSE),0)</f>
        <v>0</v>
      </c>
      <c r="J10" s="20">
        <f>IF(AND(A10&gt;0,ISNUMBER(A10)),IF(fix7M[[#This Row],[ABBib]]&gt;0,J9+1,J9),0)</f>
        <v>0</v>
      </c>
    </row>
    <row r="11" spans="1:10" x14ac:dyDescent="0.25">
      <c r="A11">
        <v>7</v>
      </c>
      <c r="B11">
        <v>21</v>
      </c>
      <c r="C11">
        <v>104529</v>
      </c>
      <c r="D11" t="s">
        <v>489</v>
      </c>
      <c r="E11">
        <v>1997</v>
      </c>
      <c r="F11" t="s">
        <v>98</v>
      </c>
      <c r="I11" s="20">
        <f>IFERROR(VLOOKUP(C11,PRSMen2017[],1,FALSE),0)</f>
        <v>0</v>
      </c>
      <c r="J11" s="20">
        <f>IF(AND(A11&gt;0,ISNUMBER(A11)),IF(fix7M[[#This Row],[ABBib]]&gt;0,J10+1,J10),0)</f>
        <v>0</v>
      </c>
    </row>
    <row r="12" spans="1:10" x14ac:dyDescent="0.25">
      <c r="A12">
        <v>8</v>
      </c>
      <c r="B12">
        <v>6</v>
      </c>
      <c r="C12">
        <v>40577</v>
      </c>
      <c r="D12" t="s">
        <v>512</v>
      </c>
      <c r="E12">
        <v>1996</v>
      </c>
      <c r="F12" t="s">
        <v>274</v>
      </c>
      <c r="I12" s="20">
        <f>IFERROR(VLOOKUP(C12,PRSMen2017[],1,FALSE),0)</f>
        <v>0</v>
      </c>
      <c r="J12" s="20">
        <f>IF(AND(A12&gt;0,ISNUMBER(A12)),IF(fix7M[[#This Row],[ABBib]]&gt;0,J11+1,J11),0)</f>
        <v>0</v>
      </c>
    </row>
    <row r="13" spans="1:10" x14ac:dyDescent="0.25">
      <c r="A13">
        <v>9</v>
      </c>
      <c r="B13">
        <v>12</v>
      </c>
      <c r="C13">
        <v>104097</v>
      </c>
      <c r="D13" t="s">
        <v>513</v>
      </c>
      <c r="E13">
        <v>1994</v>
      </c>
      <c r="F13" t="s">
        <v>98</v>
      </c>
      <c r="I13" s="20">
        <f>IFERROR(VLOOKUP(C13,PRSMen2017[],1,FALSE),0)</f>
        <v>0</v>
      </c>
      <c r="J13" s="20">
        <f>IF(AND(A13&gt;0,ISNUMBER(A13)),IF(fix7M[[#This Row],[ABBib]]&gt;0,J12+1,J12),0)</f>
        <v>0</v>
      </c>
    </row>
    <row r="14" spans="1:10" x14ac:dyDescent="0.25">
      <c r="A14">
        <v>10</v>
      </c>
      <c r="B14">
        <v>25</v>
      </c>
      <c r="C14">
        <v>104156</v>
      </c>
      <c r="D14" t="s">
        <v>514</v>
      </c>
      <c r="E14">
        <v>1994</v>
      </c>
      <c r="F14" t="s">
        <v>98</v>
      </c>
      <c r="I14" s="20">
        <f>IFERROR(VLOOKUP(C14,PRSMen2017[],1,FALSE),0)</f>
        <v>104156</v>
      </c>
      <c r="J14" s="20">
        <f>IF(AND(A14&gt;0,ISNUMBER(A14)),IF(fix7M[[#This Row],[ABBib]]&gt;0,J13+1,J13),0)</f>
        <v>1</v>
      </c>
    </row>
    <row r="15" spans="1:10" x14ac:dyDescent="0.25">
      <c r="A15">
        <v>11</v>
      </c>
      <c r="B15">
        <v>40</v>
      </c>
      <c r="C15">
        <v>20413</v>
      </c>
      <c r="D15" t="s">
        <v>515</v>
      </c>
      <c r="E15">
        <v>1996</v>
      </c>
      <c r="F15" t="s">
        <v>416</v>
      </c>
      <c r="I15" s="20">
        <f>IFERROR(VLOOKUP(C15,PRSMen2017[],1,FALSE),0)</f>
        <v>0</v>
      </c>
      <c r="J15" s="20">
        <f>IF(AND(A15&gt;0,ISNUMBER(A15)),IF(fix7M[[#This Row],[ABBib]]&gt;0,J14+1,J14),0)</f>
        <v>1</v>
      </c>
    </row>
    <row r="16" spans="1:10" x14ac:dyDescent="0.25">
      <c r="A16">
        <v>12</v>
      </c>
      <c r="B16">
        <v>7</v>
      </c>
      <c r="C16">
        <v>104133</v>
      </c>
      <c r="D16" t="s">
        <v>516</v>
      </c>
      <c r="E16">
        <v>1994</v>
      </c>
      <c r="F16" t="s">
        <v>98</v>
      </c>
      <c r="I16" s="20">
        <f>IFERROR(VLOOKUP(C16,PRSMen2017[],1,FALSE),0)</f>
        <v>104133</v>
      </c>
      <c r="J16" s="20">
        <f>IF(AND(A16&gt;0,ISNUMBER(A16)),IF(fix7M[[#This Row],[ABBib]]&gt;0,J15+1,J15),0)</f>
        <v>2</v>
      </c>
    </row>
    <row r="17" spans="1:10" x14ac:dyDescent="0.25">
      <c r="A17">
        <v>12</v>
      </c>
      <c r="B17">
        <v>2</v>
      </c>
      <c r="C17">
        <v>6530950</v>
      </c>
      <c r="D17" t="s">
        <v>517</v>
      </c>
      <c r="E17">
        <v>1994</v>
      </c>
      <c r="F17" t="s">
        <v>96</v>
      </c>
      <c r="I17" s="20">
        <f>IFERROR(VLOOKUP(C17,PRSMen2017[],1,FALSE),0)</f>
        <v>0</v>
      </c>
      <c r="J17" s="20">
        <f>IF(AND(A17&gt;0,ISNUMBER(A17)),IF(fix7M[[#This Row],[ABBib]]&gt;0,J16+1,J16),0)</f>
        <v>2</v>
      </c>
    </row>
    <row r="18" spans="1:10" x14ac:dyDescent="0.25">
      <c r="A18">
        <v>14</v>
      </c>
      <c r="B18">
        <v>18</v>
      </c>
      <c r="C18">
        <v>202586</v>
      </c>
      <c r="D18" t="s">
        <v>518</v>
      </c>
      <c r="E18">
        <v>1994</v>
      </c>
      <c r="F18" t="s">
        <v>507</v>
      </c>
      <c r="I18" s="20">
        <f>IFERROR(VLOOKUP(C18,PRSMen2017[],1,FALSE),0)</f>
        <v>0</v>
      </c>
      <c r="J18" s="20">
        <f>IF(AND(A18&gt;0,ISNUMBER(A18)),IF(fix7M[[#This Row],[ABBib]]&gt;0,J17+1,J17),0)</f>
        <v>2</v>
      </c>
    </row>
    <row r="19" spans="1:10" x14ac:dyDescent="0.25">
      <c r="A19">
        <v>15</v>
      </c>
      <c r="B19">
        <v>19</v>
      </c>
      <c r="C19">
        <v>104469</v>
      </c>
      <c r="D19" t="s">
        <v>503</v>
      </c>
      <c r="E19">
        <v>1997</v>
      </c>
      <c r="F19" t="s">
        <v>98</v>
      </c>
      <c r="I19" s="20">
        <f>IFERROR(VLOOKUP(C19,PRSMen2017[],1,FALSE),0)</f>
        <v>104469</v>
      </c>
      <c r="J19" s="20">
        <f>IF(AND(A19&gt;0,ISNUMBER(A19)),IF(fix7M[[#This Row],[ABBib]]&gt;0,J18+1,J18),0)</f>
        <v>3</v>
      </c>
    </row>
    <row r="20" spans="1:10" x14ac:dyDescent="0.25">
      <c r="A20">
        <v>15</v>
      </c>
      <c r="B20">
        <v>8</v>
      </c>
      <c r="C20">
        <v>6531486</v>
      </c>
      <c r="D20" t="s">
        <v>519</v>
      </c>
      <c r="E20">
        <v>1996</v>
      </c>
      <c r="F20" t="s">
        <v>96</v>
      </c>
      <c r="I20" s="20">
        <f>IFERROR(VLOOKUP(C20,PRSMen2017[],1,FALSE),0)</f>
        <v>0</v>
      </c>
      <c r="J20" s="20">
        <f>IF(AND(A20&gt;0,ISNUMBER(A20)),IF(fix7M[[#This Row],[ABBib]]&gt;0,J19+1,J19),0)</f>
        <v>3</v>
      </c>
    </row>
    <row r="21" spans="1:10" x14ac:dyDescent="0.25">
      <c r="A21">
        <v>17</v>
      </c>
      <c r="B21">
        <v>14</v>
      </c>
      <c r="C21">
        <v>20421</v>
      </c>
      <c r="D21" t="s">
        <v>422</v>
      </c>
      <c r="E21">
        <v>1996</v>
      </c>
      <c r="F21" t="s">
        <v>416</v>
      </c>
      <c r="I21" s="20">
        <f>IFERROR(VLOOKUP(C21,PRSMen2017[],1,FALSE),0)</f>
        <v>0</v>
      </c>
      <c r="J21" s="20">
        <f>IF(AND(A21&gt;0,ISNUMBER(A21)),IF(fix7M[[#This Row],[ABBib]]&gt;0,J20+1,J20),0)</f>
        <v>3</v>
      </c>
    </row>
    <row r="22" spans="1:10" x14ac:dyDescent="0.25">
      <c r="A22">
        <v>18</v>
      </c>
      <c r="B22">
        <v>29</v>
      </c>
      <c r="C22">
        <v>104354</v>
      </c>
      <c r="D22" t="s">
        <v>421</v>
      </c>
      <c r="E22">
        <v>1996</v>
      </c>
      <c r="F22" t="s">
        <v>98</v>
      </c>
      <c r="I22" s="20">
        <f>IFERROR(VLOOKUP(C22,PRSMen2017[],1,FALSE),0)</f>
        <v>104354</v>
      </c>
      <c r="J22" s="20">
        <f>IF(AND(A22&gt;0,ISNUMBER(A22)),IF(fix7M[[#This Row],[ABBib]]&gt;0,J21+1,J21),0)</f>
        <v>4</v>
      </c>
    </row>
    <row r="23" spans="1:10" x14ac:dyDescent="0.25">
      <c r="A23">
        <v>19</v>
      </c>
      <c r="B23">
        <v>28</v>
      </c>
      <c r="C23">
        <v>103994</v>
      </c>
      <c r="D23" t="s">
        <v>520</v>
      </c>
      <c r="E23">
        <v>1993</v>
      </c>
      <c r="F23" t="s">
        <v>98</v>
      </c>
      <c r="I23" s="20">
        <f>IFERROR(VLOOKUP(C23,PRSMen2017[],1,FALSE),0)</f>
        <v>103994</v>
      </c>
      <c r="J23" s="20">
        <f>IF(AND(A23&gt;0,ISNUMBER(A23)),IF(fix7M[[#This Row],[ABBib]]&gt;0,J22+1,J22),0)</f>
        <v>5</v>
      </c>
    </row>
    <row r="24" spans="1:10" x14ac:dyDescent="0.25">
      <c r="A24">
        <v>20</v>
      </c>
      <c r="B24">
        <v>34</v>
      </c>
      <c r="C24">
        <v>502236</v>
      </c>
      <c r="D24" t="s">
        <v>521</v>
      </c>
      <c r="E24">
        <v>1997</v>
      </c>
      <c r="F24" t="s">
        <v>242</v>
      </c>
      <c r="I24" s="20">
        <f>IFERROR(VLOOKUP(C24,PRSMen2017[],1,FALSE),0)</f>
        <v>0</v>
      </c>
      <c r="J24" s="20">
        <f>IF(AND(A24&gt;0,ISNUMBER(A24)),IF(fix7M[[#This Row],[ABBib]]&gt;0,J23+1,J23),0)</f>
        <v>5</v>
      </c>
    </row>
    <row r="25" spans="1:10" x14ac:dyDescent="0.25">
      <c r="A25">
        <v>21</v>
      </c>
      <c r="B25">
        <v>22</v>
      </c>
      <c r="C25">
        <v>103942</v>
      </c>
      <c r="D25" t="s">
        <v>522</v>
      </c>
      <c r="E25">
        <v>1993</v>
      </c>
      <c r="F25" t="s">
        <v>98</v>
      </c>
      <c r="I25" s="20">
        <f>IFERROR(VLOOKUP(C25,PRSMen2017[],1,FALSE),0)</f>
        <v>103942</v>
      </c>
      <c r="J25" s="20">
        <f>IF(AND(A25&gt;0,ISNUMBER(A25)),IF(fix7M[[#This Row],[ABBib]]&gt;0,J24+1,J24),0)</f>
        <v>6</v>
      </c>
    </row>
    <row r="26" spans="1:10" x14ac:dyDescent="0.25">
      <c r="A26">
        <v>22</v>
      </c>
      <c r="B26">
        <v>16</v>
      </c>
      <c r="C26">
        <v>20392</v>
      </c>
      <c r="D26" t="s">
        <v>442</v>
      </c>
      <c r="E26">
        <v>1995</v>
      </c>
      <c r="F26" t="s">
        <v>416</v>
      </c>
      <c r="I26" s="20">
        <f>IFERROR(VLOOKUP(C26,PRSMen2017[],1,FALSE),0)</f>
        <v>0</v>
      </c>
      <c r="J26" s="20">
        <f>IF(AND(A26&gt;0,ISNUMBER(A26)),IF(fix7M[[#This Row],[ABBib]]&gt;0,J25+1,J25),0)</f>
        <v>6</v>
      </c>
    </row>
    <row r="27" spans="1:10" x14ac:dyDescent="0.25">
      <c r="A27">
        <v>23</v>
      </c>
      <c r="B27">
        <v>24</v>
      </c>
      <c r="C27">
        <v>104538</v>
      </c>
      <c r="D27" t="s">
        <v>523</v>
      </c>
      <c r="E27">
        <v>1997</v>
      </c>
      <c r="F27" t="s">
        <v>98</v>
      </c>
      <c r="I27" s="20">
        <f>IFERROR(VLOOKUP(C27,PRSMen2017[],1,FALSE),0)</f>
        <v>0</v>
      </c>
      <c r="J27" s="20">
        <f>IF(AND(A27&gt;0,ISNUMBER(A27)),IF(fix7M[[#This Row],[ABBib]]&gt;0,J26+1,J26),0)</f>
        <v>6</v>
      </c>
    </row>
    <row r="28" spans="1:10" x14ac:dyDescent="0.25">
      <c r="A28">
        <v>24</v>
      </c>
      <c r="B28">
        <v>30</v>
      </c>
      <c r="C28">
        <v>194813</v>
      </c>
      <c r="D28" t="s">
        <v>524</v>
      </c>
      <c r="E28">
        <v>1994</v>
      </c>
      <c r="F28" t="s">
        <v>525</v>
      </c>
      <c r="I28" s="20">
        <f>IFERROR(VLOOKUP(C28,PRSMen2017[],1,FALSE),0)</f>
        <v>0</v>
      </c>
      <c r="J28" s="20">
        <f>IF(AND(A28&gt;0,ISNUMBER(A28)),IF(fix7M[[#This Row],[ABBib]]&gt;0,J27+1,J27),0)</f>
        <v>6</v>
      </c>
    </row>
    <row r="29" spans="1:10" x14ac:dyDescent="0.25">
      <c r="A29">
        <v>25</v>
      </c>
      <c r="B29">
        <v>20</v>
      </c>
      <c r="C29">
        <v>104389</v>
      </c>
      <c r="D29" t="s">
        <v>526</v>
      </c>
      <c r="E29">
        <v>1996</v>
      </c>
      <c r="F29" t="s">
        <v>98</v>
      </c>
      <c r="I29" s="20">
        <f>IFERROR(VLOOKUP(C29,PRSMen2017[],1,FALSE),0)</f>
        <v>0</v>
      </c>
      <c r="J29" s="20">
        <f>IF(AND(A29&gt;0,ISNUMBER(A29)),IF(fix7M[[#This Row],[ABBib]]&gt;0,J28+1,J28),0)</f>
        <v>6</v>
      </c>
    </row>
    <row r="30" spans="1:10" x14ac:dyDescent="0.25">
      <c r="A30">
        <v>26</v>
      </c>
      <c r="B30">
        <v>36</v>
      </c>
      <c r="C30">
        <v>104215</v>
      </c>
      <c r="D30" t="s">
        <v>431</v>
      </c>
      <c r="E30">
        <v>1995</v>
      </c>
      <c r="F30" t="s">
        <v>98</v>
      </c>
      <c r="I30" s="20">
        <f>IFERROR(VLOOKUP(C30,PRSMen2017[],1,FALSE),0)</f>
        <v>0</v>
      </c>
      <c r="J30" s="20">
        <f>IF(AND(A30&gt;0,ISNUMBER(A30)),IF(fix7M[[#This Row],[ABBib]]&gt;0,J29+1,J29),0)</f>
        <v>6</v>
      </c>
    </row>
    <row r="31" spans="1:10" x14ac:dyDescent="0.25">
      <c r="A31">
        <v>27</v>
      </c>
      <c r="B31">
        <v>23</v>
      </c>
      <c r="C31">
        <v>6531228</v>
      </c>
      <c r="D31" t="s">
        <v>527</v>
      </c>
      <c r="E31">
        <v>1995</v>
      </c>
      <c r="F31" t="s">
        <v>528</v>
      </c>
      <c r="I31" s="20">
        <f>IFERROR(VLOOKUP(C31,PRSMen2017[],1,FALSE),0)</f>
        <v>0</v>
      </c>
      <c r="J31" s="20">
        <f>IF(AND(A31&gt;0,ISNUMBER(A31)),IF(fix7M[[#This Row],[ABBib]]&gt;0,J30+1,J30),0)</f>
        <v>6</v>
      </c>
    </row>
    <row r="32" spans="1:10" x14ac:dyDescent="0.25">
      <c r="A32">
        <v>28</v>
      </c>
      <c r="B32">
        <v>37</v>
      </c>
      <c r="C32">
        <v>104632</v>
      </c>
      <c r="D32" t="s">
        <v>499</v>
      </c>
      <c r="E32">
        <v>1998</v>
      </c>
      <c r="F32" t="s">
        <v>98</v>
      </c>
      <c r="I32" s="20">
        <f>IFERROR(VLOOKUP(C32,PRSMen2017[],1,FALSE),0)</f>
        <v>0</v>
      </c>
      <c r="J32" s="20">
        <f>IF(AND(A32&gt;0,ISNUMBER(A32)),IF(fix7M[[#This Row],[ABBib]]&gt;0,J31+1,J31),0)</f>
        <v>6</v>
      </c>
    </row>
    <row r="33" spans="1:10" x14ac:dyDescent="0.25">
      <c r="A33">
        <v>29</v>
      </c>
      <c r="B33">
        <v>50</v>
      </c>
      <c r="C33">
        <v>104710</v>
      </c>
      <c r="D33" t="s">
        <v>444</v>
      </c>
      <c r="E33">
        <v>1999</v>
      </c>
      <c r="F33" t="s">
        <v>98</v>
      </c>
      <c r="I33" s="20">
        <f>IFERROR(VLOOKUP(C33,PRSMen2017[],1,FALSE),0)</f>
        <v>0</v>
      </c>
      <c r="J33" s="20">
        <f>IF(AND(A33&gt;0,ISNUMBER(A33)),IF(fix7M[[#This Row],[ABBib]]&gt;0,J32+1,J32),0)</f>
        <v>6</v>
      </c>
    </row>
    <row r="34" spans="1:10" x14ac:dyDescent="0.25">
      <c r="A34">
        <v>30</v>
      </c>
      <c r="B34">
        <v>42</v>
      </c>
      <c r="C34">
        <v>6532098</v>
      </c>
      <c r="D34" t="s">
        <v>529</v>
      </c>
      <c r="E34">
        <v>1998</v>
      </c>
      <c r="F34" t="s">
        <v>96</v>
      </c>
      <c r="I34" s="20">
        <f>IFERROR(VLOOKUP(C34,PRSMen2017[],1,FALSE),0)</f>
        <v>0</v>
      </c>
      <c r="J34" s="20">
        <f>IF(AND(A34&gt;0,ISNUMBER(A34)),IF(fix7M[[#This Row],[ABBib]]&gt;0,J33+1,J33),0)</f>
        <v>6</v>
      </c>
    </row>
    <row r="35" spans="1:10" x14ac:dyDescent="0.25">
      <c r="A35">
        <v>31</v>
      </c>
      <c r="B35">
        <v>33</v>
      </c>
      <c r="C35">
        <v>104577</v>
      </c>
      <c r="D35" t="s">
        <v>530</v>
      </c>
      <c r="E35">
        <v>1998</v>
      </c>
      <c r="F35" t="s">
        <v>98</v>
      </c>
      <c r="I35" s="20">
        <f>IFERROR(VLOOKUP(C35,PRSMen2017[],1,FALSE),0)</f>
        <v>0</v>
      </c>
      <c r="J35" s="20">
        <f>IF(AND(A35&gt;0,ISNUMBER(A35)),IF(fix7M[[#This Row],[ABBib]]&gt;0,J34+1,J34),0)</f>
        <v>6</v>
      </c>
    </row>
    <row r="36" spans="1:10" x14ac:dyDescent="0.25">
      <c r="A36">
        <v>32</v>
      </c>
      <c r="B36">
        <v>39</v>
      </c>
      <c r="C36">
        <v>104537</v>
      </c>
      <c r="D36" t="s">
        <v>428</v>
      </c>
      <c r="E36">
        <v>1997</v>
      </c>
      <c r="F36" t="s">
        <v>98</v>
      </c>
      <c r="I36" s="20">
        <f>IFERROR(VLOOKUP(C36,PRSMen2017[],1,FALSE),0)</f>
        <v>0</v>
      </c>
      <c r="J36" s="20">
        <f>IF(AND(A36&gt;0,ISNUMBER(A36)),IF(fix7M[[#This Row],[ABBib]]&gt;0,J35+1,J35),0)</f>
        <v>6</v>
      </c>
    </row>
    <row r="37" spans="1:10" x14ac:dyDescent="0.25">
      <c r="A37">
        <v>33</v>
      </c>
      <c r="B37">
        <v>35</v>
      </c>
      <c r="C37">
        <v>104697</v>
      </c>
      <c r="D37" t="s">
        <v>426</v>
      </c>
      <c r="E37">
        <v>1999</v>
      </c>
      <c r="F37" t="s">
        <v>98</v>
      </c>
      <c r="I37" s="20">
        <f>IFERROR(VLOOKUP(C37,PRSMen2017[],1,FALSE),0)</f>
        <v>104697</v>
      </c>
      <c r="J37" s="20">
        <f>IF(AND(A37&gt;0,ISNUMBER(A37)),IF(fix7M[[#This Row],[ABBib]]&gt;0,J36+1,J36),0)</f>
        <v>7</v>
      </c>
    </row>
    <row r="38" spans="1:10" x14ac:dyDescent="0.25">
      <c r="A38">
        <v>34</v>
      </c>
      <c r="B38">
        <v>74</v>
      </c>
      <c r="C38">
        <v>104885</v>
      </c>
      <c r="D38" t="s">
        <v>473</v>
      </c>
      <c r="E38">
        <v>2000</v>
      </c>
      <c r="F38" t="s">
        <v>98</v>
      </c>
      <c r="I38" s="20">
        <f>IFERROR(VLOOKUP(C38,PRSMen2017[],1,FALSE),0)</f>
        <v>104885</v>
      </c>
      <c r="J38" s="20">
        <f>IF(AND(A38&gt;0,ISNUMBER(A38)),IF(fix7M[[#This Row],[ABBib]]&gt;0,J37+1,J37),0)</f>
        <v>8</v>
      </c>
    </row>
    <row r="39" spans="1:10" x14ac:dyDescent="0.25">
      <c r="A39">
        <v>35</v>
      </c>
      <c r="B39">
        <v>52</v>
      </c>
      <c r="C39">
        <v>104582</v>
      </c>
      <c r="D39" t="s">
        <v>435</v>
      </c>
      <c r="E39">
        <v>1998</v>
      </c>
      <c r="F39" t="s">
        <v>98</v>
      </c>
      <c r="I39" s="20">
        <f>IFERROR(VLOOKUP(C39,PRSMen2017[],1,FALSE),0)</f>
        <v>104582</v>
      </c>
      <c r="J39" s="20">
        <f>IF(AND(A39&gt;0,ISNUMBER(A39)),IF(fix7M[[#This Row],[ABBib]]&gt;0,J38+1,J38),0)</f>
        <v>9</v>
      </c>
    </row>
    <row r="40" spans="1:10" x14ac:dyDescent="0.25">
      <c r="A40">
        <v>36</v>
      </c>
      <c r="B40">
        <v>51</v>
      </c>
      <c r="C40">
        <v>104713</v>
      </c>
      <c r="D40" t="s">
        <v>531</v>
      </c>
      <c r="E40">
        <v>1999</v>
      </c>
      <c r="F40" t="s">
        <v>98</v>
      </c>
      <c r="I40" s="20">
        <f>IFERROR(VLOOKUP(C40,PRSMen2017[],1,FALSE),0)</f>
        <v>0</v>
      </c>
      <c r="J40" s="20">
        <f>IF(AND(A40&gt;0,ISNUMBER(A40)),IF(fix7M[[#This Row],[ABBib]]&gt;0,J39+1,J39),0)</f>
        <v>9</v>
      </c>
    </row>
    <row r="41" spans="1:10" x14ac:dyDescent="0.25">
      <c r="A41">
        <v>36</v>
      </c>
      <c r="B41">
        <v>41</v>
      </c>
      <c r="C41">
        <v>40607</v>
      </c>
      <c r="D41" t="s">
        <v>532</v>
      </c>
      <c r="E41">
        <v>1997</v>
      </c>
      <c r="F41" t="s">
        <v>274</v>
      </c>
      <c r="I41" s="20">
        <f>IFERROR(VLOOKUP(C41,PRSMen2017[],1,FALSE),0)</f>
        <v>0</v>
      </c>
      <c r="J41" s="20">
        <f>IF(AND(A41&gt;0,ISNUMBER(A41)),IF(fix7M[[#This Row],[ABBib]]&gt;0,J40+1,J40),0)</f>
        <v>9</v>
      </c>
    </row>
    <row r="42" spans="1:10" x14ac:dyDescent="0.25">
      <c r="A42">
        <v>38</v>
      </c>
      <c r="B42">
        <v>27</v>
      </c>
      <c r="C42">
        <v>104346</v>
      </c>
      <c r="D42" t="s">
        <v>437</v>
      </c>
      <c r="E42">
        <v>1996</v>
      </c>
      <c r="F42" t="s">
        <v>98</v>
      </c>
      <c r="I42" s="20">
        <f>IFERROR(VLOOKUP(C42,PRSMen2017[],1,FALSE),0)</f>
        <v>104346</v>
      </c>
      <c r="J42" s="20">
        <f>IF(AND(A42&gt;0,ISNUMBER(A42)),IF(fix7M[[#This Row],[ABBib]]&gt;0,J41+1,J41),0)</f>
        <v>10</v>
      </c>
    </row>
    <row r="43" spans="1:10" x14ac:dyDescent="0.25">
      <c r="A43">
        <v>39</v>
      </c>
      <c r="B43">
        <v>44</v>
      </c>
      <c r="C43">
        <v>6532099</v>
      </c>
      <c r="D43" t="s">
        <v>533</v>
      </c>
      <c r="E43">
        <v>1998</v>
      </c>
      <c r="F43" t="s">
        <v>96</v>
      </c>
      <c r="I43" s="20">
        <f>IFERROR(VLOOKUP(C43,PRSMen2017[],1,FALSE),0)</f>
        <v>0</v>
      </c>
      <c r="J43" s="20">
        <f>IF(AND(A43&gt;0,ISNUMBER(A43)),IF(fix7M[[#This Row],[ABBib]]&gt;0,J42+1,J42),0)</f>
        <v>10</v>
      </c>
    </row>
    <row r="44" spans="1:10" x14ac:dyDescent="0.25">
      <c r="A44">
        <v>40</v>
      </c>
      <c r="B44">
        <v>32</v>
      </c>
      <c r="C44">
        <v>104277</v>
      </c>
      <c r="D44" t="s">
        <v>534</v>
      </c>
      <c r="E44">
        <v>1995</v>
      </c>
      <c r="F44" t="s">
        <v>98</v>
      </c>
      <c r="I44" s="20">
        <f>IFERROR(VLOOKUP(C44,PRSMen2017[],1,FALSE),0)</f>
        <v>104277</v>
      </c>
      <c r="J44" s="20">
        <f>IF(AND(A44&gt;0,ISNUMBER(A44)),IF(fix7M[[#This Row],[ABBib]]&gt;0,J43+1,J43),0)</f>
        <v>11</v>
      </c>
    </row>
    <row r="45" spans="1:10" x14ac:dyDescent="0.25">
      <c r="A45">
        <v>41</v>
      </c>
      <c r="B45">
        <v>60</v>
      </c>
      <c r="C45">
        <v>104687</v>
      </c>
      <c r="D45" t="s">
        <v>443</v>
      </c>
      <c r="E45">
        <v>1999</v>
      </c>
      <c r="F45" t="s">
        <v>98</v>
      </c>
      <c r="I45" s="20">
        <f>IFERROR(VLOOKUP(C45,PRSMen2017[],1,FALSE),0)</f>
        <v>104687</v>
      </c>
      <c r="J45" s="20">
        <f>IF(AND(A45&gt;0,ISNUMBER(A45)),IF(fix7M[[#This Row],[ABBib]]&gt;0,J44+1,J44),0)</f>
        <v>12</v>
      </c>
    </row>
    <row r="46" spans="1:10" x14ac:dyDescent="0.25">
      <c r="A46">
        <v>42</v>
      </c>
      <c r="B46">
        <v>45</v>
      </c>
      <c r="C46">
        <v>6531843</v>
      </c>
      <c r="D46" t="s">
        <v>535</v>
      </c>
      <c r="E46">
        <v>1997</v>
      </c>
      <c r="F46" t="s">
        <v>96</v>
      </c>
      <c r="I46" s="20">
        <f>IFERROR(VLOOKUP(C46,PRSMen2017[],1,FALSE),0)</f>
        <v>0</v>
      </c>
      <c r="J46" s="20">
        <f>IF(AND(A46&gt;0,ISNUMBER(A46)),IF(fix7M[[#This Row],[ABBib]]&gt;0,J45+1,J45),0)</f>
        <v>12</v>
      </c>
    </row>
    <row r="47" spans="1:10" x14ac:dyDescent="0.25">
      <c r="A47">
        <v>43</v>
      </c>
      <c r="B47">
        <v>57</v>
      </c>
      <c r="C47">
        <v>104698</v>
      </c>
      <c r="D47" t="s">
        <v>454</v>
      </c>
      <c r="E47">
        <v>1999</v>
      </c>
      <c r="F47" t="s">
        <v>98</v>
      </c>
      <c r="I47" s="20">
        <f>IFERROR(VLOOKUP(C47,PRSMen2017[],1,FALSE),0)</f>
        <v>104698</v>
      </c>
      <c r="J47" s="20">
        <f>IF(AND(A47&gt;0,ISNUMBER(A47)),IF(fix7M[[#This Row],[ABBib]]&gt;0,J46+1,J46),0)</f>
        <v>13</v>
      </c>
    </row>
    <row r="48" spans="1:10" x14ac:dyDescent="0.25">
      <c r="A48">
        <v>44</v>
      </c>
      <c r="B48">
        <v>46</v>
      </c>
      <c r="C48">
        <v>104581</v>
      </c>
      <c r="D48" t="s">
        <v>433</v>
      </c>
      <c r="E48">
        <v>1998</v>
      </c>
      <c r="F48" t="s">
        <v>98</v>
      </c>
      <c r="I48" s="20">
        <f>IFERROR(VLOOKUP(C48,PRSMen2017[],1,FALSE),0)</f>
        <v>104581</v>
      </c>
      <c r="J48" s="20">
        <f>IF(AND(A48&gt;0,ISNUMBER(A48)),IF(fix7M[[#This Row],[ABBib]]&gt;0,J47+1,J47),0)</f>
        <v>14</v>
      </c>
    </row>
    <row r="49" spans="1:10" x14ac:dyDescent="0.25">
      <c r="A49">
        <v>45</v>
      </c>
      <c r="B49">
        <v>26</v>
      </c>
      <c r="C49">
        <v>104620</v>
      </c>
      <c r="D49" t="s">
        <v>487</v>
      </c>
      <c r="E49">
        <v>1998</v>
      </c>
      <c r="F49" t="s">
        <v>98</v>
      </c>
      <c r="I49" s="20">
        <f>IFERROR(VLOOKUP(C49,PRSMen2017[],1,FALSE),0)</f>
        <v>0</v>
      </c>
      <c r="J49" s="20">
        <f>IF(AND(A49&gt;0,ISNUMBER(A49)),IF(fix7M[[#This Row],[ABBib]]&gt;0,J48+1,J48),0)</f>
        <v>14</v>
      </c>
    </row>
    <row r="50" spans="1:10" x14ac:dyDescent="0.25">
      <c r="A50">
        <v>46</v>
      </c>
      <c r="B50">
        <v>75</v>
      </c>
      <c r="C50">
        <v>104879</v>
      </c>
      <c r="D50" t="s">
        <v>492</v>
      </c>
      <c r="E50">
        <v>2000</v>
      </c>
      <c r="F50" t="s">
        <v>98</v>
      </c>
      <c r="I50" s="20">
        <f>IFERROR(VLOOKUP(C50,PRSMen2017[],1,FALSE),0)</f>
        <v>104879</v>
      </c>
      <c r="J50" s="20">
        <f>IF(AND(A50&gt;0,ISNUMBER(A50)),IF(fix7M[[#This Row],[ABBib]]&gt;0,J49+1,J49),0)</f>
        <v>15</v>
      </c>
    </row>
    <row r="51" spans="1:10" x14ac:dyDescent="0.25">
      <c r="A51">
        <v>47</v>
      </c>
      <c r="B51">
        <v>59</v>
      </c>
      <c r="C51">
        <v>104282</v>
      </c>
      <c r="D51" t="s">
        <v>536</v>
      </c>
      <c r="E51">
        <v>1995</v>
      </c>
      <c r="F51" t="s">
        <v>98</v>
      </c>
      <c r="I51" s="20">
        <f>IFERROR(VLOOKUP(C51,PRSMen2017[],1,FALSE),0)</f>
        <v>0</v>
      </c>
      <c r="J51" s="20">
        <f>IF(AND(A51&gt;0,ISNUMBER(A51)),IF(fix7M[[#This Row],[ABBib]]&gt;0,J50+1,J50),0)</f>
        <v>15</v>
      </c>
    </row>
    <row r="52" spans="1:10" x14ac:dyDescent="0.25">
      <c r="A52">
        <v>48</v>
      </c>
      <c r="B52">
        <v>38</v>
      </c>
      <c r="C52">
        <v>104508</v>
      </c>
      <c r="D52" t="s">
        <v>432</v>
      </c>
      <c r="E52">
        <v>1997</v>
      </c>
      <c r="F52" t="s">
        <v>98</v>
      </c>
      <c r="I52" s="20">
        <f>IFERROR(VLOOKUP(C52,PRSMen2017[],1,FALSE),0)</f>
        <v>0</v>
      </c>
      <c r="J52" s="20">
        <f>IF(AND(A52&gt;0,ISNUMBER(A52)),IF(fix7M[[#This Row],[ABBib]]&gt;0,J51+1,J51),0)</f>
        <v>15</v>
      </c>
    </row>
    <row r="53" spans="1:10" x14ac:dyDescent="0.25">
      <c r="A53">
        <v>49</v>
      </c>
      <c r="B53">
        <v>77</v>
      </c>
      <c r="C53">
        <v>104901</v>
      </c>
      <c r="D53" t="s">
        <v>482</v>
      </c>
      <c r="E53">
        <v>2000</v>
      </c>
      <c r="F53" t="s">
        <v>98</v>
      </c>
      <c r="I53" s="20">
        <f>IFERROR(VLOOKUP(C53,PRSMen2017[],1,FALSE),0)</f>
        <v>0</v>
      </c>
      <c r="J53" s="20">
        <f>IF(AND(A53&gt;0,ISNUMBER(A53)),IF(fix7M[[#This Row],[ABBib]]&gt;0,J52+1,J52),0)</f>
        <v>15</v>
      </c>
    </row>
    <row r="54" spans="1:10" x14ac:dyDescent="0.25">
      <c r="A54">
        <v>50</v>
      </c>
      <c r="B54">
        <v>63</v>
      </c>
      <c r="C54">
        <v>750107</v>
      </c>
      <c r="D54" t="s">
        <v>452</v>
      </c>
      <c r="E54">
        <v>1998</v>
      </c>
      <c r="F54" t="s">
        <v>453</v>
      </c>
      <c r="I54" s="20">
        <f>IFERROR(VLOOKUP(C54,PRSMen2017[],1,FALSE),0)</f>
        <v>750107</v>
      </c>
      <c r="J54" s="20">
        <f>IF(AND(A54&gt;0,ISNUMBER(A54)),IF(fix7M[[#This Row],[ABBib]]&gt;0,J53+1,J53),0)</f>
        <v>16</v>
      </c>
    </row>
    <row r="55" spans="1:10" x14ac:dyDescent="0.25">
      <c r="A55">
        <v>51</v>
      </c>
      <c r="B55">
        <v>64</v>
      </c>
      <c r="C55">
        <v>104895</v>
      </c>
      <c r="D55" t="s">
        <v>463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IF(AND(A55&gt;0,ISNUMBER(A55)),IF(fix7M[[#This Row],[ABBib]]&gt;0,J54+1,J54),0)</f>
        <v>16</v>
      </c>
    </row>
    <row r="56" spans="1:10" x14ac:dyDescent="0.25">
      <c r="A56">
        <v>52</v>
      </c>
      <c r="B56">
        <v>62</v>
      </c>
      <c r="C56">
        <v>104890</v>
      </c>
      <c r="D56" t="s">
        <v>491</v>
      </c>
      <c r="E56">
        <v>2000</v>
      </c>
      <c r="F56" t="s">
        <v>98</v>
      </c>
      <c r="I56" s="20">
        <f>IFERROR(VLOOKUP(C56,PRSMen2017[],1,FALSE),0)</f>
        <v>0</v>
      </c>
      <c r="J56" s="20">
        <f>IF(AND(A56&gt;0,ISNUMBER(A56)),IF(fix7M[[#This Row],[ABBib]]&gt;0,J55+1,J55),0)</f>
        <v>16</v>
      </c>
    </row>
    <row r="57" spans="1:10" x14ac:dyDescent="0.25">
      <c r="A57">
        <v>53</v>
      </c>
      <c r="B57">
        <v>71</v>
      </c>
      <c r="C57">
        <v>104695</v>
      </c>
      <c r="D57" t="s">
        <v>497</v>
      </c>
      <c r="E57">
        <v>1999</v>
      </c>
      <c r="F57" t="s">
        <v>98</v>
      </c>
      <c r="I57" s="20">
        <f>IFERROR(VLOOKUP(C57,PRSMen2017[],1,FALSE),0)</f>
        <v>104695</v>
      </c>
      <c r="J57" s="20">
        <f>IF(AND(A57&gt;0,ISNUMBER(A57)),IF(fix7M[[#This Row],[ABBib]]&gt;0,J56+1,J56),0)</f>
        <v>17</v>
      </c>
    </row>
    <row r="58" spans="1:10" x14ac:dyDescent="0.25">
      <c r="A58">
        <v>54</v>
      </c>
      <c r="B58">
        <v>61</v>
      </c>
      <c r="C58">
        <v>104887</v>
      </c>
      <c r="D58" t="s">
        <v>537</v>
      </c>
      <c r="E58">
        <v>2000</v>
      </c>
      <c r="F58" t="s">
        <v>98</v>
      </c>
      <c r="I58" s="20">
        <f>IFERROR(VLOOKUP(C58,PRSMen2017[],1,FALSE),0)</f>
        <v>0</v>
      </c>
      <c r="J58" s="20">
        <f>IF(AND(A58&gt;0,ISNUMBER(A58)),IF(fix7M[[#This Row],[ABBib]]&gt;0,J57+1,J57),0)</f>
        <v>17</v>
      </c>
    </row>
    <row r="59" spans="1:10" x14ac:dyDescent="0.25">
      <c r="A59">
        <v>55</v>
      </c>
      <c r="B59">
        <v>56</v>
      </c>
      <c r="C59">
        <v>6293353</v>
      </c>
      <c r="D59" t="s">
        <v>538</v>
      </c>
      <c r="E59">
        <v>1999</v>
      </c>
      <c r="F59" t="s">
        <v>539</v>
      </c>
      <c r="I59" s="20">
        <f>IFERROR(VLOOKUP(C59,PRSMen2017[],1,FALSE),0)</f>
        <v>0</v>
      </c>
      <c r="J59" s="20">
        <f>IF(AND(A59&gt;0,ISNUMBER(A59)),IF(fix7M[[#This Row],[ABBib]]&gt;0,J58+1,J58),0)</f>
        <v>17</v>
      </c>
    </row>
    <row r="60" spans="1:10" x14ac:dyDescent="0.25">
      <c r="A60">
        <v>56</v>
      </c>
      <c r="B60">
        <v>73</v>
      </c>
      <c r="C60">
        <v>40656</v>
      </c>
      <c r="D60" t="s">
        <v>540</v>
      </c>
      <c r="E60">
        <v>2000</v>
      </c>
      <c r="F60" t="s">
        <v>274</v>
      </c>
      <c r="I60" s="20">
        <f>IFERROR(VLOOKUP(C60,PRSMen2017[],1,FALSE),0)</f>
        <v>0</v>
      </c>
      <c r="J60" s="20">
        <f>IF(AND(A60&gt;0,ISNUMBER(A60)),IF(fix7M[[#This Row],[ABBib]]&gt;0,J59+1,J59),0)</f>
        <v>17</v>
      </c>
    </row>
    <row r="61" spans="1:10" x14ac:dyDescent="0.25">
      <c r="A61">
        <v>57</v>
      </c>
      <c r="B61">
        <v>89</v>
      </c>
      <c r="C61">
        <v>104917</v>
      </c>
      <c r="D61" t="s">
        <v>478</v>
      </c>
      <c r="E61">
        <v>2000</v>
      </c>
      <c r="F61" t="s">
        <v>98</v>
      </c>
      <c r="I61" s="20">
        <f>IFERROR(VLOOKUP(C61,PRSMen2017[],1,FALSE),0)</f>
        <v>104917</v>
      </c>
      <c r="J61" s="20">
        <f>IF(AND(A61&gt;0,ISNUMBER(A61)),IF(fix7M[[#This Row],[ABBib]]&gt;0,J60+1,J60),0)</f>
        <v>18</v>
      </c>
    </row>
    <row r="62" spans="1:10" x14ac:dyDescent="0.25">
      <c r="A62">
        <v>58</v>
      </c>
      <c r="B62">
        <v>53</v>
      </c>
      <c r="C62">
        <v>6531915</v>
      </c>
      <c r="D62" t="s">
        <v>541</v>
      </c>
      <c r="E62">
        <v>1997</v>
      </c>
      <c r="F62" t="s">
        <v>96</v>
      </c>
      <c r="I62" s="20">
        <f>IFERROR(VLOOKUP(C62,PRSMen2017[],1,FALSE),0)</f>
        <v>0</v>
      </c>
      <c r="J62" s="20">
        <f>IF(AND(A62&gt;0,ISNUMBER(A62)),IF(fix7M[[#This Row],[ABBib]]&gt;0,J61+1,J61),0)</f>
        <v>18</v>
      </c>
    </row>
    <row r="63" spans="1:10" x14ac:dyDescent="0.25">
      <c r="A63">
        <v>59</v>
      </c>
      <c r="B63">
        <v>58</v>
      </c>
      <c r="C63">
        <v>104804</v>
      </c>
      <c r="D63" t="s">
        <v>447</v>
      </c>
      <c r="E63">
        <v>1999</v>
      </c>
      <c r="F63" t="s">
        <v>98</v>
      </c>
      <c r="I63" s="20">
        <f>IFERROR(VLOOKUP(C63,PRSMen2017[],1,FALSE),0)</f>
        <v>0</v>
      </c>
      <c r="J63" s="20">
        <f>IF(AND(A63&gt;0,ISNUMBER(A63)),IF(fix7M[[#This Row],[ABBib]]&gt;0,J62+1,J62),0)</f>
        <v>18</v>
      </c>
    </row>
    <row r="64" spans="1:10" x14ac:dyDescent="0.25">
      <c r="A64">
        <v>60</v>
      </c>
      <c r="B64">
        <v>88</v>
      </c>
      <c r="C64">
        <v>104883</v>
      </c>
      <c r="D64" t="s">
        <v>493</v>
      </c>
      <c r="E64">
        <v>2000</v>
      </c>
      <c r="F64" t="s">
        <v>98</v>
      </c>
      <c r="I64" s="20">
        <f>IFERROR(VLOOKUP(C64,PRSMen2017[],1,FALSE),0)</f>
        <v>104883</v>
      </c>
      <c r="J64" s="20">
        <f>IF(AND(A64&gt;0,ISNUMBER(A64)),IF(fix7M[[#This Row],[ABBib]]&gt;0,J63+1,J63),0)</f>
        <v>19</v>
      </c>
    </row>
    <row r="65" spans="1:10" x14ac:dyDescent="0.25">
      <c r="A65">
        <v>61</v>
      </c>
      <c r="B65">
        <v>93</v>
      </c>
      <c r="C65">
        <v>104877</v>
      </c>
      <c r="D65" t="s">
        <v>542</v>
      </c>
      <c r="E65">
        <v>2000</v>
      </c>
      <c r="F65" t="s">
        <v>98</v>
      </c>
      <c r="I65" s="20">
        <f>IFERROR(VLOOKUP(C65,PRSMen2017[],1,FALSE),0)</f>
        <v>104877</v>
      </c>
      <c r="J65" s="20">
        <f>IF(AND(A65&gt;0,ISNUMBER(A65)),IF(fix7M[[#This Row],[ABBib]]&gt;0,J64+1,J64),0)</f>
        <v>20</v>
      </c>
    </row>
    <row r="66" spans="1:10" x14ac:dyDescent="0.25">
      <c r="A66">
        <v>62</v>
      </c>
      <c r="B66">
        <v>78</v>
      </c>
      <c r="C66">
        <v>104696</v>
      </c>
      <c r="D66" t="s">
        <v>468</v>
      </c>
      <c r="E66">
        <v>1999</v>
      </c>
      <c r="F66" t="s">
        <v>98</v>
      </c>
      <c r="I66" s="20">
        <f>IFERROR(VLOOKUP(C66,PRSMen2017[],1,FALSE),0)</f>
        <v>104696</v>
      </c>
      <c r="J66" s="20">
        <f>IF(AND(A66&gt;0,ISNUMBER(A66)),IF(fix7M[[#This Row],[ABBib]]&gt;0,J65+1,J65),0)</f>
        <v>21</v>
      </c>
    </row>
    <row r="67" spans="1:10" x14ac:dyDescent="0.25">
      <c r="A67">
        <v>63</v>
      </c>
      <c r="B67">
        <v>106</v>
      </c>
      <c r="C67">
        <v>104892</v>
      </c>
      <c r="D67" t="s">
        <v>543</v>
      </c>
      <c r="E67">
        <v>2000</v>
      </c>
      <c r="F67" t="s">
        <v>98</v>
      </c>
      <c r="I67" s="20">
        <f>IFERROR(VLOOKUP(C67,PRSMen2017[],1,FALSE),0)</f>
        <v>0</v>
      </c>
      <c r="J67" s="20">
        <f>IF(AND(A67&gt;0,ISNUMBER(A67)),IF(fix7M[[#This Row],[ABBib]]&gt;0,J66+1,J66),0)</f>
        <v>21</v>
      </c>
    </row>
    <row r="68" spans="1:10" x14ac:dyDescent="0.25">
      <c r="A68">
        <v>64</v>
      </c>
      <c r="B68">
        <v>49</v>
      </c>
      <c r="C68">
        <v>6532109</v>
      </c>
      <c r="D68" t="s">
        <v>544</v>
      </c>
      <c r="E68">
        <v>1998</v>
      </c>
      <c r="F68" t="s">
        <v>96</v>
      </c>
      <c r="I68" s="20">
        <f>IFERROR(VLOOKUP(C68,PRSMen2017[],1,FALSE),0)</f>
        <v>0</v>
      </c>
      <c r="J68" s="20">
        <f>IF(AND(A68&gt;0,ISNUMBER(A68)),IF(fix7M[[#This Row],[ABBib]]&gt;0,J67+1,J67),0)</f>
        <v>21</v>
      </c>
    </row>
    <row r="69" spans="1:10" x14ac:dyDescent="0.25">
      <c r="A69">
        <v>65</v>
      </c>
      <c r="B69">
        <v>67</v>
      </c>
      <c r="C69">
        <v>104896</v>
      </c>
      <c r="D69" t="s">
        <v>460</v>
      </c>
      <c r="E69">
        <v>2000</v>
      </c>
      <c r="F69" t="s">
        <v>98</v>
      </c>
      <c r="I69" s="20">
        <f>IFERROR(VLOOKUP(C69,PRSMen2017[],1,FALSE),0)</f>
        <v>0</v>
      </c>
      <c r="J69" s="20">
        <f>IF(AND(A69&gt;0,ISNUMBER(A69)),IF(fix7M[[#This Row],[ABBib]]&gt;0,J68+1,J68),0)</f>
        <v>21</v>
      </c>
    </row>
    <row r="70" spans="1:10" x14ac:dyDescent="0.25">
      <c r="A70">
        <v>66</v>
      </c>
      <c r="B70">
        <v>86</v>
      </c>
      <c r="C70">
        <v>104918</v>
      </c>
      <c r="D70" t="s">
        <v>457</v>
      </c>
      <c r="E70">
        <v>2000</v>
      </c>
      <c r="F70" t="s">
        <v>98</v>
      </c>
      <c r="I70" s="20">
        <f>IFERROR(VLOOKUP(C70,PRSMen2017[],1,FALSE),0)</f>
        <v>104918</v>
      </c>
      <c r="J70" s="20">
        <f>IF(AND(A70&gt;0,ISNUMBER(A70)),IF(fix7M[[#This Row],[ABBib]]&gt;0,J69+1,J69),0)</f>
        <v>22</v>
      </c>
    </row>
    <row r="71" spans="1:10" x14ac:dyDescent="0.25">
      <c r="A71">
        <v>67</v>
      </c>
      <c r="B71">
        <v>79</v>
      </c>
      <c r="C71">
        <v>104806</v>
      </c>
      <c r="D71" t="s">
        <v>545</v>
      </c>
      <c r="E71">
        <v>1999</v>
      </c>
      <c r="F71" t="s">
        <v>98</v>
      </c>
      <c r="I71" s="20">
        <f>IFERROR(VLOOKUP(C71,PRSMen2017[],1,FALSE),0)</f>
        <v>0</v>
      </c>
      <c r="J71" s="20">
        <f>IF(AND(A71&gt;0,ISNUMBER(A71)),IF(fix7M[[#This Row],[ABBib]]&gt;0,J70+1,J70),0)</f>
        <v>22</v>
      </c>
    </row>
    <row r="72" spans="1:10" x14ac:dyDescent="0.25">
      <c r="A72">
        <v>68</v>
      </c>
      <c r="B72">
        <v>108</v>
      </c>
      <c r="C72">
        <v>104914</v>
      </c>
      <c r="D72" t="s">
        <v>480</v>
      </c>
      <c r="E72">
        <v>2000</v>
      </c>
      <c r="F72" t="s">
        <v>98</v>
      </c>
      <c r="I72" s="20">
        <f>IFERROR(VLOOKUP(C72,PRSMen2017[],1,FALSE),0)</f>
        <v>0</v>
      </c>
      <c r="J72" s="20">
        <f>IF(AND(A72&gt;0,ISNUMBER(A72)),IF(fix7M[[#This Row],[ABBib]]&gt;0,J71+1,J71),0)</f>
        <v>22</v>
      </c>
    </row>
    <row r="73" spans="1:10" x14ac:dyDescent="0.25">
      <c r="A73">
        <v>69</v>
      </c>
      <c r="B73">
        <v>103</v>
      </c>
      <c r="C73">
        <v>104923</v>
      </c>
      <c r="D73" t="s">
        <v>479</v>
      </c>
      <c r="E73">
        <v>2000</v>
      </c>
      <c r="F73" t="s">
        <v>98</v>
      </c>
      <c r="I73" s="20">
        <f>IFERROR(VLOOKUP(C73,PRSMen2017[],1,FALSE),0)</f>
        <v>0</v>
      </c>
      <c r="J73" s="20">
        <f>IF(AND(A73&gt;0,ISNUMBER(A73)),IF(fix7M[[#This Row],[ABBib]]&gt;0,J72+1,J72),0)</f>
        <v>22</v>
      </c>
    </row>
    <row r="74" spans="1:10" x14ac:dyDescent="0.25">
      <c r="A74">
        <v>70</v>
      </c>
      <c r="B74">
        <v>107</v>
      </c>
      <c r="C74">
        <v>6532349</v>
      </c>
      <c r="D74" t="s">
        <v>546</v>
      </c>
      <c r="E74">
        <v>1999</v>
      </c>
      <c r="F74" t="s">
        <v>96</v>
      </c>
      <c r="I74" s="20">
        <f>IFERROR(VLOOKUP(C74,PRSMen2017[],1,FALSE),0)</f>
        <v>0</v>
      </c>
      <c r="J74" s="20">
        <f>IF(AND(A74&gt;0,ISNUMBER(A74)),IF(fix7M[[#This Row],[ABBib]]&gt;0,J73+1,J73),0)</f>
        <v>22</v>
      </c>
    </row>
    <row r="75" spans="1:10" x14ac:dyDescent="0.25">
      <c r="A75">
        <v>71</v>
      </c>
      <c r="B75">
        <v>80</v>
      </c>
      <c r="C75">
        <v>104690</v>
      </c>
      <c r="D75" t="s">
        <v>477</v>
      </c>
      <c r="E75">
        <v>1999</v>
      </c>
      <c r="F75" t="s">
        <v>98</v>
      </c>
      <c r="I75" s="20">
        <f>IFERROR(VLOOKUP(C75,PRSMen2017[],1,FALSE),0)</f>
        <v>104690</v>
      </c>
      <c r="J75" s="20">
        <f>IF(AND(A75&gt;0,ISNUMBER(A75)),IF(fix7M[[#This Row],[ABBib]]&gt;0,J74+1,J74),0)</f>
        <v>23</v>
      </c>
    </row>
    <row r="76" spans="1:10" x14ac:dyDescent="0.25">
      <c r="A76">
        <v>72</v>
      </c>
      <c r="B76">
        <v>101</v>
      </c>
      <c r="C76">
        <v>104886</v>
      </c>
      <c r="D76" t="s">
        <v>465</v>
      </c>
      <c r="E76">
        <v>2000</v>
      </c>
      <c r="F76" t="s">
        <v>98</v>
      </c>
      <c r="I76" s="20">
        <f>IFERROR(VLOOKUP(C76,PRSMen2017[],1,FALSE),0)</f>
        <v>0</v>
      </c>
      <c r="J76" s="20">
        <f>IF(AND(A76&gt;0,ISNUMBER(A76)),IF(fix7M[[#This Row],[ABBib]]&gt;0,J75+1,J75),0)</f>
        <v>23</v>
      </c>
    </row>
    <row r="77" spans="1:10" x14ac:dyDescent="0.25">
      <c r="A77">
        <v>73</v>
      </c>
      <c r="B77">
        <v>82</v>
      </c>
      <c r="C77">
        <v>104684</v>
      </c>
      <c r="D77" t="s">
        <v>462</v>
      </c>
      <c r="E77">
        <v>1999</v>
      </c>
      <c r="F77" t="s">
        <v>98</v>
      </c>
      <c r="I77" s="20">
        <f>IFERROR(VLOOKUP(C77,PRSMen2017[],1,FALSE),0)</f>
        <v>104684</v>
      </c>
      <c r="J77" s="20">
        <f>IF(AND(A77&gt;0,ISNUMBER(A77)),IF(fix7M[[#This Row],[ABBib]]&gt;0,J76+1,J76),0)</f>
        <v>24</v>
      </c>
    </row>
    <row r="78" spans="1:10" x14ac:dyDescent="0.25">
      <c r="A78">
        <v>74</v>
      </c>
      <c r="B78">
        <v>92</v>
      </c>
      <c r="C78">
        <v>104924</v>
      </c>
      <c r="D78" t="s">
        <v>470</v>
      </c>
      <c r="E78">
        <v>2000</v>
      </c>
      <c r="F78" t="s">
        <v>98</v>
      </c>
      <c r="I78" s="20">
        <f>IFERROR(VLOOKUP(C78,PRSMen2017[],1,FALSE),0)</f>
        <v>0</v>
      </c>
      <c r="J78" s="20">
        <f>IF(AND(A78&gt;0,ISNUMBER(A78)),IF(fix7M[[#This Row],[ABBib]]&gt;0,J77+1,J77),0)</f>
        <v>24</v>
      </c>
    </row>
    <row r="79" spans="1:10" x14ac:dyDescent="0.25">
      <c r="A79">
        <v>75</v>
      </c>
      <c r="B79">
        <v>95</v>
      </c>
      <c r="C79">
        <v>40622</v>
      </c>
      <c r="D79" t="s">
        <v>547</v>
      </c>
      <c r="E79">
        <v>1994</v>
      </c>
      <c r="F79" t="s">
        <v>274</v>
      </c>
      <c r="I79" s="20">
        <f>IFERROR(VLOOKUP(C79,PRSMen2017[],1,FALSE),0)</f>
        <v>0</v>
      </c>
      <c r="J79" s="20">
        <f>IF(AND(A79&gt;0,ISNUMBER(A79)),IF(fix7M[[#This Row],[ABBib]]&gt;0,J78+1,J78),0)</f>
        <v>24</v>
      </c>
    </row>
    <row r="80" spans="1:10" x14ac:dyDescent="0.25">
      <c r="A80">
        <v>76</v>
      </c>
      <c r="B80">
        <v>94</v>
      </c>
      <c r="C80">
        <v>104588</v>
      </c>
      <c r="D80" t="s">
        <v>469</v>
      </c>
      <c r="E80">
        <v>1998</v>
      </c>
      <c r="F80" t="s">
        <v>98</v>
      </c>
      <c r="I80" s="20">
        <f>IFERROR(VLOOKUP(C80,PRSMen2017[],1,FALSE),0)</f>
        <v>104588</v>
      </c>
      <c r="J80" s="20">
        <f>IF(AND(A80&gt;0,ISNUMBER(A80)),IF(fix7M[[#This Row],[ABBib]]&gt;0,J79+1,J79),0)</f>
        <v>25</v>
      </c>
    </row>
    <row r="81" spans="1:10" x14ac:dyDescent="0.25">
      <c r="A81">
        <v>77</v>
      </c>
      <c r="B81">
        <v>98</v>
      </c>
      <c r="C81">
        <v>6532293</v>
      </c>
      <c r="D81" t="s">
        <v>548</v>
      </c>
      <c r="E81">
        <v>1998</v>
      </c>
      <c r="F81" t="s">
        <v>96</v>
      </c>
      <c r="I81" s="20">
        <f>IFERROR(VLOOKUP(C81,PRSMen2017[],1,FALSE),0)</f>
        <v>0</v>
      </c>
      <c r="J81" s="20">
        <f>IF(AND(A81&gt;0,ISNUMBER(A81)),IF(fix7M[[#This Row],[ABBib]]&gt;0,J80+1,J80),0)</f>
        <v>25</v>
      </c>
    </row>
    <row r="82" spans="1:10" x14ac:dyDescent="0.25">
      <c r="A82" t="s">
        <v>135</v>
      </c>
      <c r="I82" s="20">
        <f>IFERROR(VLOOKUP(C82,PRSMen2017[],1,FALSE),0)</f>
        <v>0</v>
      </c>
      <c r="J82" s="20">
        <f>IF(AND(A82&gt;0,ISNUMBER(A82)),IF(fix7M[[#This Row],[ABBib]]&gt;0,J81+1,J81),0)</f>
        <v>0</v>
      </c>
    </row>
    <row r="83" spans="1:10" x14ac:dyDescent="0.25">
      <c r="I83" s="20">
        <f>IFERROR(VLOOKUP(C83,PRSMen2017[],1,FALSE),0)</f>
        <v>0</v>
      </c>
      <c r="J83" s="20">
        <f>IF(AND(A83&gt;0,ISNUMBER(A83)),IF(fix7M[[#This Row],[ABBib]]&gt;0,J82+1,J82),0)</f>
        <v>0</v>
      </c>
    </row>
    <row r="84" spans="1:10" x14ac:dyDescent="0.25">
      <c r="B84">
        <v>84</v>
      </c>
      <c r="C84">
        <v>104880</v>
      </c>
      <c r="D84" t="s">
        <v>459</v>
      </c>
      <c r="E84">
        <v>2000</v>
      </c>
      <c r="F84" t="s">
        <v>98</v>
      </c>
      <c r="I84" s="20">
        <f>IFERROR(VLOOKUP(C84,PRSMen2017[],1,FALSE),0)</f>
        <v>104880</v>
      </c>
      <c r="J84" s="20">
        <f>IF(AND(A84&gt;0,ISNUMBER(A84)),IF(fix7M[[#This Row],[ABBib]]&gt;0,J83+1,J83),0)</f>
        <v>0</v>
      </c>
    </row>
    <row r="85" spans="1:10" x14ac:dyDescent="0.25">
      <c r="A85" t="s">
        <v>138</v>
      </c>
      <c r="I85" s="20">
        <f>IFERROR(VLOOKUP(C85,PRSMen2017[],1,FALSE),0)</f>
        <v>0</v>
      </c>
      <c r="J85" s="20">
        <f>IF(AND(A85&gt;0,ISNUMBER(A85)),IF(fix7M[[#This Row],[ABBib]]&gt;0,J84+1,J84),0)</f>
        <v>0</v>
      </c>
    </row>
    <row r="86" spans="1:10" x14ac:dyDescent="0.25">
      <c r="I86" s="20">
        <f>IFERROR(VLOOKUP(C86,PRSMen2017[],1,FALSE),0)</f>
        <v>0</v>
      </c>
      <c r="J86" s="20">
        <f>IF(AND(A86&gt;0,ISNUMBER(A86)),IF(fix7M[[#This Row],[ABBib]]&gt;0,J85+1,J85),0)</f>
        <v>0</v>
      </c>
    </row>
    <row r="87" spans="1:10" x14ac:dyDescent="0.25">
      <c r="B87">
        <v>105</v>
      </c>
      <c r="C87">
        <v>6532311</v>
      </c>
      <c r="D87" t="s">
        <v>549</v>
      </c>
      <c r="E87">
        <v>1999</v>
      </c>
      <c r="F87" t="s">
        <v>96</v>
      </c>
      <c r="I87" s="20">
        <f>IFERROR(VLOOKUP(C87,PRSMen2017[],1,FALSE),0)</f>
        <v>0</v>
      </c>
      <c r="J87" s="20">
        <f>IF(AND(A87&gt;0,ISNUMBER(A87)),IF(fix7M[[#This Row],[ABBib]]&gt;0,J86+1,J86),0)</f>
        <v>0</v>
      </c>
    </row>
    <row r="88" spans="1:10" x14ac:dyDescent="0.25">
      <c r="B88">
        <v>96</v>
      </c>
      <c r="C88">
        <v>610003</v>
      </c>
      <c r="D88" t="s">
        <v>550</v>
      </c>
      <c r="E88">
        <v>2000</v>
      </c>
      <c r="F88" t="s">
        <v>551</v>
      </c>
      <c r="I88" s="20">
        <f>IFERROR(VLOOKUP(C88,PRSMen2017[],1,FALSE),0)</f>
        <v>0</v>
      </c>
      <c r="J88" s="20">
        <f>IF(AND(A88&gt;0,ISNUMBER(A88)),IF(fix7M[[#This Row],[ABBib]]&gt;0,J87+1,J87),0)</f>
        <v>0</v>
      </c>
    </row>
    <row r="89" spans="1:10" x14ac:dyDescent="0.25">
      <c r="B89">
        <v>91</v>
      </c>
      <c r="C89">
        <v>6532328</v>
      </c>
      <c r="D89" t="s">
        <v>552</v>
      </c>
      <c r="E89">
        <v>1999</v>
      </c>
      <c r="F89" t="s">
        <v>96</v>
      </c>
      <c r="I89" s="20">
        <f>IFERROR(VLOOKUP(C89,PRSMen2017[],1,FALSE),0)</f>
        <v>0</v>
      </c>
      <c r="J89" s="20">
        <f>IF(AND(A89&gt;0,ISNUMBER(A89)),IF(fix7M[[#This Row],[ABBib]]&gt;0,J88+1,J88),0)</f>
        <v>0</v>
      </c>
    </row>
    <row r="90" spans="1:10" x14ac:dyDescent="0.25">
      <c r="B90">
        <v>90</v>
      </c>
      <c r="C90">
        <v>104899</v>
      </c>
      <c r="D90" t="s">
        <v>467</v>
      </c>
      <c r="E90">
        <v>2000</v>
      </c>
      <c r="F90" t="s">
        <v>98</v>
      </c>
      <c r="I90" s="20">
        <f>IFERROR(VLOOKUP(C90,PRSMen2017[],1,FALSE),0)</f>
        <v>0</v>
      </c>
      <c r="J90" s="20">
        <f>IF(AND(A90&gt;0,ISNUMBER(A90)),IF(fix7M[[#This Row],[ABBib]]&gt;0,J89+1,J89),0)</f>
        <v>0</v>
      </c>
    </row>
    <row r="91" spans="1:10" x14ac:dyDescent="0.25">
      <c r="B91">
        <v>85</v>
      </c>
      <c r="C91">
        <v>104882</v>
      </c>
      <c r="D91" t="s">
        <v>450</v>
      </c>
      <c r="E91">
        <v>2000</v>
      </c>
      <c r="F91" t="s">
        <v>98</v>
      </c>
      <c r="I91" s="20">
        <f>IFERROR(VLOOKUP(C91,PRSMen2017[],1,FALSE),0)</f>
        <v>104882</v>
      </c>
      <c r="J91" s="20">
        <f>IF(AND(A91&gt;0,ISNUMBER(A91)),IF(fix7M[[#This Row],[ABBib]]&gt;0,J90+1,J90),0)</f>
        <v>0</v>
      </c>
    </row>
    <row r="92" spans="1:10" x14ac:dyDescent="0.25">
      <c r="B92">
        <v>83</v>
      </c>
      <c r="C92">
        <v>104875</v>
      </c>
      <c r="D92" t="s">
        <v>474</v>
      </c>
      <c r="E92">
        <v>2000</v>
      </c>
      <c r="F92" t="s">
        <v>98</v>
      </c>
      <c r="I92" s="20">
        <f>IFERROR(VLOOKUP(C92,PRSMen2017[],1,FALSE),0)</f>
        <v>0</v>
      </c>
      <c r="J92" s="20">
        <f>IF(AND(A92&gt;0,ISNUMBER(A92)),IF(fix7M[[#This Row],[ABBib]]&gt;0,J91+1,J91),0)</f>
        <v>0</v>
      </c>
    </row>
    <row r="93" spans="1:10" x14ac:dyDescent="0.25">
      <c r="B93">
        <v>81</v>
      </c>
      <c r="C93">
        <v>104689</v>
      </c>
      <c r="D93" t="s">
        <v>486</v>
      </c>
      <c r="E93">
        <v>1999</v>
      </c>
      <c r="F93" t="s">
        <v>98</v>
      </c>
      <c r="I93" s="20">
        <f>IFERROR(VLOOKUP(C93,PRSMen2017[],1,FALSE),0)</f>
        <v>104689</v>
      </c>
      <c r="J93" s="20">
        <f>IF(AND(A93&gt;0,ISNUMBER(A93)),IF(fix7M[[#This Row],[ABBib]]&gt;0,J92+1,J92),0)</f>
        <v>0</v>
      </c>
    </row>
    <row r="94" spans="1:10" x14ac:dyDescent="0.25">
      <c r="B94">
        <v>76</v>
      </c>
      <c r="C94">
        <v>104688</v>
      </c>
      <c r="D94" t="s">
        <v>456</v>
      </c>
      <c r="E94">
        <v>1999</v>
      </c>
      <c r="F94" t="s">
        <v>98</v>
      </c>
      <c r="I94" s="20">
        <f>IFERROR(VLOOKUP(C94,PRSMen2017[],1,FALSE),0)</f>
        <v>104688</v>
      </c>
      <c r="J94" s="20">
        <f>IF(AND(A94&gt;0,ISNUMBER(A94)),IF(fix7M[[#This Row],[ABBib]]&gt;0,J93+1,J93),0)</f>
        <v>0</v>
      </c>
    </row>
    <row r="95" spans="1:10" x14ac:dyDescent="0.25">
      <c r="B95">
        <v>68</v>
      </c>
      <c r="C95">
        <v>6300630</v>
      </c>
      <c r="D95" t="s">
        <v>553</v>
      </c>
      <c r="E95">
        <v>1999</v>
      </c>
      <c r="F95" t="s">
        <v>104</v>
      </c>
      <c r="I95" s="20">
        <f>IFERROR(VLOOKUP(C95,PRSMen2017[],1,FALSE),0)</f>
        <v>0</v>
      </c>
      <c r="J95" s="20">
        <f>IF(AND(A95&gt;0,ISNUMBER(A95)),IF(fix7M[[#This Row],[ABBib]]&gt;0,J94+1,J94),0)</f>
        <v>0</v>
      </c>
    </row>
    <row r="96" spans="1:10" x14ac:dyDescent="0.25">
      <c r="B96">
        <v>66</v>
      </c>
      <c r="C96">
        <v>104338</v>
      </c>
      <c r="D96" t="s">
        <v>554</v>
      </c>
      <c r="E96">
        <v>1996</v>
      </c>
      <c r="F96" t="s">
        <v>98</v>
      </c>
      <c r="I96" s="20">
        <f>IFERROR(VLOOKUP(C96,PRSMen2017[],1,FALSE),0)</f>
        <v>104338</v>
      </c>
      <c r="J96" s="20">
        <f>IF(AND(A96&gt;0,ISNUMBER(A96)),IF(fix7M[[#This Row],[ABBib]]&gt;0,J95+1,J95),0)</f>
        <v>0</v>
      </c>
    </row>
    <row r="97" spans="1:10" x14ac:dyDescent="0.25">
      <c r="B97">
        <v>55</v>
      </c>
      <c r="C97">
        <v>104708</v>
      </c>
      <c r="D97" t="s">
        <v>445</v>
      </c>
      <c r="E97">
        <v>1999</v>
      </c>
      <c r="F97" t="s">
        <v>98</v>
      </c>
      <c r="I97" s="20">
        <f>IFERROR(VLOOKUP(C97,PRSMen2017[],1,FALSE),0)</f>
        <v>0</v>
      </c>
      <c r="J97" s="20">
        <f>IF(AND(A97&gt;0,ISNUMBER(A97)),IF(fix7M[[#This Row],[ABBib]]&gt;0,J96+1,J96),0)</f>
        <v>0</v>
      </c>
    </row>
    <row r="98" spans="1:10" x14ac:dyDescent="0.25">
      <c r="B98">
        <v>48</v>
      </c>
      <c r="C98">
        <v>104694</v>
      </c>
      <c r="D98" t="s">
        <v>430</v>
      </c>
      <c r="E98">
        <v>1999</v>
      </c>
      <c r="F98" t="s">
        <v>98</v>
      </c>
      <c r="I98" s="20">
        <f>IFERROR(VLOOKUP(C98,PRSMen2017[],1,FALSE),0)</f>
        <v>104694</v>
      </c>
      <c r="J98" s="20">
        <f>IF(AND(A98&gt;0,ISNUMBER(A98)),IF(fix7M[[#This Row],[ABBib]]&gt;0,J97+1,J97),0)</f>
        <v>0</v>
      </c>
    </row>
    <row r="99" spans="1:10" x14ac:dyDescent="0.25">
      <c r="B99">
        <v>47</v>
      </c>
      <c r="C99">
        <v>104888</v>
      </c>
      <c r="D99" t="s">
        <v>472</v>
      </c>
      <c r="E99">
        <v>2000</v>
      </c>
      <c r="F99" t="s">
        <v>98</v>
      </c>
      <c r="I99" s="20">
        <f>IFERROR(VLOOKUP(C99,PRSMen2017[],1,FALSE),0)</f>
        <v>0</v>
      </c>
      <c r="J99" s="20">
        <f>IF(AND(A99&gt;0,ISNUMBER(A99)),IF(fix7M[[#This Row],[ABBib]]&gt;0,J98+1,J98),0)</f>
        <v>0</v>
      </c>
    </row>
    <row r="100" spans="1:10" x14ac:dyDescent="0.25">
      <c r="B100">
        <v>31</v>
      </c>
      <c r="C100">
        <v>104601</v>
      </c>
      <c r="D100" t="s">
        <v>455</v>
      </c>
      <c r="E100">
        <v>1998</v>
      </c>
      <c r="F100" t="s">
        <v>98</v>
      </c>
      <c r="I100" s="20">
        <f>IFERROR(VLOOKUP(C100,PRSMen2017[],1,FALSE),0)</f>
        <v>104601</v>
      </c>
      <c r="J100" s="20">
        <f>IF(AND(A100&gt;0,ISNUMBER(A100)),IF(fix7M[[#This Row],[ABBib]]&gt;0,J99+1,J99),0)</f>
        <v>0</v>
      </c>
    </row>
    <row r="101" spans="1:10" x14ac:dyDescent="0.25">
      <c r="B101">
        <v>17</v>
      </c>
      <c r="C101">
        <v>104467</v>
      </c>
      <c r="D101" t="s">
        <v>418</v>
      </c>
      <c r="E101">
        <v>1997</v>
      </c>
      <c r="F101" t="s">
        <v>98</v>
      </c>
      <c r="I101" s="20">
        <f>IFERROR(VLOOKUP(C101,PRSMen2017[],1,FALSE),0)</f>
        <v>104467</v>
      </c>
      <c r="J101" s="20">
        <f>IF(AND(A101&gt;0,ISNUMBER(A101)),IF(fix7M[[#This Row],[ABBib]]&gt;0,J100+1,J100),0)</f>
        <v>0</v>
      </c>
    </row>
    <row r="102" spans="1:10" x14ac:dyDescent="0.25">
      <c r="B102">
        <v>13</v>
      </c>
      <c r="C102">
        <v>104468</v>
      </c>
      <c r="D102" t="s">
        <v>436</v>
      </c>
      <c r="E102">
        <v>1997</v>
      </c>
      <c r="F102" t="s">
        <v>98</v>
      </c>
      <c r="I102" s="20">
        <f>IFERROR(VLOOKUP(C102,PRSMen2017[],1,FALSE),0)</f>
        <v>104468</v>
      </c>
      <c r="J102" s="20">
        <f>IF(AND(A102&gt;0,ISNUMBER(A102)),IF(fix7M[[#This Row],[ABBib]]&gt;0,J101+1,J101),0)</f>
        <v>0</v>
      </c>
    </row>
    <row r="103" spans="1:10" x14ac:dyDescent="0.25">
      <c r="A103" t="s">
        <v>144</v>
      </c>
      <c r="I103" s="20">
        <f>IFERROR(VLOOKUP(C103,PRSMen2017[],1,FALSE),0)</f>
        <v>0</v>
      </c>
      <c r="J103" s="20">
        <f>IF(AND(A103&gt;0,ISNUMBER(A103)),IF(fix7M[[#This Row],[ABBib]]&gt;0,J102+1,J102),0)</f>
        <v>0</v>
      </c>
    </row>
    <row r="104" spans="1:10" x14ac:dyDescent="0.25">
      <c r="I104" s="20">
        <f>IFERROR(VLOOKUP(C104,PRSMen2017[],1,FALSE),0)</f>
        <v>0</v>
      </c>
      <c r="J104" s="20">
        <f>IF(AND(A104&gt;0,ISNUMBER(A104)),IF(fix7M[[#This Row],[ABBib]]&gt;0,J103+1,J103),0)</f>
        <v>0</v>
      </c>
    </row>
    <row r="105" spans="1:10" x14ac:dyDescent="0.25">
      <c r="B105">
        <v>104</v>
      </c>
      <c r="C105">
        <v>6532386</v>
      </c>
      <c r="D105" t="s">
        <v>555</v>
      </c>
      <c r="E105">
        <v>1999</v>
      </c>
      <c r="F105" t="s">
        <v>96</v>
      </c>
      <c r="I105" s="20">
        <f>IFERROR(VLOOKUP(C105,PRSMen2017[],1,FALSE),0)</f>
        <v>0</v>
      </c>
      <c r="J105" s="20">
        <f>IF(AND(A105&gt;0,ISNUMBER(A105)),IF(fix7M[[#This Row],[ABBib]]&gt;0,J104+1,J104),0)</f>
        <v>0</v>
      </c>
    </row>
    <row r="106" spans="1:10" x14ac:dyDescent="0.25">
      <c r="B106">
        <v>102</v>
      </c>
      <c r="C106">
        <v>104878</v>
      </c>
      <c r="D106" t="s">
        <v>481</v>
      </c>
      <c r="E106">
        <v>2000</v>
      </c>
      <c r="F106" t="s">
        <v>98</v>
      </c>
      <c r="I106" s="20">
        <f>IFERROR(VLOOKUP(C106,PRSMen2017[],1,FALSE),0)</f>
        <v>104878</v>
      </c>
      <c r="J106" s="20">
        <f>IF(AND(A106&gt;0,ISNUMBER(A106)),IF(fix7M[[#This Row],[ABBib]]&gt;0,J105+1,J105),0)</f>
        <v>0</v>
      </c>
    </row>
    <row r="107" spans="1:10" x14ac:dyDescent="0.25">
      <c r="B107">
        <v>100</v>
      </c>
      <c r="C107">
        <v>104979</v>
      </c>
      <c r="D107" t="s">
        <v>556</v>
      </c>
      <c r="E107">
        <v>2000</v>
      </c>
      <c r="F107" t="s">
        <v>98</v>
      </c>
      <c r="I107" s="20">
        <f>IFERROR(VLOOKUP(C107,PRSMen2017[],1,FALSE),0)</f>
        <v>0</v>
      </c>
      <c r="J107" s="20">
        <f>IF(AND(A107&gt;0,ISNUMBER(A107)),IF(fix7M[[#This Row],[ABBib]]&gt;0,J106+1,J106),0)</f>
        <v>0</v>
      </c>
    </row>
    <row r="108" spans="1:10" x14ac:dyDescent="0.25">
      <c r="B108">
        <v>99</v>
      </c>
      <c r="C108">
        <v>104884</v>
      </c>
      <c r="D108" t="s">
        <v>490</v>
      </c>
      <c r="E108">
        <v>2000</v>
      </c>
      <c r="F108" t="s">
        <v>98</v>
      </c>
      <c r="I108" s="20">
        <f>IFERROR(VLOOKUP(C108,PRSMen2017[],1,FALSE),0)</f>
        <v>104884</v>
      </c>
      <c r="J108" s="20">
        <f>IF(AND(A108&gt;0,ISNUMBER(A108)),IF(fix7M[[#This Row],[ABBib]]&gt;0,J107+1,J107),0)</f>
        <v>0</v>
      </c>
    </row>
    <row r="109" spans="1:10" x14ac:dyDescent="0.25">
      <c r="B109">
        <v>97</v>
      </c>
      <c r="C109">
        <v>104685</v>
      </c>
      <c r="D109" t="s">
        <v>483</v>
      </c>
      <c r="E109">
        <v>1999</v>
      </c>
      <c r="F109" t="s">
        <v>98</v>
      </c>
      <c r="I109" s="20">
        <f>IFERROR(VLOOKUP(C109,PRSMen2017[],1,FALSE),0)</f>
        <v>104685</v>
      </c>
      <c r="J109" s="20">
        <f>IF(AND(A109&gt;0,ISNUMBER(A109)),IF(fix7M[[#This Row],[ABBib]]&gt;0,J108+1,J108),0)</f>
        <v>0</v>
      </c>
    </row>
    <row r="110" spans="1:10" x14ac:dyDescent="0.25">
      <c r="B110">
        <v>87</v>
      </c>
      <c r="C110">
        <v>104686</v>
      </c>
      <c r="D110" t="s">
        <v>464</v>
      </c>
      <c r="E110">
        <v>1999</v>
      </c>
      <c r="F110" t="s">
        <v>98</v>
      </c>
      <c r="I110" s="20">
        <f>IFERROR(VLOOKUP(C110,PRSMen2017[],1,FALSE),0)</f>
        <v>104686</v>
      </c>
      <c r="J110" s="20">
        <f>IF(AND(A110&gt;0,ISNUMBER(A110)),IF(fix7M[[#This Row],[ABBib]]&gt;0,J109+1,J109),0)</f>
        <v>0</v>
      </c>
    </row>
    <row r="111" spans="1:10" x14ac:dyDescent="0.25">
      <c r="B111">
        <v>72</v>
      </c>
      <c r="C111">
        <v>6532364</v>
      </c>
      <c r="D111" t="s">
        <v>557</v>
      </c>
      <c r="E111">
        <v>1999</v>
      </c>
      <c r="F111" t="s">
        <v>96</v>
      </c>
      <c r="I111" s="20">
        <f>IFERROR(VLOOKUP(C111,PRSMen2017[],1,FALSE),0)</f>
        <v>0</v>
      </c>
      <c r="J111" s="20">
        <f>IF(AND(A111&gt;0,ISNUMBER(A111)),IF(fix7M[[#This Row],[ABBib]]&gt;0,J110+1,J110),0)</f>
        <v>0</v>
      </c>
    </row>
    <row r="112" spans="1:10" x14ac:dyDescent="0.25">
      <c r="B112">
        <v>70</v>
      </c>
      <c r="C112">
        <v>104682</v>
      </c>
      <c r="D112" t="s">
        <v>495</v>
      </c>
      <c r="E112">
        <v>1999</v>
      </c>
      <c r="F112" t="s">
        <v>98</v>
      </c>
      <c r="I112" s="20">
        <f>IFERROR(VLOOKUP(C112,PRSMen2017[],1,FALSE),0)</f>
        <v>104682</v>
      </c>
      <c r="J112" s="20">
        <f>IF(AND(A112&gt;0,ISNUMBER(A112)),IF(fix7M[[#This Row],[ABBib]]&gt;0,J111+1,J111),0)</f>
        <v>0</v>
      </c>
    </row>
    <row r="113" spans="2:10" x14ac:dyDescent="0.25">
      <c r="B113">
        <v>69</v>
      </c>
      <c r="C113">
        <v>104891</v>
      </c>
      <c r="D113" t="s">
        <v>558</v>
      </c>
      <c r="E113">
        <v>2000</v>
      </c>
      <c r="F113" t="s">
        <v>98</v>
      </c>
      <c r="I113" s="20">
        <f>IFERROR(VLOOKUP(C113,PRSMen2017[],1,FALSE),0)</f>
        <v>0</v>
      </c>
      <c r="J113" s="20">
        <f>IF(AND(A113&gt;0,ISNUMBER(A113)),IF(fix7M[[#This Row],[ABBib]]&gt;0,J112+1,J112),0)</f>
        <v>0</v>
      </c>
    </row>
    <row r="114" spans="2:10" x14ac:dyDescent="0.25">
      <c r="B114">
        <v>65</v>
      </c>
      <c r="C114">
        <v>104683</v>
      </c>
      <c r="D114" t="s">
        <v>496</v>
      </c>
      <c r="E114">
        <v>1999</v>
      </c>
      <c r="F114" t="s">
        <v>98</v>
      </c>
      <c r="I114" s="20">
        <f>IFERROR(VLOOKUP(C114,PRSMen2017[],1,FALSE),0)</f>
        <v>104683</v>
      </c>
      <c r="J114" s="20">
        <f>IF(AND(A114&gt;0,ISNUMBER(A114)),IF(fix7M[[#This Row],[ABBib]]&gt;0,J113+1,J113),0)</f>
        <v>0</v>
      </c>
    </row>
    <row r="115" spans="2:10" x14ac:dyDescent="0.25">
      <c r="B115">
        <v>54</v>
      </c>
      <c r="C115">
        <v>104712</v>
      </c>
      <c r="D115" t="s">
        <v>448</v>
      </c>
      <c r="E115">
        <v>1999</v>
      </c>
      <c r="F115" t="s">
        <v>98</v>
      </c>
      <c r="I115" s="20">
        <f>IFERROR(VLOOKUP(C115,PRSMen2017[],1,FALSE),0)</f>
        <v>0</v>
      </c>
      <c r="J115" s="20">
        <f>IF(AND(A115&gt;0,ISNUMBER(A115)),IF(fix7M[[#This Row],[ABBib]]&gt;0,J114+1,J114),0)</f>
        <v>0</v>
      </c>
    </row>
    <row r="116" spans="2:10" x14ac:dyDescent="0.25">
      <c r="B116">
        <v>43</v>
      </c>
      <c r="C116">
        <v>104590</v>
      </c>
      <c r="D116" t="s">
        <v>434</v>
      </c>
      <c r="E116">
        <v>1998</v>
      </c>
      <c r="F116" t="s">
        <v>98</v>
      </c>
      <c r="I116" s="20">
        <f>IFERROR(VLOOKUP(C116,PRSMen2017[],1,FALSE),0)</f>
        <v>104590</v>
      </c>
      <c r="J116" s="20">
        <f>IF(AND(A116&gt;0,ISNUMBER(A116)),IF(fix7M[[#This Row],[ABBib]]&gt;0,J115+1,J115),0)</f>
        <v>0</v>
      </c>
    </row>
    <row r="117" spans="2:10" x14ac:dyDescent="0.25">
      <c r="B117">
        <v>4</v>
      </c>
      <c r="C117">
        <v>422305</v>
      </c>
      <c r="D117" t="s">
        <v>559</v>
      </c>
      <c r="E117">
        <v>1994</v>
      </c>
      <c r="F117" t="s">
        <v>239</v>
      </c>
      <c r="I117" s="20">
        <f>IFERROR(VLOOKUP(C117,PRSMen2017[],1,FALSE),0)</f>
        <v>0</v>
      </c>
      <c r="J117" s="20">
        <f>IF(AND(A117&gt;0,ISNUMBER(A117)),IF(fix7M[[#This Row],[ABBib]]&gt;0,J116+1,J116),0)</f>
        <v>0</v>
      </c>
    </row>
    <row r="118" spans="2:10" x14ac:dyDescent="0.25">
      <c r="B118">
        <v>1</v>
      </c>
      <c r="C118">
        <v>20388</v>
      </c>
      <c r="D118" t="s">
        <v>488</v>
      </c>
      <c r="E118">
        <v>1995</v>
      </c>
      <c r="F118" t="s">
        <v>416</v>
      </c>
      <c r="I118" s="20">
        <f>IFERROR(VLOOKUP(C118,PRSMen2017[],1,FALSE),0)</f>
        <v>0</v>
      </c>
      <c r="J118" s="20">
        <f>IF(AND(A118&gt;0,ISNUMBER(A118)),IF(fix7M[[#This Row],[ABBib]]&gt;0,J117+1,J117),0)</f>
        <v>0</v>
      </c>
    </row>
    <row r="119" spans="2:10" x14ac:dyDescent="0.25">
      <c r="I119" s="20">
        <f>IFERROR(VLOOKUP(C119,PRSMen2017[],1,FALSE),0)</f>
        <v>0</v>
      </c>
      <c r="J119" s="20">
        <f>IF(AND(A119&gt;0,ISNUMBER(A119)),IF(fix7M[[#This Row],[ABBib]]&gt;0,J118+1,J118),0)</f>
        <v>0</v>
      </c>
    </row>
    <row r="120" spans="2:10" x14ac:dyDescent="0.25">
      <c r="I120" s="20">
        <f>IFERROR(VLOOKUP(C120,PRSMen2017[],1,FALSE),0)</f>
        <v>0</v>
      </c>
      <c r="J120" s="20">
        <f>IF(AND(A120&gt;0,ISNUMBER(A120)),IF(fix7M[[#This Row],[ABBib]]&gt;0,J119+1,J119),0)</f>
        <v>0</v>
      </c>
    </row>
    <row r="121" spans="2:10" x14ac:dyDescent="0.25">
      <c r="I121" s="20">
        <f>IFERROR(VLOOKUP(C121,PRSMen2017[],1,FALSE),0)</f>
        <v>0</v>
      </c>
      <c r="J121" s="20">
        <f>IF(AND(A121&gt;0,ISNUMBER(A121)),IF(fix7M[[#This Row],[ABBib]]&gt;0,J120+1,J120),0)</f>
        <v>0</v>
      </c>
    </row>
    <row r="122" spans="2:10" x14ac:dyDescent="0.25">
      <c r="I122" s="20">
        <f>IFERROR(VLOOKUP(C122,PRSMen2017[],1,FALSE),0)</f>
        <v>0</v>
      </c>
      <c r="J122" s="20">
        <f>IF(AND(A122&gt;0,ISNUMBER(A122)),IF(fix7M[[#This Row],[ABBib]]&gt;0,J121+1,J121),0)</f>
        <v>0</v>
      </c>
    </row>
    <row r="123" spans="2:10" x14ac:dyDescent="0.25">
      <c r="I123" s="20">
        <f>IFERROR(VLOOKUP(C123,PRSMen2017[],1,FALSE),0)</f>
        <v>0</v>
      </c>
      <c r="J123" s="20">
        <f>IF(AND(A123&gt;0,ISNUMBER(A123)),IF(fix7M[[#This Row],[ABBib]]&gt;0,J122+1,J122),0)</f>
        <v>0</v>
      </c>
    </row>
    <row r="124" spans="2:10" x14ac:dyDescent="0.25">
      <c r="I124" s="20">
        <f>IFERROR(VLOOKUP(C124,PRSMen2017[],1,FALSE),0)</f>
        <v>0</v>
      </c>
      <c r="J124" s="20">
        <f>IF(AND(A124&gt;0,ISNUMBER(A124)),IF(fix7M[[#This Row],[ABBib]]&gt;0,J123+1,J123),0)</f>
        <v>0</v>
      </c>
    </row>
    <row r="125" spans="2:10" x14ac:dyDescent="0.25">
      <c r="I125" s="20">
        <f>IFERROR(VLOOKUP(C125,PRSMen2017[],1,FALSE),0)</f>
        <v>0</v>
      </c>
      <c r="J125" s="20">
        <f>IF(AND(A125&gt;0,ISNUMBER(A125)),IF(fix7M[[#This Row],[ABBib]]&gt;0,J124+1,J124),0)</f>
        <v>0</v>
      </c>
    </row>
    <row r="126" spans="2:10" x14ac:dyDescent="0.25">
      <c r="I126" s="20">
        <f>IFERROR(VLOOKUP(C126,PRSMen2017[],1,FALSE),0)</f>
        <v>0</v>
      </c>
      <c r="J126" s="20">
        <f>IF(AND(A126&gt;0,ISNUMBER(A126)),IF(fix7M[[#This Row],[ABBib]]&gt;0,J125+1,J125),0)</f>
        <v>0</v>
      </c>
    </row>
    <row r="127" spans="2:10" x14ac:dyDescent="0.25">
      <c r="I127" s="20">
        <f>IFERROR(VLOOKUP(C127,PRSMen2017[],1,FALSE),0)</f>
        <v>0</v>
      </c>
      <c r="J127" s="20">
        <f>IF(AND(A127&gt;0,ISNUMBER(A127)),IF(fix7M[[#This Row],[ABBib]]&gt;0,J126+1,J126),0)</f>
        <v>0</v>
      </c>
    </row>
    <row r="128" spans="2:10" x14ac:dyDescent="0.25">
      <c r="I128" s="20">
        <f>IFERROR(VLOOKUP(C128,PRSMen2017[],1,FALSE),0)</f>
        <v>0</v>
      </c>
      <c r="J128" s="20">
        <f>IF(AND(A128&gt;0,ISNUMBER(A128)),IF(fix7M[[#This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IF(AND(A129&gt;0,ISNUMBER(A129)),IF(fix7M[[#This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IF(AND(A130&gt;0,ISNUMBER(A130)),IF(fix7M[[#This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IF(AND(A131&gt;0,ISNUMBER(A131)),IF(fix7M[[#This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IF(AND(A132&gt;0,ISNUMBER(A132)),IF(fix7M[[#This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IF(AND(A133&gt;0,ISNUMBER(A133)),IF(fix7M[[#This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IF(AND(A134&gt;0,ISNUMBER(A134)),IF(fix7M[[#This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IF(AND(A135&gt;0,ISNUMBER(A135)),IF(fix7M[[#This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IF(AND(A136&gt;0,ISNUMBER(A136)),IF(fix7M[[#This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IF(AND(A137&gt;0,ISNUMBER(A137)),IF(fix7M[[#This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IF(AND(A138&gt;0,ISNUMBER(A138)),IF(fix7M[[#This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IF(AND(A139&gt;0,ISNUMBER(A139)),IF(fix7M[[#This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IF(AND(A140&gt;0,ISNUMBER(A140)),IF(fix7M[[#This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IF(AND(A141&gt;0,ISNUMBER(A141)),IF(fix7M[[#This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IF(AND(A142&gt;0,ISNUMBER(A142)),IF(fix7M[[#This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IF(AND(A143&gt;0,ISNUMBER(A143)),IF(fix7M[[#This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IF(AND(A144&gt;0,ISNUMBER(A144)),IF(fix7M[[#This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IF(AND(A145&gt;0,ISNUMBER(A145)),IF(fix7M[[#This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IF(AND(A146&gt;0,ISNUMBER(A146)),IF(fix7M[[#This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IF(AND(A147&gt;0,ISNUMBER(A147)),IF(fix7M[[#This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IF(AND(A148&gt;0,ISNUMBER(A148)),IF(fix7M[[#This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IF(AND(A149&gt;0,ISNUMBER(A149)),IF(fix7M[[#This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IF(AND(A150&gt;0,ISNUMBER(A150)),IF(fix7M[[#This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IF(AND(A151&gt;0,ISNUMBER(A151)),IF(fix7M[[#This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IF(AND(A152&gt;0,ISNUMBER(A152)),IF(fix7M[[#This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28515625" customWidth="1"/>
    <col min="5" max="5" width="5" customWidth="1"/>
    <col min="6" max="6" width="7" customWidth="1"/>
  </cols>
  <sheetData>
    <row r="1" spans="1:10" x14ac:dyDescent="0.25">
      <c r="A1" t="s">
        <v>278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IF(AND(A3&gt;0,ISNUMBER(A3)),IF(fix8L[[#This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IF(AND(A2&gt;0,ISNUMBER(A2)),IF(fix8L[[#This Row],[ABBib]]&gt;0,J3+1,J3),0)</f>
        <v>0</v>
      </c>
    </row>
    <row r="5" spans="1:10" x14ac:dyDescent="0.25">
      <c r="A5">
        <v>1</v>
      </c>
      <c r="B5">
        <v>6</v>
      </c>
      <c r="C5">
        <v>107798</v>
      </c>
      <c r="D5" t="s">
        <v>236</v>
      </c>
      <c r="E5">
        <v>1998</v>
      </c>
      <c r="F5" t="s">
        <v>98</v>
      </c>
      <c r="I5" s="20">
        <f>IFERROR(VLOOKUP(C5,PRSWomen2017[],1,FALSE),0)</f>
        <v>0</v>
      </c>
      <c r="J5" s="20">
        <f>IF(AND(A3&gt;0,ISNUMBER(A3)),IF(fix8L[[#This Row],[ABBib]]&gt;0,J4+1,J4),0)</f>
        <v>0</v>
      </c>
    </row>
    <row r="6" spans="1:10" x14ac:dyDescent="0.25">
      <c r="A6">
        <v>2</v>
      </c>
      <c r="B6">
        <v>53</v>
      </c>
      <c r="C6">
        <v>6536417</v>
      </c>
      <c r="D6" t="s">
        <v>237</v>
      </c>
      <c r="E6">
        <v>2000</v>
      </c>
      <c r="F6" t="s">
        <v>96</v>
      </c>
      <c r="I6" s="20">
        <f>IFERROR(VLOOKUP(C6,PRSWomen2017[],1,FALSE),0)</f>
        <v>0</v>
      </c>
      <c r="J6" s="20">
        <f>IF(AND(A4&gt;0,ISNUMBER(A4)),IF(fix8L[[#This Row],[ABBib]]&gt;0,J5+1,J5),0)</f>
        <v>0</v>
      </c>
    </row>
    <row r="7" spans="1:10" x14ac:dyDescent="0.25">
      <c r="A7">
        <v>3</v>
      </c>
      <c r="B7">
        <v>13</v>
      </c>
      <c r="C7">
        <v>107682</v>
      </c>
      <c r="D7" t="s">
        <v>240</v>
      </c>
      <c r="E7">
        <v>1997</v>
      </c>
      <c r="F7" t="s">
        <v>98</v>
      </c>
      <c r="I7" s="20">
        <f>IFERROR(VLOOKUP(C7,PRSWomen2017[],1,FALSE),0)</f>
        <v>0</v>
      </c>
      <c r="J7" s="20">
        <f>IF(AND(A5&gt;0,ISNUMBER(A5)),IF(fix8L[[#This Row],[ABBib]]&gt;0,J6+1,J6),0)</f>
        <v>0</v>
      </c>
    </row>
    <row r="8" spans="1:10" x14ac:dyDescent="0.25">
      <c r="A8">
        <v>4</v>
      </c>
      <c r="B8">
        <v>16</v>
      </c>
      <c r="C8">
        <v>107871</v>
      </c>
      <c r="D8" t="s">
        <v>220</v>
      </c>
      <c r="E8">
        <v>1999</v>
      </c>
      <c r="F8" t="s">
        <v>98</v>
      </c>
      <c r="I8" s="20">
        <f>IFERROR(VLOOKUP(C8,PRSWomen2017[],1,FALSE),0)</f>
        <v>0</v>
      </c>
      <c r="J8" s="20">
        <f>IF(AND(A6&gt;0,ISNUMBER(A6)),IF(fix8L[[#This Row],[ABBib]]&gt;0,J7+1,J7),0)</f>
        <v>0</v>
      </c>
    </row>
    <row r="9" spans="1:10" x14ac:dyDescent="0.25">
      <c r="A9">
        <v>5</v>
      </c>
      <c r="B9">
        <v>4</v>
      </c>
      <c r="C9">
        <v>506109</v>
      </c>
      <c r="D9" t="s">
        <v>241</v>
      </c>
      <c r="E9">
        <v>1991</v>
      </c>
      <c r="F9" t="s">
        <v>242</v>
      </c>
      <c r="I9" s="20">
        <f>IFERROR(VLOOKUP(C9,PRSWomen2017[],1,FALSE),0)</f>
        <v>0</v>
      </c>
      <c r="J9" s="20">
        <f>IF(AND(A7&gt;0,ISNUMBER(A7)),IF(fix8L[[#This Row],[ABBib]]&gt;0,J8+1,J8),0)</f>
        <v>0</v>
      </c>
    </row>
    <row r="10" spans="1:10" x14ac:dyDescent="0.25">
      <c r="A10">
        <v>6</v>
      </c>
      <c r="B10">
        <v>15</v>
      </c>
      <c r="C10">
        <v>107695</v>
      </c>
      <c r="D10" t="s">
        <v>245</v>
      </c>
      <c r="E10">
        <v>1997</v>
      </c>
      <c r="F10" t="s">
        <v>98</v>
      </c>
      <c r="I10" s="20">
        <f>IFERROR(VLOOKUP(C10,PRSWomen2017[],1,FALSE),0)</f>
        <v>0</v>
      </c>
      <c r="J10" s="20">
        <f>IF(AND(A8&gt;0,ISNUMBER(A8)),IF(fix8L[[#This Row],[ABBib]]&gt;0,J9+1,J9),0)</f>
        <v>0</v>
      </c>
    </row>
    <row r="11" spans="1:10" x14ac:dyDescent="0.25">
      <c r="A11">
        <v>7</v>
      </c>
      <c r="B11">
        <v>18</v>
      </c>
      <c r="C11">
        <v>516538</v>
      </c>
      <c r="D11" t="s">
        <v>111</v>
      </c>
      <c r="E11">
        <v>1999</v>
      </c>
      <c r="F11" t="s">
        <v>112</v>
      </c>
      <c r="I11" s="20">
        <f>IFERROR(VLOOKUP(C11,PRSWomen2017[],1,FALSE),0)</f>
        <v>516538</v>
      </c>
      <c r="J11" s="20">
        <f>IF(AND(A9&gt;0,ISNUMBER(A9)),IF(fix8L[[#This Row],[ABBib]]&gt;0,J10+1,J10),0)</f>
        <v>1</v>
      </c>
    </row>
    <row r="12" spans="1:10" x14ac:dyDescent="0.25">
      <c r="A12">
        <v>8</v>
      </c>
      <c r="B12">
        <v>11</v>
      </c>
      <c r="C12">
        <v>107847</v>
      </c>
      <c r="D12" t="s">
        <v>246</v>
      </c>
      <c r="E12">
        <v>1999</v>
      </c>
      <c r="F12" t="s">
        <v>98</v>
      </c>
      <c r="I12" s="20">
        <f>IFERROR(VLOOKUP(C12,PRSWomen2017[],1,FALSE),0)</f>
        <v>107847</v>
      </c>
      <c r="J12" s="20">
        <f>IF(AND(A10&gt;0,ISNUMBER(A10)),IF(fix8L[[#This Row],[ABBib]]&gt;0,J11+1,J11),0)</f>
        <v>2</v>
      </c>
    </row>
    <row r="13" spans="1:10" x14ac:dyDescent="0.25">
      <c r="A13">
        <v>9</v>
      </c>
      <c r="B13">
        <v>24</v>
      </c>
      <c r="C13">
        <v>6535902</v>
      </c>
      <c r="D13" t="s">
        <v>244</v>
      </c>
      <c r="E13">
        <v>1997</v>
      </c>
      <c r="F13" t="s">
        <v>96</v>
      </c>
      <c r="I13" s="20">
        <f>IFERROR(VLOOKUP(C13,PRSWomen2017[],1,FALSE),0)</f>
        <v>0</v>
      </c>
      <c r="J13" s="20">
        <f>IF(AND(A11&gt;0,ISNUMBER(A11)),IF(fix8L[[#This Row],[ABBib]]&gt;0,J12+1,J12),0)</f>
        <v>2</v>
      </c>
    </row>
    <row r="14" spans="1:10" x14ac:dyDescent="0.25">
      <c r="A14">
        <v>10</v>
      </c>
      <c r="B14">
        <v>17</v>
      </c>
      <c r="C14">
        <v>506793</v>
      </c>
      <c r="D14" t="s">
        <v>252</v>
      </c>
      <c r="E14">
        <v>1997</v>
      </c>
      <c r="F14" t="s">
        <v>242</v>
      </c>
      <c r="I14" s="20">
        <f>IFERROR(VLOOKUP(C14,PRSWomen2017[],1,FALSE),0)</f>
        <v>0</v>
      </c>
      <c r="J14" s="20">
        <f>IF(AND(A12&gt;0,ISNUMBER(A12)),IF(fix8L[[#This Row],[ABBib]]&gt;0,J13+1,J13),0)</f>
        <v>2</v>
      </c>
    </row>
    <row r="15" spans="1:10" x14ac:dyDescent="0.25">
      <c r="A15">
        <v>11</v>
      </c>
      <c r="B15">
        <v>1</v>
      </c>
      <c r="C15">
        <v>6535992</v>
      </c>
      <c r="D15" t="s">
        <v>249</v>
      </c>
      <c r="E15">
        <v>1998</v>
      </c>
      <c r="F15" t="s">
        <v>96</v>
      </c>
      <c r="I15" s="20">
        <f>IFERROR(VLOOKUP(C15,PRSWomen2017[],1,FALSE),0)</f>
        <v>0</v>
      </c>
      <c r="J15" s="20">
        <f>IF(AND(A13&gt;0,ISNUMBER(A13)),IF(fix8L[[#This Row],[ABBib]]&gt;0,J14+1,J14),0)</f>
        <v>2</v>
      </c>
    </row>
    <row r="16" spans="1:10" x14ac:dyDescent="0.25">
      <c r="A16">
        <v>12</v>
      </c>
      <c r="B16">
        <v>20</v>
      </c>
      <c r="C16">
        <v>6536438</v>
      </c>
      <c r="D16" t="s">
        <v>248</v>
      </c>
      <c r="E16">
        <v>2000</v>
      </c>
      <c r="F16" t="s">
        <v>96</v>
      </c>
      <c r="I16" s="20">
        <f>IFERROR(VLOOKUP(C16,PRSWomen2017[],1,FALSE),0)</f>
        <v>0</v>
      </c>
      <c r="J16" s="20">
        <f>IF(AND(A14&gt;0,ISNUMBER(A14)),IF(fix8L[[#This Row],[ABBib]]&gt;0,J15+1,J15),0)</f>
        <v>2</v>
      </c>
    </row>
    <row r="17" spans="1:10" x14ac:dyDescent="0.25">
      <c r="A17">
        <v>13</v>
      </c>
      <c r="B17">
        <v>21</v>
      </c>
      <c r="C17">
        <v>107869</v>
      </c>
      <c r="D17" t="s">
        <v>153</v>
      </c>
      <c r="E17">
        <v>1999</v>
      </c>
      <c r="F17" t="s">
        <v>98</v>
      </c>
      <c r="I17" s="20">
        <f>IFERROR(VLOOKUP(C17,PRSWomen2017[],1,FALSE),0)</f>
        <v>0</v>
      </c>
      <c r="J17" s="20">
        <f>IF(AND(A15&gt;0,ISNUMBER(A15)),IF(fix8L[[#This Row],[ABBib]]&gt;0,J16+1,J16),0)</f>
        <v>2</v>
      </c>
    </row>
    <row r="18" spans="1:10" x14ac:dyDescent="0.25">
      <c r="A18">
        <v>14</v>
      </c>
      <c r="B18">
        <v>10</v>
      </c>
      <c r="C18">
        <v>6535941</v>
      </c>
      <c r="D18" t="s">
        <v>250</v>
      </c>
      <c r="E18">
        <v>1998</v>
      </c>
      <c r="F18" t="s">
        <v>96</v>
      </c>
      <c r="I18" s="20">
        <f>IFERROR(VLOOKUP(C18,PRSWomen2017[],1,FALSE),0)</f>
        <v>0</v>
      </c>
      <c r="J18" s="20">
        <f>IF(AND(A16&gt;0,ISNUMBER(A16)),IF(fix8L[[#This Row],[ABBib]]&gt;0,J17+1,J17),0)</f>
        <v>2</v>
      </c>
    </row>
    <row r="19" spans="1:10" x14ac:dyDescent="0.25">
      <c r="A19">
        <v>15</v>
      </c>
      <c r="B19">
        <v>8</v>
      </c>
      <c r="C19">
        <v>415213</v>
      </c>
      <c r="D19" t="s">
        <v>276</v>
      </c>
      <c r="E19">
        <v>1997</v>
      </c>
      <c r="F19" t="s">
        <v>277</v>
      </c>
      <c r="I19" s="20">
        <f>IFERROR(VLOOKUP(C19,PRSWomen2017[],1,FALSE),0)</f>
        <v>415213</v>
      </c>
      <c r="J19" s="20">
        <f>IF(AND(A17&gt;0,ISNUMBER(A17)),IF(fix8L[[#This Row],[ABBib]]&gt;0,J18+1,J18),0)</f>
        <v>3</v>
      </c>
    </row>
    <row r="20" spans="1:10" x14ac:dyDescent="0.25">
      <c r="A20">
        <v>16</v>
      </c>
      <c r="B20">
        <v>3</v>
      </c>
      <c r="C20">
        <v>107696</v>
      </c>
      <c r="D20" t="s">
        <v>109</v>
      </c>
      <c r="E20">
        <v>1997</v>
      </c>
      <c r="F20" t="s">
        <v>98</v>
      </c>
      <c r="I20" s="20">
        <f>IFERROR(VLOOKUP(C20,PRSWomen2017[],1,FALSE),0)</f>
        <v>107696</v>
      </c>
      <c r="J20" s="20">
        <f>IF(AND(A18&gt;0,ISNUMBER(A18)),IF(fix8L[[#This Row],[ABBib]]&gt;0,J19+1,J19),0)</f>
        <v>4</v>
      </c>
    </row>
    <row r="21" spans="1:10" x14ac:dyDescent="0.25">
      <c r="A21">
        <v>17</v>
      </c>
      <c r="B21">
        <v>22</v>
      </c>
      <c r="C21">
        <v>107841</v>
      </c>
      <c r="D21" t="s">
        <v>143</v>
      </c>
      <c r="E21">
        <v>1999</v>
      </c>
      <c r="F21" t="s">
        <v>98</v>
      </c>
      <c r="I21" s="20">
        <f>IFERROR(VLOOKUP(C21,PRSWomen2017[],1,FALSE),0)</f>
        <v>107841</v>
      </c>
      <c r="J21" s="20">
        <f>IF(AND(A19&gt;0,ISNUMBER(A19)),IF(fix8L[[#This Row],[ABBib]]&gt;0,J20+1,J20),0)</f>
        <v>5</v>
      </c>
    </row>
    <row r="22" spans="1:10" x14ac:dyDescent="0.25">
      <c r="A22">
        <v>18</v>
      </c>
      <c r="B22">
        <v>26</v>
      </c>
      <c r="C22">
        <v>6536172</v>
      </c>
      <c r="D22" t="s">
        <v>255</v>
      </c>
      <c r="E22">
        <v>1999</v>
      </c>
      <c r="F22" t="s">
        <v>96</v>
      </c>
      <c r="I22" s="20">
        <f>IFERROR(VLOOKUP(C22,PRSWomen2017[],1,FALSE),0)</f>
        <v>0</v>
      </c>
      <c r="J22" s="20">
        <f>IF(AND(A20&gt;0,ISNUMBER(A20)),IF(fix8L[[#This Row],[ABBib]]&gt;0,J21+1,J21),0)</f>
        <v>5</v>
      </c>
    </row>
    <row r="23" spans="1:10" x14ac:dyDescent="0.25">
      <c r="A23">
        <v>19</v>
      </c>
      <c r="B23">
        <v>29</v>
      </c>
      <c r="C23">
        <v>107993</v>
      </c>
      <c r="D23" t="s">
        <v>110</v>
      </c>
      <c r="E23">
        <v>2000</v>
      </c>
      <c r="F23" t="s">
        <v>98</v>
      </c>
      <c r="I23" s="20">
        <f>IFERROR(VLOOKUP(C23,PRSWomen2017[],1,FALSE),0)</f>
        <v>0</v>
      </c>
      <c r="J23" s="20">
        <f>IF(AND(A21&gt;0,ISNUMBER(A21)),IF(fix8L[[#This Row],[ABBib]]&gt;0,J22+1,J22),0)</f>
        <v>5</v>
      </c>
    </row>
    <row r="24" spans="1:10" x14ac:dyDescent="0.25">
      <c r="A24">
        <v>20</v>
      </c>
      <c r="B24">
        <v>25</v>
      </c>
      <c r="C24">
        <v>107838</v>
      </c>
      <c r="D24" t="s">
        <v>156</v>
      </c>
      <c r="E24">
        <v>1999</v>
      </c>
      <c r="F24" t="s">
        <v>98</v>
      </c>
      <c r="I24" s="20">
        <f>IFERROR(VLOOKUP(C24,PRSWomen2017[],1,FALSE),0)</f>
        <v>107838</v>
      </c>
      <c r="J24" s="20">
        <f>IF(AND(A22&gt;0,ISNUMBER(A22)),IF(fix8L[[#This Row],[ABBib]]&gt;0,J23+1,J23),0)</f>
        <v>6</v>
      </c>
    </row>
    <row r="25" spans="1:10" x14ac:dyDescent="0.25">
      <c r="A25">
        <v>21</v>
      </c>
      <c r="B25">
        <v>19</v>
      </c>
      <c r="C25">
        <v>107649</v>
      </c>
      <c r="D25" t="s">
        <v>119</v>
      </c>
      <c r="E25">
        <v>1997</v>
      </c>
      <c r="F25" t="s">
        <v>98</v>
      </c>
      <c r="I25" s="20">
        <f>IFERROR(VLOOKUP(C25,PRSWomen2017[],1,FALSE),0)</f>
        <v>107649</v>
      </c>
      <c r="J25" s="20">
        <f>IF(AND(A23&gt;0,ISNUMBER(A23)),IF(fix8L[[#This Row],[ABBib]]&gt;0,J24+1,J24),0)</f>
        <v>7</v>
      </c>
    </row>
    <row r="26" spans="1:10" x14ac:dyDescent="0.25">
      <c r="A26">
        <v>22</v>
      </c>
      <c r="B26">
        <v>50</v>
      </c>
      <c r="C26">
        <v>108018</v>
      </c>
      <c r="D26" t="s">
        <v>145</v>
      </c>
      <c r="E26">
        <v>2000</v>
      </c>
      <c r="F26" t="s">
        <v>98</v>
      </c>
      <c r="I26" s="20">
        <f>IFERROR(VLOOKUP(C26,PRSWomen2017[],1,FALSE),0)</f>
        <v>108018</v>
      </c>
      <c r="J26" s="20">
        <f>IF(AND(A24&gt;0,ISNUMBER(A24)),IF(fix8L[[#This Row],[ABBib]]&gt;0,J25+1,J25),0)</f>
        <v>8</v>
      </c>
    </row>
    <row r="27" spans="1:10" x14ac:dyDescent="0.25">
      <c r="A27">
        <v>23</v>
      </c>
      <c r="B27">
        <v>27</v>
      </c>
      <c r="C27">
        <v>6536272</v>
      </c>
      <c r="D27" t="s">
        <v>258</v>
      </c>
      <c r="E27">
        <v>1999</v>
      </c>
      <c r="F27" t="s">
        <v>96</v>
      </c>
      <c r="I27" s="20">
        <f>IFERROR(VLOOKUP(C27,PRSWomen2017[],1,FALSE),0)</f>
        <v>0</v>
      </c>
      <c r="J27" s="20">
        <f>IF(AND(A25&gt;0,ISNUMBER(A25)),IF(fix8L[[#This Row],[ABBib]]&gt;0,J26+1,J26),0)</f>
        <v>8</v>
      </c>
    </row>
    <row r="28" spans="1:10" x14ac:dyDescent="0.25">
      <c r="A28">
        <v>24</v>
      </c>
      <c r="B28">
        <v>31</v>
      </c>
      <c r="C28">
        <v>107991</v>
      </c>
      <c r="D28" t="s">
        <v>113</v>
      </c>
      <c r="E28">
        <v>2000</v>
      </c>
      <c r="F28" t="s">
        <v>98</v>
      </c>
      <c r="I28" s="20">
        <f>IFERROR(VLOOKUP(C28,PRSWomen2017[],1,FALSE),0)</f>
        <v>107991</v>
      </c>
      <c r="J28" s="20">
        <f>IF(AND(A26&gt;0,ISNUMBER(A26)),IF(fix8L[[#This Row],[ABBib]]&gt;0,J27+1,J27),0)</f>
        <v>9</v>
      </c>
    </row>
    <row r="29" spans="1:10" x14ac:dyDescent="0.25">
      <c r="A29">
        <v>25</v>
      </c>
      <c r="B29">
        <v>35</v>
      </c>
      <c r="C29">
        <v>107848</v>
      </c>
      <c r="D29" t="s">
        <v>126</v>
      </c>
      <c r="E29">
        <v>1999</v>
      </c>
      <c r="F29" t="s">
        <v>98</v>
      </c>
      <c r="I29" s="20">
        <f>IFERROR(VLOOKUP(C29,PRSWomen2017[],1,FALSE),0)</f>
        <v>107848</v>
      </c>
      <c r="J29" s="20">
        <f>IF(AND(A27&gt;0,ISNUMBER(A27)),IF(fix8L[[#This Row],[ABBib]]&gt;0,J28+1,J28),0)</f>
        <v>10</v>
      </c>
    </row>
    <row r="30" spans="1:10" x14ac:dyDescent="0.25">
      <c r="A30">
        <v>26</v>
      </c>
      <c r="B30">
        <v>32</v>
      </c>
      <c r="C30">
        <v>107844</v>
      </c>
      <c r="D30" t="s">
        <v>118</v>
      </c>
      <c r="E30">
        <v>1999</v>
      </c>
      <c r="F30" t="s">
        <v>98</v>
      </c>
      <c r="I30" s="20">
        <f>IFERROR(VLOOKUP(C30,PRSWomen2017[],1,FALSE),0)</f>
        <v>107844</v>
      </c>
      <c r="J30" s="20">
        <f>IF(AND(A28&gt;0,ISNUMBER(A28)),IF(fix8L[[#This Row],[ABBib]]&gt;0,J29+1,J29),0)</f>
        <v>11</v>
      </c>
    </row>
    <row r="31" spans="1:10" x14ac:dyDescent="0.25">
      <c r="A31">
        <v>27</v>
      </c>
      <c r="B31">
        <v>36</v>
      </c>
      <c r="C31">
        <v>107839</v>
      </c>
      <c r="D31" t="s">
        <v>142</v>
      </c>
      <c r="E31">
        <v>1999</v>
      </c>
      <c r="F31" t="s">
        <v>98</v>
      </c>
      <c r="I31" s="20">
        <f>IFERROR(VLOOKUP(C31,PRSWomen2017[],1,FALSE),0)</f>
        <v>107839</v>
      </c>
      <c r="J31" s="20">
        <f>IF(AND(A29&gt;0,ISNUMBER(A29)),IF(fix8L[[#This Row],[ABBib]]&gt;0,J30+1,J30),0)</f>
        <v>12</v>
      </c>
    </row>
    <row r="32" spans="1:10" x14ac:dyDescent="0.25">
      <c r="A32">
        <v>28</v>
      </c>
      <c r="B32">
        <v>37</v>
      </c>
      <c r="C32">
        <v>6536282</v>
      </c>
      <c r="D32" t="s">
        <v>260</v>
      </c>
      <c r="E32">
        <v>1999</v>
      </c>
      <c r="F32" t="s">
        <v>96</v>
      </c>
      <c r="I32" s="20">
        <f>IFERROR(VLOOKUP(C32,PRSWomen2017[],1,FALSE),0)</f>
        <v>0</v>
      </c>
      <c r="J32" s="20">
        <f>IF(AND(A30&gt;0,ISNUMBER(A30)),IF(fix8L[[#This Row],[ABBib]]&gt;0,J31+1,J31),0)</f>
        <v>12</v>
      </c>
    </row>
    <row r="33" spans="1:10" x14ac:dyDescent="0.25">
      <c r="A33">
        <v>29</v>
      </c>
      <c r="B33">
        <v>48</v>
      </c>
      <c r="C33">
        <v>107998</v>
      </c>
      <c r="D33" t="s">
        <v>261</v>
      </c>
      <c r="E33">
        <v>2000</v>
      </c>
      <c r="F33" t="s">
        <v>98</v>
      </c>
      <c r="I33" s="20">
        <f>IFERROR(VLOOKUP(C33,PRSWomen2017[],1,FALSE),0)</f>
        <v>0</v>
      </c>
      <c r="J33" s="20">
        <f>IF(AND(A31&gt;0,ISNUMBER(A31)),IF(fix8L[[#This Row],[ABBib]]&gt;0,J32+1,J32),0)</f>
        <v>12</v>
      </c>
    </row>
    <row r="34" spans="1:10" x14ac:dyDescent="0.25">
      <c r="A34">
        <v>30</v>
      </c>
      <c r="B34">
        <v>45</v>
      </c>
      <c r="C34">
        <v>107843</v>
      </c>
      <c r="D34" t="s">
        <v>123</v>
      </c>
      <c r="E34">
        <v>1999</v>
      </c>
      <c r="F34" t="s">
        <v>98</v>
      </c>
      <c r="I34" s="20">
        <f>IFERROR(VLOOKUP(C34,PRSWomen2017[],1,FALSE),0)</f>
        <v>107843</v>
      </c>
      <c r="J34" s="20">
        <f>IF(AND(A32&gt;0,ISNUMBER(A32)),IF(fix8L[[#This Row],[ABBib]]&gt;0,J33+1,J33),0)</f>
        <v>13</v>
      </c>
    </row>
    <row r="35" spans="1:10" x14ac:dyDescent="0.25">
      <c r="A35">
        <v>31</v>
      </c>
      <c r="B35">
        <v>46</v>
      </c>
      <c r="C35">
        <v>108000</v>
      </c>
      <c r="D35" t="s">
        <v>131</v>
      </c>
      <c r="E35">
        <v>2000</v>
      </c>
      <c r="F35" t="s">
        <v>98</v>
      </c>
      <c r="I35" s="20">
        <f>IFERROR(VLOOKUP(C35,PRSWomen2017[],1,FALSE),0)</f>
        <v>0</v>
      </c>
      <c r="J35" s="20">
        <f>IF(AND(A33&gt;0,ISNUMBER(A33)),IF(fix8L[[#This Row],[ABBib]]&gt;0,J34+1,J34),0)</f>
        <v>13</v>
      </c>
    </row>
    <row r="36" spans="1:10" x14ac:dyDescent="0.25">
      <c r="A36">
        <v>32</v>
      </c>
      <c r="B36">
        <v>34</v>
      </c>
      <c r="C36">
        <v>6535994</v>
      </c>
      <c r="D36" t="s">
        <v>263</v>
      </c>
      <c r="E36">
        <v>1998</v>
      </c>
      <c r="F36" t="s">
        <v>96</v>
      </c>
      <c r="I36" s="20">
        <f>IFERROR(VLOOKUP(C36,PRSWomen2017[],1,FALSE),0)</f>
        <v>0</v>
      </c>
      <c r="J36" s="20">
        <f>IF(AND(A34&gt;0,ISNUMBER(A34)),IF(fix8L[[#This Row],[ABBib]]&gt;0,J35+1,J35),0)</f>
        <v>13</v>
      </c>
    </row>
    <row r="37" spans="1:10" x14ac:dyDescent="0.25">
      <c r="A37">
        <v>33</v>
      </c>
      <c r="B37">
        <v>56</v>
      </c>
      <c r="C37">
        <v>107995</v>
      </c>
      <c r="D37" t="s">
        <v>264</v>
      </c>
      <c r="E37">
        <v>2000</v>
      </c>
      <c r="F37" t="s">
        <v>98</v>
      </c>
      <c r="I37" s="20">
        <f>IFERROR(VLOOKUP(C37,PRSWomen2017[],1,FALSE),0)</f>
        <v>0</v>
      </c>
      <c r="J37" s="20">
        <f>IF(AND(A35&gt;0,ISNUMBER(A35)),IF(fix8L[[#This Row],[ABBib]]&gt;0,J36+1,J36),0)</f>
        <v>13</v>
      </c>
    </row>
    <row r="38" spans="1:10" x14ac:dyDescent="0.25">
      <c r="A38">
        <v>34</v>
      </c>
      <c r="B38">
        <v>40</v>
      </c>
      <c r="C38">
        <v>107849</v>
      </c>
      <c r="D38" t="s">
        <v>137</v>
      </c>
      <c r="E38">
        <v>1999</v>
      </c>
      <c r="F38" t="s">
        <v>98</v>
      </c>
      <c r="I38" s="20">
        <f>IFERROR(VLOOKUP(C38,PRSWomen2017[],1,FALSE),0)</f>
        <v>107849</v>
      </c>
      <c r="J38" s="20">
        <f>IF(AND(A36&gt;0,ISNUMBER(A36)),IF(fix8L[[#This Row],[ABBib]]&gt;0,J37+1,J37),0)</f>
        <v>14</v>
      </c>
    </row>
    <row r="39" spans="1:10" x14ac:dyDescent="0.25">
      <c r="A39">
        <v>35</v>
      </c>
      <c r="B39">
        <v>49</v>
      </c>
      <c r="C39">
        <v>108015</v>
      </c>
      <c r="D39" t="s">
        <v>122</v>
      </c>
      <c r="E39">
        <v>2000</v>
      </c>
      <c r="F39" t="s">
        <v>98</v>
      </c>
      <c r="I39" s="20">
        <f>IFERROR(VLOOKUP(C39,PRSWomen2017[],1,FALSE),0)</f>
        <v>108015</v>
      </c>
      <c r="J39" s="20">
        <f>IF(AND(A37&gt;0,ISNUMBER(A37)),IF(fix8L[[#This Row],[ABBib]]&gt;0,J38+1,J38),0)</f>
        <v>15</v>
      </c>
    </row>
    <row r="40" spans="1:10" x14ac:dyDescent="0.25">
      <c r="A40">
        <v>36</v>
      </c>
      <c r="B40">
        <v>61</v>
      </c>
      <c r="C40">
        <v>6536376</v>
      </c>
      <c r="D40" t="s">
        <v>266</v>
      </c>
      <c r="E40">
        <v>2000</v>
      </c>
      <c r="F40" t="s">
        <v>96</v>
      </c>
      <c r="I40" s="20">
        <f>IFERROR(VLOOKUP(C40,PRSWomen2017[],1,FALSE),0)</f>
        <v>0</v>
      </c>
      <c r="J40" s="20">
        <f>IF(AND(A38&gt;0,ISNUMBER(A38)),IF(fix8L[[#This Row],[ABBib]]&gt;0,J39+1,J39),0)</f>
        <v>15</v>
      </c>
    </row>
    <row r="41" spans="1:10" x14ac:dyDescent="0.25">
      <c r="A41">
        <v>37</v>
      </c>
      <c r="B41">
        <v>28</v>
      </c>
      <c r="C41">
        <v>107864</v>
      </c>
      <c r="D41" t="s">
        <v>265</v>
      </c>
      <c r="E41">
        <v>1999</v>
      </c>
      <c r="F41" t="s">
        <v>98</v>
      </c>
      <c r="I41" s="20">
        <f>IFERROR(VLOOKUP(C41,PRSWomen2017[],1,FALSE),0)</f>
        <v>0</v>
      </c>
      <c r="J41" s="20">
        <f>IF(AND(A39&gt;0,ISNUMBER(A39)),IF(fix8L[[#This Row],[ABBib]]&gt;0,J40+1,J40),0)</f>
        <v>15</v>
      </c>
    </row>
    <row r="42" spans="1:10" x14ac:dyDescent="0.25">
      <c r="A42">
        <v>38</v>
      </c>
      <c r="B42">
        <v>57</v>
      </c>
      <c r="C42">
        <v>6536549</v>
      </c>
      <c r="D42" t="s">
        <v>268</v>
      </c>
      <c r="E42">
        <v>2000</v>
      </c>
      <c r="F42" t="s">
        <v>96</v>
      </c>
      <c r="I42" s="20">
        <f>IFERROR(VLOOKUP(C42,PRSWomen2017[],1,FALSE),0)</f>
        <v>0</v>
      </c>
      <c r="J42" s="20">
        <f>IF(AND(A40&gt;0,ISNUMBER(A40)),IF(fix8L[[#This Row],[ABBib]]&gt;0,J41+1,J41),0)</f>
        <v>15</v>
      </c>
    </row>
    <row r="43" spans="1:10" x14ac:dyDescent="0.25">
      <c r="A43">
        <v>39</v>
      </c>
      <c r="B43">
        <v>59</v>
      </c>
      <c r="C43">
        <v>107999</v>
      </c>
      <c r="D43" t="s">
        <v>269</v>
      </c>
      <c r="E43">
        <v>2000</v>
      </c>
      <c r="F43" t="s">
        <v>98</v>
      </c>
      <c r="I43" s="20">
        <f>IFERROR(VLOOKUP(C43,PRSWomen2017[],1,FALSE),0)</f>
        <v>0</v>
      </c>
      <c r="J43" s="20">
        <f>IF(AND(A41&gt;0,ISNUMBER(A41)),IF(fix8L[[#This Row],[ABBib]]&gt;0,J42+1,J42),0)</f>
        <v>15</v>
      </c>
    </row>
    <row r="44" spans="1:10" x14ac:dyDescent="0.25">
      <c r="A44">
        <v>40</v>
      </c>
      <c r="B44">
        <v>51</v>
      </c>
      <c r="C44">
        <v>108014</v>
      </c>
      <c r="D44" t="s">
        <v>133</v>
      </c>
      <c r="E44">
        <v>2000</v>
      </c>
      <c r="F44" t="s">
        <v>98</v>
      </c>
      <c r="I44" s="20">
        <f>IFERROR(VLOOKUP(C44,PRSWomen2017[],1,FALSE),0)</f>
        <v>0</v>
      </c>
      <c r="J44" s="20">
        <f>IF(AND(A42&gt;0,ISNUMBER(A42)),IF(fix8L[[#This Row],[ABBib]]&gt;0,J43+1,J43),0)</f>
        <v>15</v>
      </c>
    </row>
    <row r="45" spans="1:10" x14ac:dyDescent="0.25">
      <c r="A45">
        <v>41</v>
      </c>
      <c r="B45">
        <v>60</v>
      </c>
      <c r="C45">
        <v>6536431</v>
      </c>
      <c r="D45" t="s">
        <v>270</v>
      </c>
      <c r="E45">
        <v>2000</v>
      </c>
      <c r="F45" t="s">
        <v>96</v>
      </c>
      <c r="I45" s="20">
        <f>IFERROR(VLOOKUP(C45,PRSWomen2017[],1,FALSE),0)</f>
        <v>0</v>
      </c>
      <c r="J45" s="20">
        <f>IF(AND(A43&gt;0,ISNUMBER(A43)),IF(fix8L[[#This Row],[ABBib]]&gt;0,J44+1,J44),0)</f>
        <v>15</v>
      </c>
    </row>
    <row r="46" spans="1:10" x14ac:dyDescent="0.25">
      <c r="A46">
        <v>42</v>
      </c>
      <c r="B46">
        <v>43</v>
      </c>
      <c r="C46">
        <v>45399</v>
      </c>
      <c r="D46" t="s">
        <v>273</v>
      </c>
      <c r="E46">
        <v>1998</v>
      </c>
      <c r="F46" t="s">
        <v>274</v>
      </c>
      <c r="I46" s="20">
        <f>IFERROR(VLOOKUP(C46,PRSWomen2017[],1,FALSE),0)</f>
        <v>0</v>
      </c>
      <c r="J46" s="20">
        <f>IF(AND(A44&gt;0,ISNUMBER(A44)),IF(fix8L[[#This Row],[ABBib]]&gt;0,J45+1,J45),0)</f>
        <v>15</v>
      </c>
    </row>
    <row r="47" spans="1:10" x14ac:dyDescent="0.25">
      <c r="A47">
        <v>43</v>
      </c>
      <c r="B47">
        <v>54</v>
      </c>
      <c r="C47">
        <v>107997</v>
      </c>
      <c r="D47" t="s">
        <v>271</v>
      </c>
      <c r="E47">
        <v>2000</v>
      </c>
      <c r="F47" t="s">
        <v>98</v>
      </c>
      <c r="I47" s="20">
        <f>IFERROR(VLOOKUP(C47,PRSWomen2017[],1,FALSE),0)</f>
        <v>0</v>
      </c>
      <c r="J47" s="20">
        <f>IF(AND(A45&gt;0,ISNUMBER(A45)),IF(fix8L[[#This Row],[ABBib]]&gt;0,J46+1,J46),0)</f>
        <v>15</v>
      </c>
    </row>
    <row r="48" spans="1:10" x14ac:dyDescent="0.25">
      <c r="A48" t="s">
        <v>221</v>
      </c>
      <c r="I48" s="20">
        <f>IFERROR(VLOOKUP(C48,PRSWomen2017[],1,FALSE),0)</f>
        <v>0</v>
      </c>
      <c r="J48" s="20">
        <f>IF(AND(A46&gt;0,ISNUMBER(A46)),IF(fix8L[[#This Row],[ABBib]]&gt;0,J47+1,J47),0)</f>
        <v>15</v>
      </c>
    </row>
    <row r="49" spans="1:10" x14ac:dyDescent="0.25">
      <c r="I49" s="20">
        <f>IFERROR(VLOOKUP(C49,PRSWomen2017[],1,FALSE),0)</f>
        <v>0</v>
      </c>
      <c r="J49" s="20">
        <f>IF(AND(A47&gt;0,ISNUMBER(A47)),IF(fix8L[[#This Row],[ABBib]]&gt;0,J48+1,J48),0)</f>
        <v>15</v>
      </c>
    </row>
    <row r="50" spans="1:10" x14ac:dyDescent="0.25">
      <c r="B50">
        <v>7</v>
      </c>
      <c r="C50">
        <v>6535942</v>
      </c>
      <c r="D50" t="s">
        <v>243</v>
      </c>
      <c r="E50">
        <v>1998</v>
      </c>
      <c r="F50" t="s">
        <v>96</v>
      </c>
      <c r="I50" s="20">
        <f>IFERROR(VLOOKUP(C50,PRSWomen2017[],1,FALSE),0)</f>
        <v>0</v>
      </c>
      <c r="J50" s="20">
        <f>IF(AND(A48&gt;0,ISNUMBER(A48)),IF(fix8L[[#This Row],[ABBib]]&gt;0,J49+1,J49),0)</f>
        <v>0</v>
      </c>
    </row>
    <row r="51" spans="1:10" x14ac:dyDescent="0.25">
      <c r="A51" t="s">
        <v>138</v>
      </c>
      <c r="I51" s="20">
        <f>IFERROR(VLOOKUP(C51,PRSWomen2017[],1,FALSE),0)</f>
        <v>0</v>
      </c>
      <c r="J51" s="20">
        <f>IF(AND(A49&gt;0,ISNUMBER(A49)),IF(fix8L[[#This Row],[ABBib]]&gt;0,J50+1,J50),0)</f>
        <v>0</v>
      </c>
    </row>
    <row r="52" spans="1:10" x14ac:dyDescent="0.25">
      <c r="I52" s="20">
        <f>IFERROR(VLOOKUP(C52,PRSWomen2017[],1,FALSE),0)</f>
        <v>0</v>
      </c>
      <c r="J52" s="20">
        <f>IF(AND(A50&gt;0,ISNUMBER(A50)),IF(fix8L[[#This Row],[ABBib]]&gt;0,J51+1,J51),0)</f>
        <v>0</v>
      </c>
    </row>
    <row r="53" spans="1:10" x14ac:dyDescent="0.25">
      <c r="B53">
        <v>52</v>
      </c>
      <c r="C53">
        <v>107994</v>
      </c>
      <c r="D53" t="s">
        <v>134</v>
      </c>
      <c r="E53">
        <v>1999</v>
      </c>
      <c r="F53" t="s">
        <v>98</v>
      </c>
      <c r="I53" s="20">
        <f>IFERROR(VLOOKUP(C53,PRSWomen2017[],1,FALSE),0)</f>
        <v>0</v>
      </c>
      <c r="J53" s="20">
        <f>IF(AND(A51&gt;0,ISNUMBER(A51)),IF(fix8L[[#This Row],[ABBib]]&gt;0,J52+1,J52),0)</f>
        <v>0</v>
      </c>
    </row>
    <row r="54" spans="1:10" x14ac:dyDescent="0.25">
      <c r="B54">
        <v>47</v>
      </c>
      <c r="C54">
        <v>107837</v>
      </c>
      <c r="D54" t="s">
        <v>132</v>
      </c>
      <c r="E54">
        <v>1999</v>
      </c>
      <c r="F54" t="s">
        <v>98</v>
      </c>
      <c r="I54" s="20">
        <f>IFERROR(VLOOKUP(C54,PRSWomen2017[],1,FALSE),0)</f>
        <v>107837</v>
      </c>
      <c r="J54" s="20">
        <f>IF(AND(A52&gt;0,ISNUMBER(A52)),IF(fix8L[[#This Row],[ABBib]]&gt;0,J53+1,J53),0)</f>
        <v>0</v>
      </c>
    </row>
    <row r="55" spans="1:10" x14ac:dyDescent="0.25">
      <c r="B55">
        <v>41</v>
      </c>
      <c r="C55">
        <v>107992</v>
      </c>
      <c r="D55" t="s">
        <v>139</v>
      </c>
      <c r="E55">
        <v>2000</v>
      </c>
      <c r="F55" t="s">
        <v>98</v>
      </c>
      <c r="I55" s="20">
        <f>IFERROR(VLOOKUP(C55,PRSWomen2017[],1,FALSE),0)</f>
        <v>107992</v>
      </c>
      <c r="J55" s="20">
        <f>IF(AND(A53&gt;0,ISNUMBER(A53)),IF(fix8L[[#This Row],[ABBib]]&gt;0,J54+1,J54),0)</f>
        <v>0</v>
      </c>
    </row>
    <row r="56" spans="1:10" x14ac:dyDescent="0.25">
      <c r="B56">
        <v>38</v>
      </c>
      <c r="C56">
        <v>6535753</v>
      </c>
      <c r="D56" t="s">
        <v>257</v>
      </c>
      <c r="E56">
        <v>1997</v>
      </c>
      <c r="F56" t="s">
        <v>96</v>
      </c>
      <c r="I56" s="20">
        <f>IFERROR(VLOOKUP(C56,PRSWomen2017[],1,FALSE),0)</f>
        <v>0</v>
      </c>
      <c r="J56" s="20">
        <f>IF(AND(A54&gt;0,ISNUMBER(A54)),IF(fix8L[[#This Row],[ABBib]]&gt;0,J55+1,J55),0)</f>
        <v>0</v>
      </c>
    </row>
    <row r="57" spans="1:10" x14ac:dyDescent="0.25">
      <c r="B57">
        <v>33</v>
      </c>
      <c r="C57">
        <v>108001</v>
      </c>
      <c r="D57" t="s">
        <v>140</v>
      </c>
      <c r="E57">
        <v>2000</v>
      </c>
      <c r="F57" t="s">
        <v>98</v>
      </c>
      <c r="I57" s="20">
        <f>IFERROR(VLOOKUP(C57,PRSWomen2017[],1,FALSE),0)</f>
        <v>108001</v>
      </c>
      <c r="J57" s="20">
        <f>IF(AND(A55&gt;0,ISNUMBER(A55)),IF(fix8L[[#This Row],[ABBib]]&gt;0,J56+1,J56),0)</f>
        <v>0</v>
      </c>
    </row>
    <row r="58" spans="1:10" x14ac:dyDescent="0.25">
      <c r="B58">
        <v>14</v>
      </c>
      <c r="C58">
        <v>426069</v>
      </c>
      <c r="D58" t="s">
        <v>238</v>
      </c>
      <c r="E58">
        <v>1994</v>
      </c>
      <c r="F58" t="s">
        <v>239</v>
      </c>
      <c r="I58" s="20">
        <f>IFERROR(VLOOKUP(C58,PRSWomen2017[],1,FALSE),0)</f>
        <v>0</v>
      </c>
      <c r="J58" s="20">
        <f>IF(AND(A56&gt;0,ISNUMBER(A56)),IF(fix8L[[#This Row],[ABBib]]&gt;0,J57+1,J57),0)</f>
        <v>0</v>
      </c>
    </row>
    <row r="59" spans="1:10" x14ac:dyDescent="0.25">
      <c r="B59">
        <v>12</v>
      </c>
      <c r="C59">
        <v>107648</v>
      </c>
      <c r="D59" t="s">
        <v>247</v>
      </c>
      <c r="E59">
        <v>1997</v>
      </c>
      <c r="F59" t="s">
        <v>98</v>
      </c>
      <c r="I59" s="20">
        <f>IFERROR(VLOOKUP(C59,PRSWomen2017[],1,FALSE),0)</f>
        <v>107648</v>
      </c>
      <c r="J59" s="20">
        <f>IF(AND(A57&gt;0,ISNUMBER(A57)),IF(fix8L[[#This Row],[ABBib]]&gt;0,J58+1,J58),0)</f>
        <v>0</v>
      </c>
    </row>
    <row r="60" spans="1:10" x14ac:dyDescent="0.25">
      <c r="B60">
        <v>5</v>
      </c>
      <c r="C60">
        <v>6536236</v>
      </c>
      <c r="D60" t="s">
        <v>251</v>
      </c>
      <c r="E60">
        <v>1999</v>
      </c>
      <c r="F60" t="s">
        <v>96</v>
      </c>
      <c r="I60" s="20">
        <f>IFERROR(VLOOKUP(C60,PRSWomen2017[],1,FALSE),0)</f>
        <v>0</v>
      </c>
      <c r="J60" s="20">
        <f>IF(AND(A58&gt;0,ISNUMBER(A58)),IF(fix8L[[#This Row],[ABBib]]&gt;0,J59+1,J59),0)</f>
        <v>0</v>
      </c>
    </row>
    <row r="61" spans="1:10" x14ac:dyDescent="0.25">
      <c r="B61">
        <v>2</v>
      </c>
      <c r="C61">
        <v>107747</v>
      </c>
      <c r="D61" t="s">
        <v>235</v>
      </c>
      <c r="E61">
        <v>1998</v>
      </c>
      <c r="F61" t="s">
        <v>98</v>
      </c>
      <c r="I61" s="20">
        <f>IFERROR(VLOOKUP(C61,PRSWomen2017[],1,FALSE),0)</f>
        <v>107747</v>
      </c>
      <c r="J61" s="20">
        <f>IF(AND(A59&gt;0,ISNUMBER(A59)),IF(fix8L[[#This Row],[ABBib]]&gt;0,J60+1,J60),0)</f>
        <v>0</v>
      </c>
    </row>
    <row r="62" spans="1:10" x14ac:dyDescent="0.25">
      <c r="A62" t="s">
        <v>144</v>
      </c>
      <c r="I62" s="20">
        <f>IFERROR(VLOOKUP(C62,PRSWomen2017[],1,FALSE),0)</f>
        <v>0</v>
      </c>
      <c r="J62" s="20">
        <f>IF(AND(A60&gt;0,ISNUMBER(A60)),IF(fix8L[[#This Row],[ABBib]]&gt;0,J61+1,J61),0)</f>
        <v>0</v>
      </c>
    </row>
    <row r="63" spans="1:10" x14ac:dyDescent="0.25">
      <c r="I63" s="20">
        <f>IFERROR(VLOOKUP(C63,PRSWomen2017[],1,FALSE),0)</f>
        <v>0</v>
      </c>
      <c r="J63" s="20">
        <f>IF(AND(A61&gt;0,ISNUMBER(A61)),IF(fix8L[[#This Row],[ABBib]]&gt;0,J62+1,J62),0)</f>
        <v>0</v>
      </c>
    </row>
    <row r="64" spans="1:10" x14ac:dyDescent="0.25">
      <c r="B64">
        <v>63</v>
      </c>
      <c r="C64">
        <v>108003</v>
      </c>
      <c r="D64" t="s">
        <v>253</v>
      </c>
      <c r="E64">
        <v>2000</v>
      </c>
      <c r="F64" t="s">
        <v>98</v>
      </c>
      <c r="I64" s="20">
        <f>IFERROR(VLOOKUP(C64,PRSWomen2017[],1,FALSE),0)</f>
        <v>0</v>
      </c>
      <c r="J64" s="20">
        <f>IF(AND(A62&gt;0,ISNUMBER(A62)),IF(fix8L[[#This Row],[ABBib]]&gt;0,J63+1,J63),0)</f>
        <v>0</v>
      </c>
    </row>
    <row r="65" spans="1:10" x14ac:dyDescent="0.25">
      <c r="B65">
        <v>62</v>
      </c>
      <c r="C65">
        <v>6536421</v>
      </c>
      <c r="D65" t="s">
        <v>267</v>
      </c>
      <c r="E65">
        <v>2000</v>
      </c>
      <c r="F65" t="s">
        <v>96</v>
      </c>
      <c r="I65" s="20">
        <f>IFERROR(VLOOKUP(C65,PRSWomen2017[],1,FALSE),0)</f>
        <v>0</v>
      </c>
      <c r="J65" s="20">
        <f>IF(AND(A63&gt;0,ISNUMBER(A63)),IF(fix8L[[#This Row],[ABBib]]&gt;0,J64+1,J64),0)</f>
        <v>0</v>
      </c>
    </row>
    <row r="66" spans="1:10" x14ac:dyDescent="0.25">
      <c r="B66">
        <v>58</v>
      </c>
      <c r="C66">
        <v>6536499</v>
      </c>
      <c r="D66" t="s">
        <v>272</v>
      </c>
      <c r="E66">
        <v>2000</v>
      </c>
      <c r="F66" t="s">
        <v>96</v>
      </c>
      <c r="I66" s="20">
        <f>IFERROR(VLOOKUP(C66,PRSWomen2017[],1,FALSE),0)</f>
        <v>0</v>
      </c>
      <c r="J66" s="20">
        <f>IF(AND(A64&gt;0,ISNUMBER(A64)),IF(fix8L[[#This Row],[ABBib]]&gt;0,J65+1,J65),0)</f>
        <v>0</v>
      </c>
    </row>
    <row r="67" spans="1:10" x14ac:dyDescent="0.25">
      <c r="B67">
        <v>55</v>
      </c>
      <c r="C67">
        <v>107996</v>
      </c>
      <c r="D67" t="s">
        <v>262</v>
      </c>
      <c r="E67">
        <v>2000</v>
      </c>
      <c r="F67" t="s">
        <v>98</v>
      </c>
      <c r="I67" s="20">
        <f>IFERROR(VLOOKUP(C67,PRSWomen2017[],1,FALSE),0)</f>
        <v>0</v>
      </c>
      <c r="J67" s="20">
        <f>IF(AND(A65&gt;0,ISNUMBER(A65)),IF(fix8L[[#This Row],[ABBib]]&gt;0,J66+1,J66),0)</f>
        <v>0</v>
      </c>
    </row>
    <row r="68" spans="1:10" x14ac:dyDescent="0.25">
      <c r="B68">
        <v>44</v>
      </c>
      <c r="C68">
        <v>6536319</v>
      </c>
      <c r="D68" t="s">
        <v>275</v>
      </c>
      <c r="E68">
        <v>1999</v>
      </c>
      <c r="F68" t="s">
        <v>96</v>
      </c>
      <c r="I68" s="20">
        <f>IFERROR(VLOOKUP(C68,PRSWomen2017[],1,FALSE),0)</f>
        <v>0</v>
      </c>
      <c r="J68" s="20">
        <f>IF(AND(A66&gt;0,ISNUMBER(A66)),IF(fix8L[[#This Row],[ABBib]]&gt;0,J67+1,J67),0)</f>
        <v>0</v>
      </c>
    </row>
    <row r="69" spans="1:10" x14ac:dyDescent="0.25">
      <c r="B69">
        <v>42</v>
      </c>
      <c r="C69">
        <v>107866</v>
      </c>
      <c r="D69" t="s">
        <v>259</v>
      </c>
      <c r="E69">
        <v>1999</v>
      </c>
      <c r="F69" t="s">
        <v>98</v>
      </c>
      <c r="I69" s="20">
        <f>IFERROR(VLOOKUP(C69,PRSWomen2017[],1,FALSE),0)</f>
        <v>0</v>
      </c>
      <c r="J69" s="20">
        <f>IF(AND(A67&gt;0,ISNUMBER(A67)),IF(fix8L[[#This Row],[ABBib]]&gt;0,J68+1,J68),0)</f>
        <v>0</v>
      </c>
    </row>
    <row r="70" spans="1:10" x14ac:dyDescent="0.25">
      <c r="B70">
        <v>39</v>
      </c>
      <c r="C70">
        <v>107850</v>
      </c>
      <c r="D70" t="s">
        <v>151</v>
      </c>
      <c r="E70">
        <v>1999</v>
      </c>
      <c r="F70" t="s">
        <v>98</v>
      </c>
      <c r="I70" s="20">
        <f>IFERROR(VLOOKUP(C70,PRSWomen2017[],1,FALSE),0)</f>
        <v>107850</v>
      </c>
      <c r="J70" s="20">
        <f>IF(AND(A68&gt;0,ISNUMBER(A68)),IF(fix8L[[#This Row],[ABBib]]&gt;0,J69+1,J69),0)</f>
        <v>0</v>
      </c>
    </row>
    <row r="71" spans="1:10" x14ac:dyDescent="0.25">
      <c r="B71">
        <v>30</v>
      </c>
      <c r="C71">
        <v>107971</v>
      </c>
      <c r="D71" t="s">
        <v>256</v>
      </c>
      <c r="E71">
        <v>1999</v>
      </c>
      <c r="F71" t="s">
        <v>98</v>
      </c>
      <c r="I71" s="20">
        <f>IFERROR(VLOOKUP(C71,PRSWomen2017[],1,FALSE),0)</f>
        <v>107971</v>
      </c>
      <c r="J71" s="20">
        <f>IF(AND(A69&gt;0,ISNUMBER(A69)),IF(fix8L[[#This Row],[ABBib]]&gt;0,J70+1,J70),0)</f>
        <v>0</v>
      </c>
    </row>
    <row r="72" spans="1:10" x14ac:dyDescent="0.25">
      <c r="A72" s="20"/>
      <c r="B72" s="20">
        <v>23</v>
      </c>
      <c r="C72" s="20">
        <v>107868</v>
      </c>
      <c r="D72" s="20" t="s">
        <v>106</v>
      </c>
      <c r="E72" s="20">
        <v>1999</v>
      </c>
      <c r="F72" s="20" t="s">
        <v>98</v>
      </c>
      <c r="I72" s="20">
        <f>IFERROR(VLOOKUP(C74,PRSWomen2017[],1,FALSE),0)</f>
        <v>0</v>
      </c>
      <c r="J72" s="20">
        <f>IF(AND(A70&gt;0,ISNUMBER(A70)),IF(fix8L[[#This Row],[ABBib]]&gt;0,J71+1,J71),0)</f>
        <v>0</v>
      </c>
    </row>
    <row r="73" spans="1:10" x14ac:dyDescent="0.25">
      <c r="A73" s="20"/>
      <c r="B73" s="20">
        <v>9</v>
      </c>
      <c r="C73" s="20">
        <v>107811</v>
      </c>
      <c r="D73" s="20" t="s">
        <v>159</v>
      </c>
      <c r="E73" s="20">
        <v>1998</v>
      </c>
      <c r="F73" s="20" t="s">
        <v>98</v>
      </c>
      <c r="I73" s="20">
        <f>IFERROR(VLOOKUP(C75,PRSWomen2017[],1,FALSE),0)</f>
        <v>0</v>
      </c>
      <c r="J73" s="20">
        <f>IF(AND(A71&gt;0,ISNUMBER(A71)),IF(fix8L[[#This Row],[ABBib]]&gt;0,J72+1,J72),0)</f>
        <v>0</v>
      </c>
    </row>
    <row r="74" spans="1:10" x14ac:dyDescent="0.25">
      <c r="A74" s="20"/>
      <c r="B74" s="20"/>
      <c r="C74" s="20"/>
      <c r="D74" s="20"/>
      <c r="E74" s="20"/>
      <c r="F74" s="20"/>
      <c r="I74" s="20">
        <f>IFERROR(VLOOKUP(C76,PRSWomen2017[],1,FALSE),0)</f>
        <v>0</v>
      </c>
      <c r="J74" s="20">
        <f>IF(AND(A74&gt;0,ISNUMBER(A74)),IF(fix8L[[#This Row],[ABBib]]&gt;0,J73+1,J73),0)</f>
        <v>0</v>
      </c>
    </row>
    <row r="75" spans="1:10" x14ac:dyDescent="0.25">
      <c r="I75" s="20">
        <f>IFERROR(VLOOKUP(C77,PRSWomen2017[],1,FALSE),0)</f>
        <v>0</v>
      </c>
      <c r="J75" s="20">
        <f>IF(AND(A75&gt;0,ISNUMBER(A75)),IF(fix8L[[#This Row],[ABBib]]&gt;0,J74+1,J74),0)</f>
        <v>0</v>
      </c>
    </row>
    <row r="76" spans="1:10" x14ac:dyDescent="0.25">
      <c r="I76" s="20">
        <f>IFERROR(VLOOKUP(C78,PRSWomen2017[],1,FALSE),0)</f>
        <v>0</v>
      </c>
      <c r="J76" s="20">
        <f>IF(AND(A76&gt;0,ISNUMBER(A76)),IF(fix8L[[#This Row],[ABBib]]&gt;0,J75+1,J75),0)</f>
        <v>0</v>
      </c>
    </row>
    <row r="77" spans="1:10" x14ac:dyDescent="0.25">
      <c r="I77" s="20">
        <f>IFERROR(VLOOKUP(C79,PRSWomen2017[],1,FALSE),0)</f>
        <v>0</v>
      </c>
      <c r="J77" s="20">
        <f>IF(AND(A77&gt;0,ISNUMBER(A77)),IF(fix8L[[#This Row],[ABBib]]&gt;0,J76+1,J76),0)</f>
        <v>0</v>
      </c>
    </row>
    <row r="78" spans="1:10" x14ac:dyDescent="0.25">
      <c r="I78" s="20">
        <f>IFERROR(VLOOKUP(C80,PRSWomen2017[],1,FALSE),0)</f>
        <v>0</v>
      </c>
      <c r="J78" s="20">
        <f>IF(AND(A78&gt;0,ISNUMBER(A78)),IF(fix8L[[#This Row],[ABBib]]&gt;0,J77+1,J77),0)</f>
        <v>0</v>
      </c>
    </row>
    <row r="79" spans="1:10" x14ac:dyDescent="0.25">
      <c r="I79" s="20">
        <f>IFERROR(VLOOKUP(C81,PRSWomen2017[],1,FALSE),0)</f>
        <v>0</v>
      </c>
      <c r="J79" s="20">
        <f>IF(AND(A79&gt;0,ISNUMBER(A79)),IF(fix8L[[#This Row],[ABBib]]&gt;0,J78+1,J78),0)</f>
        <v>0</v>
      </c>
    </row>
    <row r="80" spans="1:10" x14ac:dyDescent="0.25">
      <c r="I80" s="20">
        <f>IFERROR(VLOOKUP(C82,PRSWomen2017[],1,FALSE),0)</f>
        <v>0</v>
      </c>
      <c r="J80" s="20">
        <f>IF(AND(A80&gt;0,ISNUMBER(A80)),IF(fix8L[[#This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IF(AND(A81&gt;0,ISNUMBER(A81)),IF(fix8L[[#This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IF(AND(A82&gt;0,ISNUMBER(A82)),IF(fix8L[[#This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IF(AND(A83&gt;0,ISNUMBER(A83)),IF(fix8L[[#This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IF(AND(A84&gt;0,ISNUMBER(A84)),IF(fix8L[[#This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IF(AND(A85&gt;0,ISNUMBER(A85)),IF(fix8L[[#This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IF(AND(A86&gt;0,ISNUMBER(A86)),IF(fix8L[[#This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IF(AND(A87&gt;0,ISNUMBER(A87)),IF(fix8L[[#This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IF(AND(A88&gt;0,ISNUMBER(A88)),IF(fix8L[[#This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IF(AND(A89&gt;0,ISNUMBER(A89)),IF(fix8L[[#This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IF(AND(A90&gt;0,ISNUMBER(A90)),IF(fix8L[[#This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IF(AND(A91&gt;0,ISNUMBER(A91)),IF(fix8L[[#This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IF(AND(A92&gt;0,ISNUMBER(A92)),IF(fix8L[[#This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IF(AND(A93&gt;0,ISNUMBER(A93)),IF(fix8L[[#This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IF(AND(A94&gt;0,ISNUMBER(A94)),IF(fix8L[[#This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IF(AND(A95&gt;0,ISNUMBER(A95)),IF(fix8L[[#This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IF(AND(A96&gt;0,ISNUMBER(A96)),IF(fix8L[[#This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IF(AND(A97&gt;0,ISNUMBER(A97)),IF(fix8L[[#This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IF(AND(A98&gt;0,ISNUMBER(A98)),IF(fix8L[[#This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IF(AND(A99&gt;0,ISNUMBER(A99)),IF(fix8L[[#This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IF(AND(A100&gt;0,ISNUMBER(A100)),IF(fix8L[[#This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IF(AND(A101&gt;0,ISNUMBER(A101)),IF(fix8L[[#This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IF(AND(A102&gt;0,ISNUMBER(A102)),IF(fix8L[[#This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IF(AND(A103&gt;0,ISNUMBER(A103)),IF(fix8L[[#This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IF(AND(A104&gt;0,ISNUMBER(A104)),IF(fix8L[[#This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IF(AND(A105&gt;0,ISNUMBER(A105)),IF(fix8L[[#This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IF(AND(A106&gt;0,ISNUMBER(A106)),IF(fix8L[[#This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IF(AND(A107&gt;0,ISNUMBER(A107)),IF(fix8L[[#This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IF(AND(A108&gt;0,ISNUMBER(A108)),IF(fix8L[[#This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IF(AND(A109&gt;0,ISNUMBER(A109)),IF(fix8L[[#This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IF(AND(A110&gt;0,ISNUMBER(A110)),IF(fix8L[[#This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IF(AND(A111&gt;0,ISNUMBER(A111)),IF(fix8L[[#This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IF(AND(A112&gt;0,ISNUMBER(A112)),IF(fix8L[[#This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IF(AND(A113&gt;0,ISNUMBER(A113)),IF(fix8L[[#This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IF(AND(A114&gt;0,ISNUMBER(A114)),IF(fix8L[[#This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IF(AND(A115&gt;0,ISNUMBER(A115)),IF(fix8L[[#This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IF(AND(A116&gt;0,ISNUMBER(A116)),IF(fix8L[[#This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IF(AND(A117&gt;0,ISNUMBER(A117)),IF(fix8L[[#This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IF(AND(A118&gt;0,ISNUMBER(A118)),IF(fix8L[[#This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IF(AND(A119&gt;0,ISNUMBER(A119)),IF(fix8L[[#This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IF(AND(A120&gt;0,ISNUMBER(A120)),IF(fix8L[[#This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IF(AND(A121&gt;0,ISNUMBER(A121)),IF(fix8L[[#This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IF(AND(A122&gt;0,ISNUMBER(A122)),IF(fix8L[[#This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IF(AND(A123&gt;0,ISNUMBER(A123)),IF(fix8L[[#This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IF(AND(A124&gt;0,ISNUMBER(A124)),IF(fix8L[[#This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IF(AND(A125&gt;0,ISNUMBER(A125)),IF(fix8L[[#This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IF(AND(A126&gt;0,ISNUMBER(A126)),IF(fix8L[[#This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IF(AND(A127&gt;0,ISNUMBER(A127)),IF(fix8L[[#This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IF(AND(A128&gt;0,ISNUMBER(A128)),IF(fix8L[[#This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IF(AND(A129&gt;0,ISNUMBER(A129)),IF(fix8L[[#This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IF(AND(A130&gt;0,ISNUMBER(A130)),IF(fix8L[[#This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IF(AND(A131&gt;0,ISNUMBER(A131)),IF(fix8L[[#This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IF(AND(A132&gt;0,ISNUMBER(A132)),IF(fix8L[[#This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IF(AND(A133&gt;0,ISNUMBER(A133)),IF(fix8L[[#This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IF(AND(A134&gt;0,ISNUMBER(A134)),IF(fix8L[[#This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IF(AND(A135&gt;0,ISNUMBER(A135)),IF(fix8L[[#This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IF(AND(A136&gt;0,ISNUMBER(A136)),IF(fix8L[[#This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IF(AND(A137&gt;0,ISNUMBER(A137)),IF(fix8L[[#This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IF(AND(A138&gt;0,ISNUMBER(A138)),IF(fix8L[[#This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IF(AND(A139&gt;0,ISNUMBER(A139)),IF(fix8L[[#This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IF(AND(A140&gt;0,ISNUMBER(A140)),IF(fix8L[[#This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IF(AND(A141&gt;0,ISNUMBER(A141)),IF(fix8L[[#This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IF(AND(A142&gt;0,ISNUMBER(A142)),IF(fix8L[[#This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IF(AND(A143&gt;0,ISNUMBER(A143)),IF(fix8L[[#This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IF(AND(A144&gt;0,ISNUMBER(A144)),IF(fix8L[[#This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IF(AND(A145&gt;0,ISNUMBER(A145)),IF(fix8L[[#This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IF(AND(A146&gt;0,ISNUMBER(A146)),IF(fix8L[[#This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IF(AND(A147&gt;0,ISNUMBER(A147)),IF(fix8L[[#This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IF(AND(A148&gt;0,ISNUMBER(A148)),IF(fix8L[[#This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IF(AND(A149&gt;0,ISNUMBER(A149)),IF(fix8L[[#This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IF(AND(A150&gt;0,ISNUMBER(A150)),IF(fix8L[[#This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IF(AND(A153&gt;0,ISNUMBER(A153)),IF(fix8L[[#This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IF(AND(A154&gt;0,ISNUMBER(A154)),IF(fix8L[[#This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4" bestFit="1" customWidth="1"/>
    <col min="3" max="3" width="8.5703125" customWidth="1"/>
    <col min="4" max="4" width="25" customWidth="1"/>
    <col min="5" max="5" width="5" customWidth="1"/>
    <col min="6" max="6" width="7" customWidth="1"/>
  </cols>
  <sheetData>
    <row r="1" spans="1:10" x14ac:dyDescent="0.25">
      <c r="A1" t="s">
        <v>560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IF(AND(A3&gt;0,ISNUMBER(A3)),IF(fix8M[[#This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IF(AND(A4&gt;0,ISNUMBER(A4)),IF(fix8M[[#This Row],[ABBib]]&gt;0,J3+1,J3),0)</f>
        <v>0</v>
      </c>
    </row>
    <row r="5" spans="1:10" x14ac:dyDescent="0.25">
      <c r="A5">
        <v>1</v>
      </c>
      <c r="B5">
        <v>12</v>
      </c>
      <c r="C5">
        <v>104378</v>
      </c>
      <c r="D5" t="s">
        <v>440</v>
      </c>
      <c r="E5">
        <v>1996</v>
      </c>
      <c r="F5" t="s">
        <v>98</v>
      </c>
      <c r="I5" s="20">
        <f>IFERROR(VLOOKUP(C5,PRSMen2017[],1,FALSE),0)</f>
        <v>0</v>
      </c>
      <c r="J5" s="20">
        <f>IF(AND(A5&gt;0,ISNUMBER(A5)),IF(fix8M[[#This Row],[ABBib]]&gt;0,J4+1,J4),0)</f>
        <v>0</v>
      </c>
    </row>
    <row r="6" spans="1:10" x14ac:dyDescent="0.25">
      <c r="A6">
        <v>2</v>
      </c>
      <c r="B6">
        <v>13</v>
      </c>
      <c r="C6">
        <v>20378</v>
      </c>
      <c r="D6" t="s">
        <v>415</v>
      </c>
      <c r="E6">
        <v>1994</v>
      </c>
      <c r="F6" t="s">
        <v>416</v>
      </c>
      <c r="I6" s="20">
        <f>IFERROR(VLOOKUP(C6,PRSMen2017[],1,FALSE),0)</f>
        <v>0</v>
      </c>
      <c r="J6" s="20">
        <f>IF(AND(A6&gt;0,ISNUMBER(A6)),IF(fix8M[[#This Row],[ABBib]]&gt;0,J5+1,J5),0)</f>
        <v>0</v>
      </c>
    </row>
    <row r="7" spans="1:10" x14ac:dyDescent="0.25">
      <c r="A7">
        <v>3</v>
      </c>
      <c r="B7">
        <v>21</v>
      </c>
      <c r="C7">
        <v>104529</v>
      </c>
      <c r="D7" t="s">
        <v>489</v>
      </c>
      <c r="E7">
        <v>1997</v>
      </c>
      <c r="F7" t="s">
        <v>98</v>
      </c>
      <c r="I7" s="20">
        <f>IFERROR(VLOOKUP(C7,PRSMen2017[],1,FALSE),0)</f>
        <v>0</v>
      </c>
      <c r="J7" s="20">
        <f>IF(AND(A7&gt;0,ISNUMBER(A7)),IF(fix8M[[#This Row],[ABBib]]&gt;0,J6+1,J6),0)</f>
        <v>0</v>
      </c>
    </row>
    <row r="8" spans="1:10" x14ac:dyDescent="0.25">
      <c r="A8">
        <v>4</v>
      </c>
      <c r="B8">
        <v>3</v>
      </c>
      <c r="C8">
        <v>104311</v>
      </c>
      <c r="D8" t="s">
        <v>511</v>
      </c>
      <c r="E8">
        <v>1995</v>
      </c>
      <c r="F8" t="s">
        <v>98</v>
      </c>
      <c r="I8" s="20">
        <f>IFERROR(VLOOKUP(C8,PRSMen2017[],1,FALSE),0)</f>
        <v>0</v>
      </c>
      <c r="J8" s="20">
        <f>IF(AND(A8&gt;0,ISNUMBER(A8)),IF(fix8M[[#This Row],[ABBib]]&gt;0,J7+1,J7),0)</f>
        <v>0</v>
      </c>
    </row>
    <row r="9" spans="1:10" x14ac:dyDescent="0.25">
      <c r="A9">
        <v>5</v>
      </c>
      <c r="B9">
        <v>4</v>
      </c>
      <c r="C9">
        <v>104468</v>
      </c>
      <c r="D9" t="s">
        <v>436</v>
      </c>
      <c r="E9">
        <v>1997</v>
      </c>
      <c r="F9" t="s">
        <v>98</v>
      </c>
      <c r="I9" s="20">
        <f>IFERROR(VLOOKUP(C9,PRSMen2017[],1,FALSE),0)</f>
        <v>104468</v>
      </c>
      <c r="J9" s="20">
        <f>IF(AND(A9&gt;0,ISNUMBER(A9)),IF(fix8M[[#This Row],[ABBib]]&gt;0,J8+1,J8),0)</f>
        <v>1</v>
      </c>
    </row>
    <row r="10" spans="1:10" x14ac:dyDescent="0.25">
      <c r="A10">
        <v>6</v>
      </c>
      <c r="B10">
        <v>29</v>
      </c>
      <c r="C10">
        <v>104354</v>
      </c>
      <c r="D10" t="s">
        <v>421</v>
      </c>
      <c r="E10">
        <v>1996</v>
      </c>
      <c r="F10" t="s">
        <v>98</v>
      </c>
      <c r="I10" s="20">
        <f>IFERROR(VLOOKUP(C10,PRSMen2017[],1,FALSE),0)</f>
        <v>104354</v>
      </c>
      <c r="J10" s="20">
        <f>IF(AND(A10&gt;0,ISNUMBER(A10)),IF(fix8M[[#This Row],[ABBib]]&gt;0,J9+1,J9),0)</f>
        <v>2</v>
      </c>
    </row>
    <row r="11" spans="1:10" x14ac:dyDescent="0.25">
      <c r="A11">
        <v>7</v>
      </c>
      <c r="B11">
        <v>15</v>
      </c>
      <c r="C11">
        <v>422305</v>
      </c>
      <c r="D11" t="s">
        <v>559</v>
      </c>
      <c r="E11">
        <v>1994</v>
      </c>
      <c r="F11" t="s">
        <v>239</v>
      </c>
      <c r="I11" s="20">
        <f>IFERROR(VLOOKUP(C11,PRSMen2017[],1,FALSE),0)</f>
        <v>0</v>
      </c>
      <c r="J11" s="20">
        <f>IF(AND(A11&gt;0,ISNUMBER(A11)),IF(fix8M[[#This Row],[ABBib]]&gt;0,J10+1,J10),0)</f>
        <v>2</v>
      </c>
    </row>
    <row r="12" spans="1:10" x14ac:dyDescent="0.25">
      <c r="A12">
        <v>8</v>
      </c>
      <c r="B12">
        <v>19</v>
      </c>
      <c r="C12">
        <v>104469</v>
      </c>
      <c r="D12" t="s">
        <v>503</v>
      </c>
      <c r="E12">
        <v>1997</v>
      </c>
      <c r="F12" t="s">
        <v>98</v>
      </c>
      <c r="I12" s="20">
        <f>IFERROR(VLOOKUP(C12,PRSMen2017[],1,FALSE),0)</f>
        <v>104469</v>
      </c>
      <c r="J12" s="20">
        <f>IF(AND(A12&gt;0,ISNUMBER(A12)),IF(fix8M[[#This Row],[ABBib]]&gt;0,J11+1,J11),0)</f>
        <v>3</v>
      </c>
    </row>
    <row r="13" spans="1:10" x14ac:dyDescent="0.25">
      <c r="A13">
        <v>9</v>
      </c>
      <c r="B13">
        <v>5</v>
      </c>
      <c r="C13">
        <v>104097</v>
      </c>
      <c r="D13" t="s">
        <v>513</v>
      </c>
      <c r="E13">
        <v>1994</v>
      </c>
      <c r="F13" t="s">
        <v>98</v>
      </c>
      <c r="I13" s="20">
        <f>IFERROR(VLOOKUP(C13,PRSMen2017[],1,FALSE),0)</f>
        <v>0</v>
      </c>
      <c r="J13" s="20">
        <f>IF(AND(A13&gt;0,ISNUMBER(A13)),IF(fix8M[[#This Row],[ABBib]]&gt;0,J12+1,J12),0)</f>
        <v>3</v>
      </c>
    </row>
    <row r="14" spans="1:10" x14ac:dyDescent="0.25">
      <c r="A14">
        <v>10</v>
      </c>
      <c r="B14">
        <v>8</v>
      </c>
      <c r="C14">
        <v>104153</v>
      </c>
      <c r="D14" t="s">
        <v>510</v>
      </c>
      <c r="E14">
        <v>1994</v>
      </c>
      <c r="F14" t="s">
        <v>98</v>
      </c>
      <c r="I14" s="20">
        <f>IFERROR(VLOOKUP(C14,PRSMen2017[],1,FALSE),0)</f>
        <v>0</v>
      </c>
      <c r="J14" s="20">
        <f>IF(AND(A14&gt;0,ISNUMBER(A14)),IF(fix8M[[#This Row],[ABBib]]&gt;0,J13+1,J13),0)</f>
        <v>3</v>
      </c>
    </row>
    <row r="15" spans="1:10" x14ac:dyDescent="0.25">
      <c r="A15">
        <v>11</v>
      </c>
      <c r="B15">
        <v>17</v>
      </c>
      <c r="C15">
        <v>104467</v>
      </c>
      <c r="D15" t="s">
        <v>418</v>
      </c>
      <c r="E15">
        <v>1997</v>
      </c>
      <c r="F15" t="s">
        <v>98</v>
      </c>
      <c r="I15" s="20">
        <f>IFERROR(VLOOKUP(C15,PRSMen2017[],1,FALSE),0)</f>
        <v>104467</v>
      </c>
      <c r="J15" s="20">
        <f>IF(AND(A15&gt;0,ISNUMBER(A15)),IF(fix8M[[#This Row],[ABBib]]&gt;0,J14+1,J14),0)</f>
        <v>4</v>
      </c>
    </row>
    <row r="16" spans="1:10" x14ac:dyDescent="0.25">
      <c r="A16">
        <v>12</v>
      </c>
      <c r="B16">
        <v>37</v>
      </c>
      <c r="C16">
        <v>104632</v>
      </c>
      <c r="D16" t="s">
        <v>499</v>
      </c>
      <c r="E16">
        <v>1998</v>
      </c>
      <c r="F16" t="s">
        <v>98</v>
      </c>
      <c r="I16" s="20">
        <f>IFERROR(VLOOKUP(C16,PRSMen2017[],1,FALSE),0)</f>
        <v>0</v>
      </c>
      <c r="J16" s="20">
        <f>IF(AND(A16&gt;0,ISNUMBER(A16)),IF(fix8M[[#This Row],[ABBib]]&gt;0,J15+1,J15),0)</f>
        <v>4</v>
      </c>
    </row>
    <row r="17" spans="1:10" x14ac:dyDescent="0.25">
      <c r="A17">
        <v>13</v>
      </c>
      <c r="B17">
        <v>2</v>
      </c>
      <c r="C17">
        <v>20388</v>
      </c>
      <c r="D17" t="s">
        <v>488</v>
      </c>
      <c r="E17">
        <v>1995</v>
      </c>
      <c r="F17" t="s">
        <v>416</v>
      </c>
      <c r="I17" s="20">
        <f>IFERROR(VLOOKUP(C17,PRSMen2017[],1,FALSE),0)</f>
        <v>0</v>
      </c>
      <c r="J17" s="20">
        <f>IF(AND(A17&gt;0,ISNUMBER(A17)),IF(fix8M[[#This Row],[ABBib]]&gt;0,J16+1,J16),0)</f>
        <v>4</v>
      </c>
    </row>
    <row r="18" spans="1:10" x14ac:dyDescent="0.25">
      <c r="A18">
        <v>14</v>
      </c>
      <c r="B18">
        <v>28</v>
      </c>
      <c r="C18">
        <v>103994</v>
      </c>
      <c r="D18" t="s">
        <v>520</v>
      </c>
      <c r="E18">
        <v>1993</v>
      </c>
      <c r="F18" t="s">
        <v>98</v>
      </c>
      <c r="I18" s="20">
        <f>IFERROR(VLOOKUP(C18,PRSMen2017[],1,FALSE),0)</f>
        <v>103994</v>
      </c>
      <c r="J18" s="20">
        <f>IF(AND(A18&gt;0,ISNUMBER(A18)),IF(fix8M[[#This Row],[ABBib]]&gt;0,J17+1,J17),0)</f>
        <v>5</v>
      </c>
    </row>
    <row r="19" spans="1:10" x14ac:dyDescent="0.25">
      <c r="A19">
        <v>15</v>
      </c>
      <c r="B19">
        <v>10</v>
      </c>
      <c r="C19">
        <v>20421</v>
      </c>
      <c r="D19" t="s">
        <v>422</v>
      </c>
      <c r="E19">
        <v>1996</v>
      </c>
      <c r="F19" t="s">
        <v>416</v>
      </c>
      <c r="I19" s="20">
        <f>IFERROR(VLOOKUP(C19,PRSMen2017[],1,FALSE),0)</f>
        <v>0</v>
      </c>
      <c r="J19" s="20">
        <f>IF(AND(A19&gt;0,ISNUMBER(A19)),IF(fix8M[[#This Row],[ABBib]]&gt;0,J18+1,J18),0)</f>
        <v>5</v>
      </c>
    </row>
    <row r="20" spans="1:10" x14ac:dyDescent="0.25">
      <c r="A20">
        <v>16</v>
      </c>
      <c r="B20">
        <v>25</v>
      </c>
      <c r="C20">
        <v>104156</v>
      </c>
      <c r="D20" t="s">
        <v>514</v>
      </c>
      <c r="E20">
        <v>1994</v>
      </c>
      <c r="F20" t="s">
        <v>98</v>
      </c>
      <c r="I20" s="20">
        <f>IFERROR(VLOOKUP(C20,PRSMen2017[],1,FALSE),0)</f>
        <v>104156</v>
      </c>
      <c r="J20" s="20">
        <f>IF(AND(A20&gt;0,ISNUMBER(A20)),IF(fix8M[[#This Row],[ABBib]]&gt;0,J19+1,J19),0)</f>
        <v>6</v>
      </c>
    </row>
    <row r="21" spans="1:10" x14ac:dyDescent="0.25">
      <c r="A21">
        <v>17</v>
      </c>
      <c r="B21">
        <v>24</v>
      </c>
      <c r="C21">
        <v>104538</v>
      </c>
      <c r="D21" t="s">
        <v>523</v>
      </c>
      <c r="E21">
        <v>1997</v>
      </c>
      <c r="F21" t="s">
        <v>98</v>
      </c>
      <c r="I21" s="20">
        <f>IFERROR(VLOOKUP(C21,PRSMen2017[],1,FALSE),0)</f>
        <v>0</v>
      </c>
      <c r="J21" s="20">
        <f>IF(AND(A21&gt;0,ISNUMBER(A21)),IF(fix8M[[#This Row],[ABBib]]&gt;0,J20+1,J20),0)</f>
        <v>6</v>
      </c>
    </row>
    <row r="22" spans="1:10" x14ac:dyDescent="0.25">
      <c r="A22">
        <v>18</v>
      </c>
      <c r="B22">
        <v>23</v>
      </c>
      <c r="C22">
        <v>6531228</v>
      </c>
      <c r="D22" t="s">
        <v>527</v>
      </c>
      <c r="E22">
        <v>1995</v>
      </c>
      <c r="F22" t="s">
        <v>528</v>
      </c>
      <c r="I22" s="20">
        <f>IFERROR(VLOOKUP(C22,PRSMen2017[],1,FALSE),0)</f>
        <v>0</v>
      </c>
      <c r="J22" s="20">
        <f>IF(AND(A22&gt;0,ISNUMBER(A22)),IF(fix8M[[#This Row],[ABBib]]&gt;0,J21+1,J21),0)</f>
        <v>6</v>
      </c>
    </row>
    <row r="23" spans="1:10" x14ac:dyDescent="0.25">
      <c r="A23">
        <v>19</v>
      </c>
      <c r="B23">
        <v>33</v>
      </c>
      <c r="C23">
        <v>104577</v>
      </c>
      <c r="D23" t="s">
        <v>530</v>
      </c>
      <c r="E23">
        <v>1998</v>
      </c>
      <c r="F23" t="s">
        <v>98</v>
      </c>
      <c r="I23" s="20">
        <f>IFERROR(VLOOKUP(C23,PRSMen2017[],1,FALSE),0)</f>
        <v>0</v>
      </c>
      <c r="J23" s="20">
        <f>IF(AND(A23&gt;0,ISNUMBER(A23)),IF(fix8M[[#This Row],[ABBib]]&gt;0,J22+1,J22),0)</f>
        <v>6</v>
      </c>
    </row>
    <row r="24" spans="1:10" x14ac:dyDescent="0.25">
      <c r="A24">
        <v>20</v>
      </c>
      <c r="B24">
        <v>22</v>
      </c>
      <c r="C24">
        <v>103942</v>
      </c>
      <c r="D24" t="s">
        <v>522</v>
      </c>
      <c r="E24">
        <v>1993</v>
      </c>
      <c r="F24" t="s">
        <v>98</v>
      </c>
      <c r="I24" s="20">
        <f>IFERROR(VLOOKUP(C24,PRSMen2017[],1,FALSE),0)</f>
        <v>103942</v>
      </c>
      <c r="J24" s="20">
        <f>IF(AND(A24&gt;0,ISNUMBER(A24)),IF(fix8M[[#This Row],[ABBib]]&gt;0,J23+1,J23),0)</f>
        <v>7</v>
      </c>
    </row>
    <row r="25" spans="1:10" x14ac:dyDescent="0.25">
      <c r="A25">
        <v>21</v>
      </c>
      <c r="B25">
        <v>36</v>
      </c>
      <c r="C25">
        <v>104215</v>
      </c>
      <c r="D25" t="s">
        <v>431</v>
      </c>
      <c r="E25">
        <v>1995</v>
      </c>
      <c r="F25" t="s">
        <v>98</v>
      </c>
      <c r="I25" s="20">
        <f>IFERROR(VLOOKUP(C25,PRSMen2017[],1,FALSE),0)</f>
        <v>0</v>
      </c>
      <c r="J25" s="20">
        <f>IF(AND(A25&gt;0,ISNUMBER(A25)),IF(fix8M[[#This Row],[ABBib]]&gt;0,J24+1,J24),0)</f>
        <v>7</v>
      </c>
    </row>
    <row r="26" spans="1:10" x14ac:dyDescent="0.25">
      <c r="A26">
        <v>22</v>
      </c>
      <c r="B26">
        <v>39</v>
      </c>
      <c r="C26">
        <v>104537</v>
      </c>
      <c r="D26" t="s">
        <v>428</v>
      </c>
      <c r="E26">
        <v>1997</v>
      </c>
      <c r="F26" t="s">
        <v>98</v>
      </c>
      <c r="I26" s="20">
        <f>IFERROR(VLOOKUP(C26,PRSMen2017[],1,FALSE),0)</f>
        <v>0</v>
      </c>
      <c r="J26" s="20">
        <f>IF(AND(A26&gt;0,ISNUMBER(A26)),IF(fix8M[[#This Row],[ABBib]]&gt;0,J25+1,J25),0)</f>
        <v>7</v>
      </c>
    </row>
    <row r="27" spans="1:10" x14ac:dyDescent="0.25">
      <c r="A27">
        <v>23</v>
      </c>
      <c r="B27">
        <v>73</v>
      </c>
      <c r="C27">
        <v>104885</v>
      </c>
      <c r="D27" t="s">
        <v>473</v>
      </c>
      <c r="E27">
        <v>2000</v>
      </c>
      <c r="F27" t="s">
        <v>98</v>
      </c>
      <c r="I27" s="20">
        <f>IFERROR(VLOOKUP(C27,PRSMen2017[],1,FALSE),0)</f>
        <v>104885</v>
      </c>
      <c r="J27" s="20">
        <f>IF(AND(A27&gt;0,ISNUMBER(A27)),IF(fix8M[[#This Row],[ABBib]]&gt;0,J26+1,J26),0)</f>
        <v>8</v>
      </c>
    </row>
    <row r="28" spans="1:10" x14ac:dyDescent="0.25">
      <c r="A28">
        <v>24</v>
      </c>
      <c r="B28">
        <v>48</v>
      </c>
      <c r="C28">
        <v>104694</v>
      </c>
      <c r="D28" t="s">
        <v>430</v>
      </c>
      <c r="E28">
        <v>1999</v>
      </c>
      <c r="F28" t="s">
        <v>98</v>
      </c>
      <c r="I28" s="20">
        <f>IFERROR(VLOOKUP(C28,PRSMen2017[],1,FALSE),0)</f>
        <v>104694</v>
      </c>
      <c r="J28" s="20">
        <f>IF(AND(A28&gt;0,ISNUMBER(A28)),IF(fix8M[[#This Row],[ABBib]]&gt;0,J27+1,J27),0)</f>
        <v>9</v>
      </c>
    </row>
    <row r="29" spans="1:10" x14ac:dyDescent="0.25">
      <c r="A29">
        <v>25</v>
      </c>
      <c r="B29">
        <v>59</v>
      </c>
      <c r="C29">
        <v>104282</v>
      </c>
      <c r="D29" t="s">
        <v>536</v>
      </c>
      <c r="E29">
        <v>1995</v>
      </c>
      <c r="F29" t="s">
        <v>98</v>
      </c>
      <c r="I29" s="20">
        <f>IFERROR(VLOOKUP(C29,PRSMen2017[],1,FALSE),0)</f>
        <v>0</v>
      </c>
      <c r="J29" s="20">
        <f>IF(AND(A29&gt;0,ISNUMBER(A29)),IF(fix8M[[#This Row],[ABBib]]&gt;0,J28+1,J28),0)</f>
        <v>9</v>
      </c>
    </row>
    <row r="30" spans="1:10" x14ac:dyDescent="0.25">
      <c r="A30">
        <v>26</v>
      </c>
      <c r="B30">
        <v>42</v>
      </c>
      <c r="C30">
        <v>6532098</v>
      </c>
      <c r="D30" t="s">
        <v>529</v>
      </c>
      <c r="E30">
        <v>1998</v>
      </c>
      <c r="F30" t="s">
        <v>96</v>
      </c>
      <c r="I30" s="20">
        <f>IFERROR(VLOOKUP(C30,PRSMen2017[],1,FALSE),0)</f>
        <v>0</v>
      </c>
      <c r="J30" s="20">
        <f>IF(AND(A30&gt;0,ISNUMBER(A30)),IF(fix8M[[#This Row],[ABBib]]&gt;0,J29+1,J29),0)</f>
        <v>9</v>
      </c>
    </row>
    <row r="31" spans="1:10" x14ac:dyDescent="0.25">
      <c r="A31">
        <v>27</v>
      </c>
      <c r="B31">
        <v>26</v>
      </c>
      <c r="C31">
        <v>104620</v>
      </c>
      <c r="D31" t="s">
        <v>487</v>
      </c>
      <c r="E31">
        <v>1998</v>
      </c>
      <c r="F31" t="s">
        <v>98</v>
      </c>
      <c r="I31" s="20">
        <f>IFERROR(VLOOKUP(C31,PRSMen2017[],1,FALSE),0)</f>
        <v>0</v>
      </c>
      <c r="J31" s="20">
        <f>IF(AND(A31&gt;0,ISNUMBER(A31)),IF(fix8M[[#This Row],[ABBib]]&gt;0,J30+1,J30),0)</f>
        <v>9</v>
      </c>
    </row>
    <row r="32" spans="1:10" x14ac:dyDescent="0.25">
      <c r="A32">
        <v>28</v>
      </c>
      <c r="B32">
        <v>54</v>
      </c>
      <c r="C32">
        <v>104712</v>
      </c>
      <c r="D32" t="s">
        <v>448</v>
      </c>
      <c r="E32">
        <v>1999</v>
      </c>
      <c r="F32" t="s">
        <v>98</v>
      </c>
      <c r="I32" s="20">
        <f>IFERROR(VLOOKUP(C32,PRSMen2017[],1,FALSE),0)</f>
        <v>0</v>
      </c>
      <c r="J32" s="20">
        <f>IF(AND(A32&gt;0,ISNUMBER(A32)),IF(fix8M[[#This Row],[ABBib]]&gt;0,J31+1,J31),0)</f>
        <v>9</v>
      </c>
    </row>
    <row r="33" spans="1:10" x14ac:dyDescent="0.25">
      <c r="A33">
        <v>29</v>
      </c>
      <c r="B33">
        <v>52</v>
      </c>
      <c r="C33">
        <v>104582</v>
      </c>
      <c r="D33" t="s">
        <v>435</v>
      </c>
      <c r="E33">
        <v>1998</v>
      </c>
      <c r="F33" t="s">
        <v>98</v>
      </c>
      <c r="I33" s="20">
        <f>IFERROR(VLOOKUP(C33,PRSMen2017[],1,FALSE),0)</f>
        <v>104582</v>
      </c>
      <c r="J33" s="20">
        <f>IF(AND(A33&gt;0,ISNUMBER(A33)),IF(fix8M[[#This Row],[ABBib]]&gt;0,J32+1,J32),0)</f>
        <v>10</v>
      </c>
    </row>
    <row r="34" spans="1:10" x14ac:dyDescent="0.25">
      <c r="A34">
        <v>30</v>
      </c>
      <c r="B34">
        <v>44</v>
      </c>
      <c r="C34">
        <v>6532099</v>
      </c>
      <c r="D34" t="s">
        <v>533</v>
      </c>
      <c r="E34">
        <v>1998</v>
      </c>
      <c r="F34" t="s">
        <v>96</v>
      </c>
      <c r="I34" s="20">
        <f>IFERROR(VLOOKUP(C34,PRSMen2017[],1,FALSE),0)</f>
        <v>0</v>
      </c>
      <c r="J34" s="20">
        <f>IF(AND(A34&gt;0,ISNUMBER(A34)),IF(fix8M[[#This Row],[ABBib]]&gt;0,J33+1,J33),0)</f>
        <v>10</v>
      </c>
    </row>
    <row r="35" spans="1:10" x14ac:dyDescent="0.25">
      <c r="A35">
        <v>31</v>
      </c>
      <c r="B35">
        <v>57</v>
      </c>
      <c r="C35">
        <v>104698</v>
      </c>
      <c r="D35" t="s">
        <v>454</v>
      </c>
      <c r="E35">
        <v>1999</v>
      </c>
      <c r="F35" t="s">
        <v>98</v>
      </c>
      <c r="I35" s="20">
        <f>IFERROR(VLOOKUP(C35,PRSMen2017[],1,FALSE),0)</f>
        <v>104698</v>
      </c>
      <c r="J35" s="20">
        <f>IF(AND(A35&gt;0,ISNUMBER(A35)),IF(fix8M[[#This Row],[ABBib]]&gt;0,J34+1,J34),0)</f>
        <v>11</v>
      </c>
    </row>
    <row r="36" spans="1:10" x14ac:dyDescent="0.25">
      <c r="A36">
        <v>32</v>
      </c>
      <c r="B36">
        <v>74</v>
      </c>
      <c r="C36">
        <v>104879</v>
      </c>
      <c r="D36" t="s">
        <v>492</v>
      </c>
      <c r="E36">
        <v>2000</v>
      </c>
      <c r="F36" t="s">
        <v>98</v>
      </c>
      <c r="I36" s="20">
        <f>IFERROR(VLOOKUP(C36,PRSMen2017[],1,FALSE),0)</f>
        <v>104879</v>
      </c>
      <c r="J36" s="20">
        <f>IF(AND(A36&gt;0,ISNUMBER(A36)),IF(fix8M[[#This Row],[ABBib]]&gt;0,J35+1,J35),0)</f>
        <v>12</v>
      </c>
    </row>
    <row r="37" spans="1:10" x14ac:dyDescent="0.25">
      <c r="A37">
        <v>33</v>
      </c>
      <c r="B37">
        <v>27</v>
      </c>
      <c r="C37">
        <v>104346</v>
      </c>
      <c r="D37" t="s">
        <v>437</v>
      </c>
      <c r="E37">
        <v>1996</v>
      </c>
      <c r="F37" t="s">
        <v>98</v>
      </c>
      <c r="I37" s="20">
        <f>IFERROR(VLOOKUP(C37,PRSMen2017[],1,FALSE),0)</f>
        <v>104346</v>
      </c>
      <c r="J37" s="20">
        <f>IF(AND(A37&gt;0,ISNUMBER(A37)),IF(fix8M[[#This Row],[ABBib]]&gt;0,J36+1,J36),0)</f>
        <v>13</v>
      </c>
    </row>
    <row r="38" spans="1:10" x14ac:dyDescent="0.25">
      <c r="A38">
        <v>34</v>
      </c>
      <c r="B38">
        <v>51</v>
      </c>
      <c r="C38">
        <v>104713</v>
      </c>
      <c r="D38" t="s">
        <v>531</v>
      </c>
      <c r="E38">
        <v>1999</v>
      </c>
      <c r="F38" t="s">
        <v>98</v>
      </c>
      <c r="I38" s="20">
        <f>IFERROR(VLOOKUP(C38,PRSMen2017[],1,FALSE),0)</f>
        <v>0</v>
      </c>
      <c r="J38" s="20">
        <f>IF(AND(A38&gt;0,ISNUMBER(A38)),IF(fix8M[[#This Row],[ABBib]]&gt;0,J37+1,J37),0)</f>
        <v>13</v>
      </c>
    </row>
    <row r="39" spans="1:10" x14ac:dyDescent="0.25">
      <c r="A39">
        <v>35</v>
      </c>
      <c r="B39">
        <v>38</v>
      </c>
      <c r="C39">
        <v>104508</v>
      </c>
      <c r="D39" t="s">
        <v>432</v>
      </c>
      <c r="E39">
        <v>1997</v>
      </c>
      <c r="F39" t="s">
        <v>98</v>
      </c>
      <c r="I39" s="20">
        <f>IFERROR(VLOOKUP(C39,PRSMen2017[],1,FALSE),0)</f>
        <v>0</v>
      </c>
      <c r="J39" s="20">
        <f>IF(AND(A39&gt;0,ISNUMBER(A39)),IF(fix8M[[#This Row],[ABBib]]&gt;0,J38+1,J38),0)</f>
        <v>13</v>
      </c>
    </row>
    <row r="40" spans="1:10" x14ac:dyDescent="0.25">
      <c r="A40">
        <v>36</v>
      </c>
      <c r="B40">
        <v>9</v>
      </c>
      <c r="C40">
        <v>54171</v>
      </c>
      <c r="D40" t="s">
        <v>508</v>
      </c>
      <c r="E40">
        <v>1993</v>
      </c>
      <c r="F40" t="s">
        <v>509</v>
      </c>
      <c r="I40" s="20">
        <f>IFERROR(VLOOKUP(C40,PRSMen2017[],1,FALSE),0)</f>
        <v>0</v>
      </c>
      <c r="J40" s="20">
        <f>IF(AND(A40&gt;0,ISNUMBER(A40)),IF(fix8M[[#This Row],[ABBib]]&gt;0,J39+1,J39),0)</f>
        <v>13</v>
      </c>
    </row>
    <row r="41" spans="1:10" x14ac:dyDescent="0.25">
      <c r="A41">
        <v>37</v>
      </c>
      <c r="B41">
        <v>32</v>
      </c>
      <c r="C41">
        <v>104277</v>
      </c>
      <c r="D41" t="s">
        <v>534</v>
      </c>
      <c r="E41">
        <v>1995</v>
      </c>
      <c r="F41" t="s">
        <v>98</v>
      </c>
      <c r="I41" s="20">
        <f>IFERROR(VLOOKUP(C41,PRSMen2017[],1,FALSE),0)</f>
        <v>104277</v>
      </c>
      <c r="J41" s="20">
        <f>IF(AND(A41&gt;0,ISNUMBER(A41)),IF(fix8M[[#This Row],[ABBib]]&gt;0,J40+1,J40),0)</f>
        <v>14</v>
      </c>
    </row>
    <row r="42" spans="1:10" x14ac:dyDescent="0.25">
      <c r="A42">
        <v>38</v>
      </c>
      <c r="B42">
        <v>47</v>
      </c>
      <c r="C42">
        <v>104888</v>
      </c>
      <c r="D42" t="s">
        <v>472</v>
      </c>
      <c r="E42">
        <v>2000</v>
      </c>
      <c r="F42" t="s">
        <v>98</v>
      </c>
      <c r="I42" s="20">
        <f>IFERROR(VLOOKUP(C42,PRSMen2017[],1,FALSE),0)</f>
        <v>0</v>
      </c>
      <c r="J42" s="20">
        <f>IF(AND(A42&gt;0,ISNUMBER(A42)),IF(fix8M[[#This Row],[ABBib]]&gt;0,J41+1,J41),0)</f>
        <v>14</v>
      </c>
    </row>
    <row r="43" spans="1:10" x14ac:dyDescent="0.25">
      <c r="A43">
        <v>39</v>
      </c>
      <c r="B43">
        <v>1</v>
      </c>
      <c r="C43">
        <v>6530950</v>
      </c>
      <c r="D43" t="s">
        <v>517</v>
      </c>
      <c r="E43">
        <v>1994</v>
      </c>
      <c r="F43" t="s">
        <v>96</v>
      </c>
      <c r="I43" s="20">
        <f>IFERROR(VLOOKUP(C43,PRSMen2017[],1,FALSE),0)</f>
        <v>0</v>
      </c>
      <c r="J43" s="20">
        <f>IF(AND(A43&gt;0,ISNUMBER(A43)),IF(fix8M[[#This Row],[ABBib]]&gt;0,J42+1,J42),0)</f>
        <v>14</v>
      </c>
    </row>
    <row r="44" spans="1:10" x14ac:dyDescent="0.25">
      <c r="A44">
        <v>40</v>
      </c>
      <c r="B44">
        <v>53</v>
      </c>
      <c r="C44">
        <v>6531915</v>
      </c>
      <c r="D44" t="s">
        <v>541</v>
      </c>
      <c r="E44">
        <v>1997</v>
      </c>
      <c r="F44" t="s">
        <v>96</v>
      </c>
      <c r="I44" s="20">
        <f>IFERROR(VLOOKUP(C44,PRSMen2017[],1,FALSE),0)</f>
        <v>0</v>
      </c>
      <c r="J44" s="20">
        <f>IF(AND(A44&gt;0,ISNUMBER(A44)),IF(fix8M[[#This Row],[ABBib]]&gt;0,J43+1,J43),0)</f>
        <v>14</v>
      </c>
    </row>
    <row r="45" spans="1:10" x14ac:dyDescent="0.25">
      <c r="A45">
        <v>41</v>
      </c>
      <c r="B45">
        <v>56</v>
      </c>
      <c r="C45">
        <v>6293353</v>
      </c>
      <c r="D45" t="s">
        <v>538</v>
      </c>
      <c r="E45">
        <v>1999</v>
      </c>
      <c r="F45" t="s">
        <v>539</v>
      </c>
      <c r="I45" s="20">
        <f>IFERROR(VLOOKUP(C45,PRSMen2017[],1,FALSE),0)</f>
        <v>0</v>
      </c>
      <c r="J45" s="20">
        <f>IF(AND(A45&gt;0,ISNUMBER(A45)),IF(fix8M[[#This Row],[ABBib]]&gt;0,J44+1,J44),0)</f>
        <v>14</v>
      </c>
    </row>
    <row r="46" spans="1:10" x14ac:dyDescent="0.25">
      <c r="A46">
        <v>42</v>
      </c>
      <c r="B46">
        <v>62</v>
      </c>
      <c r="C46">
        <v>104890</v>
      </c>
      <c r="D46" t="s">
        <v>491</v>
      </c>
      <c r="E46">
        <v>2000</v>
      </c>
      <c r="F46" t="s">
        <v>98</v>
      </c>
      <c r="I46" s="20">
        <f>IFERROR(VLOOKUP(C46,PRSMen2017[],1,FALSE),0)</f>
        <v>0</v>
      </c>
      <c r="J46" s="20">
        <f>IF(AND(A46&gt;0,ISNUMBER(A46)),IF(fix8M[[#This Row],[ABBib]]&gt;0,J45+1,J45),0)</f>
        <v>14</v>
      </c>
    </row>
    <row r="47" spans="1:10" x14ac:dyDescent="0.25">
      <c r="A47">
        <v>43</v>
      </c>
      <c r="B47">
        <v>61</v>
      </c>
      <c r="C47">
        <v>104887</v>
      </c>
      <c r="D47" t="s">
        <v>537</v>
      </c>
      <c r="E47">
        <v>2000</v>
      </c>
      <c r="F47" t="s">
        <v>98</v>
      </c>
      <c r="I47" s="20">
        <f>IFERROR(VLOOKUP(C47,PRSMen2017[],1,FALSE),0)</f>
        <v>0</v>
      </c>
      <c r="J47" s="20">
        <f>IF(AND(A47&gt;0,ISNUMBER(A47)),IF(fix8M[[#This Row],[ABBib]]&gt;0,J46+1,J46),0)</f>
        <v>14</v>
      </c>
    </row>
    <row r="48" spans="1:10" x14ac:dyDescent="0.25">
      <c r="A48">
        <v>44</v>
      </c>
      <c r="B48">
        <v>64</v>
      </c>
      <c r="C48">
        <v>104895</v>
      </c>
      <c r="D48" t="s">
        <v>463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IF(AND(A48&gt;0,ISNUMBER(A48)),IF(fix8M[[#This Row],[ABBib]]&gt;0,J47+1,J47),0)</f>
        <v>14</v>
      </c>
    </row>
    <row r="49" spans="1:10" x14ac:dyDescent="0.25">
      <c r="A49">
        <v>45</v>
      </c>
      <c r="B49">
        <v>87</v>
      </c>
      <c r="C49">
        <v>104883</v>
      </c>
      <c r="D49" t="s">
        <v>493</v>
      </c>
      <c r="E49">
        <v>2000</v>
      </c>
      <c r="F49" t="s">
        <v>98</v>
      </c>
      <c r="I49" s="20">
        <f>IFERROR(VLOOKUP(C49,PRSMen2017[],1,FALSE),0)</f>
        <v>104883</v>
      </c>
      <c r="J49" s="20">
        <f>IF(AND(A49&gt;0,ISNUMBER(A49)),IF(fix8M[[#This Row],[ABBib]]&gt;0,J48+1,J48),0)</f>
        <v>15</v>
      </c>
    </row>
    <row r="50" spans="1:10" x14ac:dyDescent="0.25">
      <c r="A50">
        <v>46</v>
      </c>
      <c r="B50">
        <v>60</v>
      </c>
      <c r="C50">
        <v>104687</v>
      </c>
      <c r="D50" t="s">
        <v>443</v>
      </c>
      <c r="E50">
        <v>1999</v>
      </c>
      <c r="F50" t="s">
        <v>98</v>
      </c>
      <c r="I50" s="20">
        <f>IFERROR(VLOOKUP(C50,PRSMen2017[],1,FALSE),0)</f>
        <v>104687</v>
      </c>
      <c r="J50" s="20">
        <f>IF(AND(A50&gt;0,ISNUMBER(A50)),IF(fix8M[[#This Row],[ABBib]]&gt;0,J49+1,J49),0)</f>
        <v>16</v>
      </c>
    </row>
    <row r="51" spans="1:10" x14ac:dyDescent="0.25">
      <c r="A51">
        <v>47</v>
      </c>
      <c r="B51">
        <v>76</v>
      </c>
      <c r="C51">
        <v>104901</v>
      </c>
      <c r="D51" t="s">
        <v>482</v>
      </c>
      <c r="E51">
        <v>2000</v>
      </c>
      <c r="F51" t="s">
        <v>98</v>
      </c>
      <c r="I51" s="20">
        <f>IFERROR(VLOOKUP(C51,PRSMen2017[],1,FALSE),0)</f>
        <v>0</v>
      </c>
      <c r="J51" s="20">
        <f>IF(AND(A51&gt;0,ISNUMBER(A51)),IF(fix8M[[#This Row],[ABBib]]&gt;0,J50+1,J50),0)</f>
        <v>16</v>
      </c>
    </row>
    <row r="52" spans="1:10" x14ac:dyDescent="0.25">
      <c r="A52">
        <v>48</v>
      </c>
      <c r="B52">
        <v>71</v>
      </c>
      <c r="C52">
        <v>104695</v>
      </c>
      <c r="D52" t="s">
        <v>497</v>
      </c>
      <c r="E52">
        <v>1999</v>
      </c>
      <c r="F52" t="s">
        <v>98</v>
      </c>
      <c r="I52" s="20">
        <f>IFERROR(VLOOKUP(C52,PRSMen2017[],1,FALSE),0)</f>
        <v>104695</v>
      </c>
      <c r="J52" s="20">
        <f>IF(AND(A52&gt;0,ISNUMBER(A52)),IF(fix8M[[#This Row],[ABBib]]&gt;0,J51+1,J51),0)</f>
        <v>17</v>
      </c>
    </row>
    <row r="53" spans="1:10" x14ac:dyDescent="0.25">
      <c r="A53">
        <v>49</v>
      </c>
      <c r="B53">
        <v>72</v>
      </c>
      <c r="C53">
        <v>40656</v>
      </c>
      <c r="D53" t="s">
        <v>540</v>
      </c>
      <c r="E53">
        <v>2000</v>
      </c>
      <c r="F53" t="s">
        <v>274</v>
      </c>
      <c r="I53" s="20">
        <f>IFERROR(VLOOKUP(C53,PRSMen2017[],1,FALSE),0)</f>
        <v>0</v>
      </c>
      <c r="J53" s="20">
        <f>IF(AND(A53&gt;0,ISNUMBER(A53)),IF(fix8M[[#This Row],[ABBib]]&gt;0,J52+1,J52),0)</f>
        <v>17</v>
      </c>
    </row>
    <row r="54" spans="1:10" x14ac:dyDescent="0.25">
      <c r="A54">
        <v>50</v>
      </c>
      <c r="B54">
        <v>65</v>
      </c>
      <c r="C54">
        <v>104683</v>
      </c>
      <c r="D54" t="s">
        <v>496</v>
      </c>
      <c r="E54">
        <v>1999</v>
      </c>
      <c r="F54" t="s">
        <v>98</v>
      </c>
      <c r="I54" s="20">
        <f>IFERROR(VLOOKUP(C54,PRSMen2017[],1,FALSE),0)</f>
        <v>104683</v>
      </c>
      <c r="J54" s="20">
        <f>IF(AND(A54&gt;0,ISNUMBER(A54)),IF(fix8M[[#This Row],[ABBib]]&gt;0,J53+1,J53),0)</f>
        <v>18</v>
      </c>
    </row>
    <row r="55" spans="1:10" x14ac:dyDescent="0.25">
      <c r="A55">
        <v>51</v>
      </c>
      <c r="B55">
        <v>67</v>
      </c>
      <c r="C55">
        <v>104896</v>
      </c>
      <c r="D55" t="s">
        <v>460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IF(AND(A55&gt;0,ISNUMBER(A55)),IF(fix8M[[#This Row],[ABBib]]&gt;0,J54+1,J54),0)</f>
        <v>18</v>
      </c>
    </row>
    <row r="56" spans="1:10" x14ac:dyDescent="0.25">
      <c r="A56">
        <v>52</v>
      </c>
      <c r="B56">
        <v>84</v>
      </c>
      <c r="C56">
        <v>104882</v>
      </c>
      <c r="D56" t="s">
        <v>450</v>
      </c>
      <c r="E56">
        <v>2000</v>
      </c>
      <c r="F56" t="s">
        <v>98</v>
      </c>
      <c r="I56" s="20">
        <f>IFERROR(VLOOKUP(C56,PRSMen2017[],1,FALSE),0)</f>
        <v>104882</v>
      </c>
      <c r="J56" s="20">
        <f>IF(AND(A56&gt;0,ISNUMBER(A56)),IF(fix8M[[#This Row],[ABBib]]&gt;0,J55+1,J55),0)</f>
        <v>19</v>
      </c>
    </row>
    <row r="57" spans="1:10" x14ac:dyDescent="0.25">
      <c r="A57">
        <v>53</v>
      </c>
      <c r="B57">
        <v>80</v>
      </c>
      <c r="C57">
        <v>104689</v>
      </c>
      <c r="D57" t="s">
        <v>486</v>
      </c>
      <c r="E57">
        <v>1999</v>
      </c>
      <c r="F57" t="s">
        <v>98</v>
      </c>
      <c r="I57" s="20">
        <f>IFERROR(VLOOKUP(C57,PRSMen2017[],1,FALSE),0)</f>
        <v>104689</v>
      </c>
      <c r="J57" s="20">
        <f>IF(AND(A57&gt;0,ISNUMBER(A57)),IF(fix8M[[#This Row],[ABBib]]&gt;0,J56+1,J56),0)</f>
        <v>20</v>
      </c>
    </row>
    <row r="58" spans="1:10" x14ac:dyDescent="0.25">
      <c r="A58">
        <v>54</v>
      </c>
      <c r="B58">
        <v>92</v>
      </c>
      <c r="C58">
        <v>104877</v>
      </c>
      <c r="D58" t="s">
        <v>542</v>
      </c>
      <c r="E58">
        <v>2000</v>
      </c>
      <c r="F58" t="s">
        <v>98</v>
      </c>
      <c r="I58" s="20">
        <f>IFERROR(VLOOKUP(C58,PRSMen2017[],1,FALSE),0)</f>
        <v>104877</v>
      </c>
      <c r="J58" s="20">
        <f>IF(AND(A58&gt;0,ISNUMBER(A58)),IF(fix8M[[#This Row],[ABBib]]&gt;0,J57+1,J57),0)</f>
        <v>21</v>
      </c>
    </row>
    <row r="59" spans="1:10" x14ac:dyDescent="0.25">
      <c r="A59">
        <v>55</v>
      </c>
      <c r="B59">
        <v>104</v>
      </c>
      <c r="C59">
        <v>104914</v>
      </c>
      <c r="D59" t="s">
        <v>480</v>
      </c>
      <c r="E59">
        <v>2000</v>
      </c>
      <c r="F59" t="s">
        <v>98</v>
      </c>
      <c r="I59" s="20">
        <f>IFERROR(VLOOKUP(C59,PRSMen2017[],1,FALSE),0)</f>
        <v>0</v>
      </c>
      <c r="J59" s="20">
        <f>IF(AND(A59&gt;0,ISNUMBER(A59)),IF(fix8M[[#This Row],[ABBib]]&gt;0,J58+1,J58),0)</f>
        <v>21</v>
      </c>
    </row>
    <row r="60" spans="1:10" x14ac:dyDescent="0.25">
      <c r="A60">
        <v>56</v>
      </c>
      <c r="B60">
        <v>58</v>
      </c>
      <c r="C60">
        <v>104804</v>
      </c>
      <c r="D60" t="s">
        <v>447</v>
      </c>
      <c r="E60">
        <v>1999</v>
      </c>
      <c r="F60" t="s">
        <v>98</v>
      </c>
      <c r="I60" s="20">
        <f>IFERROR(VLOOKUP(C60,PRSMen2017[],1,FALSE),0)</f>
        <v>0</v>
      </c>
      <c r="J60" s="20">
        <f>IF(AND(A60&gt;0,ISNUMBER(A60)),IF(fix8M[[#This Row],[ABBib]]&gt;0,J59+1,J59),0)</f>
        <v>21</v>
      </c>
    </row>
    <row r="61" spans="1:10" x14ac:dyDescent="0.25">
      <c r="A61">
        <v>57</v>
      </c>
      <c r="B61">
        <v>75</v>
      </c>
      <c r="C61">
        <v>104688</v>
      </c>
      <c r="D61" t="s">
        <v>456</v>
      </c>
      <c r="E61">
        <v>1999</v>
      </c>
      <c r="F61" t="s">
        <v>98</v>
      </c>
      <c r="I61" s="20">
        <f>IFERROR(VLOOKUP(C61,PRSMen2017[],1,FALSE),0)</f>
        <v>104688</v>
      </c>
      <c r="J61" s="20">
        <f>IF(AND(A61&gt;0,ISNUMBER(A61)),IF(fix8M[[#This Row],[ABBib]]&gt;0,J60+1,J60),0)</f>
        <v>22</v>
      </c>
    </row>
    <row r="62" spans="1:10" x14ac:dyDescent="0.25">
      <c r="A62">
        <v>58</v>
      </c>
      <c r="B62">
        <v>106</v>
      </c>
      <c r="C62">
        <v>104923</v>
      </c>
      <c r="D62" t="s">
        <v>479</v>
      </c>
      <c r="E62">
        <v>2000</v>
      </c>
      <c r="F62" t="s">
        <v>98</v>
      </c>
      <c r="I62" s="20">
        <f>IFERROR(VLOOKUP(C62,PRSMen2017[],1,FALSE),0)</f>
        <v>0</v>
      </c>
      <c r="J62" s="20">
        <f>IF(AND(A62&gt;0,ISNUMBER(A62)),IF(fix8M[[#This Row],[ABBib]]&gt;0,J61+1,J61),0)</f>
        <v>22</v>
      </c>
    </row>
    <row r="63" spans="1:10" x14ac:dyDescent="0.25">
      <c r="A63">
        <v>59</v>
      </c>
      <c r="B63">
        <v>70</v>
      </c>
      <c r="C63">
        <v>104682</v>
      </c>
      <c r="D63" t="s">
        <v>495</v>
      </c>
      <c r="E63">
        <v>1999</v>
      </c>
      <c r="F63" t="s">
        <v>98</v>
      </c>
      <c r="I63" s="20">
        <f>IFERROR(VLOOKUP(C63,PRSMen2017[],1,FALSE),0)</f>
        <v>104682</v>
      </c>
      <c r="J63" s="20">
        <f>IF(AND(A63&gt;0,ISNUMBER(A63)),IF(fix8M[[#This Row],[ABBib]]&gt;0,J62+1,J62),0)</f>
        <v>23</v>
      </c>
    </row>
    <row r="64" spans="1:10" x14ac:dyDescent="0.25">
      <c r="A64">
        <v>60</v>
      </c>
      <c r="B64">
        <v>82</v>
      </c>
      <c r="C64">
        <v>104875</v>
      </c>
      <c r="D64" t="s">
        <v>474</v>
      </c>
      <c r="E64">
        <v>2000</v>
      </c>
      <c r="F64" t="s">
        <v>98</v>
      </c>
      <c r="I64" s="20">
        <f>IFERROR(VLOOKUP(C64,PRSMen2017[],1,FALSE),0)</f>
        <v>0</v>
      </c>
      <c r="J64" s="20">
        <f>IF(AND(A64&gt;0,ISNUMBER(A64)),IF(fix8M[[#This Row],[ABBib]]&gt;0,J63+1,J63),0)</f>
        <v>23</v>
      </c>
    </row>
    <row r="65" spans="1:10" x14ac:dyDescent="0.25">
      <c r="A65">
        <v>61</v>
      </c>
      <c r="B65">
        <v>85</v>
      </c>
      <c r="C65">
        <v>104918</v>
      </c>
      <c r="D65" t="s">
        <v>457</v>
      </c>
      <c r="E65">
        <v>2000</v>
      </c>
      <c r="F65" t="s">
        <v>98</v>
      </c>
      <c r="I65" s="20">
        <f>IFERROR(VLOOKUP(C65,PRSMen2017[],1,FALSE),0)</f>
        <v>104918</v>
      </c>
      <c r="J65" s="20">
        <f>IF(AND(A65&gt;0,ISNUMBER(A65)),IF(fix8M[[#This Row],[ABBib]]&gt;0,J64+1,J64),0)</f>
        <v>24</v>
      </c>
    </row>
    <row r="66" spans="1:10" x14ac:dyDescent="0.25">
      <c r="A66">
        <v>62</v>
      </c>
      <c r="B66">
        <v>79</v>
      </c>
      <c r="C66">
        <v>104690</v>
      </c>
      <c r="D66" t="s">
        <v>477</v>
      </c>
      <c r="E66">
        <v>1999</v>
      </c>
      <c r="F66" t="s">
        <v>98</v>
      </c>
      <c r="I66" s="20">
        <f>IFERROR(VLOOKUP(C66,PRSMen2017[],1,FALSE),0)</f>
        <v>104690</v>
      </c>
      <c r="J66" s="20">
        <f>IF(AND(A66&gt;0,ISNUMBER(A66)),IF(fix8M[[#This Row],[ABBib]]&gt;0,J65+1,J65),0)</f>
        <v>25</v>
      </c>
    </row>
    <row r="67" spans="1:10" x14ac:dyDescent="0.25">
      <c r="A67">
        <v>63</v>
      </c>
      <c r="B67">
        <v>102</v>
      </c>
      <c r="C67">
        <v>6532349</v>
      </c>
      <c r="D67" t="s">
        <v>546</v>
      </c>
      <c r="E67">
        <v>1999</v>
      </c>
      <c r="F67" t="s">
        <v>96</v>
      </c>
      <c r="I67" s="20">
        <f>IFERROR(VLOOKUP(C67,PRSMen2017[],1,FALSE),0)</f>
        <v>0</v>
      </c>
      <c r="J67" s="20">
        <f>IF(AND(A67&gt;0,ISNUMBER(A67)),IF(fix8M[[#This Row],[ABBib]]&gt;0,J66+1,J66),0)</f>
        <v>25</v>
      </c>
    </row>
    <row r="68" spans="1:10" x14ac:dyDescent="0.25">
      <c r="A68">
        <v>64</v>
      </c>
      <c r="B68">
        <v>77</v>
      </c>
      <c r="C68">
        <v>104696</v>
      </c>
      <c r="D68" t="s">
        <v>468</v>
      </c>
      <c r="E68">
        <v>1999</v>
      </c>
      <c r="F68" t="s">
        <v>98</v>
      </c>
      <c r="I68" s="20">
        <f>IFERROR(VLOOKUP(C68,PRSMen2017[],1,FALSE),0)</f>
        <v>104696</v>
      </c>
      <c r="J68" s="20">
        <f>IF(AND(A68&gt;0,ISNUMBER(A68)),IF(fix8M[[#This Row],[ABBib]]&gt;0,J67+1,J67),0)</f>
        <v>26</v>
      </c>
    </row>
    <row r="69" spans="1:10" x14ac:dyDescent="0.25">
      <c r="A69">
        <v>65</v>
      </c>
      <c r="B69">
        <v>98</v>
      </c>
      <c r="C69">
        <v>104884</v>
      </c>
      <c r="D69" t="s">
        <v>490</v>
      </c>
      <c r="E69">
        <v>2000</v>
      </c>
      <c r="F69" t="s">
        <v>98</v>
      </c>
      <c r="I69" s="20">
        <f>IFERROR(VLOOKUP(C69,PRSMen2017[],1,FALSE),0)</f>
        <v>104884</v>
      </c>
      <c r="J69" s="20">
        <f>IF(AND(A69&gt;0,ISNUMBER(A69)),IF(fix8M[[#This Row],[ABBib]]&gt;0,J68+1,J68),0)</f>
        <v>27</v>
      </c>
    </row>
    <row r="70" spans="1:10" x14ac:dyDescent="0.25">
      <c r="A70">
        <v>65</v>
      </c>
      <c r="B70">
        <v>89</v>
      </c>
      <c r="C70">
        <v>104899</v>
      </c>
      <c r="D70" t="s">
        <v>467</v>
      </c>
      <c r="E70">
        <v>2000</v>
      </c>
      <c r="F70" t="s">
        <v>98</v>
      </c>
      <c r="I70" s="20">
        <f>IFERROR(VLOOKUP(C70,PRSMen2017[],1,FALSE),0)</f>
        <v>0</v>
      </c>
      <c r="J70" s="20">
        <f>IF(AND(A70&gt;0,ISNUMBER(A70)),IF(fix8M[[#This Row],[ABBib]]&gt;0,J69+1,J69),0)</f>
        <v>27</v>
      </c>
    </row>
    <row r="71" spans="1:10" x14ac:dyDescent="0.25">
      <c r="A71">
        <v>67</v>
      </c>
      <c r="B71">
        <v>81</v>
      </c>
      <c r="C71">
        <v>104684</v>
      </c>
      <c r="D71" t="s">
        <v>462</v>
      </c>
      <c r="E71">
        <v>1999</v>
      </c>
      <c r="F71" t="s">
        <v>98</v>
      </c>
      <c r="I71" s="20">
        <f>IFERROR(VLOOKUP(C71,PRSMen2017[],1,FALSE),0)</f>
        <v>104684</v>
      </c>
      <c r="J71" s="20">
        <f>IF(AND(A71&gt;0,ISNUMBER(A71)),IF(fix8M[[#This Row],[ABBib]]&gt;0,J70+1,J70),0)</f>
        <v>28</v>
      </c>
    </row>
    <row r="72" spans="1:10" x14ac:dyDescent="0.25">
      <c r="A72">
        <v>68</v>
      </c>
      <c r="B72">
        <v>105</v>
      </c>
      <c r="C72">
        <v>6532386</v>
      </c>
      <c r="D72" t="s">
        <v>555</v>
      </c>
      <c r="E72">
        <v>1999</v>
      </c>
      <c r="F72" t="s">
        <v>96</v>
      </c>
      <c r="I72" s="20">
        <f>IFERROR(VLOOKUP(C72,PRSMen2017[],1,FALSE),0)</f>
        <v>0</v>
      </c>
      <c r="J72" s="20">
        <f>IF(AND(A72&gt;0,ISNUMBER(A72)),IF(fix8M[[#This Row],[ABBib]]&gt;0,J71+1,J71),0)</f>
        <v>28</v>
      </c>
    </row>
    <row r="73" spans="1:10" x14ac:dyDescent="0.25">
      <c r="A73">
        <v>69</v>
      </c>
      <c r="B73">
        <v>91</v>
      </c>
      <c r="C73">
        <v>104924</v>
      </c>
      <c r="D73" t="s">
        <v>470</v>
      </c>
      <c r="E73">
        <v>2000</v>
      </c>
      <c r="F73" t="s">
        <v>98</v>
      </c>
      <c r="I73" s="20">
        <f>IFERROR(VLOOKUP(C73,PRSMen2017[],1,FALSE),0)</f>
        <v>0</v>
      </c>
      <c r="J73" s="20">
        <f>IF(AND(A73&gt;0,ISNUMBER(A73)),IF(fix8M[[#This Row],[ABBib]]&gt;0,J72+1,J72),0)</f>
        <v>28</v>
      </c>
    </row>
    <row r="74" spans="1:10" x14ac:dyDescent="0.25">
      <c r="A74">
        <v>70</v>
      </c>
      <c r="B74">
        <v>100</v>
      </c>
      <c r="C74">
        <v>104886</v>
      </c>
      <c r="D74" t="s">
        <v>465</v>
      </c>
      <c r="E74">
        <v>2000</v>
      </c>
      <c r="F74" t="s">
        <v>98</v>
      </c>
      <c r="I74" s="20">
        <f>IFERROR(VLOOKUP(C74,PRSMen2017[],1,FALSE),0)</f>
        <v>0</v>
      </c>
      <c r="J74" s="20">
        <f>IF(AND(A74&gt;0,ISNUMBER(A74)),IF(fix8M[[#This Row],[ABBib]]&gt;0,J73+1,J73),0)</f>
        <v>28</v>
      </c>
    </row>
    <row r="75" spans="1:10" x14ac:dyDescent="0.25">
      <c r="A75">
        <v>71</v>
      </c>
      <c r="B75">
        <v>90</v>
      </c>
      <c r="C75">
        <v>6532328</v>
      </c>
      <c r="D75" t="s">
        <v>552</v>
      </c>
      <c r="E75">
        <v>1999</v>
      </c>
      <c r="F75" t="s">
        <v>96</v>
      </c>
      <c r="I75" s="20">
        <f>IFERROR(VLOOKUP(C75,PRSMen2017[],1,FALSE),0)</f>
        <v>0</v>
      </c>
      <c r="J75" s="20">
        <f>IF(AND(A75&gt;0,ISNUMBER(A75)),IF(fix8M[[#This Row],[ABBib]]&gt;0,J74+1,J74),0)</f>
        <v>28</v>
      </c>
    </row>
    <row r="76" spans="1:10" x14ac:dyDescent="0.25">
      <c r="A76">
        <v>72</v>
      </c>
      <c r="B76">
        <v>96</v>
      </c>
      <c r="C76">
        <v>104685</v>
      </c>
      <c r="D76" t="s">
        <v>483</v>
      </c>
      <c r="E76">
        <v>1999</v>
      </c>
      <c r="F76" t="s">
        <v>98</v>
      </c>
      <c r="I76" s="20">
        <f>IFERROR(VLOOKUP(C76,PRSMen2017[],1,FALSE),0)</f>
        <v>104685</v>
      </c>
      <c r="J76" s="20">
        <f>IF(AND(A76&gt;0,ISNUMBER(A76)),IF(fix8M[[#This Row],[ABBib]]&gt;0,J75+1,J75),0)</f>
        <v>29</v>
      </c>
    </row>
    <row r="77" spans="1:10" x14ac:dyDescent="0.25">
      <c r="A77">
        <v>73</v>
      </c>
      <c r="B77">
        <v>103</v>
      </c>
      <c r="C77">
        <v>104878</v>
      </c>
      <c r="D77" t="s">
        <v>481</v>
      </c>
      <c r="E77">
        <v>2000</v>
      </c>
      <c r="F77" t="s">
        <v>98</v>
      </c>
      <c r="I77" s="20">
        <f>IFERROR(VLOOKUP(C77,PRSMen2017[],1,FALSE),0)</f>
        <v>104878</v>
      </c>
      <c r="J77" s="20">
        <f>IF(AND(A77&gt;0,ISNUMBER(A77)),IF(fix8M[[#This Row],[ABBib]]&gt;0,J76+1,J76),0)</f>
        <v>30</v>
      </c>
    </row>
    <row r="78" spans="1:10" x14ac:dyDescent="0.25">
      <c r="A78">
        <v>74</v>
      </c>
      <c r="B78">
        <v>95</v>
      </c>
      <c r="C78">
        <v>610003</v>
      </c>
      <c r="D78" t="s">
        <v>550</v>
      </c>
      <c r="E78">
        <v>2000</v>
      </c>
      <c r="F78" t="s">
        <v>551</v>
      </c>
      <c r="I78" s="20">
        <f>IFERROR(VLOOKUP(C78,PRSMen2017[],1,FALSE),0)</f>
        <v>0</v>
      </c>
      <c r="J78" s="20">
        <f>IF(AND(A78&gt;0,ISNUMBER(A78)),IF(fix8M[[#This Row],[ABBib]]&gt;0,J77+1,J77),0)</f>
        <v>30</v>
      </c>
    </row>
    <row r="79" spans="1:10" x14ac:dyDescent="0.25">
      <c r="A79" t="s">
        <v>135</v>
      </c>
      <c r="I79" s="20">
        <f>IFERROR(VLOOKUP(C79,PRSMen2017[],1,FALSE),0)</f>
        <v>0</v>
      </c>
      <c r="J79" s="20">
        <f>IF(AND(A79&gt;0,ISNUMBER(A79)),IF(fix8M[[#This Row],[ABBib]]&gt;0,J78+1,J78),0)</f>
        <v>0</v>
      </c>
    </row>
    <row r="80" spans="1:10" x14ac:dyDescent="0.25">
      <c r="I80" s="20">
        <f>IFERROR(VLOOKUP(C80,PRSMen2017[],1,FALSE),0)</f>
        <v>0</v>
      </c>
      <c r="J80" s="20">
        <f>IF(AND(A80&gt;0,ISNUMBER(A80)),IF(fix8M[[#This Row],[ABBib]]&gt;0,J79+1,J79),0)</f>
        <v>0</v>
      </c>
    </row>
    <row r="81" spans="1:10" x14ac:dyDescent="0.25">
      <c r="B81">
        <v>107</v>
      </c>
      <c r="C81">
        <v>6532311</v>
      </c>
      <c r="D81" t="s">
        <v>549</v>
      </c>
      <c r="E81">
        <v>1999</v>
      </c>
      <c r="F81" t="s">
        <v>96</v>
      </c>
      <c r="I81" s="20">
        <f>IFERROR(VLOOKUP(C81,PRSMen2017[],1,FALSE),0)</f>
        <v>0</v>
      </c>
      <c r="J81" s="20">
        <f>IF(AND(A81&gt;0,ISNUMBER(A81)),IF(fix8M[[#This Row],[ABBib]]&gt;0,J80+1,J80),0)</f>
        <v>0</v>
      </c>
    </row>
    <row r="82" spans="1:10" x14ac:dyDescent="0.25">
      <c r="A82" t="s">
        <v>476</v>
      </c>
      <c r="I82" s="20">
        <f>IFERROR(VLOOKUP(C82,PRSMen2017[],1,FALSE),0)</f>
        <v>0</v>
      </c>
      <c r="J82" s="20">
        <f>IF(AND(A82&gt;0,ISNUMBER(A82)),IF(fix8M[[#This Row],[ABBib]]&gt;0,J81+1,J81),0)</f>
        <v>0</v>
      </c>
    </row>
    <row r="83" spans="1:10" x14ac:dyDescent="0.25">
      <c r="I83" s="20">
        <f>IFERROR(VLOOKUP(C83,PRSMen2017[],1,FALSE),0)</f>
        <v>0</v>
      </c>
      <c r="J83" s="20">
        <f>IF(AND(A83&gt;0,ISNUMBER(A83)),IF(fix8M[[#This Row],[ABBib]]&gt;0,J82+1,J82),0)</f>
        <v>0</v>
      </c>
    </row>
    <row r="84" spans="1:10" x14ac:dyDescent="0.25">
      <c r="B84">
        <v>49</v>
      </c>
      <c r="C84">
        <v>6532109</v>
      </c>
      <c r="D84" t="s">
        <v>544</v>
      </c>
      <c r="E84">
        <v>1998</v>
      </c>
      <c r="F84" t="s">
        <v>96</v>
      </c>
      <c r="I84" s="20">
        <f>IFERROR(VLOOKUP(C84,PRSMen2017[],1,FALSE),0)</f>
        <v>0</v>
      </c>
      <c r="J84" s="20">
        <f>IF(AND(A84&gt;0,ISNUMBER(A84)),IF(fix8M[[#This Row],[ABBib]]&gt;0,J83+1,J83),0)</f>
        <v>0</v>
      </c>
    </row>
    <row r="85" spans="1:10" x14ac:dyDescent="0.25">
      <c r="A85" t="s">
        <v>221</v>
      </c>
      <c r="I85" s="20">
        <f>IFERROR(VLOOKUP(C85,PRSMen2017[],1,FALSE),0)</f>
        <v>0</v>
      </c>
      <c r="J85" s="20">
        <f>IF(AND(A85&gt;0,ISNUMBER(A85)),IF(fix8M[[#This Row],[ABBib]]&gt;0,J84+1,J84),0)</f>
        <v>0</v>
      </c>
    </row>
    <row r="86" spans="1:10" x14ac:dyDescent="0.25">
      <c r="I86" s="20">
        <f>IFERROR(VLOOKUP(C86,PRSMen2017[],1,FALSE),0)</f>
        <v>0</v>
      </c>
      <c r="J86" s="20">
        <f>IF(AND(A86&gt;0,ISNUMBER(A86)),IF(fix8M[[#This Row],[ABBib]]&gt;0,J85+1,J85),0)</f>
        <v>0</v>
      </c>
    </row>
    <row r="87" spans="1:10" x14ac:dyDescent="0.25">
      <c r="B87">
        <v>97</v>
      </c>
      <c r="C87">
        <v>6532293</v>
      </c>
      <c r="D87" t="s">
        <v>548</v>
      </c>
      <c r="E87">
        <v>1998</v>
      </c>
      <c r="F87" t="s">
        <v>96</v>
      </c>
      <c r="I87" s="20">
        <f>IFERROR(VLOOKUP(C87,PRSMen2017[],1,FALSE),0)</f>
        <v>0</v>
      </c>
      <c r="J87" s="20">
        <f>IF(AND(A87&gt;0,ISNUMBER(A87)),IF(fix8M[[#This Row],[ABBib]]&gt;0,J86+1,J86),0)</f>
        <v>0</v>
      </c>
    </row>
    <row r="88" spans="1:10" x14ac:dyDescent="0.25">
      <c r="B88">
        <v>68</v>
      </c>
      <c r="C88">
        <v>6300630</v>
      </c>
      <c r="D88" t="s">
        <v>553</v>
      </c>
      <c r="E88">
        <v>1999</v>
      </c>
      <c r="F88" t="s">
        <v>104</v>
      </c>
      <c r="I88" s="20">
        <f>IFERROR(VLOOKUP(C88,PRSMen2017[],1,FALSE),0)</f>
        <v>0</v>
      </c>
      <c r="J88" s="20">
        <f>IF(AND(A88&gt;0,ISNUMBER(A88)),IF(fix8M[[#This Row],[ABBib]]&gt;0,J87+1,J87),0)</f>
        <v>0</v>
      </c>
    </row>
    <row r="89" spans="1:10" x14ac:dyDescent="0.25">
      <c r="A89" t="s">
        <v>138</v>
      </c>
      <c r="I89" s="20">
        <f>IFERROR(VLOOKUP(C89,PRSMen2017[],1,FALSE),0)</f>
        <v>0</v>
      </c>
      <c r="J89" s="20">
        <f>IF(AND(A89&gt;0,ISNUMBER(A89)),IF(fix8M[[#This Row],[ABBib]]&gt;0,J88+1,J88),0)</f>
        <v>0</v>
      </c>
    </row>
    <row r="90" spans="1:10" x14ac:dyDescent="0.25">
      <c r="I90" s="20">
        <f>IFERROR(VLOOKUP(C90,PRSMen2017[],1,FALSE),0)</f>
        <v>0</v>
      </c>
      <c r="J90" s="20">
        <f>IF(AND(A90&gt;0,ISNUMBER(A90)),IF(fix8M[[#This Row],[ABBib]]&gt;0,J89+1,J89),0)</f>
        <v>0</v>
      </c>
    </row>
    <row r="91" spans="1:10" x14ac:dyDescent="0.25">
      <c r="B91">
        <v>94</v>
      </c>
      <c r="C91">
        <v>40622</v>
      </c>
      <c r="D91" t="s">
        <v>547</v>
      </c>
      <c r="E91">
        <v>1994</v>
      </c>
      <c r="F91" t="s">
        <v>274</v>
      </c>
      <c r="I91" s="20">
        <f>IFERROR(VLOOKUP(C91,PRSMen2017[],1,FALSE),0)</f>
        <v>0</v>
      </c>
      <c r="J91" s="20">
        <f>IF(AND(A91&gt;0,ISNUMBER(A91)),IF(fix8M[[#This Row],[ABBib]]&gt;0,J90+1,J90),0)</f>
        <v>0</v>
      </c>
    </row>
    <row r="92" spans="1:10" x14ac:dyDescent="0.25">
      <c r="B92">
        <v>86</v>
      </c>
      <c r="C92">
        <v>104686</v>
      </c>
      <c r="D92" t="s">
        <v>464</v>
      </c>
      <c r="E92">
        <v>1999</v>
      </c>
      <c r="F92" t="s">
        <v>98</v>
      </c>
      <c r="I92" s="20">
        <f>IFERROR(VLOOKUP(C92,PRSMen2017[],1,FALSE),0)</f>
        <v>104686</v>
      </c>
      <c r="J92" s="20">
        <f>IF(AND(A92&gt;0,ISNUMBER(A92)),IF(fix8M[[#This Row],[ABBib]]&gt;0,J91+1,J91),0)</f>
        <v>0</v>
      </c>
    </row>
    <row r="93" spans="1:10" x14ac:dyDescent="0.25">
      <c r="B93">
        <v>66</v>
      </c>
      <c r="C93">
        <v>104338</v>
      </c>
      <c r="D93" t="s">
        <v>554</v>
      </c>
      <c r="E93">
        <v>1996</v>
      </c>
      <c r="F93" t="s">
        <v>98</v>
      </c>
      <c r="I93" s="20">
        <f>IFERROR(VLOOKUP(C93,PRSMen2017[],1,FALSE),0)</f>
        <v>104338</v>
      </c>
      <c r="J93" s="20">
        <f>IF(AND(A93&gt;0,ISNUMBER(A93)),IF(fix8M[[#This Row],[ABBib]]&gt;0,J92+1,J92),0)</f>
        <v>0</v>
      </c>
    </row>
    <row r="94" spans="1:10" x14ac:dyDescent="0.25">
      <c r="B94">
        <v>55</v>
      </c>
      <c r="C94">
        <v>104708</v>
      </c>
      <c r="D94" t="s">
        <v>445</v>
      </c>
      <c r="E94">
        <v>1999</v>
      </c>
      <c r="F94" t="s">
        <v>98</v>
      </c>
      <c r="I94" s="20">
        <f>IFERROR(VLOOKUP(C94,PRSMen2017[],1,FALSE),0)</f>
        <v>0</v>
      </c>
      <c r="J94" s="20">
        <f>IF(AND(A94&gt;0,ISNUMBER(A94)),IF(fix8M[[#This Row],[ABBib]]&gt;0,J93+1,J93),0)</f>
        <v>0</v>
      </c>
    </row>
    <row r="95" spans="1:10" x14ac:dyDescent="0.25">
      <c r="B95">
        <v>46</v>
      </c>
      <c r="C95">
        <v>104581</v>
      </c>
      <c r="D95" t="s">
        <v>433</v>
      </c>
      <c r="E95">
        <v>1998</v>
      </c>
      <c r="F95" t="s">
        <v>98</v>
      </c>
      <c r="I95" s="20">
        <f>IFERROR(VLOOKUP(C95,PRSMen2017[],1,FALSE),0)</f>
        <v>104581</v>
      </c>
      <c r="J95" s="20">
        <f>IF(AND(A95&gt;0,ISNUMBER(A95)),IF(fix8M[[#This Row],[ABBib]]&gt;0,J94+1,J94),0)</f>
        <v>0</v>
      </c>
    </row>
    <row r="96" spans="1:10" x14ac:dyDescent="0.25">
      <c r="B96">
        <v>41</v>
      </c>
      <c r="C96">
        <v>40607</v>
      </c>
      <c r="D96" t="s">
        <v>532</v>
      </c>
      <c r="E96">
        <v>1997</v>
      </c>
      <c r="F96" t="s">
        <v>274</v>
      </c>
      <c r="I96" s="20">
        <f>IFERROR(VLOOKUP(C96,PRSMen2017[],1,FALSE),0)</f>
        <v>0</v>
      </c>
      <c r="J96" s="20">
        <f>IF(AND(A96&gt;0,ISNUMBER(A96)),IF(fix8M[[#This Row],[ABBib]]&gt;0,J95+1,J95),0)</f>
        <v>0</v>
      </c>
    </row>
    <row r="97" spans="1:10" x14ac:dyDescent="0.25">
      <c r="B97">
        <v>40</v>
      </c>
      <c r="C97">
        <v>20413</v>
      </c>
      <c r="D97" t="s">
        <v>515</v>
      </c>
      <c r="E97">
        <v>1996</v>
      </c>
      <c r="F97" t="s">
        <v>416</v>
      </c>
      <c r="I97" s="20">
        <f>IFERROR(VLOOKUP(C97,PRSMen2017[],1,FALSE),0)</f>
        <v>0</v>
      </c>
      <c r="J97" s="20">
        <f>IF(AND(A97&gt;0,ISNUMBER(A97)),IF(fix8M[[#This Row],[ABBib]]&gt;0,J96+1,J96),0)</f>
        <v>0</v>
      </c>
    </row>
    <row r="98" spans="1:10" x14ac:dyDescent="0.25">
      <c r="B98">
        <v>34</v>
      </c>
      <c r="C98">
        <v>502236</v>
      </c>
      <c r="D98" t="s">
        <v>521</v>
      </c>
      <c r="E98">
        <v>1997</v>
      </c>
      <c r="F98" t="s">
        <v>242</v>
      </c>
      <c r="I98" s="20">
        <f>IFERROR(VLOOKUP(C98,PRSMen2017[],1,FALSE),0)</f>
        <v>0</v>
      </c>
      <c r="J98" s="20">
        <f>IF(AND(A98&gt;0,ISNUMBER(A98)),IF(fix8M[[#This Row],[ABBib]]&gt;0,J97+1,J97),0)</f>
        <v>0</v>
      </c>
    </row>
    <row r="99" spans="1:10" x14ac:dyDescent="0.25">
      <c r="B99">
        <v>31</v>
      </c>
      <c r="C99">
        <v>104601</v>
      </c>
      <c r="D99" t="s">
        <v>455</v>
      </c>
      <c r="E99">
        <v>1998</v>
      </c>
      <c r="F99" t="s">
        <v>98</v>
      </c>
      <c r="I99" s="20">
        <f>IFERROR(VLOOKUP(C99,PRSMen2017[],1,FALSE),0)</f>
        <v>104601</v>
      </c>
      <c r="J99" s="20">
        <f>IF(AND(A99&gt;0,ISNUMBER(A99)),IF(fix8M[[#This Row],[ABBib]]&gt;0,J98+1,J98),0)</f>
        <v>0</v>
      </c>
    </row>
    <row r="100" spans="1:10" x14ac:dyDescent="0.25">
      <c r="B100">
        <v>30</v>
      </c>
      <c r="C100">
        <v>194813</v>
      </c>
      <c r="D100" t="s">
        <v>524</v>
      </c>
      <c r="E100">
        <v>1994</v>
      </c>
      <c r="F100" t="s">
        <v>525</v>
      </c>
      <c r="I100" s="20">
        <f>IFERROR(VLOOKUP(C100,PRSMen2017[],1,FALSE),0)</f>
        <v>0</v>
      </c>
      <c r="J100" s="20">
        <f>IF(AND(A100&gt;0,ISNUMBER(A100)),IF(fix8M[[#This Row],[ABBib]]&gt;0,J99+1,J99),0)</f>
        <v>0</v>
      </c>
    </row>
    <row r="101" spans="1:10" x14ac:dyDescent="0.25">
      <c r="B101">
        <v>20</v>
      </c>
      <c r="C101">
        <v>104389</v>
      </c>
      <c r="D101" t="s">
        <v>526</v>
      </c>
      <c r="E101">
        <v>1996</v>
      </c>
      <c r="F101" t="s">
        <v>98</v>
      </c>
      <c r="I101" s="20">
        <f>IFERROR(VLOOKUP(C101,PRSMen2017[],1,FALSE),0)</f>
        <v>0</v>
      </c>
      <c r="J101" s="20">
        <f>IF(AND(A101&gt;0,ISNUMBER(A101)),IF(fix8M[[#This Row],[ABBib]]&gt;0,J100+1,J100),0)</f>
        <v>0</v>
      </c>
    </row>
    <row r="102" spans="1:10" x14ac:dyDescent="0.25">
      <c r="B102">
        <v>18</v>
      </c>
      <c r="C102">
        <v>202586</v>
      </c>
      <c r="D102" t="s">
        <v>518</v>
      </c>
      <c r="E102">
        <v>1994</v>
      </c>
      <c r="F102" t="s">
        <v>507</v>
      </c>
      <c r="I102" s="20">
        <f>IFERROR(VLOOKUP(C102,PRSMen2017[],1,FALSE),0)</f>
        <v>0</v>
      </c>
      <c r="J102" s="20">
        <f>IF(AND(A102&gt;0,ISNUMBER(A102)),IF(fix8M[[#This Row],[ABBib]]&gt;0,J101+1,J101),0)</f>
        <v>0</v>
      </c>
    </row>
    <row r="103" spans="1:10" x14ac:dyDescent="0.25">
      <c r="B103">
        <v>14</v>
      </c>
      <c r="C103">
        <v>104133</v>
      </c>
      <c r="D103" t="s">
        <v>516</v>
      </c>
      <c r="E103">
        <v>1994</v>
      </c>
      <c r="F103" t="s">
        <v>98</v>
      </c>
      <c r="I103" s="20">
        <f>IFERROR(VLOOKUP(C103,PRSMen2017[],1,FALSE),0)</f>
        <v>104133</v>
      </c>
      <c r="J103" s="20">
        <f>IF(AND(A103&gt;0,ISNUMBER(A103)),IF(fix8M[[#This Row],[ABBib]]&gt;0,J102+1,J102),0)</f>
        <v>0</v>
      </c>
    </row>
    <row r="104" spans="1:10" x14ac:dyDescent="0.25">
      <c r="B104">
        <v>7</v>
      </c>
      <c r="C104">
        <v>202515</v>
      </c>
      <c r="D104" t="s">
        <v>506</v>
      </c>
      <c r="E104">
        <v>1993</v>
      </c>
      <c r="F104" t="s">
        <v>507</v>
      </c>
      <c r="I104" s="20">
        <f>IFERROR(VLOOKUP(C104,PRSMen2017[],1,FALSE),0)</f>
        <v>0</v>
      </c>
      <c r="J104" s="20">
        <f>IF(AND(A104&gt;0,ISNUMBER(A104)),IF(fix8M[[#This Row],[ABBib]]&gt;0,J103+1,J103),0)</f>
        <v>0</v>
      </c>
    </row>
    <row r="105" spans="1:10" x14ac:dyDescent="0.25">
      <c r="A105" t="s">
        <v>144</v>
      </c>
      <c r="I105" s="20">
        <f>IFERROR(VLOOKUP(C105,PRSMen2017[],1,FALSE),0)</f>
        <v>0</v>
      </c>
      <c r="J105" s="20">
        <f>IF(AND(A105&gt;0,ISNUMBER(A105)),IF(fix8M[[#This Row],[ABBib]]&gt;0,J104+1,J104),0)</f>
        <v>0</v>
      </c>
    </row>
    <row r="106" spans="1:10" x14ac:dyDescent="0.25">
      <c r="I106" s="20">
        <f>IFERROR(VLOOKUP(C106,PRSMen2017[],1,FALSE),0)</f>
        <v>0</v>
      </c>
      <c r="J106" s="20">
        <f>IF(AND(A106&gt;0,ISNUMBER(A106)),IF(fix8M[[#This Row],[ABBib]]&gt;0,J105+1,J105),0)</f>
        <v>0</v>
      </c>
    </row>
    <row r="107" spans="1:10" x14ac:dyDescent="0.25">
      <c r="B107">
        <v>101</v>
      </c>
      <c r="C107">
        <v>104892</v>
      </c>
      <c r="D107" t="s">
        <v>543</v>
      </c>
      <c r="E107">
        <v>2000</v>
      </c>
      <c r="F107" t="s">
        <v>98</v>
      </c>
      <c r="I107" s="20">
        <f>IFERROR(VLOOKUP(C107,PRSMen2017[],1,FALSE),0)</f>
        <v>0</v>
      </c>
      <c r="J107" s="20">
        <f>IF(AND(A107&gt;0,ISNUMBER(A107)),IF(fix8M[[#This Row],[ABBib]]&gt;0,J106+1,J106),0)</f>
        <v>0</v>
      </c>
    </row>
    <row r="108" spans="1:10" x14ac:dyDescent="0.25">
      <c r="B108">
        <v>99</v>
      </c>
      <c r="C108">
        <v>104979</v>
      </c>
      <c r="D108" t="s">
        <v>556</v>
      </c>
      <c r="E108">
        <v>2000</v>
      </c>
      <c r="F108" t="s">
        <v>98</v>
      </c>
      <c r="I108" s="20">
        <f>IFERROR(VLOOKUP(C108,PRSMen2017[],1,FALSE),0)</f>
        <v>0</v>
      </c>
      <c r="J108" s="20">
        <f>IF(AND(A108&gt;0,ISNUMBER(A108)),IF(fix8M[[#This Row],[ABBib]]&gt;0,J107+1,J107),0)</f>
        <v>0</v>
      </c>
    </row>
    <row r="109" spans="1:10" x14ac:dyDescent="0.25">
      <c r="B109">
        <v>93</v>
      </c>
      <c r="C109">
        <v>104588</v>
      </c>
      <c r="D109" t="s">
        <v>469</v>
      </c>
      <c r="E109">
        <v>1998</v>
      </c>
      <c r="F109" t="s">
        <v>98</v>
      </c>
      <c r="I109" s="20">
        <f>IFERROR(VLOOKUP(C109,PRSMen2017[],1,FALSE),0)</f>
        <v>104588</v>
      </c>
      <c r="J109" s="20">
        <f>IF(AND(A109&gt;0,ISNUMBER(A109)),IF(fix8M[[#This Row],[ABBib]]&gt;0,J108+1,J108),0)</f>
        <v>0</v>
      </c>
    </row>
    <row r="110" spans="1:10" x14ac:dyDescent="0.25">
      <c r="B110">
        <v>88</v>
      </c>
      <c r="C110">
        <v>104917</v>
      </c>
      <c r="D110" t="s">
        <v>478</v>
      </c>
      <c r="E110">
        <v>2000</v>
      </c>
      <c r="F110" t="s">
        <v>98</v>
      </c>
      <c r="I110" s="20">
        <f>IFERROR(VLOOKUP(C110,PRSMen2017[],1,FALSE),0)</f>
        <v>104917</v>
      </c>
      <c r="J110" s="20">
        <f>IF(AND(A110&gt;0,ISNUMBER(A110)),IF(fix8M[[#This Row],[ABBib]]&gt;0,J109+1,J109),0)</f>
        <v>0</v>
      </c>
    </row>
    <row r="111" spans="1:10" x14ac:dyDescent="0.25">
      <c r="B111">
        <v>83</v>
      </c>
      <c r="C111">
        <v>104880</v>
      </c>
      <c r="D111" t="s">
        <v>459</v>
      </c>
      <c r="E111">
        <v>2000</v>
      </c>
      <c r="F111" t="s">
        <v>98</v>
      </c>
      <c r="I111" s="20">
        <f>IFERROR(VLOOKUP(C111,PRSMen2017[],1,FALSE),0)</f>
        <v>104880</v>
      </c>
      <c r="J111" s="20">
        <f>IF(AND(A111&gt;0,ISNUMBER(A111)),IF(fix8M[[#This Row],[ABBib]]&gt;0,J110+1,J110),0)</f>
        <v>0</v>
      </c>
    </row>
    <row r="112" spans="1:10" x14ac:dyDescent="0.25">
      <c r="B112">
        <v>78</v>
      </c>
      <c r="C112">
        <v>104806</v>
      </c>
      <c r="D112" t="s">
        <v>545</v>
      </c>
      <c r="E112">
        <v>1999</v>
      </c>
      <c r="F112" t="s">
        <v>98</v>
      </c>
      <c r="I112" s="20">
        <f>IFERROR(VLOOKUP(C112,PRSMen2017[],1,FALSE),0)</f>
        <v>0</v>
      </c>
      <c r="J112" s="20">
        <f>IF(AND(A112&gt;0,ISNUMBER(A112)),IF(fix8M[[#This Row],[ABBib]]&gt;0,J111+1,J111),0)</f>
        <v>0</v>
      </c>
    </row>
    <row r="113" spans="2:10" x14ac:dyDescent="0.25">
      <c r="B113">
        <v>69</v>
      </c>
      <c r="C113">
        <v>104891</v>
      </c>
      <c r="D113" t="s">
        <v>558</v>
      </c>
      <c r="E113">
        <v>2000</v>
      </c>
      <c r="F113" t="s">
        <v>98</v>
      </c>
      <c r="I113" s="20">
        <f>IFERROR(VLOOKUP(C113,PRSMen2017[],1,FALSE),0)</f>
        <v>0</v>
      </c>
      <c r="J113" s="20">
        <f>IF(AND(A113&gt;0,ISNUMBER(A113)),IF(fix8M[[#This Row],[ABBib]]&gt;0,J112+1,J112),0)</f>
        <v>0</v>
      </c>
    </row>
    <row r="114" spans="2:10" x14ac:dyDescent="0.25">
      <c r="B114">
        <v>63</v>
      </c>
      <c r="C114">
        <v>750107</v>
      </c>
      <c r="D114" t="s">
        <v>452</v>
      </c>
      <c r="E114">
        <v>1998</v>
      </c>
      <c r="F114" t="s">
        <v>453</v>
      </c>
      <c r="I114" s="20">
        <f>IFERROR(VLOOKUP(C114,PRSMen2017[],1,FALSE),0)</f>
        <v>750107</v>
      </c>
      <c r="J114" s="20">
        <f>IF(AND(A114&gt;0,ISNUMBER(A114)),IF(fix8M[[#This Row],[ABBib]]&gt;0,J113+1,J113),0)</f>
        <v>0</v>
      </c>
    </row>
    <row r="115" spans="2:10" x14ac:dyDescent="0.25">
      <c r="B115">
        <v>50</v>
      </c>
      <c r="C115">
        <v>104710</v>
      </c>
      <c r="D115" t="s">
        <v>444</v>
      </c>
      <c r="E115">
        <v>1999</v>
      </c>
      <c r="F115" t="s">
        <v>98</v>
      </c>
      <c r="I115" s="20">
        <f>IFERROR(VLOOKUP(C115,PRSMen2017[],1,FALSE),0)</f>
        <v>0</v>
      </c>
      <c r="J115" s="20">
        <f>IF(AND(A115&gt;0,ISNUMBER(A115)),IF(fix8M[[#This Row],[ABBib]]&gt;0,J114+1,J114),0)</f>
        <v>0</v>
      </c>
    </row>
    <row r="116" spans="2:10" x14ac:dyDescent="0.25">
      <c r="B116">
        <v>45</v>
      </c>
      <c r="C116">
        <v>6531843</v>
      </c>
      <c r="D116" t="s">
        <v>535</v>
      </c>
      <c r="E116">
        <v>1997</v>
      </c>
      <c r="F116" t="s">
        <v>96</v>
      </c>
      <c r="I116" s="20">
        <f>IFERROR(VLOOKUP(C116,PRSMen2017[],1,FALSE),0)</f>
        <v>0</v>
      </c>
      <c r="J116" s="20">
        <f>IF(AND(A116&gt;0,ISNUMBER(A116)),IF(fix8M[[#This Row],[ABBib]]&gt;0,J115+1,J115),0)</f>
        <v>0</v>
      </c>
    </row>
    <row r="117" spans="2:10" x14ac:dyDescent="0.25">
      <c r="B117">
        <v>43</v>
      </c>
      <c r="C117">
        <v>104590</v>
      </c>
      <c r="D117" t="s">
        <v>434</v>
      </c>
      <c r="E117">
        <v>1998</v>
      </c>
      <c r="F117" t="s">
        <v>98</v>
      </c>
      <c r="I117" s="20">
        <f>IFERROR(VLOOKUP(C117,PRSMen2017[],1,FALSE),0)</f>
        <v>104590</v>
      </c>
      <c r="J117" s="20">
        <f>IF(AND(A117&gt;0,ISNUMBER(A117)),IF(fix8M[[#This Row],[ABBib]]&gt;0,J116+1,J116),0)</f>
        <v>0</v>
      </c>
    </row>
    <row r="118" spans="2:10" x14ac:dyDescent="0.25">
      <c r="B118">
        <v>35</v>
      </c>
      <c r="C118">
        <v>104697</v>
      </c>
      <c r="D118" t="s">
        <v>426</v>
      </c>
      <c r="E118">
        <v>1999</v>
      </c>
      <c r="F118" t="s">
        <v>98</v>
      </c>
      <c r="I118" s="20">
        <f>IFERROR(VLOOKUP(C118,PRSMen2017[],1,FALSE),0)</f>
        <v>104697</v>
      </c>
      <c r="J118" s="20">
        <f>IF(AND(A118&gt;0,ISNUMBER(A118)),IF(fix8M[[#This Row],[ABBib]]&gt;0,J117+1,J117),0)</f>
        <v>0</v>
      </c>
    </row>
    <row r="119" spans="2:10" x14ac:dyDescent="0.25">
      <c r="B119">
        <v>16</v>
      </c>
      <c r="C119">
        <v>20392</v>
      </c>
      <c r="D119" t="s">
        <v>442</v>
      </c>
      <c r="E119">
        <v>1995</v>
      </c>
      <c r="F119" t="s">
        <v>416</v>
      </c>
      <c r="I119" s="20">
        <f>IFERROR(VLOOKUP(C119,PRSMen2017[],1,FALSE),0)</f>
        <v>0</v>
      </c>
      <c r="J119" s="20">
        <f>IF(AND(A119&gt;0,ISNUMBER(A119)),IF(fix8M[[#This Row],[ABBib]]&gt;0,J118+1,J118),0)</f>
        <v>0</v>
      </c>
    </row>
    <row r="120" spans="2:10" x14ac:dyDescent="0.25">
      <c r="B120">
        <v>11</v>
      </c>
      <c r="C120">
        <v>40577</v>
      </c>
      <c r="D120" t="s">
        <v>512</v>
      </c>
      <c r="E120">
        <v>1996</v>
      </c>
      <c r="F120" t="s">
        <v>274</v>
      </c>
      <c r="I120" s="20">
        <f>IFERROR(VLOOKUP(C120,PRSMen2017[],1,FALSE),0)</f>
        <v>0</v>
      </c>
      <c r="J120" s="20">
        <f>IF(AND(A120&gt;0,ISNUMBER(A120)),IF(fix8M[[#This Row],[ABBib]]&gt;0,J119+1,J119),0)</f>
        <v>0</v>
      </c>
    </row>
    <row r="121" spans="2:10" x14ac:dyDescent="0.25">
      <c r="B121">
        <v>6</v>
      </c>
      <c r="C121">
        <v>6531486</v>
      </c>
      <c r="D121" t="s">
        <v>519</v>
      </c>
      <c r="E121">
        <v>1996</v>
      </c>
      <c r="F121" t="s">
        <v>96</v>
      </c>
      <c r="I121" s="20">
        <f>IFERROR(VLOOKUP(C121,PRSMen2017[],1,FALSE),0)</f>
        <v>0</v>
      </c>
      <c r="J121" s="20">
        <f>IF(AND(A121&gt;0,ISNUMBER(A121)),IF(fix8M[[#This Row],[ABBib]]&gt;0,J120+1,J120),0)</f>
        <v>0</v>
      </c>
    </row>
    <row r="122" spans="2:10" x14ac:dyDescent="0.25">
      <c r="I122" s="20">
        <f>IFERROR(VLOOKUP(C122,PRSMen2017[],1,FALSE),0)</f>
        <v>0</v>
      </c>
      <c r="J122" s="20">
        <f>IF(AND(A122&gt;0,ISNUMBER(A122)),IF(fix8M[[#This Row],[ABBib]]&gt;0,J121+1,J121),0)</f>
        <v>0</v>
      </c>
    </row>
    <row r="123" spans="2:10" x14ac:dyDescent="0.25">
      <c r="I123" s="20">
        <f>IFERROR(VLOOKUP(C123,PRSMen2017[],1,FALSE),0)</f>
        <v>0</v>
      </c>
      <c r="J123" s="20">
        <f>IF(AND(A123&gt;0,ISNUMBER(A123)),IF(fix8M[[#This Row],[ABBib]]&gt;0,J122+1,J122),0)</f>
        <v>0</v>
      </c>
    </row>
    <row r="124" spans="2:10" x14ac:dyDescent="0.25">
      <c r="I124" s="20">
        <f>IFERROR(VLOOKUP(C124,PRSMen2017[],1,FALSE),0)</f>
        <v>0</v>
      </c>
      <c r="J124" s="20">
        <f>IF(AND(A124&gt;0,ISNUMBER(A124)),IF(fix8M[[#This Row],[ABBib]]&gt;0,J123+1,J123),0)</f>
        <v>0</v>
      </c>
    </row>
    <row r="125" spans="2:10" x14ac:dyDescent="0.25">
      <c r="I125" s="20">
        <f>IFERROR(VLOOKUP(C125,PRSMen2017[],1,FALSE),0)</f>
        <v>0</v>
      </c>
      <c r="J125" s="20">
        <f>IF(AND(A125&gt;0,ISNUMBER(A125)),IF(fix8M[[#This Row],[ABBib]]&gt;0,J124+1,J124),0)</f>
        <v>0</v>
      </c>
    </row>
    <row r="126" spans="2:10" x14ac:dyDescent="0.25">
      <c r="I126" s="20">
        <f>IFERROR(VLOOKUP(C126,PRSMen2017[],1,FALSE),0)</f>
        <v>0</v>
      </c>
      <c r="J126" s="20">
        <f>IF(AND(A126&gt;0,ISNUMBER(A126)),IF(fix8M[[#This Row],[ABBib]]&gt;0,J125+1,J125),0)</f>
        <v>0</v>
      </c>
    </row>
    <row r="127" spans="2:10" x14ac:dyDescent="0.25">
      <c r="I127" s="20">
        <f>IFERROR(VLOOKUP(C127,PRSMen2017[],1,FALSE),0)</f>
        <v>0</v>
      </c>
      <c r="J127" s="20">
        <f>IF(AND(A127&gt;0,ISNUMBER(A127)),IF(fix8M[[#This Row],[ABBib]]&gt;0,J126+1,J126),0)</f>
        <v>0</v>
      </c>
    </row>
    <row r="128" spans="2:10" x14ac:dyDescent="0.25">
      <c r="I128" s="20">
        <f>IFERROR(VLOOKUP(C128,PRSMen2017[],1,FALSE),0)</f>
        <v>0</v>
      </c>
      <c r="J128" s="20">
        <f>IF(AND(A128&gt;0,ISNUMBER(A128)),IF(fix8M[[#This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IF(AND(A129&gt;0,ISNUMBER(A129)),IF(fix8M[[#This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IF(AND(A130&gt;0,ISNUMBER(A130)),IF(fix8M[[#This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IF(AND(A131&gt;0,ISNUMBER(A131)),IF(fix8M[[#This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IF(AND(A132&gt;0,ISNUMBER(A132)),IF(fix8M[[#This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IF(AND(A133&gt;0,ISNUMBER(A133)),IF(fix8M[[#This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IF(AND(A134&gt;0,ISNUMBER(A134)),IF(fix8M[[#This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IF(AND(A135&gt;0,ISNUMBER(A135)),IF(fix8M[[#This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IF(AND(A136&gt;0,ISNUMBER(A136)),IF(fix8M[[#This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IF(AND(A137&gt;0,ISNUMBER(A137)),IF(fix8M[[#This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IF(AND(A138&gt;0,ISNUMBER(A138)),IF(fix8M[[#This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IF(AND(A139&gt;0,ISNUMBER(A139)),IF(fix8M[[#This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IF(AND(A140&gt;0,ISNUMBER(A140)),IF(fix8M[[#This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IF(AND(A141&gt;0,ISNUMBER(A141)),IF(fix8M[[#This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IF(AND(A142&gt;0,ISNUMBER(A142)),IF(fix8M[[#This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IF(AND(A143&gt;0,ISNUMBER(A143)),IF(fix8M[[#This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IF(AND(A144&gt;0,ISNUMBER(A144)),IF(fix8M[[#This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IF(AND(A145&gt;0,ISNUMBER(A145)),IF(fix8M[[#This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IF(AND(A146&gt;0,ISNUMBER(A146)),IF(fix8M[[#This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IF(AND(A147&gt;0,ISNUMBER(A147)),IF(fix8M[[#This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IF(AND(A148&gt;0,ISNUMBER(A148)),IF(fix8M[[#This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IF(AND(A149&gt;0,ISNUMBER(A149)),IF(fix8M[[#This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IF(AND(A150&gt;0,ISNUMBER(A150)),IF(fix8M[[#This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IF(AND(A151&gt;0,ISNUMBER(A151)),IF(fix8M[[#This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IF(AND(A152&gt;0,ISNUMBER(A152)),IF(fix8M[[#This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style="20" bestFit="1" customWidth="1"/>
    <col min="2" max="2" width="3.85546875" style="20" customWidth="1"/>
    <col min="3" max="3" width="8.5703125" style="20" customWidth="1"/>
    <col min="4" max="4" width="22.28515625" bestFit="1" customWidth="1"/>
    <col min="5" max="5" width="5" customWidth="1"/>
    <col min="6" max="6" width="7" customWidth="1"/>
  </cols>
  <sheetData>
    <row r="1" spans="1:10" x14ac:dyDescent="0.25">
      <c r="A1" s="20" t="s">
        <v>279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IF(AND(A3&gt;0,ISNUMBER(A3)),IF(fix9L[[#This Row],[ABBib]]&gt;0,J2+1,J2),0)</f>
        <v>0</v>
      </c>
    </row>
    <row r="4" spans="1:10" x14ac:dyDescent="0.25">
      <c r="A4" s="20" t="s">
        <v>81</v>
      </c>
      <c r="B4" s="20" t="s">
        <v>82</v>
      </c>
      <c r="C4" s="20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IF(AND(A4&gt;0,ISNUMBER(A4)),IF(fix9L[[#This Row],[ABBib]]&gt;0,J3+1,J3),0)</f>
        <v>0</v>
      </c>
    </row>
    <row r="5" spans="1:10" x14ac:dyDescent="0.25">
      <c r="A5" s="20">
        <v>1</v>
      </c>
      <c r="B5" s="20">
        <v>10</v>
      </c>
      <c r="C5" s="20">
        <v>107695</v>
      </c>
      <c r="D5" t="s">
        <v>245</v>
      </c>
      <c r="E5">
        <v>1997</v>
      </c>
      <c r="F5" t="s">
        <v>98</v>
      </c>
      <c r="I5" s="20">
        <f>IFERROR(VLOOKUP(C5,PRSWomen2017[],1,FALSE),0)</f>
        <v>0</v>
      </c>
      <c r="J5" s="20">
        <f>IF(AND(A5&gt;0,ISNUMBER(A5)),IF(fix9L[[#This Row],[ABBib]]&gt;0,J4+1,J4),0)</f>
        <v>0</v>
      </c>
    </row>
    <row r="6" spans="1:10" x14ac:dyDescent="0.25">
      <c r="A6" s="20">
        <v>2</v>
      </c>
      <c r="B6" s="20">
        <v>14</v>
      </c>
      <c r="C6" s="20">
        <v>107847</v>
      </c>
      <c r="D6" t="s">
        <v>246</v>
      </c>
      <c r="E6">
        <v>1999</v>
      </c>
      <c r="F6" t="s">
        <v>98</v>
      </c>
      <c r="I6" s="20">
        <f>IFERROR(VLOOKUP(C6,PRSWomen2017[],1,FALSE),0)</f>
        <v>107847</v>
      </c>
      <c r="J6" s="20">
        <f>IF(AND(A6&gt;0,ISNUMBER(A6)),IF(fix9L[[#This Row],[ABBib]]&gt;0,J5+1,J5),0)</f>
        <v>1</v>
      </c>
    </row>
    <row r="7" spans="1:10" x14ac:dyDescent="0.25">
      <c r="A7" s="20">
        <v>3</v>
      </c>
      <c r="B7" s="20">
        <v>3</v>
      </c>
      <c r="C7" s="20">
        <v>506109</v>
      </c>
      <c r="D7" t="s">
        <v>241</v>
      </c>
      <c r="E7">
        <v>1991</v>
      </c>
      <c r="F7" t="s">
        <v>242</v>
      </c>
      <c r="I7" s="20">
        <f>IFERROR(VLOOKUP(C7,PRSWomen2017[],1,FALSE),0)</f>
        <v>0</v>
      </c>
      <c r="J7" s="20">
        <f>IF(AND(A7&gt;0,ISNUMBER(A7)),IF(fix9L[[#This Row],[ABBib]]&gt;0,J6+1,J6),0)</f>
        <v>1</v>
      </c>
    </row>
    <row r="8" spans="1:10" x14ac:dyDescent="0.25">
      <c r="A8" s="20">
        <v>4</v>
      </c>
      <c r="B8" s="20">
        <v>11</v>
      </c>
      <c r="C8" s="20">
        <v>107811</v>
      </c>
      <c r="D8" t="s">
        <v>159</v>
      </c>
      <c r="E8">
        <v>1998</v>
      </c>
      <c r="F8" t="s">
        <v>98</v>
      </c>
      <c r="I8" s="20">
        <f>IFERROR(VLOOKUP(C8,PRSWomen2017[],1,FALSE),0)</f>
        <v>0</v>
      </c>
      <c r="J8" s="20">
        <f>IF(AND(A8&gt;0,ISNUMBER(A8)),IF(fix9L[[#This Row],[ABBib]]&gt;0,J7+1,J7),0)</f>
        <v>1</v>
      </c>
    </row>
    <row r="9" spans="1:10" x14ac:dyDescent="0.25">
      <c r="A9" s="20">
        <v>5</v>
      </c>
      <c r="B9" s="20">
        <v>1</v>
      </c>
      <c r="C9" s="20">
        <v>107841</v>
      </c>
      <c r="D9" t="s">
        <v>143</v>
      </c>
      <c r="E9">
        <v>1999</v>
      </c>
      <c r="F9" t="s">
        <v>98</v>
      </c>
      <c r="I9" s="20">
        <f>IFERROR(VLOOKUP(C9,PRSWomen2017[],1,FALSE),0)</f>
        <v>107841</v>
      </c>
      <c r="J9" s="20">
        <f>IF(AND(A9&gt;0,ISNUMBER(A9)),IF(fix9L[[#This Row],[ABBib]]&gt;0,J8+1,J8),0)</f>
        <v>2</v>
      </c>
    </row>
    <row r="10" spans="1:10" x14ac:dyDescent="0.25">
      <c r="A10" s="20">
        <v>6</v>
      </c>
      <c r="B10" s="20">
        <v>7</v>
      </c>
      <c r="C10" s="20">
        <v>107648</v>
      </c>
      <c r="D10" t="s">
        <v>247</v>
      </c>
      <c r="E10">
        <v>1997</v>
      </c>
      <c r="F10" t="s">
        <v>98</v>
      </c>
      <c r="I10" s="20">
        <f>IFERROR(VLOOKUP(C10,PRSWomen2017[],1,FALSE),0)</f>
        <v>107648</v>
      </c>
      <c r="J10" s="20">
        <f>IF(AND(A10&gt;0,ISNUMBER(A10)),IF(fix9L[[#This Row],[ABBib]]&gt;0,J9+1,J9),0)</f>
        <v>3</v>
      </c>
    </row>
    <row r="11" spans="1:10" x14ac:dyDescent="0.25">
      <c r="A11" s="20">
        <v>7</v>
      </c>
      <c r="B11" s="20">
        <v>6</v>
      </c>
      <c r="C11" s="20">
        <v>6535902</v>
      </c>
      <c r="D11" t="s">
        <v>244</v>
      </c>
      <c r="E11">
        <v>1997</v>
      </c>
      <c r="F11" t="s">
        <v>96</v>
      </c>
      <c r="I11" s="20">
        <f>IFERROR(VLOOKUP(C11,PRSWomen2017[],1,FALSE),0)</f>
        <v>0</v>
      </c>
      <c r="J11" s="20">
        <f>IF(AND(A11&gt;0,ISNUMBER(A11)),IF(fix9L[[#This Row],[ABBib]]&gt;0,J10+1,J10),0)</f>
        <v>3</v>
      </c>
    </row>
    <row r="12" spans="1:10" x14ac:dyDescent="0.25">
      <c r="A12" s="20">
        <v>8</v>
      </c>
      <c r="B12" s="20">
        <v>20</v>
      </c>
      <c r="C12" s="20">
        <v>107993</v>
      </c>
      <c r="D12" t="s">
        <v>110</v>
      </c>
      <c r="E12">
        <v>2000</v>
      </c>
      <c r="F12" t="s">
        <v>98</v>
      </c>
      <c r="I12" s="20">
        <f>IFERROR(VLOOKUP(C12,PRSWomen2017[],1,FALSE),0)</f>
        <v>0</v>
      </c>
      <c r="J12" s="20">
        <f>IF(AND(A12&gt;0,ISNUMBER(A12)),IF(fix9L[[#This Row],[ABBib]]&gt;0,J11+1,J11),0)</f>
        <v>3</v>
      </c>
    </row>
    <row r="13" spans="1:10" x14ac:dyDescent="0.25">
      <c r="A13" s="20">
        <v>9</v>
      </c>
      <c r="B13" s="20">
        <v>19</v>
      </c>
      <c r="C13" s="20">
        <v>6536172</v>
      </c>
      <c r="D13" t="s">
        <v>255</v>
      </c>
      <c r="E13">
        <v>1999</v>
      </c>
      <c r="F13" t="s">
        <v>96</v>
      </c>
      <c r="I13" s="20">
        <f>IFERROR(VLOOKUP(C13,PRSWomen2017[],1,FALSE),0)</f>
        <v>0</v>
      </c>
      <c r="J13" s="20">
        <f>IF(AND(A13&gt;0,ISNUMBER(A13)),IF(fix9L[[#This Row],[ABBib]]&gt;0,J12+1,J12),0)</f>
        <v>3</v>
      </c>
    </row>
    <row r="14" spans="1:10" x14ac:dyDescent="0.25">
      <c r="A14" s="20">
        <v>10</v>
      </c>
      <c r="B14" s="20">
        <v>30</v>
      </c>
      <c r="C14" s="20">
        <v>108018</v>
      </c>
      <c r="D14" t="s">
        <v>145</v>
      </c>
      <c r="E14">
        <v>2000</v>
      </c>
      <c r="F14" t="s">
        <v>98</v>
      </c>
      <c r="I14" s="20">
        <f>IFERROR(VLOOKUP(C14,PRSWomen2017[],1,FALSE),0)</f>
        <v>108018</v>
      </c>
      <c r="J14" s="20">
        <f>IF(AND(A14&gt;0,ISNUMBER(A14)),IF(fix9L[[#This Row],[ABBib]]&gt;0,J13+1,J13),0)</f>
        <v>4</v>
      </c>
    </row>
    <row r="15" spans="1:10" x14ac:dyDescent="0.25">
      <c r="A15" s="20">
        <v>10</v>
      </c>
      <c r="B15" s="20">
        <v>15</v>
      </c>
      <c r="C15" s="20">
        <v>6535753</v>
      </c>
      <c r="D15" t="s">
        <v>257</v>
      </c>
      <c r="E15">
        <v>1997</v>
      </c>
      <c r="F15" t="s">
        <v>96</v>
      </c>
      <c r="I15" s="20">
        <f>IFERROR(VLOOKUP(C15,PRSWomen2017[],1,FALSE),0)</f>
        <v>0</v>
      </c>
      <c r="J15" s="20">
        <f>IF(AND(A15&gt;0,ISNUMBER(A15)),IF(fix9L[[#This Row],[ABBib]]&gt;0,J14+1,J14),0)</f>
        <v>4</v>
      </c>
    </row>
    <row r="16" spans="1:10" x14ac:dyDescent="0.25">
      <c r="A16" s="20">
        <v>12</v>
      </c>
      <c r="B16" s="20">
        <v>22</v>
      </c>
      <c r="C16" s="20">
        <v>107844</v>
      </c>
      <c r="D16" t="s">
        <v>118</v>
      </c>
      <c r="E16">
        <v>1999</v>
      </c>
      <c r="F16" t="s">
        <v>98</v>
      </c>
      <c r="I16" s="20">
        <f>IFERROR(VLOOKUP(C16,PRSWomen2017[],1,FALSE),0)</f>
        <v>107844</v>
      </c>
      <c r="J16" s="20">
        <f>IF(AND(A16&gt;0,ISNUMBER(A16)),IF(fix9L[[#This Row],[ABBib]]&gt;0,J15+1,J15),0)</f>
        <v>5</v>
      </c>
    </row>
    <row r="17" spans="1:10" x14ac:dyDescent="0.25">
      <c r="A17" s="20">
        <v>13</v>
      </c>
      <c r="B17" s="20">
        <v>17</v>
      </c>
      <c r="C17" s="20">
        <v>107649</v>
      </c>
      <c r="D17" t="s">
        <v>119</v>
      </c>
      <c r="E17">
        <v>1997</v>
      </c>
      <c r="F17" t="s">
        <v>98</v>
      </c>
      <c r="I17" s="20">
        <f>IFERROR(VLOOKUP(C17,PRSWomen2017[],1,FALSE),0)</f>
        <v>107649</v>
      </c>
      <c r="J17" s="20">
        <f>IF(AND(A17&gt;0,ISNUMBER(A17)),IF(fix9L[[#This Row],[ABBib]]&gt;0,J16+1,J16),0)</f>
        <v>6</v>
      </c>
    </row>
    <row r="18" spans="1:10" x14ac:dyDescent="0.25">
      <c r="A18" s="20">
        <v>14</v>
      </c>
      <c r="B18" s="20">
        <v>25</v>
      </c>
      <c r="C18" s="20">
        <v>107843</v>
      </c>
      <c r="D18" t="s">
        <v>123</v>
      </c>
      <c r="E18">
        <v>1999</v>
      </c>
      <c r="F18" t="s">
        <v>98</v>
      </c>
      <c r="I18" s="20">
        <f>IFERROR(VLOOKUP(C18,PRSWomen2017[],1,FALSE),0)</f>
        <v>107843</v>
      </c>
      <c r="J18" s="20">
        <f>IF(AND(A18&gt;0,ISNUMBER(A18)),IF(fix9L[[#This Row],[ABBib]]&gt;0,J17+1,J17),0)</f>
        <v>7</v>
      </c>
    </row>
    <row r="19" spans="1:10" x14ac:dyDescent="0.25">
      <c r="A19" s="20">
        <v>15</v>
      </c>
      <c r="B19" s="20">
        <v>29</v>
      </c>
      <c r="C19" s="20">
        <v>6536272</v>
      </c>
      <c r="D19" t="s">
        <v>258</v>
      </c>
      <c r="E19">
        <v>1999</v>
      </c>
      <c r="F19" t="s">
        <v>96</v>
      </c>
      <c r="I19" s="20">
        <f>IFERROR(VLOOKUP(C19,PRSWomen2017[],1,FALSE),0)</f>
        <v>0</v>
      </c>
      <c r="J19" s="20">
        <f>IF(AND(A19&gt;0,ISNUMBER(A19)),IF(fix9L[[#This Row],[ABBib]]&gt;0,J18+1,J18),0)</f>
        <v>7</v>
      </c>
    </row>
    <row r="20" spans="1:10" x14ac:dyDescent="0.25">
      <c r="A20" s="20">
        <v>16</v>
      </c>
      <c r="B20" s="20">
        <v>24</v>
      </c>
      <c r="C20" s="20">
        <v>107848</v>
      </c>
      <c r="D20" t="s">
        <v>126</v>
      </c>
      <c r="E20">
        <v>1999</v>
      </c>
      <c r="F20" t="s">
        <v>98</v>
      </c>
      <c r="I20" s="20">
        <f>IFERROR(VLOOKUP(C20,PRSWomen2017[],1,FALSE),0)</f>
        <v>107848</v>
      </c>
      <c r="J20" s="20">
        <f>IF(AND(A20&gt;0,ISNUMBER(A20)),IF(fix9L[[#This Row],[ABBib]]&gt;0,J19+1,J19),0)</f>
        <v>8</v>
      </c>
    </row>
    <row r="21" spans="1:10" x14ac:dyDescent="0.25">
      <c r="A21" s="20">
        <v>17</v>
      </c>
      <c r="B21" s="20">
        <v>31</v>
      </c>
      <c r="C21" s="20">
        <v>6535994</v>
      </c>
      <c r="D21" t="s">
        <v>263</v>
      </c>
      <c r="E21">
        <v>1998</v>
      </c>
      <c r="F21" t="s">
        <v>96</v>
      </c>
      <c r="I21" s="20">
        <f>IFERROR(VLOOKUP(C21,PRSWomen2017[],1,FALSE),0)</f>
        <v>0</v>
      </c>
      <c r="J21" s="20">
        <f>IF(AND(A21&gt;0,ISNUMBER(A21)),IF(fix9L[[#This Row],[ABBib]]&gt;0,J20+1,J20),0)</f>
        <v>8</v>
      </c>
    </row>
    <row r="22" spans="1:10" x14ac:dyDescent="0.25">
      <c r="A22" s="20">
        <v>18</v>
      </c>
      <c r="B22" s="20">
        <v>26</v>
      </c>
      <c r="C22" s="20">
        <v>6536282</v>
      </c>
      <c r="D22" t="s">
        <v>260</v>
      </c>
      <c r="E22">
        <v>1999</v>
      </c>
      <c r="F22" t="s">
        <v>96</v>
      </c>
      <c r="I22" s="20">
        <f>IFERROR(VLOOKUP(C22,PRSWomen2017[],1,FALSE),0)</f>
        <v>0</v>
      </c>
      <c r="J22" s="20">
        <f>IF(AND(A22&gt;0,ISNUMBER(A22)),IF(fix9L[[#This Row],[ABBib]]&gt;0,J21+1,J21),0)</f>
        <v>8</v>
      </c>
    </row>
    <row r="23" spans="1:10" x14ac:dyDescent="0.25">
      <c r="A23" s="20">
        <v>19</v>
      </c>
      <c r="B23" s="20">
        <v>37</v>
      </c>
      <c r="C23" s="20">
        <v>108001</v>
      </c>
      <c r="D23" t="s">
        <v>140</v>
      </c>
      <c r="E23">
        <v>2000</v>
      </c>
      <c r="F23" t="s">
        <v>98</v>
      </c>
      <c r="I23" s="20">
        <f>IFERROR(VLOOKUP(C23,PRSWomen2017[],1,FALSE),0)</f>
        <v>108001</v>
      </c>
      <c r="J23" s="20">
        <f>IF(AND(A23&gt;0,ISNUMBER(A23)),IF(fix9L[[#This Row],[ABBib]]&gt;0,J22+1,J22),0)</f>
        <v>9</v>
      </c>
    </row>
    <row r="24" spans="1:10" x14ac:dyDescent="0.25">
      <c r="A24" s="20">
        <v>20</v>
      </c>
      <c r="B24" s="20">
        <v>18</v>
      </c>
      <c r="C24" s="20">
        <v>107864</v>
      </c>
      <c r="D24" t="s">
        <v>265</v>
      </c>
      <c r="E24">
        <v>1999</v>
      </c>
      <c r="F24" t="s">
        <v>98</v>
      </c>
      <c r="I24" s="20">
        <f>IFERROR(VLOOKUP(C24,PRSWomen2017[],1,FALSE),0)</f>
        <v>0</v>
      </c>
      <c r="J24" s="20">
        <f>IF(AND(A24&gt;0,ISNUMBER(A24)),IF(fix9L[[#This Row],[ABBib]]&gt;0,J23+1,J23),0)</f>
        <v>9</v>
      </c>
    </row>
    <row r="25" spans="1:10" x14ac:dyDescent="0.25">
      <c r="A25" s="20">
        <v>21</v>
      </c>
      <c r="B25" s="20">
        <v>33</v>
      </c>
      <c r="C25" s="20">
        <v>107850</v>
      </c>
      <c r="D25" t="s">
        <v>151</v>
      </c>
      <c r="E25">
        <v>1999</v>
      </c>
      <c r="F25" t="s">
        <v>98</v>
      </c>
      <c r="I25" s="20">
        <f>IFERROR(VLOOKUP(C25,PRSWomen2017[],1,FALSE),0)</f>
        <v>107850</v>
      </c>
      <c r="J25" s="20">
        <f>IF(AND(A25&gt;0,ISNUMBER(A25)),IF(fix9L[[#This Row],[ABBib]]&gt;0,J24+1,J24),0)</f>
        <v>10</v>
      </c>
    </row>
    <row r="26" spans="1:10" x14ac:dyDescent="0.25">
      <c r="A26" s="20">
        <v>22</v>
      </c>
      <c r="B26" s="20">
        <v>53</v>
      </c>
      <c r="C26" s="20">
        <v>107996</v>
      </c>
      <c r="D26" t="s">
        <v>262</v>
      </c>
      <c r="E26">
        <v>2000</v>
      </c>
      <c r="F26" t="s">
        <v>98</v>
      </c>
      <c r="I26" s="20">
        <f>IFERROR(VLOOKUP(C26,PRSWomen2017[],1,FALSE),0)</f>
        <v>0</v>
      </c>
      <c r="J26" s="20">
        <f>IF(AND(A26&gt;0,ISNUMBER(A26)),IF(fix9L[[#This Row],[ABBib]]&gt;0,J25+1,J25),0)</f>
        <v>10</v>
      </c>
    </row>
    <row r="27" spans="1:10" x14ac:dyDescent="0.25">
      <c r="A27" s="20">
        <v>23</v>
      </c>
      <c r="B27" s="20">
        <v>54</v>
      </c>
      <c r="C27" s="20">
        <v>107997</v>
      </c>
      <c r="D27" t="s">
        <v>271</v>
      </c>
      <c r="E27">
        <v>2000</v>
      </c>
      <c r="F27" t="s">
        <v>98</v>
      </c>
      <c r="I27" s="20">
        <f>IFERROR(VLOOKUP(C27,PRSWomen2017[],1,FALSE),0)</f>
        <v>0</v>
      </c>
      <c r="J27" s="20">
        <f>IF(AND(A27&gt;0,ISNUMBER(A27)),IF(fix9L[[#This Row],[ABBib]]&gt;0,J26+1,J26),0)</f>
        <v>10</v>
      </c>
    </row>
    <row r="28" spans="1:10" x14ac:dyDescent="0.25">
      <c r="A28" s="20">
        <v>24</v>
      </c>
      <c r="B28" s="20">
        <v>47</v>
      </c>
      <c r="C28" s="20">
        <v>6536421</v>
      </c>
      <c r="D28" t="s">
        <v>267</v>
      </c>
      <c r="E28">
        <v>2000</v>
      </c>
      <c r="F28" t="s">
        <v>96</v>
      </c>
      <c r="I28" s="20">
        <f>IFERROR(VLOOKUP(C28,PRSWomen2017[],1,FALSE),0)</f>
        <v>0</v>
      </c>
      <c r="J28" s="20">
        <f>IF(AND(A28&gt;0,ISNUMBER(A28)),IF(fix9L[[#This Row],[ABBib]]&gt;0,J27+1,J27),0)</f>
        <v>10</v>
      </c>
    </row>
    <row r="29" spans="1:10" x14ac:dyDescent="0.25">
      <c r="A29" s="20">
        <v>25</v>
      </c>
      <c r="B29" s="20">
        <v>39</v>
      </c>
      <c r="C29" s="20">
        <v>107992</v>
      </c>
      <c r="D29" t="s">
        <v>139</v>
      </c>
      <c r="E29">
        <v>2000</v>
      </c>
      <c r="F29" t="s">
        <v>98</v>
      </c>
      <c r="I29" s="20">
        <f>IFERROR(VLOOKUP(C29,PRSWomen2017[],1,FALSE),0)</f>
        <v>107992</v>
      </c>
      <c r="J29" s="20">
        <f>IF(AND(A29&gt;0,ISNUMBER(A29)),IF(fix9L[[#This Row],[ABBib]]&gt;0,J28+1,J28),0)</f>
        <v>11</v>
      </c>
    </row>
    <row r="30" spans="1:10" x14ac:dyDescent="0.25">
      <c r="A30" s="20">
        <v>26</v>
      </c>
      <c r="B30" s="20">
        <v>44</v>
      </c>
      <c r="C30" s="20">
        <v>107999</v>
      </c>
      <c r="D30" t="s">
        <v>269</v>
      </c>
      <c r="E30">
        <v>2000</v>
      </c>
      <c r="F30" t="s">
        <v>98</v>
      </c>
      <c r="I30" s="20">
        <f>IFERROR(VLOOKUP(C30,PRSWomen2017[],1,FALSE),0)</f>
        <v>0</v>
      </c>
      <c r="J30" s="20">
        <f>IF(AND(A30&gt;0,ISNUMBER(A30)),IF(fix9L[[#This Row],[ABBib]]&gt;0,J29+1,J29),0)</f>
        <v>11</v>
      </c>
    </row>
    <row r="31" spans="1:10" x14ac:dyDescent="0.25">
      <c r="A31" s="20">
        <v>27</v>
      </c>
      <c r="B31" s="20">
        <v>13</v>
      </c>
      <c r="C31" s="20">
        <v>107868</v>
      </c>
      <c r="D31" t="s">
        <v>106</v>
      </c>
      <c r="E31">
        <v>1999</v>
      </c>
      <c r="F31" t="s">
        <v>98</v>
      </c>
      <c r="I31" s="20">
        <f>IFERROR(VLOOKUP(C31,PRSWomen2017[],1,FALSE),0)</f>
        <v>0</v>
      </c>
      <c r="J31" s="20">
        <f>IF(AND(A31&gt;0,ISNUMBER(A31)),IF(fix9L[[#This Row],[ABBib]]&gt;0,J30+1,J30),0)</f>
        <v>11</v>
      </c>
    </row>
    <row r="32" spans="1:10" x14ac:dyDescent="0.25">
      <c r="A32" s="20">
        <v>28</v>
      </c>
      <c r="B32" s="20">
        <v>36</v>
      </c>
      <c r="C32" s="20">
        <v>45399</v>
      </c>
      <c r="D32" t="s">
        <v>273</v>
      </c>
      <c r="E32">
        <v>1998</v>
      </c>
      <c r="F32" t="s">
        <v>274</v>
      </c>
      <c r="I32" s="20">
        <f>IFERROR(VLOOKUP(C32,PRSWomen2017[],1,FALSE),0)</f>
        <v>0</v>
      </c>
      <c r="J32" s="20">
        <f>IF(AND(A32&gt;0,ISNUMBER(A32)),IF(fix9L[[#This Row],[ABBib]]&gt;0,J31+1,J31),0)</f>
        <v>11</v>
      </c>
    </row>
    <row r="33" spans="1:10" x14ac:dyDescent="0.25">
      <c r="A33" s="20">
        <v>29</v>
      </c>
      <c r="B33" s="20">
        <v>51</v>
      </c>
      <c r="C33" s="20">
        <v>6536499</v>
      </c>
      <c r="D33" t="s">
        <v>272</v>
      </c>
      <c r="E33">
        <v>2000</v>
      </c>
      <c r="F33" t="s">
        <v>96</v>
      </c>
      <c r="I33" s="20">
        <f>IFERROR(VLOOKUP(C33,PRSWomen2017[],1,FALSE),0)</f>
        <v>0</v>
      </c>
      <c r="J33" s="20">
        <f>IF(AND(A33&gt;0,ISNUMBER(A33)),IF(fix9L[[#This Row],[ABBib]]&gt;0,J32+1,J32),0)</f>
        <v>11</v>
      </c>
    </row>
    <row r="34" spans="1:10" x14ac:dyDescent="0.25">
      <c r="A34" s="20">
        <v>30</v>
      </c>
      <c r="B34" s="20">
        <v>35</v>
      </c>
      <c r="C34" s="20">
        <v>107837</v>
      </c>
      <c r="D34" t="s">
        <v>132</v>
      </c>
      <c r="E34">
        <v>1999</v>
      </c>
      <c r="F34" t="s">
        <v>98</v>
      </c>
      <c r="I34" s="20">
        <f>IFERROR(VLOOKUP(C34,PRSWomen2017[],1,FALSE),0)</f>
        <v>107837</v>
      </c>
      <c r="J34" s="20">
        <f>IF(AND(A34&gt;0,ISNUMBER(A34)),IF(fix9L[[#This Row],[ABBib]]&gt;0,J33+1,J33),0)</f>
        <v>12</v>
      </c>
    </row>
    <row r="35" spans="1:10" x14ac:dyDescent="0.25">
      <c r="A35" s="20">
        <v>31</v>
      </c>
      <c r="B35" s="20">
        <v>42</v>
      </c>
      <c r="C35" s="20">
        <v>108014</v>
      </c>
      <c r="D35" t="s">
        <v>133</v>
      </c>
      <c r="E35">
        <v>2000</v>
      </c>
      <c r="F35" t="s">
        <v>98</v>
      </c>
      <c r="I35" s="20">
        <f>IFERROR(VLOOKUP(C35,PRSWomen2017[],1,FALSE),0)</f>
        <v>0</v>
      </c>
      <c r="J35" s="20">
        <f>IF(AND(A35&gt;0,ISNUMBER(A35)),IF(fix9L[[#This Row],[ABBib]]&gt;0,J34+1,J34),0)</f>
        <v>12</v>
      </c>
    </row>
    <row r="36" spans="1:10" x14ac:dyDescent="0.25">
      <c r="A36" s="20">
        <v>32</v>
      </c>
      <c r="B36" s="20">
        <v>50</v>
      </c>
      <c r="C36" s="20">
        <v>6536549</v>
      </c>
      <c r="D36" t="s">
        <v>268</v>
      </c>
      <c r="E36">
        <v>2000</v>
      </c>
      <c r="F36" t="s">
        <v>96</v>
      </c>
      <c r="I36" s="20">
        <f>IFERROR(VLOOKUP(C36,PRSWomen2017[],1,FALSE),0)</f>
        <v>0</v>
      </c>
      <c r="J36" s="20">
        <f>IF(AND(A36&gt;0,ISNUMBER(A36)),IF(fix9L[[#This Row],[ABBib]]&gt;0,J35+1,J35),0)</f>
        <v>12</v>
      </c>
    </row>
    <row r="37" spans="1:10" x14ac:dyDescent="0.25">
      <c r="A37" s="20">
        <v>33</v>
      </c>
      <c r="B37" s="20">
        <v>49</v>
      </c>
      <c r="C37" s="20">
        <v>6536431</v>
      </c>
      <c r="D37" t="s">
        <v>270</v>
      </c>
      <c r="E37">
        <v>2000</v>
      </c>
      <c r="F37" t="s">
        <v>96</v>
      </c>
      <c r="I37" s="20">
        <f>IFERROR(VLOOKUP(C37,PRSWomen2017[],1,FALSE),0)</f>
        <v>0</v>
      </c>
      <c r="J37" s="20">
        <f>IF(AND(A37&gt;0,ISNUMBER(A37)),IF(fix9L[[#This Row],[ABBib]]&gt;0,J36+1,J36),0)</f>
        <v>12</v>
      </c>
    </row>
    <row r="38" spans="1:10" x14ac:dyDescent="0.25">
      <c r="A38" s="20">
        <v>34</v>
      </c>
      <c r="B38" s="20">
        <v>43</v>
      </c>
      <c r="C38" s="20">
        <v>107994</v>
      </c>
      <c r="D38" t="s">
        <v>134</v>
      </c>
      <c r="E38">
        <v>1999</v>
      </c>
      <c r="F38" t="s">
        <v>98</v>
      </c>
      <c r="I38" s="20">
        <f>IFERROR(VLOOKUP(C38,PRSWomen2017[],1,FALSE),0)</f>
        <v>0</v>
      </c>
      <c r="J38" s="20">
        <f>IF(AND(A38&gt;0,ISNUMBER(A38)),IF(fix9L[[#This Row],[ABBib]]&gt;0,J37+1,J37),0)</f>
        <v>12</v>
      </c>
    </row>
    <row r="39" spans="1:10" x14ac:dyDescent="0.25">
      <c r="A39" s="20" t="s">
        <v>221</v>
      </c>
      <c r="I39" s="20">
        <f>IFERROR(VLOOKUP(C39,PRSWomen2017[],1,FALSE),0)</f>
        <v>0</v>
      </c>
      <c r="J39" s="20">
        <f>IF(AND(A39&gt;0,ISNUMBER(A39)),IF(fix9L[[#This Row],[ABBib]]&gt;0,J38+1,J38),0)</f>
        <v>0</v>
      </c>
    </row>
    <row r="40" spans="1:10" x14ac:dyDescent="0.25">
      <c r="I40" s="20">
        <f>IFERROR(VLOOKUP(C40,PRSWomen2017[],1,FALSE),0)</f>
        <v>0</v>
      </c>
      <c r="J40" s="20">
        <f>IF(AND(A40&gt;0,ISNUMBER(A40)),IF(fix9L[[#This Row],[ABBib]]&gt;0,J39+1,J39),0)</f>
        <v>0</v>
      </c>
    </row>
    <row r="41" spans="1:10" x14ac:dyDescent="0.25">
      <c r="B41" s="20">
        <v>16</v>
      </c>
      <c r="C41" s="20">
        <v>107869</v>
      </c>
      <c r="D41" t="s">
        <v>153</v>
      </c>
      <c r="E41">
        <v>1999</v>
      </c>
      <c r="F41" t="s">
        <v>98</v>
      </c>
      <c r="I41" s="20">
        <f>IFERROR(VLOOKUP(C41,PRSWomen2017[],1,FALSE),0)</f>
        <v>0</v>
      </c>
      <c r="J41" s="20">
        <f>IF(AND(A41&gt;0,ISNUMBER(A41)),IF(fix9L[[#This Row],[ABBib]]&gt;0,J40+1,J40),0)</f>
        <v>0</v>
      </c>
    </row>
    <row r="42" spans="1:10" x14ac:dyDescent="0.25">
      <c r="B42" s="20">
        <v>12</v>
      </c>
      <c r="C42" s="20">
        <v>107871</v>
      </c>
      <c r="D42" t="s">
        <v>220</v>
      </c>
      <c r="E42">
        <v>1999</v>
      </c>
      <c r="F42" t="s">
        <v>98</v>
      </c>
      <c r="I42" s="20">
        <f>IFERROR(VLOOKUP(C42,PRSWomen2017[],1,FALSE),0)</f>
        <v>0</v>
      </c>
      <c r="J42" s="20">
        <f>IF(AND(A42&gt;0,ISNUMBER(A42)),IF(fix9L[[#This Row],[ABBib]]&gt;0,J41+1,J41),0)</f>
        <v>0</v>
      </c>
    </row>
    <row r="43" spans="1:10" x14ac:dyDescent="0.25">
      <c r="A43" s="20" t="s">
        <v>138</v>
      </c>
      <c r="I43" s="20">
        <f>IFERROR(VLOOKUP(C43,PRSWomen2017[],1,FALSE),0)</f>
        <v>0</v>
      </c>
      <c r="J43" s="20">
        <f>IF(AND(A43&gt;0,ISNUMBER(A43)),IF(fix9L[[#This Row],[ABBib]]&gt;0,J42+1,J42),0)</f>
        <v>0</v>
      </c>
    </row>
    <row r="44" spans="1:10" x14ac:dyDescent="0.25">
      <c r="I44" s="20">
        <f>IFERROR(VLOOKUP(C44,PRSWomen2017[],1,FALSE),0)</f>
        <v>0</v>
      </c>
      <c r="J44" s="20">
        <f>IF(AND(A44&gt;0,ISNUMBER(A44)),IF(fix9L[[#This Row],[ABBib]]&gt;0,J43+1,J43),0)</f>
        <v>0</v>
      </c>
    </row>
    <row r="45" spans="1:10" x14ac:dyDescent="0.25">
      <c r="B45" s="20">
        <v>45</v>
      </c>
      <c r="C45" s="20">
        <v>6536376</v>
      </c>
      <c r="D45" t="s">
        <v>266</v>
      </c>
      <c r="E45">
        <v>2000</v>
      </c>
      <c r="F45" t="s">
        <v>96</v>
      </c>
      <c r="I45" s="20">
        <f>IFERROR(VLOOKUP(C45,PRSWomen2017[],1,FALSE),0)</f>
        <v>0</v>
      </c>
      <c r="J45" s="20">
        <f>IF(AND(A45&gt;0,ISNUMBER(A45)),IF(fix9L[[#This Row],[ABBib]]&gt;0,J44+1,J44),0)</f>
        <v>0</v>
      </c>
    </row>
    <row r="46" spans="1:10" x14ac:dyDescent="0.25">
      <c r="B46" s="20">
        <v>9</v>
      </c>
      <c r="C46" s="20">
        <v>415213</v>
      </c>
      <c r="D46" t="s">
        <v>276</v>
      </c>
      <c r="E46">
        <v>1997</v>
      </c>
      <c r="F46" t="s">
        <v>277</v>
      </c>
      <c r="I46" s="20">
        <f>IFERROR(VLOOKUP(C46,PRSWomen2017[],1,FALSE),0)</f>
        <v>415213</v>
      </c>
      <c r="J46" s="20">
        <f>IF(AND(A46&gt;0,ISNUMBER(A46)),IF(fix9L[[#This Row],[ABBib]]&gt;0,J45+1,J45),0)</f>
        <v>0</v>
      </c>
    </row>
    <row r="47" spans="1:10" x14ac:dyDescent="0.25">
      <c r="B47" s="20">
        <v>4</v>
      </c>
      <c r="C47" s="20">
        <v>6535992</v>
      </c>
      <c r="D47" t="s">
        <v>249</v>
      </c>
      <c r="E47">
        <v>1998</v>
      </c>
      <c r="F47" t="s">
        <v>96</v>
      </c>
      <c r="I47" s="20">
        <f>IFERROR(VLOOKUP(C47,PRSWomen2017[],1,FALSE),0)</f>
        <v>0</v>
      </c>
      <c r="J47" s="20">
        <f>IF(AND(A47&gt;0,ISNUMBER(A47)),IF(fix9L[[#This Row],[ABBib]]&gt;0,J46+1,J46),0)</f>
        <v>0</v>
      </c>
    </row>
    <row r="48" spans="1:10" x14ac:dyDescent="0.25">
      <c r="A48" s="20" t="s">
        <v>144</v>
      </c>
      <c r="I48" s="20">
        <f>IFERROR(VLOOKUP(C48,PRSWomen2017[],1,FALSE),0)</f>
        <v>0</v>
      </c>
      <c r="J48" s="20">
        <f>IF(AND(A48&gt;0,ISNUMBER(A48)),IF(fix9L[[#This Row],[ABBib]]&gt;0,J47+1,J47),0)</f>
        <v>0</v>
      </c>
    </row>
    <row r="49" spans="2:10" x14ac:dyDescent="0.25">
      <c r="I49" s="20">
        <f>IFERROR(VLOOKUP(C49,PRSWomen2017[],1,FALSE),0)</f>
        <v>0</v>
      </c>
      <c r="J49" s="20">
        <f>IF(AND(A49&gt;0,ISNUMBER(A49)),IF(fix9L[[#This Row],[ABBib]]&gt;0,J48+1,J48),0)</f>
        <v>0</v>
      </c>
    </row>
    <row r="50" spans="2:10" x14ac:dyDescent="0.25">
      <c r="B50" s="20">
        <v>55</v>
      </c>
      <c r="C50" s="20">
        <v>6536438</v>
      </c>
      <c r="D50" t="s">
        <v>248</v>
      </c>
      <c r="E50">
        <v>2000</v>
      </c>
      <c r="F50" t="s">
        <v>96</v>
      </c>
      <c r="I50" s="20">
        <f>IFERROR(VLOOKUP(C50,PRSWomen2017[],1,FALSE),0)</f>
        <v>0</v>
      </c>
      <c r="J50" s="20">
        <f>IF(AND(A50&gt;0,ISNUMBER(A50)),IF(fix9L[[#This Row],[ABBib]]&gt;0,J49+1,J49),0)</f>
        <v>0</v>
      </c>
    </row>
    <row r="51" spans="2:10" x14ac:dyDescent="0.25">
      <c r="B51" s="20">
        <v>52</v>
      </c>
      <c r="C51" s="20">
        <v>107995</v>
      </c>
      <c r="D51" t="s">
        <v>264</v>
      </c>
      <c r="E51">
        <v>2000</v>
      </c>
      <c r="F51" t="s">
        <v>98</v>
      </c>
      <c r="I51" s="20">
        <f>IFERROR(VLOOKUP(C51,PRSWomen2017[],1,FALSE),0)</f>
        <v>0</v>
      </c>
      <c r="J51" s="20">
        <f>IF(AND(A51&gt;0,ISNUMBER(A51)),IF(fix9L[[#This Row],[ABBib]]&gt;0,J50+1,J50),0)</f>
        <v>0</v>
      </c>
    </row>
    <row r="52" spans="2:10" x14ac:dyDescent="0.25">
      <c r="B52" s="20">
        <v>48</v>
      </c>
      <c r="C52" s="20">
        <v>6536417</v>
      </c>
      <c r="D52" t="s">
        <v>237</v>
      </c>
      <c r="E52">
        <v>2000</v>
      </c>
      <c r="F52" t="s">
        <v>96</v>
      </c>
      <c r="I52" s="20">
        <f>IFERROR(VLOOKUP(C52,PRSWomen2017[],1,FALSE),0)</f>
        <v>0</v>
      </c>
      <c r="J52" s="20">
        <f>IF(AND(A52&gt;0,ISNUMBER(A52)),IF(fix9L[[#This Row],[ABBib]]&gt;0,J51+1,J51),0)</f>
        <v>0</v>
      </c>
    </row>
    <row r="53" spans="2:10" x14ac:dyDescent="0.25">
      <c r="B53" s="20">
        <v>46</v>
      </c>
      <c r="C53" s="20">
        <v>108003</v>
      </c>
      <c r="D53" t="s">
        <v>253</v>
      </c>
      <c r="E53">
        <v>2000</v>
      </c>
      <c r="F53" t="s">
        <v>98</v>
      </c>
      <c r="I53" s="20">
        <f>IFERROR(VLOOKUP(C53,PRSWomen2017[],1,FALSE),0)</f>
        <v>0</v>
      </c>
      <c r="J53" s="20">
        <f>IF(AND(A53&gt;0,ISNUMBER(A53)),IF(fix9L[[#This Row],[ABBib]]&gt;0,J52+1,J52),0)</f>
        <v>0</v>
      </c>
    </row>
    <row r="54" spans="2:10" x14ac:dyDescent="0.25">
      <c r="B54" s="20">
        <v>41</v>
      </c>
      <c r="C54" s="20">
        <v>108000</v>
      </c>
      <c r="D54" t="s">
        <v>131</v>
      </c>
      <c r="E54">
        <v>2000</v>
      </c>
      <c r="F54" t="s">
        <v>98</v>
      </c>
      <c r="I54" s="20">
        <f>IFERROR(VLOOKUP(C54,PRSWomen2017[],1,FALSE),0)</f>
        <v>0</v>
      </c>
      <c r="J54" s="20">
        <f>IF(AND(A54&gt;0,ISNUMBER(A54)),IF(fix9L[[#This Row],[ABBib]]&gt;0,J53+1,J53),0)</f>
        <v>0</v>
      </c>
    </row>
    <row r="55" spans="2:10" x14ac:dyDescent="0.25">
      <c r="B55" s="20">
        <v>40</v>
      </c>
      <c r="C55" s="20">
        <v>6536319</v>
      </c>
      <c r="D55" t="s">
        <v>275</v>
      </c>
      <c r="E55">
        <v>1999</v>
      </c>
      <c r="F55" t="s">
        <v>96</v>
      </c>
      <c r="I55" s="20">
        <f>IFERROR(VLOOKUP(C55,PRSWomen2017[],1,FALSE),0)</f>
        <v>0</v>
      </c>
      <c r="J55" s="20">
        <f>IF(AND(A55&gt;0,ISNUMBER(A55)),IF(fix9L[[#This Row],[ABBib]]&gt;0,J54+1,J54),0)</f>
        <v>0</v>
      </c>
    </row>
    <row r="56" spans="2:10" x14ac:dyDescent="0.25">
      <c r="B56" s="20">
        <v>38</v>
      </c>
      <c r="C56" s="20">
        <v>107849</v>
      </c>
      <c r="D56" t="s">
        <v>137</v>
      </c>
      <c r="E56">
        <v>1999</v>
      </c>
      <c r="F56" t="s">
        <v>98</v>
      </c>
      <c r="I56" s="20">
        <f>IFERROR(VLOOKUP(C56,PRSWomen2017[],1,FALSE),0)</f>
        <v>107849</v>
      </c>
      <c r="J56" s="20">
        <f>IF(AND(A56&gt;0,ISNUMBER(A56)),IF(fix9L[[#This Row],[ABBib]]&gt;0,J55+1,J55),0)</f>
        <v>0</v>
      </c>
    </row>
    <row r="57" spans="2:10" x14ac:dyDescent="0.25">
      <c r="B57" s="20">
        <v>34</v>
      </c>
      <c r="C57" s="20">
        <v>107998</v>
      </c>
      <c r="D57" t="s">
        <v>261</v>
      </c>
      <c r="E57">
        <v>2000</v>
      </c>
      <c r="F57" t="s">
        <v>98</v>
      </c>
      <c r="I57" s="20">
        <f>IFERROR(VLOOKUP(C57,PRSWomen2017[],1,FALSE),0)</f>
        <v>0</v>
      </c>
      <c r="J57" s="20">
        <f>IF(AND(A57&gt;0,ISNUMBER(A57)),IF(fix9L[[#This Row],[ABBib]]&gt;0,J56+1,J56),0)</f>
        <v>0</v>
      </c>
    </row>
    <row r="58" spans="2:10" x14ac:dyDescent="0.25">
      <c r="B58" s="20">
        <v>32</v>
      </c>
      <c r="C58" s="20">
        <v>108015</v>
      </c>
      <c r="D58" t="s">
        <v>122</v>
      </c>
      <c r="E58">
        <v>2000</v>
      </c>
      <c r="F58" t="s">
        <v>98</v>
      </c>
      <c r="I58" s="20">
        <f>IFERROR(VLOOKUP(C58,PRSWomen2017[],1,FALSE),0)</f>
        <v>108015</v>
      </c>
      <c r="J58" s="20">
        <f>IF(AND(A58&gt;0,ISNUMBER(A58)),IF(fix9L[[#This Row],[ABBib]]&gt;0,J57+1,J57),0)</f>
        <v>0</v>
      </c>
    </row>
    <row r="59" spans="2:10" x14ac:dyDescent="0.25">
      <c r="B59" s="20">
        <v>28</v>
      </c>
      <c r="C59" s="20">
        <v>506793</v>
      </c>
      <c r="D59" t="s">
        <v>252</v>
      </c>
      <c r="E59">
        <v>1997</v>
      </c>
      <c r="F59" t="s">
        <v>242</v>
      </c>
      <c r="I59" s="20">
        <f>IFERROR(VLOOKUP(C59,PRSWomen2017[],1,FALSE),0)</f>
        <v>0</v>
      </c>
      <c r="J59" s="20">
        <f>IF(AND(A59&gt;0,ISNUMBER(A59)),IF(fix9L[[#This Row],[ABBib]]&gt;0,J58+1,J58),0)</f>
        <v>0</v>
      </c>
    </row>
    <row r="60" spans="2:10" x14ac:dyDescent="0.25">
      <c r="B60" s="20">
        <v>27</v>
      </c>
      <c r="C60" s="20">
        <v>107971</v>
      </c>
      <c r="D60" t="s">
        <v>256</v>
      </c>
      <c r="E60">
        <v>1999</v>
      </c>
      <c r="F60" t="s">
        <v>98</v>
      </c>
      <c r="I60" s="20">
        <f>IFERROR(VLOOKUP(C60,PRSWomen2017[],1,FALSE),0)</f>
        <v>107971</v>
      </c>
      <c r="J60" s="20">
        <f>IF(AND(A60&gt;0,ISNUMBER(A60)),IF(fix9L[[#This Row],[ABBib]]&gt;0,J59+1,J59),0)</f>
        <v>0</v>
      </c>
    </row>
    <row r="61" spans="2:10" x14ac:dyDescent="0.25">
      <c r="B61" s="20">
        <v>23</v>
      </c>
      <c r="C61" s="20">
        <v>107839</v>
      </c>
      <c r="D61" t="s">
        <v>142</v>
      </c>
      <c r="E61">
        <v>1999</v>
      </c>
      <c r="F61" t="s">
        <v>98</v>
      </c>
      <c r="I61" s="20">
        <f>IFERROR(VLOOKUP(C61,PRSWomen2017[],1,FALSE),0)</f>
        <v>107839</v>
      </c>
      <c r="J61" s="20">
        <f>IF(AND(A61&gt;0,ISNUMBER(A61)),IF(fix9L[[#This Row],[ABBib]]&gt;0,J60+1,J60),0)</f>
        <v>0</v>
      </c>
    </row>
    <row r="62" spans="2:10" x14ac:dyDescent="0.25">
      <c r="B62" s="20">
        <v>21</v>
      </c>
      <c r="C62" s="20">
        <v>107991</v>
      </c>
      <c r="D62" t="s">
        <v>113</v>
      </c>
      <c r="E62">
        <v>2000</v>
      </c>
      <c r="F62" t="s">
        <v>98</v>
      </c>
      <c r="I62" s="20">
        <f>IFERROR(VLOOKUP(C62,PRSWomen2017[],1,FALSE),0)</f>
        <v>107991</v>
      </c>
      <c r="J62" s="20">
        <f>IF(AND(A62&gt;0,ISNUMBER(A62)),IF(fix9L[[#This Row],[ABBib]]&gt;0,J61+1,J61),0)</f>
        <v>0</v>
      </c>
    </row>
    <row r="63" spans="2:10" x14ac:dyDescent="0.25">
      <c r="B63" s="20">
        <v>8</v>
      </c>
      <c r="C63" s="20">
        <v>6536236</v>
      </c>
      <c r="D63" t="s">
        <v>251</v>
      </c>
      <c r="E63">
        <v>1999</v>
      </c>
      <c r="F63" t="s">
        <v>96</v>
      </c>
      <c r="I63" s="20">
        <f>IFERROR(VLOOKUP(C63,PRSWomen2017[],1,FALSE),0)</f>
        <v>0</v>
      </c>
      <c r="J63" s="20">
        <f>IF(AND(A63&gt;0,ISNUMBER(A63)),IF(fix9L[[#This Row],[ABBib]]&gt;0,J62+1,J62),0)</f>
        <v>0</v>
      </c>
    </row>
    <row r="64" spans="2:10" x14ac:dyDescent="0.25">
      <c r="B64" s="20">
        <v>5</v>
      </c>
      <c r="C64" s="20">
        <v>516538</v>
      </c>
      <c r="D64" s="20" t="s">
        <v>111</v>
      </c>
      <c r="E64" s="20">
        <v>1999</v>
      </c>
      <c r="F64" s="20" t="s">
        <v>112</v>
      </c>
      <c r="I64" s="20">
        <f>IFERROR(VLOOKUP(C66,PRSWomen2017[],1,FALSE),0)</f>
        <v>0</v>
      </c>
      <c r="J64" s="20">
        <f>IF(AND(A66&gt;0,ISNUMBER(A66)),IF(fix9L[[#This Row],[ABBib]]&gt;0,J63+1,J63),0)</f>
        <v>0</v>
      </c>
    </row>
    <row r="65" spans="2:10" x14ac:dyDescent="0.25">
      <c r="B65" s="20">
        <v>2</v>
      </c>
      <c r="C65" s="20">
        <v>107838</v>
      </c>
      <c r="D65" s="20" t="s">
        <v>156</v>
      </c>
      <c r="E65" s="20">
        <v>1999</v>
      </c>
      <c r="F65" s="20" t="s">
        <v>98</v>
      </c>
      <c r="I65" s="20">
        <f>IFERROR(VLOOKUP(C67,PRSWomen2017[],1,FALSE),0)</f>
        <v>0</v>
      </c>
      <c r="J65" s="20">
        <f>IF(AND(A67&gt;0,ISNUMBER(A67)),IF(fix9L[[#This Row],[ABBib]]&gt;0,J64+1,J64),0)</f>
        <v>0</v>
      </c>
    </row>
    <row r="66" spans="2:10" x14ac:dyDescent="0.25">
      <c r="D66" s="20"/>
      <c r="E66" s="20"/>
      <c r="F66" s="20"/>
      <c r="I66" s="20">
        <f>IFERROR(VLOOKUP(C68,PRSWomen2017[],1,FALSE),0)</f>
        <v>0</v>
      </c>
      <c r="J66" s="20">
        <f>IF(AND(A68&gt;0,ISNUMBER(A68)),IF(fix9L[[#This Row],[ABBib]]&gt;0,J65+1,J65),0)</f>
        <v>0</v>
      </c>
    </row>
    <row r="67" spans="2:10" x14ac:dyDescent="0.25">
      <c r="I67" s="20">
        <f>IFERROR(VLOOKUP(C69,PRSWomen2017[],1,FALSE),0)</f>
        <v>0</v>
      </c>
      <c r="J67" s="20">
        <f>IF(AND(A69&gt;0,ISNUMBER(A69)),IF(fix9L[[#This Row],[ABBib]]&gt;0,J66+1,J66),0)</f>
        <v>0</v>
      </c>
    </row>
    <row r="68" spans="2:10" x14ac:dyDescent="0.25">
      <c r="I68" s="20">
        <f>IFERROR(VLOOKUP(C70,PRSWomen2017[],1,FALSE),0)</f>
        <v>0</v>
      </c>
      <c r="J68" s="20">
        <f>IF(AND(A70&gt;0,ISNUMBER(A70)),IF(fix9L[[#This Row],[ABBib]]&gt;0,J67+1,J67),0)</f>
        <v>0</v>
      </c>
    </row>
    <row r="69" spans="2:10" x14ac:dyDescent="0.25">
      <c r="I69" s="20">
        <f>IFERROR(VLOOKUP(C71,PRSWomen2017[],1,FALSE),0)</f>
        <v>0</v>
      </c>
      <c r="J69" s="20">
        <f>IF(AND(A71&gt;0,ISNUMBER(A71)),IF(fix9L[[#This Row],[ABBib]]&gt;0,J68+1,J68),0)</f>
        <v>0</v>
      </c>
    </row>
    <row r="70" spans="2:10" x14ac:dyDescent="0.25">
      <c r="I70" s="20">
        <f>IFERROR(VLOOKUP(C72,PRSWomen2017[],1,FALSE),0)</f>
        <v>0</v>
      </c>
      <c r="J70" s="20">
        <f>IF(AND(A72&gt;0,ISNUMBER(A72)),IF(fix9L[[#This Row],[ABBib]]&gt;0,J69+1,J69),0)</f>
        <v>0</v>
      </c>
    </row>
    <row r="71" spans="2:10" x14ac:dyDescent="0.25">
      <c r="I71" s="20">
        <f>IFERROR(VLOOKUP(C73,PRSWomen2017[],1,FALSE),0)</f>
        <v>0</v>
      </c>
      <c r="J71" s="20">
        <f>IF(AND(A73&gt;0,ISNUMBER(A73)),IF(fix9L[[#This Row],[ABBib]]&gt;0,J70+1,J70),0)</f>
        <v>0</v>
      </c>
    </row>
    <row r="72" spans="2:10" x14ac:dyDescent="0.25">
      <c r="I72" s="20">
        <f>IFERROR(VLOOKUP(C74,PRSWomen2017[],1,FALSE),0)</f>
        <v>0</v>
      </c>
      <c r="J72" s="20">
        <f>IF(AND(A74&gt;0,ISNUMBER(A74)),IF(fix9L[[#This Row],[ABBib]]&gt;0,J71+1,J71),0)</f>
        <v>0</v>
      </c>
    </row>
    <row r="73" spans="2:10" x14ac:dyDescent="0.25">
      <c r="I73" s="20">
        <f>IFERROR(VLOOKUP(C75,PRSWomen2017[],1,FALSE),0)</f>
        <v>0</v>
      </c>
      <c r="J73" s="20">
        <f>IF(AND(A75&gt;0,ISNUMBER(A75)),IF(fix9L[[#This Row],[ABBib]]&gt;0,J72+1,J72),0)</f>
        <v>0</v>
      </c>
    </row>
    <row r="74" spans="2:10" x14ac:dyDescent="0.25">
      <c r="I74" s="20">
        <f>IFERROR(VLOOKUP(C76,PRSWomen2017[],1,FALSE),0)</f>
        <v>0</v>
      </c>
      <c r="J74" s="20">
        <f>IF(AND(A76&gt;0,ISNUMBER(A76)),IF(fix9L[[#This Row],[ABBib]]&gt;0,J73+1,J73),0)</f>
        <v>0</v>
      </c>
    </row>
    <row r="75" spans="2:10" x14ac:dyDescent="0.25">
      <c r="I75" s="20">
        <f>IFERROR(VLOOKUP(C77,PRSWomen2017[],1,FALSE),0)</f>
        <v>0</v>
      </c>
      <c r="J75" s="20">
        <f>IF(AND(A77&gt;0,ISNUMBER(A77)),IF(fix9L[[#This Row],[ABBib]]&gt;0,J74+1,J74),0)</f>
        <v>0</v>
      </c>
    </row>
    <row r="76" spans="2:10" x14ac:dyDescent="0.25">
      <c r="I76" s="20">
        <f>IFERROR(VLOOKUP(C78,PRSWomen2017[],1,FALSE),0)</f>
        <v>0</v>
      </c>
      <c r="J76" s="20">
        <f>IF(AND(A78&gt;0,ISNUMBER(A78)),IF(fix9L[[#This Row],[ABBib]]&gt;0,J75+1,J75),0)</f>
        <v>0</v>
      </c>
    </row>
    <row r="77" spans="2:10" x14ac:dyDescent="0.25">
      <c r="I77" s="20">
        <f>IFERROR(VLOOKUP(C79,PRSWomen2017[],1,FALSE),0)</f>
        <v>0</v>
      </c>
      <c r="J77" s="20">
        <f>IF(AND(A79&gt;0,ISNUMBER(A79)),IF(fix9L[[#This Row],[ABBib]]&gt;0,J76+1,J76),0)</f>
        <v>0</v>
      </c>
    </row>
    <row r="78" spans="2:10" x14ac:dyDescent="0.25">
      <c r="I78" s="20">
        <f>IFERROR(VLOOKUP(C80,PRSWomen2017[],1,FALSE),0)</f>
        <v>0</v>
      </c>
      <c r="J78" s="20">
        <f>IF(AND(A80&gt;0,ISNUMBER(A80)),IF(fix9L[[#This Row],[ABBib]]&gt;0,J77+1,J77),0)</f>
        <v>0</v>
      </c>
    </row>
    <row r="79" spans="2:10" x14ac:dyDescent="0.25">
      <c r="I79" s="20">
        <f>IFERROR(VLOOKUP(C81,PRSWomen2017[],1,FALSE),0)</f>
        <v>0</v>
      </c>
      <c r="J79" s="20">
        <f>IF(AND(A81&gt;0,ISNUMBER(A81)),IF(fix9L[[#This Row],[ABBib]]&gt;0,J78+1,J78),0)</f>
        <v>0</v>
      </c>
    </row>
    <row r="80" spans="2:10" x14ac:dyDescent="0.25">
      <c r="I80" s="20">
        <f>IFERROR(VLOOKUP(C82,PRSWomen2017[],1,FALSE),0)</f>
        <v>0</v>
      </c>
      <c r="J80" s="20">
        <f>IF(AND(A82&gt;0,ISNUMBER(A82)),IF(fix9L[[#This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IF(AND(A83&gt;0,ISNUMBER(A83)),IF(fix9L[[#This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IF(AND(A84&gt;0,ISNUMBER(A84)),IF(fix9L[[#This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IF(AND(A85&gt;0,ISNUMBER(A85)),IF(fix9L[[#This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IF(AND(A86&gt;0,ISNUMBER(A86)),IF(fix9L[[#This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IF(AND(A87&gt;0,ISNUMBER(A87)),IF(fix9L[[#This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IF(AND(A88&gt;0,ISNUMBER(A88)),IF(fix9L[[#This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IF(AND(A89&gt;0,ISNUMBER(A89)),IF(fix9L[[#This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IF(AND(A90&gt;0,ISNUMBER(A90)),IF(fix9L[[#This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IF(AND(A91&gt;0,ISNUMBER(A91)),IF(fix9L[[#This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IF(AND(A92&gt;0,ISNUMBER(A92)),IF(fix9L[[#This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IF(AND(A93&gt;0,ISNUMBER(A93)),IF(fix9L[[#This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IF(AND(A94&gt;0,ISNUMBER(A94)),IF(fix9L[[#This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IF(AND(A95&gt;0,ISNUMBER(A95)),IF(fix9L[[#This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IF(AND(A96&gt;0,ISNUMBER(A96)),IF(fix9L[[#This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IF(AND(A97&gt;0,ISNUMBER(A97)),IF(fix9L[[#This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IF(AND(A98&gt;0,ISNUMBER(A98)),IF(fix9L[[#This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IF(AND(A99&gt;0,ISNUMBER(A99)),IF(fix9L[[#This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IF(AND(A100&gt;0,ISNUMBER(A100)),IF(fix9L[[#This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IF(AND(A101&gt;0,ISNUMBER(A101)),IF(fix9L[[#This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IF(AND(A102&gt;0,ISNUMBER(A102)),IF(fix9L[[#This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IF(AND(A103&gt;0,ISNUMBER(A103)),IF(fix9L[[#This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IF(AND(A104&gt;0,ISNUMBER(A104)),IF(fix9L[[#This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IF(AND(A105&gt;0,ISNUMBER(A105)),IF(fix9L[[#This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IF(AND(A106&gt;0,ISNUMBER(A106)),IF(fix9L[[#This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IF(AND(A107&gt;0,ISNUMBER(A107)),IF(fix9L[[#This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IF(AND(A108&gt;0,ISNUMBER(A108)),IF(fix9L[[#This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IF(AND(A109&gt;0,ISNUMBER(A109)),IF(fix9L[[#This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IF(AND(A110&gt;0,ISNUMBER(A110)),IF(fix9L[[#This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IF(AND(A111&gt;0,ISNUMBER(A111)),IF(fix9L[[#This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IF(AND(A112&gt;0,ISNUMBER(A112)),IF(fix9L[[#This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IF(AND(A113&gt;0,ISNUMBER(A113)),IF(fix9L[[#This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IF(AND(A114&gt;0,ISNUMBER(A114)),IF(fix9L[[#This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IF(AND(A115&gt;0,ISNUMBER(A115)),IF(fix9L[[#This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IF(AND(A116&gt;0,ISNUMBER(A116)),IF(fix9L[[#This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IF(AND(A117&gt;0,ISNUMBER(A117)),IF(fix9L[[#This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IF(AND(A118&gt;0,ISNUMBER(A118)),IF(fix9L[[#This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IF(AND(A119&gt;0,ISNUMBER(A119)),IF(fix9L[[#This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IF(AND(A120&gt;0,ISNUMBER(A120)),IF(fix9L[[#This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IF(AND(A121&gt;0,ISNUMBER(A121)),IF(fix9L[[#This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IF(AND(A122&gt;0,ISNUMBER(A122)),IF(fix9L[[#This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IF(AND(A123&gt;0,ISNUMBER(A123)),IF(fix9L[[#This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IF(AND(A124&gt;0,ISNUMBER(A124)),IF(fix9L[[#This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IF(AND(A125&gt;0,ISNUMBER(A125)),IF(fix9L[[#This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IF(AND(A126&gt;0,ISNUMBER(A126)),IF(fix9L[[#This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IF(AND(A127&gt;0,ISNUMBER(A127)),IF(fix9L[[#This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IF(AND(A128&gt;0,ISNUMBER(A128)),IF(fix9L[[#This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IF(AND(A129&gt;0,ISNUMBER(A129)),IF(fix9L[[#This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IF(AND(A130&gt;0,ISNUMBER(A130)),IF(fix9L[[#This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IF(AND(A131&gt;0,ISNUMBER(A131)),IF(fix9L[[#This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IF(AND(A132&gt;0,ISNUMBER(A132)),IF(fix9L[[#This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IF(AND(A133&gt;0,ISNUMBER(A133)),IF(fix9L[[#This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IF(AND(A134&gt;0,ISNUMBER(A134)),IF(fix9L[[#This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IF(AND(A135&gt;0,ISNUMBER(A135)),IF(fix9L[[#This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IF(AND(A136&gt;0,ISNUMBER(A136)),IF(fix9L[[#This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IF(AND(A137&gt;0,ISNUMBER(A137)),IF(fix9L[[#This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IF(AND(A138&gt;0,ISNUMBER(A138)),IF(fix9L[[#This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IF(AND(A139&gt;0,ISNUMBER(A139)),IF(fix9L[[#This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IF(AND(A140&gt;0,ISNUMBER(A140)),IF(fix9L[[#This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IF(AND(A141&gt;0,ISNUMBER(A141)),IF(fix9L[[#This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IF(AND(A142&gt;0,ISNUMBER(A142)),IF(fix9L[[#This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IF(AND(A143&gt;0,ISNUMBER(A143)),IF(fix9L[[#This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IF(AND(A144&gt;0,ISNUMBER(A144)),IF(fix9L[[#This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IF(AND(A145&gt;0,ISNUMBER(A145)),IF(fix9L[[#This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IF(AND(A146&gt;0,ISNUMBER(A146)),IF(fix9L[[#This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IF(AND(A147&gt;0,ISNUMBER(A147)),IF(fix9L[[#This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IF(AND(A148&gt;0,ISNUMBER(A148)),IF(fix9L[[#This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IF(AND(A149&gt;0,ISNUMBER(A149)),IF(fix9L[[#This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IF(AND(A150&gt;0,ISNUMBER(A150)),IF(fix9L[[#This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IF(AND(A151&gt;0,ISNUMBER(A151)),IF(fix9L[[#This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IF(AND(A152&gt;0,ISNUMBER(A152)),IF(fix9L[[#This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IF(AND(A153&gt;0,ISNUMBER(A153)),IF(fix9L[[#This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IF(AND(A154&gt;0,ISNUMBER(A154)),IF(fix9L[[#This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4.140625" customWidth="1"/>
    <col min="5" max="5" width="5" customWidth="1"/>
    <col min="6" max="6" width="7" customWidth="1"/>
  </cols>
  <sheetData>
    <row r="1" spans="1:10" x14ac:dyDescent="0.25">
      <c r="A1" t="s">
        <v>561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IF(AND(A3&gt;0,ISNUMBER(A3)),IF(fix9M[[#This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IF(AND(A4&gt;0,ISNUMBER(A4)),IF(fix9M[[#This Row],[ABBib]]&gt;0,J3+1,J3),0)</f>
        <v>0</v>
      </c>
    </row>
    <row r="5" spans="1:10" x14ac:dyDescent="0.25">
      <c r="A5">
        <v>1</v>
      </c>
      <c r="B5">
        <v>13</v>
      </c>
      <c r="C5">
        <v>104133</v>
      </c>
      <c r="D5" t="s">
        <v>516</v>
      </c>
      <c r="E5">
        <v>1994</v>
      </c>
      <c r="F5" t="s">
        <v>98</v>
      </c>
      <c r="I5" s="20">
        <f>IFERROR(VLOOKUP(C5,PRSMen2017[],1,FALSE),0)</f>
        <v>104133</v>
      </c>
      <c r="J5" s="20">
        <f>IF(AND(A5&gt;0,ISNUMBER(A5)),IF(fix9M[[#This Row],[ABBib]]&gt;0,J4+1,J4),0)</f>
        <v>1</v>
      </c>
    </row>
    <row r="6" spans="1:10" x14ac:dyDescent="0.25">
      <c r="A6">
        <v>2</v>
      </c>
      <c r="B6">
        <v>1</v>
      </c>
      <c r="C6">
        <v>104153</v>
      </c>
      <c r="D6" t="s">
        <v>510</v>
      </c>
      <c r="E6">
        <v>1994</v>
      </c>
      <c r="F6" t="s">
        <v>98</v>
      </c>
      <c r="I6" s="20">
        <f>IFERROR(VLOOKUP(C6,PRSMen2017[],1,FALSE),0)</f>
        <v>0</v>
      </c>
      <c r="J6" s="20">
        <f>IF(AND(A6&gt;0,ISNUMBER(A6)),IF(fix9M[[#This Row],[ABBib]]&gt;0,J5+1,J5),0)</f>
        <v>1</v>
      </c>
    </row>
    <row r="7" spans="1:10" x14ac:dyDescent="0.25">
      <c r="A7">
        <v>3</v>
      </c>
      <c r="B7">
        <v>5</v>
      </c>
      <c r="C7">
        <v>104469</v>
      </c>
      <c r="D7" t="s">
        <v>503</v>
      </c>
      <c r="E7">
        <v>1997</v>
      </c>
      <c r="F7" t="s">
        <v>98</v>
      </c>
      <c r="I7" s="20">
        <f>IFERROR(VLOOKUP(C7,PRSMen2017[],1,FALSE),0)</f>
        <v>104469</v>
      </c>
      <c r="J7" s="20">
        <f>IF(AND(A7&gt;0,ISNUMBER(A7)),IF(fix9M[[#This Row],[ABBib]]&gt;0,J6+1,J6),0)</f>
        <v>2</v>
      </c>
    </row>
    <row r="8" spans="1:10" x14ac:dyDescent="0.25">
      <c r="A8">
        <v>4</v>
      </c>
      <c r="B8">
        <v>12</v>
      </c>
      <c r="C8">
        <v>104468</v>
      </c>
      <c r="D8" t="s">
        <v>436</v>
      </c>
      <c r="E8">
        <v>1997</v>
      </c>
      <c r="F8" t="s">
        <v>98</v>
      </c>
      <c r="I8" s="20">
        <f>IFERROR(VLOOKUP(C8,PRSMen2017[],1,FALSE),0)</f>
        <v>104468</v>
      </c>
      <c r="J8" s="20">
        <f>IF(AND(A8&gt;0,ISNUMBER(A8)),IF(fix9M[[#This Row],[ABBib]]&gt;0,J7+1,J7),0)</f>
        <v>3</v>
      </c>
    </row>
    <row r="9" spans="1:10" x14ac:dyDescent="0.25">
      <c r="A9">
        <v>5</v>
      </c>
      <c r="B9">
        <v>8</v>
      </c>
      <c r="C9">
        <v>104389</v>
      </c>
      <c r="D9" t="s">
        <v>526</v>
      </c>
      <c r="E9">
        <v>1996</v>
      </c>
      <c r="F9" t="s">
        <v>98</v>
      </c>
      <c r="I9" s="20">
        <f>IFERROR(VLOOKUP(C9,PRSMen2017[],1,FALSE),0)</f>
        <v>0</v>
      </c>
      <c r="J9" s="20">
        <f>IF(AND(A9&gt;0,ISNUMBER(A9)),IF(fix9M[[#This Row],[ABBib]]&gt;0,J8+1,J8),0)</f>
        <v>3</v>
      </c>
    </row>
    <row r="10" spans="1:10" x14ac:dyDescent="0.25">
      <c r="A10">
        <v>6</v>
      </c>
      <c r="B10">
        <v>2</v>
      </c>
      <c r="C10">
        <v>6530950</v>
      </c>
      <c r="D10" t="s">
        <v>517</v>
      </c>
      <c r="E10">
        <v>1994</v>
      </c>
      <c r="F10" t="s">
        <v>96</v>
      </c>
      <c r="I10" s="20">
        <f>IFERROR(VLOOKUP(C10,PRSMen2017[],1,FALSE),0)</f>
        <v>0</v>
      </c>
      <c r="J10" s="20">
        <f>IF(AND(A10&gt;0,ISNUMBER(A10)),IF(fix9M[[#This Row],[ABBib]]&gt;0,J9+1,J9),0)</f>
        <v>3</v>
      </c>
    </row>
    <row r="11" spans="1:10" x14ac:dyDescent="0.25">
      <c r="A11">
        <v>7</v>
      </c>
      <c r="B11">
        <v>20</v>
      </c>
      <c r="C11">
        <v>104697</v>
      </c>
      <c r="D11" t="s">
        <v>426</v>
      </c>
      <c r="E11">
        <v>1999</v>
      </c>
      <c r="F11" t="s">
        <v>98</v>
      </c>
      <c r="I11" s="20">
        <f>IFERROR(VLOOKUP(C11,PRSMen2017[],1,FALSE),0)</f>
        <v>104697</v>
      </c>
      <c r="J11" s="20">
        <f>IF(AND(A11&gt;0,ISNUMBER(A11)),IF(fix9M[[#This Row],[ABBib]]&gt;0,J10+1,J10),0)</f>
        <v>4</v>
      </c>
    </row>
    <row r="12" spans="1:10" x14ac:dyDescent="0.25">
      <c r="A12">
        <v>8</v>
      </c>
      <c r="B12">
        <v>21</v>
      </c>
      <c r="C12">
        <v>104632</v>
      </c>
      <c r="D12" t="s">
        <v>499</v>
      </c>
      <c r="E12">
        <v>1998</v>
      </c>
      <c r="F12" t="s">
        <v>98</v>
      </c>
      <c r="I12" s="20">
        <f>IFERROR(VLOOKUP(C12,PRSMen2017[],1,FALSE),0)</f>
        <v>0</v>
      </c>
      <c r="J12" s="20">
        <f>IF(AND(A12&gt;0,ISNUMBER(A12)),IF(fix9M[[#This Row],[ABBib]]&gt;0,J11+1,J11),0)</f>
        <v>4</v>
      </c>
    </row>
    <row r="13" spans="1:10" x14ac:dyDescent="0.25">
      <c r="A13">
        <v>9</v>
      </c>
      <c r="B13">
        <v>15</v>
      </c>
      <c r="C13">
        <v>104529</v>
      </c>
      <c r="D13" t="s">
        <v>489</v>
      </c>
      <c r="E13">
        <v>1997</v>
      </c>
      <c r="F13" t="s">
        <v>98</v>
      </c>
      <c r="I13" s="20">
        <f>IFERROR(VLOOKUP(C13,PRSMen2017[],1,FALSE),0)</f>
        <v>0</v>
      </c>
      <c r="J13" s="20">
        <f>IF(AND(A13&gt;0,ISNUMBER(A13)),IF(fix9M[[#This Row],[ABBib]]&gt;0,J12+1,J12),0)</f>
        <v>4</v>
      </c>
    </row>
    <row r="14" spans="1:10" x14ac:dyDescent="0.25">
      <c r="A14">
        <v>10</v>
      </c>
      <c r="B14">
        <v>3</v>
      </c>
      <c r="C14">
        <v>502236</v>
      </c>
      <c r="D14" t="s">
        <v>521</v>
      </c>
      <c r="E14">
        <v>1997</v>
      </c>
      <c r="F14" t="s">
        <v>242</v>
      </c>
      <c r="I14" s="20">
        <f>IFERROR(VLOOKUP(C14,PRSMen2017[],1,FALSE),0)</f>
        <v>0</v>
      </c>
      <c r="J14" s="20">
        <f>IF(AND(A14&gt;0,ISNUMBER(A14)),IF(fix9M[[#This Row],[ABBib]]&gt;0,J13+1,J13),0)</f>
        <v>4</v>
      </c>
    </row>
    <row r="15" spans="1:10" x14ac:dyDescent="0.25">
      <c r="A15">
        <v>11</v>
      </c>
      <c r="B15">
        <v>7</v>
      </c>
      <c r="C15">
        <v>104354</v>
      </c>
      <c r="D15" t="s">
        <v>421</v>
      </c>
      <c r="E15">
        <v>1996</v>
      </c>
      <c r="F15" t="s">
        <v>98</v>
      </c>
      <c r="I15" s="20">
        <f>IFERROR(VLOOKUP(C15,PRSMen2017[],1,FALSE),0)</f>
        <v>104354</v>
      </c>
      <c r="J15" s="20">
        <f>IF(AND(A15&gt;0,ISNUMBER(A15)),IF(fix9M[[#This Row],[ABBib]]&gt;0,J14+1,J14),0)</f>
        <v>5</v>
      </c>
    </row>
    <row r="16" spans="1:10" x14ac:dyDescent="0.25">
      <c r="A16">
        <v>12</v>
      </c>
      <c r="B16">
        <v>25</v>
      </c>
      <c r="C16">
        <v>104156</v>
      </c>
      <c r="D16" t="s">
        <v>514</v>
      </c>
      <c r="E16">
        <v>1994</v>
      </c>
      <c r="F16" t="s">
        <v>98</v>
      </c>
      <c r="I16" s="20">
        <f>IFERROR(VLOOKUP(C16,PRSMen2017[],1,FALSE),0)</f>
        <v>104156</v>
      </c>
      <c r="J16" s="20">
        <f>IF(AND(A16&gt;0,ISNUMBER(A16)),IF(fix9M[[#This Row],[ABBib]]&gt;0,J15+1,J15),0)</f>
        <v>6</v>
      </c>
    </row>
    <row r="17" spans="1:10" x14ac:dyDescent="0.25">
      <c r="A17">
        <v>13</v>
      </c>
      <c r="B17">
        <v>31</v>
      </c>
      <c r="C17">
        <v>6531228</v>
      </c>
      <c r="D17" t="s">
        <v>527</v>
      </c>
      <c r="E17">
        <v>1995</v>
      </c>
      <c r="F17" t="s">
        <v>528</v>
      </c>
      <c r="I17" s="20">
        <f>IFERROR(VLOOKUP(C17,PRSMen2017[],1,FALSE),0)</f>
        <v>0</v>
      </c>
      <c r="J17" s="20">
        <f>IF(AND(A17&gt;0,ISNUMBER(A17)),IF(fix9M[[#This Row],[ABBib]]&gt;0,J16+1,J16),0)</f>
        <v>6</v>
      </c>
    </row>
    <row r="18" spans="1:10" x14ac:dyDescent="0.25">
      <c r="A18">
        <v>14</v>
      </c>
      <c r="B18">
        <v>18</v>
      </c>
      <c r="C18">
        <v>104215</v>
      </c>
      <c r="D18" t="s">
        <v>431</v>
      </c>
      <c r="E18">
        <v>1995</v>
      </c>
      <c r="F18" t="s">
        <v>98</v>
      </c>
      <c r="I18" s="20">
        <f>IFERROR(VLOOKUP(C18,PRSMen2017[],1,FALSE),0)</f>
        <v>0</v>
      </c>
      <c r="J18" s="20">
        <f>IF(AND(A18&gt;0,ISNUMBER(A18)),IF(fix9M[[#This Row],[ABBib]]&gt;0,J17+1,J17),0)</f>
        <v>6</v>
      </c>
    </row>
    <row r="19" spans="1:10" x14ac:dyDescent="0.25">
      <c r="A19">
        <v>15</v>
      </c>
      <c r="B19">
        <v>16</v>
      </c>
      <c r="C19">
        <v>103994</v>
      </c>
      <c r="D19" t="s">
        <v>520</v>
      </c>
      <c r="E19">
        <v>1993</v>
      </c>
      <c r="F19" t="s">
        <v>98</v>
      </c>
      <c r="I19" s="20">
        <f>IFERROR(VLOOKUP(C19,PRSMen2017[],1,FALSE),0)</f>
        <v>103994</v>
      </c>
      <c r="J19" s="20">
        <f>IF(AND(A19&gt;0,ISNUMBER(A19)),IF(fix9M[[#This Row],[ABBib]]&gt;0,J18+1,J18),0)</f>
        <v>7</v>
      </c>
    </row>
    <row r="20" spans="1:10" x14ac:dyDescent="0.25">
      <c r="A20">
        <v>16</v>
      </c>
      <c r="B20">
        <v>26</v>
      </c>
      <c r="C20">
        <v>104346</v>
      </c>
      <c r="D20" t="s">
        <v>437</v>
      </c>
      <c r="E20">
        <v>1996</v>
      </c>
      <c r="F20" t="s">
        <v>98</v>
      </c>
      <c r="I20" s="20">
        <f>IFERROR(VLOOKUP(C20,PRSMen2017[],1,FALSE),0)</f>
        <v>104346</v>
      </c>
      <c r="J20" s="20">
        <f>IF(AND(A20&gt;0,ISNUMBER(A20)),IF(fix9M[[#This Row],[ABBib]]&gt;0,J19+1,J19),0)</f>
        <v>8</v>
      </c>
    </row>
    <row r="21" spans="1:10" x14ac:dyDescent="0.25">
      <c r="A21">
        <v>17</v>
      </c>
      <c r="B21">
        <v>17</v>
      </c>
      <c r="C21">
        <v>104508</v>
      </c>
      <c r="D21" t="s">
        <v>432</v>
      </c>
      <c r="E21">
        <v>1997</v>
      </c>
      <c r="F21" t="s">
        <v>98</v>
      </c>
      <c r="I21" s="20">
        <f>IFERROR(VLOOKUP(C21,PRSMen2017[],1,FALSE),0)</f>
        <v>0</v>
      </c>
      <c r="J21" s="20">
        <f>IF(AND(A21&gt;0,ISNUMBER(A21)),IF(fix9M[[#This Row],[ABBib]]&gt;0,J20+1,J20),0)</f>
        <v>8</v>
      </c>
    </row>
    <row r="22" spans="1:10" x14ac:dyDescent="0.25">
      <c r="A22">
        <v>18</v>
      </c>
      <c r="B22">
        <v>10</v>
      </c>
      <c r="C22">
        <v>6531486</v>
      </c>
      <c r="D22" t="s">
        <v>519</v>
      </c>
      <c r="E22">
        <v>1996</v>
      </c>
      <c r="F22" t="s">
        <v>96</v>
      </c>
      <c r="I22" s="20">
        <f>IFERROR(VLOOKUP(C22,PRSMen2017[],1,FALSE),0)</f>
        <v>0</v>
      </c>
      <c r="J22" s="20">
        <f>IF(AND(A22&gt;0,ISNUMBER(A22)),IF(fix9M[[#This Row],[ABBib]]&gt;0,J21+1,J21),0)</f>
        <v>8</v>
      </c>
    </row>
    <row r="23" spans="1:10" x14ac:dyDescent="0.25">
      <c r="A23">
        <v>19</v>
      </c>
      <c r="B23">
        <v>29</v>
      </c>
      <c r="C23">
        <v>104581</v>
      </c>
      <c r="D23" t="s">
        <v>433</v>
      </c>
      <c r="E23">
        <v>1998</v>
      </c>
      <c r="F23" t="s">
        <v>98</v>
      </c>
      <c r="I23" s="20">
        <f>IFERROR(VLOOKUP(C23,PRSMen2017[],1,FALSE),0)</f>
        <v>104581</v>
      </c>
      <c r="J23" s="20">
        <f>IF(AND(A23&gt;0,ISNUMBER(A23)),IF(fix9M[[#This Row],[ABBib]]&gt;0,J22+1,J22),0)</f>
        <v>9</v>
      </c>
    </row>
    <row r="24" spans="1:10" x14ac:dyDescent="0.25">
      <c r="A24">
        <v>20</v>
      </c>
      <c r="B24">
        <v>24</v>
      </c>
      <c r="C24">
        <v>104538</v>
      </c>
      <c r="D24" t="s">
        <v>523</v>
      </c>
      <c r="E24">
        <v>1997</v>
      </c>
      <c r="F24" t="s">
        <v>98</v>
      </c>
      <c r="I24" s="20">
        <f>IFERROR(VLOOKUP(C24,PRSMen2017[],1,FALSE),0)</f>
        <v>0</v>
      </c>
      <c r="J24" s="20">
        <f>IF(AND(A24&gt;0,ISNUMBER(A24)),IF(fix9M[[#This Row],[ABBib]]&gt;0,J23+1,J23),0)</f>
        <v>9</v>
      </c>
    </row>
    <row r="25" spans="1:10" x14ac:dyDescent="0.25">
      <c r="A25">
        <v>21</v>
      </c>
      <c r="B25">
        <v>35</v>
      </c>
      <c r="C25">
        <v>6531843</v>
      </c>
      <c r="D25" t="s">
        <v>535</v>
      </c>
      <c r="E25">
        <v>1997</v>
      </c>
      <c r="F25" t="s">
        <v>96</v>
      </c>
      <c r="I25" s="20">
        <f>IFERROR(VLOOKUP(C25,PRSMen2017[],1,FALSE),0)</f>
        <v>0</v>
      </c>
      <c r="J25" s="20">
        <f>IF(AND(A25&gt;0,ISNUMBER(A25)),IF(fix9M[[#This Row],[ABBib]]&gt;0,J24+1,J24),0)</f>
        <v>9</v>
      </c>
    </row>
    <row r="26" spans="1:10" x14ac:dyDescent="0.25">
      <c r="A26">
        <v>22</v>
      </c>
      <c r="B26">
        <v>44</v>
      </c>
      <c r="C26">
        <v>104620</v>
      </c>
      <c r="D26" t="s">
        <v>487</v>
      </c>
      <c r="E26">
        <v>1998</v>
      </c>
      <c r="F26" t="s">
        <v>98</v>
      </c>
      <c r="I26" s="20">
        <f>IFERROR(VLOOKUP(C26,PRSMen2017[],1,FALSE),0)</f>
        <v>0</v>
      </c>
      <c r="J26" s="20">
        <f>IF(AND(A26&gt;0,ISNUMBER(A26)),IF(fix9M[[#This Row],[ABBib]]&gt;0,J25+1,J25),0)</f>
        <v>9</v>
      </c>
    </row>
    <row r="27" spans="1:10" x14ac:dyDescent="0.25">
      <c r="A27">
        <v>23</v>
      </c>
      <c r="B27">
        <v>33</v>
      </c>
      <c r="C27">
        <v>104601</v>
      </c>
      <c r="D27" t="s">
        <v>455</v>
      </c>
      <c r="E27">
        <v>1998</v>
      </c>
      <c r="F27" t="s">
        <v>98</v>
      </c>
      <c r="I27" s="20">
        <f>IFERROR(VLOOKUP(C27,PRSMen2017[],1,FALSE),0)</f>
        <v>104601</v>
      </c>
      <c r="J27" s="20">
        <f>IF(AND(A27&gt;0,ISNUMBER(A27)),IF(fix9M[[#This Row],[ABBib]]&gt;0,J26+1,J26),0)</f>
        <v>10</v>
      </c>
    </row>
    <row r="28" spans="1:10" x14ac:dyDescent="0.25">
      <c r="A28">
        <v>24</v>
      </c>
      <c r="B28">
        <v>27</v>
      </c>
      <c r="C28">
        <v>104694</v>
      </c>
      <c r="D28" t="s">
        <v>430</v>
      </c>
      <c r="E28">
        <v>1999</v>
      </c>
      <c r="F28" t="s">
        <v>98</v>
      </c>
      <c r="I28" s="20">
        <f>IFERROR(VLOOKUP(C28,PRSMen2017[],1,FALSE),0)</f>
        <v>104694</v>
      </c>
      <c r="J28" s="20">
        <f>IF(AND(A28&gt;0,ISNUMBER(A28)),IF(fix9M[[#This Row],[ABBib]]&gt;0,J27+1,J27),0)</f>
        <v>11</v>
      </c>
    </row>
    <row r="29" spans="1:10" x14ac:dyDescent="0.25">
      <c r="A29">
        <v>25</v>
      </c>
      <c r="B29">
        <v>22</v>
      </c>
      <c r="C29">
        <v>104582</v>
      </c>
      <c r="D29" t="s">
        <v>435</v>
      </c>
      <c r="E29">
        <v>1998</v>
      </c>
      <c r="F29" t="s">
        <v>98</v>
      </c>
      <c r="I29" s="20">
        <f>IFERROR(VLOOKUP(C29,PRSMen2017[],1,FALSE),0)</f>
        <v>104582</v>
      </c>
      <c r="J29" s="20">
        <f>IF(AND(A29&gt;0,ISNUMBER(A29)),IF(fix9M[[#This Row],[ABBib]]&gt;0,J28+1,J28),0)</f>
        <v>12</v>
      </c>
    </row>
    <row r="30" spans="1:10" x14ac:dyDescent="0.25">
      <c r="A30">
        <v>26</v>
      </c>
      <c r="B30">
        <v>38</v>
      </c>
      <c r="C30">
        <v>104888</v>
      </c>
      <c r="D30" t="s">
        <v>472</v>
      </c>
      <c r="E30">
        <v>2000</v>
      </c>
      <c r="F30" t="s">
        <v>98</v>
      </c>
      <c r="I30" s="20">
        <f>IFERROR(VLOOKUP(C30,PRSMen2017[],1,FALSE),0)</f>
        <v>0</v>
      </c>
      <c r="J30" s="20">
        <f>IF(AND(A30&gt;0,ISNUMBER(A30)),IF(fix9M[[#This Row],[ABBib]]&gt;0,J29+1,J29),0)</f>
        <v>12</v>
      </c>
    </row>
    <row r="31" spans="1:10" x14ac:dyDescent="0.25">
      <c r="A31">
        <v>27</v>
      </c>
      <c r="B31">
        <v>46</v>
      </c>
      <c r="C31">
        <v>104880</v>
      </c>
      <c r="D31" t="s">
        <v>459</v>
      </c>
      <c r="E31">
        <v>2000</v>
      </c>
      <c r="F31" t="s">
        <v>98</v>
      </c>
      <c r="I31" s="20">
        <f>IFERROR(VLOOKUP(C31,PRSMen2017[],1,FALSE),0)</f>
        <v>104880</v>
      </c>
      <c r="J31" s="20">
        <f>IF(AND(A31&gt;0,ISNUMBER(A31)),IF(fix9M[[#This Row],[ABBib]]&gt;0,J30+1,J30),0)</f>
        <v>13</v>
      </c>
    </row>
    <row r="32" spans="1:10" x14ac:dyDescent="0.25">
      <c r="A32">
        <v>28</v>
      </c>
      <c r="B32">
        <v>53</v>
      </c>
      <c r="C32">
        <v>104713</v>
      </c>
      <c r="D32" t="s">
        <v>531</v>
      </c>
      <c r="E32">
        <v>1999</v>
      </c>
      <c r="F32" t="s">
        <v>98</v>
      </c>
      <c r="I32" s="20">
        <f>IFERROR(VLOOKUP(C32,PRSMen2017[],1,FALSE),0)</f>
        <v>0</v>
      </c>
      <c r="J32" s="20">
        <f>IF(AND(A32&gt;0,ISNUMBER(A32)),IF(fix9M[[#This Row],[ABBib]]&gt;0,J31+1,J31),0)</f>
        <v>13</v>
      </c>
    </row>
    <row r="33" spans="1:10" x14ac:dyDescent="0.25">
      <c r="A33">
        <v>29</v>
      </c>
      <c r="B33">
        <v>36</v>
      </c>
      <c r="C33">
        <v>104282</v>
      </c>
      <c r="D33" t="s">
        <v>536</v>
      </c>
      <c r="E33">
        <v>1995</v>
      </c>
      <c r="F33" t="s">
        <v>98</v>
      </c>
      <c r="I33" s="20">
        <f>IFERROR(VLOOKUP(C33,PRSMen2017[],1,FALSE),0)</f>
        <v>0</v>
      </c>
      <c r="J33" s="20">
        <f>IF(AND(A33&gt;0,ISNUMBER(A33)),IF(fix9M[[#This Row],[ABBib]]&gt;0,J32+1,J32),0)</f>
        <v>13</v>
      </c>
    </row>
    <row r="34" spans="1:10" x14ac:dyDescent="0.25">
      <c r="A34">
        <v>30</v>
      </c>
      <c r="B34">
        <v>57</v>
      </c>
      <c r="C34">
        <v>104688</v>
      </c>
      <c r="D34" t="s">
        <v>456</v>
      </c>
      <c r="E34">
        <v>1999</v>
      </c>
      <c r="F34" t="s">
        <v>98</v>
      </c>
      <c r="I34" s="20">
        <f>IFERROR(VLOOKUP(C34,PRSMen2017[],1,FALSE),0)</f>
        <v>104688</v>
      </c>
      <c r="J34" s="20">
        <f>IF(AND(A34&gt;0,ISNUMBER(A34)),IF(fix9M[[#This Row],[ABBib]]&gt;0,J33+1,J33),0)</f>
        <v>14</v>
      </c>
    </row>
    <row r="35" spans="1:10" x14ac:dyDescent="0.25">
      <c r="A35">
        <v>31</v>
      </c>
      <c r="B35">
        <v>66</v>
      </c>
      <c r="C35">
        <v>104917</v>
      </c>
      <c r="D35" t="s">
        <v>478</v>
      </c>
      <c r="E35">
        <v>2000</v>
      </c>
      <c r="F35" t="s">
        <v>98</v>
      </c>
      <c r="I35" s="20">
        <f>IFERROR(VLOOKUP(C35,PRSMen2017[],1,FALSE),0)</f>
        <v>104917</v>
      </c>
      <c r="J35" s="20">
        <f>IF(AND(A35&gt;0,ISNUMBER(A35)),IF(fix9M[[#This Row],[ABBib]]&gt;0,J34+1,J34),0)</f>
        <v>15</v>
      </c>
    </row>
    <row r="36" spans="1:10" x14ac:dyDescent="0.25">
      <c r="A36">
        <v>32</v>
      </c>
      <c r="B36">
        <v>58</v>
      </c>
      <c r="C36">
        <v>104806</v>
      </c>
      <c r="D36" t="s">
        <v>545</v>
      </c>
      <c r="E36">
        <v>1999</v>
      </c>
      <c r="F36" t="s">
        <v>98</v>
      </c>
      <c r="I36" s="20">
        <f>IFERROR(VLOOKUP(C36,PRSMen2017[],1,FALSE),0)</f>
        <v>0</v>
      </c>
      <c r="J36" s="20">
        <f>IF(AND(A36&gt;0,ISNUMBER(A36)),IF(fix9M[[#This Row],[ABBib]]&gt;0,J35+1,J35),0)</f>
        <v>15</v>
      </c>
    </row>
    <row r="37" spans="1:10" x14ac:dyDescent="0.25">
      <c r="A37">
        <v>33</v>
      </c>
      <c r="B37">
        <v>49</v>
      </c>
      <c r="C37">
        <v>104883</v>
      </c>
      <c r="D37" t="s">
        <v>493</v>
      </c>
      <c r="E37">
        <v>2000</v>
      </c>
      <c r="F37" t="s">
        <v>98</v>
      </c>
      <c r="I37" s="20">
        <f>IFERROR(VLOOKUP(C37,PRSMen2017[],1,FALSE),0)</f>
        <v>104883</v>
      </c>
      <c r="J37" s="20">
        <f>IF(AND(A37&gt;0,ISNUMBER(A37)),IF(fix9M[[#This Row],[ABBib]]&gt;0,J36+1,J36),0)</f>
        <v>16</v>
      </c>
    </row>
    <row r="38" spans="1:10" x14ac:dyDescent="0.25">
      <c r="A38">
        <v>34</v>
      </c>
      <c r="B38">
        <v>64</v>
      </c>
      <c r="C38">
        <v>104879</v>
      </c>
      <c r="D38" t="s">
        <v>492</v>
      </c>
      <c r="E38">
        <v>2000</v>
      </c>
      <c r="F38" t="s">
        <v>98</v>
      </c>
      <c r="I38" s="20">
        <f>IFERROR(VLOOKUP(C38,PRSMen2017[],1,FALSE),0)</f>
        <v>104879</v>
      </c>
      <c r="J38" s="20">
        <f>IF(AND(A38&gt;0,ISNUMBER(A38)),IF(fix9M[[#This Row],[ABBib]]&gt;0,J37+1,J37),0)</f>
        <v>17</v>
      </c>
    </row>
    <row r="39" spans="1:10" x14ac:dyDescent="0.25">
      <c r="A39">
        <v>35</v>
      </c>
      <c r="B39">
        <v>93</v>
      </c>
      <c r="C39">
        <v>104901</v>
      </c>
      <c r="D39" t="s">
        <v>482</v>
      </c>
      <c r="E39">
        <v>2000</v>
      </c>
      <c r="F39" t="s">
        <v>98</v>
      </c>
      <c r="I39" s="20">
        <f>IFERROR(VLOOKUP(C39,PRSMen2017[],1,FALSE),0)</f>
        <v>0</v>
      </c>
      <c r="J39" s="20">
        <f>IF(AND(A39&gt;0,ISNUMBER(A39)),IF(fix9M[[#This Row],[ABBib]]&gt;0,J38+1,J38),0)</f>
        <v>17</v>
      </c>
    </row>
    <row r="40" spans="1:10" x14ac:dyDescent="0.25">
      <c r="A40">
        <v>36</v>
      </c>
      <c r="B40">
        <v>77</v>
      </c>
      <c r="C40">
        <v>104877</v>
      </c>
      <c r="D40" t="s">
        <v>542</v>
      </c>
      <c r="E40">
        <v>2000</v>
      </c>
      <c r="F40" t="s">
        <v>98</v>
      </c>
      <c r="I40" s="20">
        <f>IFERROR(VLOOKUP(C40,PRSMen2017[],1,FALSE),0)</f>
        <v>104877</v>
      </c>
      <c r="J40" s="20">
        <f>IF(AND(A40&gt;0,ISNUMBER(A40)),IF(fix9M[[#This Row],[ABBib]]&gt;0,J39+1,J39),0)</f>
        <v>18</v>
      </c>
    </row>
    <row r="41" spans="1:10" x14ac:dyDescent="0.25">
      <c r="A41">
        <v>37</v>
      </c>
      <c r="B41">
        <v>68</v>
      </c>
      <c r="C41">
        <v>104899</v>
      </c>
      <c r="D41" t="s">
        <v>467</v>
      </c>
      <c r="E41">
        <v>2000</v>
      </c>
      <c r="F41" t="s">
        <v>98</v>
      </c>
      <c r="I41" s="20">
        <f>IFERROR(VLOOKUP(C41,PRSMen2017[],1,FALSE),0)</f>
        <v>0</v>
      </c>
      <c r="J41" s="20">
        <f>IF(AND(A41&gt;0,ISNUMBER(A41)),IF(fix9M[[#This Row],[ABBib]]&gt;0,J40+1,J40),0)</f>
        <v>18</v>
      </c>
    </row>
    <row r="42" spans="1:10" x14ac:dyDescent="0.25">
      <c r="A42">
        <v>38</v>
      </c>
      <c r="B42">
        <v>69</v>
      </c>
      <c r="C42">
        <v>104686</v>
      </c>
      <c r="D42" t="s">
        <v>464</v>
      </c>
      <c r="E42">
        <v>1999</v>
      </c>
      <c r="F42" t="s">
        <v>98</v>
      </c>
      <c r="I42" s="20">
        <f>IFERROR(VLOOKUP(C42,PRSMen2017[],1,FALSE),0)</f>
        <v>104686</v>
      </c>
      <c r="J42" s="20">
        <f>IF(AND(A42&gt;0,ISNUMBER(A42)),IF(fix9M[[#This Row],[ABBib]]&gt;0,J41+1,J41),0)</f>
        <v>19</v>
      </c>
    </row>
    <row r="43" spans="1:10" x14ac:dyDescent="0.25">
      <c r="A43">
        <v>39</v>
      </c>
      <c r="B43">
        <v>73</v>
      </c>
      <c r="C43">
        <v>6531915</v>
      </c>
      <c r="D43" t="s">
        <v>541</v>
      </c>
      <c r="E43">
        <v>1997</v>
      </c>
      <c r="F43" t="s">
        <v>96</v>
      </c>
      <c r="I43" s="20">
        <f>IFERROR(VLOOKUP(C43,PRSMen2017[],1,FALSE),0)</f>
        <v>0</v>
      </c>
      <c r="J43" s="20">
        <f>IF(AND(A43&gt;0,ISNUMBER(A43)),IF(fix9M[[#This Row],[ABBib]]&gt;0,J42+1,J42),0)</f>
        <v>19</v>
      </c>
    </row>
    <row r="44" spans="1:10" x14ac:dyDescent="0.25">
      <c r="A44">
        <v>40</v>
      </c>
      <c r="B44">
        <v>45</v>
      </c>
      <c r="C44">
        <v>104712</v>
      </c>
      <c r="D44" t="s">
        <v>448</v>
      </c>
      <c r="E44">
        <v>1999</v>
      </c>
      <c r="F44" t="s">
        <v>98</v>
      </c>
      <c r="I44" s="20">
        <f>IFERROR(VLOOKUP(C44,PRSMen2017[],1,FALSE),0)</f>
        <v>0</v>
      </c>
      <c r="J44" s="20">
        <f>IF(AND(A44&gt;0,ISNUMBER(A44)),IF(fix9M[[#This Row],[ABBib]]&gt;0,J43+1,J43),0)</f>
        <v>19</v>
      </c>
    </row>
    <row r="45" spans="1:10" x14ac:dyDescent="0.25">
      <c r="A45">
        <v>41</v>
      </c>
      <c r="B45">
        <v>80</v>
      </c>
      <c r="C45">
        <v>104918</v>
      </c>
      <c r="D45" t="s">
        <v>457</v>
      </c>
      <c r="E45">
        <v>2000</v>
      </c>
      <c r="F45" t="s">
        <v>98</v>
      </c>
      <c r="I45" s="20">
        <f>IFERROR(VLOOKUP(C45,PRSMen2017[],1,FALSE),0)</f>
        <v>104918</v>
      </c>
      <c r="J45" s="20">
        <f>IF(AND(A45&gt;0,ISNUMBER(A45)),IF(fix9M[[#This Row],[ABBib]]&gt;0,J44+1,J44),0)</f>
        <v>20</v>
      </c>
    </row>
    <row r="46" spans="1:10" x14ac:dyDescent="0.25">
      <c r="A46">
        <v>42</v>
      </c>
      <c r="B46">
        <v>87</v>
      </c>
      <c r="C46">
        <v>6532328</v>
      </c>
      <c r="D46" t="s">
        <v>552</v>
      </c>
      <c r="E46">
        <v>1999</v>
      </c>
      <c r="F46" t="s">
        <v>96</v>
      </c>
      <c r="I46" s="20">
        <f>IFERROR(VLOOKUP(C46,PRSMen2017[],1,FALSE),0)</f>
        <v>0</v>
      </c>
      <c r="J46" s="20">
        <f>IF(AND(A46&gt;0,ISNUMBER(A46)),IF(fix9M[[#This Row],[ABBib]]&gt;0,J45+1,J45),0)</f>
        <v>20</v>
      </c>
    </row>
    <row r="47" spans="1:10" x14ac:dyDescent="0.25">
      <c r="A47">
        <v>43</v>
      </c>
      <c r="B47">
        <v>94</v>
      </c>
      <c r="C47">
        <v>6532349</v>
      </c>
      <c r="D47" t="s">
        <v>546</v>
      </c>
      <c r="E47">
        <v>1999</v>
      </c>
      <c r="F47" t="s">
        <v>96</v>
      </c>
      <c r="I47" s="20">
        <f>IFERROR(VLOOKUP(C47,PRSMen2017[],1,FALSE),0)</f>
        <v>0</v>
      </c>
      <c r="J47" s="20">
        <f>IF(AND(A47&gt;0,ISNUMBER(A47)),IF(fix9M[[#This Row],[ABBib]]&gt;0,J46+1,J46),0)</f>
        <v>20</v>
      </c>
    </row>
    <row r="48" spans="1:10" x14ac:dyDescent="0.25">
      <c r="A48">
        <v>44</v>
      </c>
      <c r="B48">
        <v>78</v>
      </c>
      <c r="C48">
        <v>104886</v>
      </c>
      <c r="D48" t="s">
        <v>465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IF(AND(A48&gt;0,ISNUMBER(A48)),IF(fix9M[[#This Row],[ABBib]]&gt;0,J47+1,J47),0)</f>
        <v>20</v>
      </c>
    </row>
    <row r="49" spans="1:10" x14ac:dyDescent="0.25">
      <c r="A49">
        <v>45</v>
      </c>
      <c r="B49">
        <v>92</v>
      </c>
      <c r="C49">
        <v>104878</v>
      </c>
      <c r="D49" t="s">
        <v>481</v>
      </c>
      <c r="E49">
        <v>2000</v>
      </c>
      <c r="F49" t="s">
        <v>98</v>
      </c>
      <c r="I49" s="20">
        <f>IFERROR(VLOOKUP(C49,PRSMen2017[],1,FALSE),0)</f>
        <v>104878</v>
      </c>
      <c r="J49" s="20">
        <f>IF(AND(A49&gt;0,ISNUMBER(A49)),IF(fix9M[[#This Row],[ABBib]]&gt;0,J48+1,J48),0)</f>
        <v>21</v>
      </c>
    </row>
    <row r="50" spans="1:10" x14ac:dyDescent="0.25">
      <c r="A50">
        <v>46</v>
      </c>
      <c r="B50">
        <v>88</v>
      </c>
      <c r="C50">
        <v>6532293</v>
      </c>
      <c r="D50" t="s">
        <v>548</v>
      </c>
      <c r="E50">
        <v>1998</v>
      </c>
      <c r="F50" t="s">
        <v>96</v>
      </c>
      <c r="I50" s="20">
        <f>IFERROR(VLOOKUP(C50,PRSMen2017[],1,FALSE),0)</f>
        <v>0</v>
      </c>
      <c r="J50" s="20">
        <f>IF(AND(A50&gt;0,ISNUMBER(A50)),IF(fix9M[[#This Row],[ABBib]]&gt;0,J49+1,J49),0)</f>
        <v>21</v>
      </c>
    </row>
    <row r="51" spans="1:10" x14ac:dyDescent="0.25">
      <c r="A51">
        <v>47</v>
      </c>
      <c r="B51">
        <v>85</v>
      </c>
      <c r="C51">
        <v>6532311</v>
      </c>
      <c r="D51" t="s">
        <v>549</v>
      </c>
      <c r="E51">
        <v>1999</v>
      </c>
      <c r="F51" t="s">
        <v>96</v>
      </c>
      <c r="I51" s="20">
        <f>IFERROR(VLOOKUP(C51,PRSMen2017[],1,FALSE),0)</f>
        <v>0</v>
      </c>
      <c r="J51" s="20">
        <f>IF(AND(A51&gt;0,ISNUMBER(A51)),IF(fix9M[[#This Row],[ABBib]]&gt;0,J50+1,J50),0)</f>
        <v>21</v>
      </c>
    </row>
    <row r="52" spans="1:10" x14ac:dyDescent="0.25">
      <c r="A52" t="s">
        <v>135</v>
      </c>
      <c r="I52" s="20">
        <f>IFERROR(VLOOKUP(C52,PRSMen2017[],1,FALSE),0)</f>
        <v>0</v>
      </c>
      <c r="J52" s="20">
        <f>IF(AND(A52&gt;0,ISNUMBER(A52)),IF(fix9M[[#This Row],[ABBib]]&gt;0,J51+1,J51),0)</f>
        <v>0</v>
      </c>
    </row>
    <row r="53" spans="1:10" x14ac:dyDescent="0.25">
      <c r="I53" s="20">
        <f>IFERROR(VLOOKUP(C53,PRSMen2017[],1,FALSE),0)</f>
        <v>0</v>
      </c>
      <c r="J53" s="20">
        <f>IF(AND(A53&gt;0,ISNUMBER(A53)),IF(fix9M[[#This Row],[ABBib]]&gt;0,J52+1,J52),0)</f>
        <v>0</v>
      </c>
    </row>
    <row r="54" spans="1:10" x14ac:dyDescent="0.25">
      <c r="B54">
        <v>54</v>
      </c>
      <c r="C54">
        <v>104682</v>
      </c>
      <c r="D54" t="s">
        <v>495</v>
      </c>
      <c r="E54">
        <v>1999</v>
      </c>
      <c r="F54" t="s">
        <v>98</v>
      </c>
      <c r="I54" s="20">
        <f>IFERROR(VLOOKUP(C54,PRSMen2017[],1,FALSE),0)</f>
        <v>104682</v>
      </c>
      <c r="J54" s="20">
        <f>IF(AND(A54&gt;0,ISNUMBER(A54)),IF(fix9M[[#This Row],[ABBib]]&gt;0,J53+1,J53),0)</f>
        <v>0</v>
      </c>
    </row>
    <row r="55" spans="1:10" x14ac:dyDescent="0.25">
      <c r="B55">
        <v>42</v>
      </c>
      <c r="C55">
        <v>6532098</v>
      </c>
      <c r="D55" t="s">
        <v>529</v>
      </c>
      <c r="E55">
        <v>1998</v>
      </c>
      <c r="F55" t="s">
        <v>96</v>
      </c>
      <c r="I55" s="20">
        <f>IFERROR(VLOOKUP(C55,PRSMen2017[],1,FALSE),0)</f>
        <v>0</v>
      </c>
      <c r="J55" s="20">
        <f>IF(AND(A55&gt;0,ISNUMBER(A55)),IF(fix9M[[#This Row],[ABBib]]&gt;0,J54+1,J54),0)</f>
        <v>0</v>
      </c>
    </row>
    <row r="56" spans="1:10" x14ac:dyDescent="0.25">
      <c r="A56" t="s">
        <v>221</v>
      </c>
      <c r="I56" s="20">
        <f>IFERROR(VLOOKUP(C56,PRSMen2017[],1,FALSE),0)</f>
        <v>0</v>
      </c>
      <c r="J56" s="20">
        <f>IF(AND(A56&gt;0,ISNUMBER(A56)),IF(fix9M[[#This Row],[ABBib]]&gt;0,J55+1,J55),0)</f>
        <v>0</v>
      </c>
    </row>
    <row r="57" spans="1:10" x14ac:dyDescent="0.25">
      <c r="I57" s="20">
        <f>IFERROR(VLOOKUP(C57,PRSMen2017[],1,FALSE),0)</f>
        <v>0</v>
      </c>
      <c r="J57" s="20">
        <f>IF(AND(A57&gt;0,ISNUMBER(A57)),IF(fix9M[[#This Row],[ABBib]]&gt;0,J56+1,J56),0)</f>
        <v>0</v>
      </c>
    </row>
    <row r="58" spans="1:10" x14ac:dyDescent="0.25">
      <c r="B58">
        <v>89</v>
      </c>
      <c r="C58">
        <v>40622</v>
      </c>
      <c r="D58" t="s">
        <v>547</v>
      </c>
      <c r="E58">
        <v>1994</v>
      </c>
      <c r="F58" t="s">
        <v>274</v>
      </c>
      <c r="I58" s="20">
        <f>IFERROR(VLOOKUP(C58,PRSMen2017[],1,FALSE),0)</f>
        <v>0</v>
      </c>
      <c r="J58" s="20">
        <f>IF(AND(A58&gt;0,ISNUMBER(A58)),IF(fix9M[[#This Row],[ABBib]]&gt;0,J57+1,J57),0)</f>
        <v>0</v>
      </c>
    </row>
    <row r="59" spans="1:10" x14ac:dyDescent="0.25">
      <c r="A59" t="s">
        <v>138</v>
      </c>
      <c r="I59" s="20">
        <f>IFERROR(VLOOKUP(C59,PRSMen2017[],1,FALSE),0)</f>
        <v>0</v>
      </c>
      <c r="J59" s="20">
        <f>IF(AND(A59&gt;0,ISNUMBER(A59)),IF(fix9M[[#This Row],[ABBib]]&gt;0,J58+1,J58),0)</f>
        <v>0</v>
      </c>
    </row>
    <row r="60" spans="1:10" x14ac:dyDescent="0.25">
      <c r="I60" s="20">
        <f>IFERROR(VLOOKUP(C60,PRSMen2017[],1,FALSE),0)</f>
        <v>0</v>
      </c>
      <c r="J60" s="20">
        <f>IF(AND(A60&gt;0,ISNUMBER(A60)),IF(fix9M[[#This Row],[ABBib]]&gt;0,J59+1,J59),0)</f>
        <v>0</v>
      </c>
    </row>
    <row r="61" spans="1:10" x14ac:dyDescent="0.25">
      <c r="B61">
        <v>98</v>
      </c>
      <c r="C61">
        <v>104884</v>
      </c>
      <c r="D61" t="s">
        <v>490</v>
      </c>
      <c r="E61">
        <v>2000</v>
      </c>
      <c r="F61" t="s">
        <v>98</v>
      </c>
      <c r="I61" s="20">
        <f>IFERROR(VLOOKUP(C61,PRSMen2017[],1,FALSE),0)</f>
        <v>104884</v>
      </c>
      <c r="J61" s="20">
        <f>IF(AND(A61&gt;0,ISNUMBER(A61)),IF(fix9M[[#This Row],[ABBib]]&gt;0,J60+1,J60),0)</f>
        <v>0</v>
      </c>
    </row>
    <row r="62" spans="1:10" x14ac:dyDescent="0.25">
      <c r="B62">
        <v>96</v>
      </c>
      <c r="C62">
        <v>104914</v>
      </c>
      <c r="D62" t="s">
        <v>480</v>
      </c>
      <c r="E62">
        <v>2000</v>
      </c>
      <c r="F62" t="s">
        <v>98</v>
      </c>
      <c r="I62" s="20">
        <f>IFERROR(VLOOKUP(C62,PRSMen2017[],1,FALSE),0)</f>
        <v>0</v>
      </c>
      <c r="J62" s="20">
        <f>IF(AND(A62&gt;0,ISNUMBER(A62)),IF(fix9M[[#This Row],[ABBib]]&gt;0,J61+1,J61),0)</f>
        <v>0</v>
      </c>
    </row>
    <row r="63" spans="1:10" x14ac:dyDescent="0.25">
      <c r="B63">
        <v>79</v>
      </c>
      <c r="C63">
        <v>104681</v>
      </c>
      <c r="D63" t="s">
        <v>466</v>
      </c>
      <c r="E63">
        <v>1999</v>
      </c>
      <c r="F63" t="s">
        <v>98</v>
      </c>
      <c r="I63" s="20">
        <f>IFERROR(VLOOKUP(C63,PRSMen2017[],1,FALSE),0)</f>
        <v>104681</v>
      </c>
      <c r="J63" s="20">
        <f>IF(AND(A63&gt;0,ISNUMBER(A63)),IF(fix9M[[#This Row],[ABBib]]&gt;0,J62+1,J62),0)</f>
        <v>0</v>
      </c>
    </row>
    <row r="64" spans="1:10" x14ac:dyDescent="0.25">
      <c r="B64">
        <v>75</v>
      </c>
      <c r="C64">
        <v>40656</v>
      </c>
      <c r="D64" t="s">
        <v>540</v>
      </c>
      <c r="E64">
        <v>2000</v>
      </c>
      <c r="F64" t="s">
        <v>274</v>
      </c>
      <c r="I64" s="20">
        <f>IFERROR(VLOOKUP(C64,PRSMen2017[],1,FALSE),0)</f>
        <v>0</v>
      </c>
      <c r="J64" s="20">
        <f>IF(AND(A64&gt;0,ISNUMBER(A64)),IF(fix9M[[#This Row],[ABBib]]&gt;0,J63+1,J63),0)</f>
        <v>0</v>
      </c>
    </row>
    <row r="65" spans="2:10" x14ac:dyDescent="0.25">
      <c r="B65">
        <v>72</v>
      </c>
      <c r="C65">
        <v>104690</v>
      </c>
      <c r="D65" t="s">
        <v>477</v>
      </c>
      <c r="E65">
        <v>1999</v>
      </c>
      <c r="F65" t="s">
        <v>98</v>
      </c>
      <c r="I65" s="20">
        <f>IFERROR(VLOOKUP(C65,PRSMen2017[],1,FALSE),0)</f>
        <v>104690</v>
      </c>
      <c r="J65" s="20">
        <f>IF(AND(A65&gt;0,ISNUMBER(A65)),IF(fix9M[[#This Row],[ABBib]]&gt;0,J64+1,J64),0)</f>
        <v>0</v>
      </c>
    </row>
    <row r="66" spans="2:10" x14ac:dyDescent="0.25">
      <c r="B66">
        <v>67</v>
      </c>
      <c r="C66">
        <v>104896</v>
      </c>
      <c r="D66" t="s">
        <v>460</v>
      </c>
      <c r="E66">
        <v>2000</v>
      </c>
      <c r="F66" t="s">
        <v>98</v>
      </c>
      <c r="I66" s="20">
        <f>IFERROR(VLOOKUP(C66,PRSMen2017[],1,FALSE),0)</f>
        <v>0</v>
      </c>
      <c r="J66" s="20">
        <f>IF(AND(A66&gt;0,ISNUMBER(A66)),IF(fix9M[[#This Row],[ABBib]]&gt;0,J65+1,J65),0)</f>
        <v>0</v>
      </c>
    </row>
    <row r="67" spans="2:10" x14ac:dyDescent="0.25">
      <c r="B67">
        <v>65</v>
      </c>
      <c r="C67">
        <v>104887</v>
      </c>
      <c r="D67" t="s">
        <v>537</v>
      </c>
      <c r="E67">
        <v>2000</v>
      </c>
      <c r="F67" t="s">
        <v>98</v>
      </c>
      <c r="I67" s="20">
        <f>IFERROR(VLOOKUP(C67,PRSMen2017[],1,FALSE),0)</f>
        <v>0</v>
      </c>
      <c r="J67" s="20">
        <f>IF(AND(A67&gt;0,ISNUMBER(A67)),IF(fix9M[[#This Row],[ABBib]]&gt;0,J66+1,J66),0)</f>
        <v>0</v>
      </c>
    </row>
    <row r="68" spans="2:10" x14ac:dyDescent="0.25">
      <c r="B68">
        <v>62</v>
      </c>
      <c r="C68">
        <v>104882</v>
      </c>
      <c r="D68" t="s">
        <v>450</v>
      </c>
      <c r="E68">
        <v>2000</v>
      </c>
      <c r="F68" t="s">
        <v>98</v>
      </c>
      <c r="I68" s="20">
        <f>IFERROR(VLOOKUP(C68,PRSMen2017[],1,FALSE),0)</f>
        <v>104882</v>
      </c>
      <c r="J68" s="20">
        <f>IF(AND(A68&gt;0,ISNUMBER(A68)),IF(fix9M[[#This Row],[ABBib]]&gt;0,J67+1,J67),0)</f>
        <v>0</v>
      </c>
    </row>
    <row r="69" spans="2:10" x14ac:dyDescent="0.25">
      <c r="B69">
        <v>56</v>
      </c>
      <c r="C69">
        <v>104895</v>
      </c>
      <c r="D69" t="s">
        <v>463</v>
      </c>
      <c r="E69">
        <v>2000</v>
      </c>
      <c r="F69" t="s">
        <v>98</v>
      </c>
      <c r="I69" s="20">
        <f>IFERROR(VLOOKUP(C69,PRSMen2017[],1,FALSE),0)</f>
        <v>0</v>
      </c>
      <c r="J69" s="20">
        <f>IF(AND(A69&gt;0,ISNUMBER(A69)),IF(fix9M[[#This Row],[ABBib]]&gt;0,J68+1,J68),0)</f>
        <v>0</v>
      </c>
    </row>
    <row r="70" spans="2:10" x14ac:dyDescent="0.25">
      <c r="B70">
        <v>48</v>
      </c>
      <c r="C70">
        <v>104804</v>
      </c>
      <c r="D70" t="s">
        <v>447</v>
      </c>
      <c r="E70">
        <v>1999</v>
      </c>
      <c r="F70" t="s">
        <v>98</v>
      </c>
      <c r="I70" s="20">
        <f>IFERROR(VLOOKUP(C70,PRSMen2017[],1,FALSE),0)</f>
        <v>0</v>
      </c>
      <c r="J70" s="20">
        <f>IF(AND(A70&gt;0,ISNUMBER(A70)),IF(fix9M[[#This Row],[ABBib]]&gt;0,J69+1,J69),0)</f>
        <v>0</v>
      </c>
    </row>
    <row r="71" spans="2:10" x14ac:dyDescent="0.25">
      <c r="B71">
        <v>47</v>
      </c>
      <c r="C71">
        <v>104695</v>
      </c>
      <c r="D71" t="s">
        <v>497</v>
      </c>
      <c r="E71">
        <v>1999</v>
      </c>
      <c r="F71" t="s">
        <v>98</v>
      </c>
      <c r="I71" s="20">
        <f>IFERROR(VLOOKUP(C71,PRSMen2017[],1,FALSE),0)</f>
        <v>104695</v>
      </c>
      <c r="J71" s="20">
        <f>IF(AND(A71&gt;0,ISNUMBER(A71)),IF(fix9M[[#This Row],[ABBib]]&gt;0,J70+1,J70),0)</f>
        <v>0</v>
      </c>
    </row>
    <row r="72" spans="2:10" x14ac:dyDescent="0.25">
      <c r="B72">
        <v>43</v>
      </c>
      <c r="C72">
        <v>6293353</v>
      </c>
      <c r="D72" t="s">
        <v>538</v>
      </c>
      <c r="E72">
        <v>1999</v>
      </c>
      <c r="F72" t="s">
        <v>539</v>
      </c>
      <c r="I72" s="20">
        <f>IFERROR(VLOOKUP(C72,PRSMen2017[],1,FALSE),0)</f>
        <v>0</v>
      </c>
      <c r="J72" s="20">
        <f>IF(AND(A72&gt;0,ISNUMBER(A72)),IF(fix9M[[#This Row],[ABBib]]&gt;0,J71+1,J71),0)</f>
        <v>0</v>
      </c>
    </row>
    <row r="73" spans="2:10" x14ac:dyDescent="0.25">
      <c r="B73">
        <v>41</v>
      </c>
      <c r="C73">
        <v>104277</v>
      </c>
      <c r="D73" t="s">
        <v>534</v>
      </c>
      <c r="E73">
        <v>1995</v>
      </c>
      <c r="F73" t="s">
        <v>98</v>
      </c>
      <c r="I73" s="20">
        <f>IFERROR(VLOOKUP(C73,PRSMen2017[],1,FALSE),0)</f>
        <v>104277</v>
      </c>
      <c r="J73" s="20">
        <f>IF(AND(A73&gt;0,ISNUMBER(A73)),IF(fix9M[[#This Row],[ABBib]]&gt;0,J72+1,J72),0)</f>
        <v>0</v>
      </c>
    </row>
    <row r="74" spans="2:10" x14ac:dyDescent="0.25">
      <c r="B74">
        <v>40</v>
      </c>
      <c r="C74">
        <v>104885</v>
      </c>
      <c r="D74" t="s">
        <v>473</v>
      </c>
      <c r="E74">
        <v>2000</v>
      </c>
      <c r="F74" t="s">
        <v>98</v>
      </c>
      <c r="I74" s="20">
        <f>IFERROR(VLOOKUP(C74,PRSMen2017[],1,FALSE),0)</f>
        <v>104885</v>
      </c>
      <c r="J74" s="20">
        <f>IF(AND(A74&gt;0,ISNUMBER(A74)),IF(fix9M[[#This Row],[ABBib]]&gt;0,J73+1,J73),0)</f>
        <v>0</v>
      </c>
    </row>
    <row r="75" spans="2:10" x14ac:dyDescent="0.25">
      <c r="B75">
        <v>39</v>
      </c>
      <c r="C75">
        <v>6532099</v>
      </c>
      <c r="D75" t="s">
        <v>533</v>
      </c>
      <c r="E75">
        <v>1998</v>
      </c>
      <c r="F75" t="s">
        <v>96</v>
      </c>
      <c r="I75" s="20">
        <f>IFERROR(VLOOKUP(C75,PRSMen2017[],1,FALSE),0)</f>
        <v>0</v>
      </c>
      <c r="J75" s="20">
        <f>IF(AND(A75&gt;0,ISNUMBER(A75)),IF(fix9M[[#This Row],[ABBib]]&gt;0,J74+1,J74),0)</f>
        <v>0</v>
      </c>
    </row>
    <row r="76" spans="2:10" x14ac:dyDescent="0.25">
      <c r="B76">
        <v>30</v>
      </c>
      <c r="C76">
        <v>104590</v>
      </c>
      <c r="D76" t="s">
        <v>434</v>
      </c>
      <c r="E76">
        <v>1998</v>
      </c>
      <c r="F76" t="s">
        <v>98</v>
      </c>
      <c r="I76" s="20">
        <f>IFERROR(VLOOKUP(C76,PRSMen2017[],1,FALSE),0)</f>
        <v>104590</v>
      </c>
      <c r="J76" s="20">
        <f>IF(AND(A76&gt;0,ISNUMBER(A76)),IF(fix9M[[#This Row],[ABBib]]&gt;0,J75+1,J75),0)</f>
        <v>0</v>
      </c>
    </row>
    <row r="77" spans="2:10" x14ac:dyDescent="0.25">
      <c r="B77">
        <v>28</v>
      </c>
      <c r="C77">
        <v>40607</v>
      </c>
      <c r="D77" t="s">
        <v>532</v>
      </c>
      <c r="E77">
        <v>1997</v>
      </c>
      <c r="F77" t="s">
        <v>274</v>
      </c>
      <c r="I77" s="20">
        <f>IFERROR(VLOOKUP(C77,PRSMen2017[],1,FALSE),0)</f>
        <v>0</v>
      </c>
      <c r="J77" s="20">
        <f>IF(AND(A77&gt;0,ISNUMBER(A77)),IF(fix9M[[#This Row],[ABBib]]&gt;0,J76+1,J76),0)</f>
        <v>0</v>
      </c>
    </row>
    <row r="78" spans="2:10" x14ac:dyDescent="0.25">
      <c r="B78">
        <v>23</v>
      </c>
      <c r="C78">
        <v>104537</v>
      </c>
      <c r="D78" t="s">
        <v>428</v>
      </c>
      <c r="E78">
        <v>1997</v>
      </c>
      <c r="F78" t="s">
        <v>98</v>
      </c>
      <c r="I78" s="20">
        <f>IFERROR(VLOOKUP(C78,PRSMen2017[],1,FALSE),0)</f>
        <v>0</v>
      </c>
      <c r="J78" s="20">
        <f>IF(AND(A78&gt;0,ISNUMBER(A78)),IF(fix9M[[#This Row],[ABBib]]&gt;0,J77+1,J77),0)</f>
        <v>0</v>
      </c>
    </row>
    <row r="79" spans="2:10" x14ac:dyDescent="0.25">
      <c r="B79">
        <v>19</v>
      </c>
      <c r="C79">
        <v>104577</v>
      </c>
      <c r="D79" t="s">
        <v>530</v>
      </c>
      <c r="E79">
        <v>1998</v>
      </c>
      <c r="F79" t="s">
        <v>98</v>
      </c>
      <c r="I79" s="20">
        <f>IFERROR(VLOOKUP(C79,PRSMen2017[],1,FALSE),0)</f>
        <v>0</v>
      </c>
      <c r="J79" s="20">
        <f>IF(AND(A79&gt;0,ISNUMBER(A79)),IF(fix9M[[#This Row],[ABBib]]&gt;0,J78+1,J78),0)</f>
        <v>0</v>
      </c>
    </row>
    <row r="80" spans="2:10" x14ac:dyDescent="0.25">
      <c r="B80">
        <v>14</v>
      </c>
      <c r="C80">
        <v>202586</v>
      </c>
      <c r="D80" t="s">
        <v>518</v>
      </c>
      <c r="E80">
        <v>1994</v>
      </c>
      <c r="F80" t="s">
        <v>507</v>
      </c>
      <c r="I80" s="20">
        <f>IFERROR(VLOOKUP(C80,PRSMen2017[],1,FALSE),0)</f>
        <v>0</v>
      </c>
      <c r="J80" s="20">
        <f>IF(AND(A80&gt;0,ISNUMBER(A80)),IF(fix9M[[#This Row],[ABBib]]&gt;0,J79+1,J79),0)</f>
        <v>0</v>
      </c>
    </row>
    <row r="81" spans="1:10" x14ac:dyDescent="0.25">
      <c r="B81">
        <v>11</v>
      </c>
      <c r="C81">
        <v>202515</v>
      </c>
      <c r="D81" t="s">
        <v>506</v>
      </c>
      <c r="E81">
        <v>1993</v>
      </c>
      <c r="F81" t="s">
        <v>507</v>
      </c>
      <c r="I81" s="20">
        <f>IFERROR(VLOOKUP(C81,PRSMen2017[],1,FALSE),0)</f>
        <v>0</v>
      </c>
      <c r="J81" s="20">
        <f>IF(AND(A81&gt;0,ISNUMBER(A81)),IF(fix9M[[#This Row],[ABBib]]&gt;0,J80+1,J80),0)</f>
        <v>0</v>
      </c>
    </row>
    <row r="82" spans="1:10" x14ac:dyDescent="0.25">
      <c r="B82">
        <v>6</v>
      </c>
      <c r="C82">
        <v>104467</v>
      </c>
      <c r="D82" t="s">
        <v>418</v>
      </c>
      <c r="E82">
        <v>1997</v>
      </c>
      <c r="F82" t="s">
        <v>98</v>
      </c>
      <c r="I82" s="20">
        <f>IFERROR(VLOOKUP(C82,PRSMen2017[],1,FALSE),0)</f>
        <v>104467</v>
      </c>
      <c r="J82" s="20">
        <f>IF(AND(A82&gt;0,ISNUMBER(A82)),IF(fix9M[[#This Row],[ABBib]]&gt;0,J81+1,J81),0)</f>
        <v>0</v>
      </c>
    </row>
    <row r="83" spans="1:10" x14ac:dyDescent="0.25">
      <c r="B83">
        <v>4</v>
      </c>
      <c r="C83">
        <v>104311</v>
      </c>
      <c r="D83" t="s">
        <v>511</v>
      </c>
      <c r="E83">
        <v>1995</v>
      </c>
      <c r="F83" t="s">
        <v>98</v>
      </c>
      <c r="I83" s="20">
        <f>IFERROR(VLOOKUP(C83,PRSMen2017[],1,FALSE),0)</f>
        <v>0</v>
      </c>
      <c r="J83" s="20">
        <f>IF(AND(A83&gt;0,ISNUMBER(A83)),IF(fix9M[[#This Row],[ABBib]]&gt;0,J82+1,J82),0)</f>
        <v>0</v>
      </c>
    </row>
    <row r="84" spans="1:10" x14ac:dyDescent="0.25">
      <c r="A84" t="s">
        <v>144</v>
      </c>
      <c r="I84" s="20">
        <f>IFERROR(VLOOKUP(C84,PRSMen2017[],1,FALSE),0)</f>
        <v>0</v>
      </c>
      <c r="J84" s="20">
        <f>IF(AND(A84&gt;0,ISNUMBER(A84)),IF(fix9M[[#This Row],[ABBib]]&gt;0,J83+1,J83),0)</f>
        <v>0</v>
      </c>
    </row>
    <row r="85" spans="1:10" x14ac:dyDescent="0.25">
      <c r="I85" s="20">
        <f>IFERROR(VLOOKUP(C85,PRSMen2017[],1,FALSE),0)</f>
        <v>0</v>
      </c>
      <c r="J85" s="20">
        <f>IF(AND(A85&gt;0,ISNUMBER(A85)),IF(fix9M[[#This Row],[ABBib]]&gt;0,J84+1,J84),0)</f>
        <v>0</v>
      </c>
    </row>
    <row r="86" spans="1:10" x14ac:dyDescent="0.25">
      <c r="B86">
        <v>97</v>
      </c>
      <c r="C86">
        <v>104979</v>
      </c>
      <c r="D86" t="s">
        <v>556</v>
      </c>
      <c r="E86">
        <v>2000</v>
      </c>
      <c r="F86" t="s">
        <v>98</v>
      </c>
      <c r="I86" s="20">
        <f>IFERROR(VLOOKUP(C86,PRSMen2017[],1,FALSE),0)</f>
        <v>0</v>
      </c>
      <c r="J86" s="20">
        <f>IF(AND(A86&gt;0,ISNUMBER(A86)),IF(fix9M[[#This Row],[ABBib]]&gt;0,J85+1,J85),0)</f>
        <v>0</v>
      </c>
    </row>
    <row r="87" spans="1:10" x14ac:dyDescent="0.25">
      <c r="B87">
        <v>95</v>
      </c>
      <c r="C87">
        <v>104892</v>
      </c>
      <c r="D87" t="s">
        <v>543</v>
      </c>
      <c r="E87">
        <v>2000</v>
      </c>
      <c r="F87" t="s">
        <v>98</v>
      </c>
      <c r="I87" s="20">
        <f>IFERROR(VLOOKUP(C87,PRSMen2017[],1,FALSE),0)</f>
        <v>0</v>
      </c>
      <c r="J87" s="20">
        <f>IF(AND(A87&gt;0,ISNUMBER(A87)),IF(fix9M[[#This Row],[ABBib]]&gt;0,J86+1,J86),0)</f>
        <v>0</v>
      </c>
    </row>
    <row r="88" spans="1:10" x14ac:dyDescent="0.25">
      <c r="B88">
        <v>91</v>
      </c>
      <c r="C88">
        <v>610003</v>
      </c>
      <c r="D88" t="s">
        <v>550</v>
      </c>
      <c r="E88">
        <v>2000</v>
      </c>
      <c r="F88" t="s">
        <v>551</v>
      </c>
      <c r="I88" s="20">
        <f>IFERROR(VLOOKUP(C88,PRSMen2017[],1,FALSE),0)</f>
        <v>0</v>
      </c>
      <c r="J88" s="20">
        <f>IF(AND(A88&gt;0,ISNUMBER(A88)),IF(fix9M[[#This Row],[ABBib]]&gt;0,J87+1,J87),0)</f>
        <v>0</v>
      </c>
    </row>
    <row r="89" spans="1:10" x14ac:dyDescent="0.25">
      <c r="B89">
        <v>90</v>
      </c>
      <c r="C89">
        <v>104924</v>
      </c>
      <c r="D89" t="s">
        <v>470</v>
      </c>
      <c r="E89">
        <v>2000</v>
      </c>
      <c r="F89" t="s">
        <v>98</v>
      </c>
      <c r="I89" s="20">
        <f>IFERROR(VLOOKUP(C89,PRSMen2017[],1,FALSE),0)</f>
        <v>0</v>
      </c>
      <c r="J89" s="20">
        <f>IF(AND(A89&gt;0,ISNUMBER(A89)),IF(fix9M[[#This Row],[ABBib]]&gt;0,J88+1,J88),0)</f>
        <v>0</v>
      </c>
    </row>
    <row r="90" spans="1:10" x14ac:dyDescent="0.25">
      <c r="B90">
        <v>86</v>
      </c>
      <c r="C90">
        <v>6532386</v>
      </c>
      <c r="D90" t="s">
        <v>555</v>
      </c>
      <c r="E90">
        <v>1999</v>
      </c>
      <c r="F90" t="s">
        <v>96</v>
      </c>
      <c r="I90" s="20">
        <f>IFERROR(VLOOKUP(C90,PRSMen2017[],1,FALSE),0)</f>
        <v>0</v>
      </c>
      <c r="J90" s="20">
        <f>IF(AND(A90&gt;0,ISNUMBER(A90)),IF(fix9M[[#This Row],[ABBib]]&gt;0,J89+1,J89),0)</f>
        <v>0</v>
      </c>
    </row>
    <row r="91" spans="1:10" x14ac:dyDescent="0.25">
      <c r="B91">
        <v>84</v>
      </c>
      <c r="C91">
        <v>104923</v>
      </c>
      <c r="D91" t="s">
        <v>479</v>
      </c>
      <c r="E91">
        <v>2000</v>
      </c>
      <c r="F91" t="s">
        <v>98</v>
      </c>
      <c r="I91" s="20">
        <f>IFERROR(VLOOKUP(C91,PRSMen2017[],1,FALSE),0)</f>
        <v>0</v>
      </c>
      <c r="J91" s="20">
        <f>IF(AND(A91&gt;0,ISNUMBER(A91)),IF(fix9M[[#This Row],[ABBib]]&gt;0,J90+1,J90),0)</f>
        <v>0</v>
      </c>
    </row>
    <row r="92" spans="1:10" x14ac:dyDescent="0.25">
      <c r="B92">
        <v>83</v>
      </c>
      <c r="C92">
        <v>104685</v>
      </c>
      <c r="D92" t="s">
        <v>483</v>
      </c>
      <c r="E92">
        <v>1999</v>
      </c>
      <c r="F92" t="s">
        <v>98</v>
      </c>
      <c r="I92" s="20">
        <f>IFERROR(VLOOKUP(C92,PRSMen2017[],1,FALSE),0)</f>
        <v>104685</v>
      </c>
      <c r="J92" s="20">
        <f>IF(AND(A92&gt;0,ISNUMBER(A92)),IF(fix9M[[#This Row],[ABBib]]&gt;0,J91+1,J91),0)</f>
        <v>0</v>
      </c>
    </row>
    <row r="93" spans="1:10" x14ac:dyDescent="0.25">
      <c r="B93">
        <v>82</v>
      </c>
      <c r="C93">
        <v>40642</v>
      </c>
      <c r="D93" t="s">
        <v>562</v>
      </c>
      <c r="E93">
        <v>1999</v>
      </c>
      <c r="F93" t="s">
        <v>274</v>
      </c>
      <c r="I93" s="20">
        <f>IFERROR(VLOOKUP(C93,PRSMen2017[],1,FALSE),0)</f>
        <v>0</v>
      </c>
      <c r="J93" s="20">
        <f>IF(AND(A93&gt;0,ISNUMBER(A93)),IF(fix9M[[#This Row],[ABBib]]&gt;0,J92+1,J92),0)</f>
        <v>0</v>
      </c>
    </row>
    <row r="94" spans="1:10" x14ac:dyDescent="0.25">
      <c r="B94">
        <v>81</v>
      </c>
      <c r="C94">
        <v>104588</v>
      </c>
      <c r="D94" t="s">
        <v>469</v>
      </c>
      <c r="E94">
        <v>1998</v>
      </c>
      <c r="F94" t="s">
        <v>98</v>
      </c>
      <c r="I94" s="20">
        <f>IFERROR(VLOOKUP(C94,PRSMen2017[],1,FALSE),0)</f>
        <v>104588</v>
      </c>
      <c r="J94" s="20">
        <f>IF(AND(A94&gt;0,ISNUMBER(A94)),IF(fix9M[[#This Row],[ABBib]]&gt;0,J93+1,J93),0)</f>
        <v>0</v>
      </c>
    </row>
    <row r="95" spans="1:10" x14ac:dyDescent="0.25">
      <c r="B95">
        <v>76</v>
      </c>
      <c r="C95">
        <v>40658</v>
      </c>
      <c r="D95" t="s">
        <v>563</v>
      </c>
      <c r="E95">
        <v>2000</v>
      </c>
      <c r="F95" t="s">
        <v>274</v>
      </c>
      <c r="I95" s="20">
        <f>IFERROR(VLOOKUP(C95,PRSMen2017[],1,FALSE),0)</f>
        <v>0</v>
      </c>
      <c r="J95" s="20">
        <f>IF(AND(A95&gt;0,ISNUMBER(A95)),IF(fix9M[[#This Row],[ABBib]]&gt;0,J94+1,J94),0)</f>
        <v>0</v>
      </c>
    </row>
    <row r="96" spans="1:10" x14ac:dyDescent="0.25">
      <c r="B96">
        <v>74</v>
      </c>
      <c r="C96">
        <v>104875</v>
      </c>
      <c r="D96" t="s">
        <v>474</v>
      </c>
      <c r="E96">
        <v>2000</v>
      </c>
      <c r="F96" t="s">
        <v>98</v>
      </c>
      <c r="I96" s="20">
        <f>IFERROR(VLOOKUP(C96,PRSMen2017[],1,FALSE),0)</f>
        <v>0</v>
      </c>
      <c r="J96" s="20">
        <f>IF(AND(A96&gt;0,ISNUMBER(A96)),IF(fix9M[[#This Row],[ABBib]]&gt;0,J95+1,J95),0)</f>
        <v>0</v>
      </c>
    </row>
    <row r="97" spans="2:10" x14ac:dyDescent="0.25">
      <c r="B97">
        <v>71</v>
      </c>
      <c r="C97">
        <v>104696</v>
      </c>
      <c r="D97" t="s">
        <v>468</v>
      </c>
      <c r="E97">
        <v>1999</v>
      </c>
      <c r="F97" t="s">
        <v>98</v>
      </c>
      <c r="I97" s="20">
        <f>IFERROR(VLOOKUP(C97,PRSMen2017[],1,FALSE),0)</f>
        <v>104696</v>
      </c>
      <c r="J97" s="20">
        <f>IF(AND(A97&gt;0,ISNUMBER(A97)),IF(fix9M[[#This Row],[ABBib]]&gt;0,J96+1,J96),0)</f>
        <v>0</v>
      </c>
    </row>
    <row r="98" spans="2:10" x14ac:dyDescent="0.25">
      <c r="B98">
        <v>70</v>
      </c>
      <c r="C98">
        <v>104684</v>
      </c>
      <c r="D98" t="s">
        <v>462</v>
      </c>
      <c r="E98">
        <v>1999</v>
      </c>
      <c r="F98" t="s">
        <v>98</v>
      </c>
      <c r="I98" s="20">
        <f>IFERROR(VLOOKUP(C98,PRSMen2017[],1,FALSE),0)</f>
        <v>104684</v>
      </c>
      <c r="J98" s="20">
        <f>IF(AND(A98&gt;0,ISNUMBER(A98)),IF(fix9M[[#This Row],[ABBib]]&gt;0,J97+1,J97),0)</f>
        <v>0</v>
      </c>
    </row>
    <row r="99" spans="2:10" x14ac:dyDescent="0.25">
      <c r="B99">
        <v>63</v>
      </c>
      <c r="C99">
        <v>104891</v>
      </c>
      <c r="D99" t="s">
        <v>558</v>
      </c>
      <c r="E99">
        <v>2000</v>
      </c>
      <c r="F99" t="s">
        <v>98</v>
      </c>
      <c r="I99" s="20">
        <f>IFERROR(VLOOKUP(C99,PRSMen2017[],1,FALSE),0)</f>
        <v>0</v>
      </c>
      <c r="J99" s="20">
        <f>IF(AND(A99&gt;0,ISNUMBER(A99)),IF(fix9M[[#This Row],[ABBib]]&gt;0,J98+1,J98),0)</f>
        <v>0</v>
      </c>
    </row>
    <row r="100" spans="2:10" x14ac:dyDescent="0.25">
      <c r="B100">
        <v>61</v>
      </c>
      <c r="C100">
        <v>104689</v>
      </c>
      <c r="D100" t="s">
        <v>486</v>
      </c>
      <c r="E100">
        <v>1999</v>
      </c>
      <c r="F100" t="s">
        <v>98</v>
      </c>
      <c r="I100" s="20">
        <f>IFERROR(VLOOKUP(C100,PRSMen2017[],1,FALSE),0)</f>
        <v>104689</v>
      </c>
      <c r="J100" s="20">
        <f>IF(AND(A100&gt;0,ISNUMBER(A100)),IF(fix9M[[#This Row],[ABBib]]&gt;0,J99+1,J99),0)</f>
        <v>0</v>
      </c>
    </row>
    <row r="101" spans="2:10" x14ac:dyDescent="0.25">
      <c r="B101">
        <v>60</v>
      </c>
      <c r="C101">
        <v>104338</v>
      </c>
      <c r="D101" t="s">
        <v>554</v>
      </c>
      <c r="E101">
        <v>1996</v>
      </c>
      <c r="F101" t="s">
        <v>98</v>
      </c>
      <c r="I101" s="20">
        <f>IFERROR(VLOOKUP(C101,PRSMen2017[],1,FALSE),0)</f>
        <v>104338</v>
      </c>
      <c r="J101" s="20">
        <f>IF(AND(A101&gt;0,ISNUMBER(A101)),IF(fix9M[[#This Row],[ABBib]]&gt;0,J100+1,J100),0)</f>
        <v>0</v>
      </c>
    </row>
    <row r="102" spans="2:10" x14ac:dyDescent="0.25">
      <c r="B102">
        <v>59</v>
      </c>
      <c r="C102">
        <v>750107</v>
      </c>
      <c r="D102" t="s">
        <v>452</v>
      </c>
      <c r="E102">
        <v>1998</v>
      </c>
      <c r="F102" t="s">
        <v>453</v>
      </c>
      <c r="I102" s="20">
        <f>IFERROR(VLOOKUP(C102,PRSMen2017[],1,FALSE),0)</f>
        <v>750107</v>
      </c>
      <c r="J102" s="20">
        <f>IF(AND(A102&gt;0,ISNUMBER(A102)),IF(fix9M[[#This Row],[ABBib]]&gt;0,J101+1,J101),0)</f>
        <v>0</v>
      </c>
    </row>
    <row r="103" spans="2:10" x14ac:dyDescent="0.25">
      <c r="B103">
        <v>55</v>
      </c>
      <c r="C103">
        <v>104683</v>
      </c>
      <c r="D103" t="s">
        <v>496</v>
      </c>
      <c r="E103">
        <v>1999</v>
      </c>
      <c r="F103" t="s">
        <v>98</v>
      </c>
      <c r="I103" s="20">
        <f>IFERROR(VLOOKUP(C103,PRSMen2017[],1,FALSE),0)</f>
        <v>104683</v>
      </c>
      <c r="J103" s="20">
        <f>IF(AND(A103&gt;0,ISNUMBER(A103)),IF(fix9M[[#This Row],[ABBib]]&gt;0,J102+1,J102),0)</f>
        <v>0</v>
      </c>
    </row>
    <row r="104" spans="2:10" x14ac:dyDescent="0.25">
      <c r="B104">
        <v>52</v>
      </c>
      <c r="C104">
        <v>104890</v>
      </c>
      <c r="D104" t="s">
        <v>491</v>
      </c>
      <c r="E104">
        <v>2000</v>
      </c>
      <c r="F104" t="s">
        <v>98</v>
      </c>
      <c r="I104" s="20">
        <f>IFERROR(VLOOKUP(C104,PRSMen2017[],1,FALSE),0)</f>
        <v>0</v>
      </c>
      <c r="J104" s="20">
        <f>IF(AND(A104&gt;0,ISNUMBER(A104)),IF(fix9M[[#This Row],[ABBib]]&gt;0,J103+1,J103),0)</f>
        <v>0</v>
      </c>
    </row>
    <row r="105" spans="2:10" x14ac:dyDescent="0.25">
      <c r="B105">
        <v>51</v>
      </c>
      <c r="C105">
        <v>104708</v>
      </c>
      <c r="D105" t="s">
        <v>445</v>
      </c>
      <c r="E105">
        <v>1999</v>
      </c>
      <c r="F105" t="s">
        <v>98</v>
      </c>
      <c r="I105" s="20">
        <f>IFERROR(VLOOKUP(C105,PRSMen2017[],1,FALSE),0)</f>
        <v>0</v>
      </c>
      <c r="J105" s="20">
        <f>IF(AND(A105&gt;0,ISNUMBER(A105)),IF(fix9M[[#This Row],[ABBib]]&gt;0,J104+1,J104),0)</f>
        <v>0</v>
      </c>
    </row>
    <row r="106" spans="2:10" x14ac:dyDescent="0.25">
      <c r="B106">
        <v>50</v>
      </c>
      <c r="C106">
        <v>104698</v>
      </c>
      <c r="D106" t="s">
        <v>454</v>
      </c>
      <c r="E106">
        <v>1999</v>
      </c>
      <c r="F106" t="s">
        <v>98</v>
      </c>
      <c r="I106" s="20">
        <f>IFERROR(VLOOKUP(C106,PRSMen2017[],1,FALSE),0)</f>
        <v>104698</v>
      </c>
      <c r="J106" s="20">
        <f>IF(AND(A106&gt;0,ISNUMBER(A106)),IF(fix9M[[#This Row],[ABBib]]&gt;0,J105+1,J105),0)</f>
        <v>0</v>
      </c>
    </row>
    <row r="107" spans="2:10" x14ac:dyDescent="0.25">
      <c r="B107">
        <v>37</v>
      </c>
      <c r="C107">
        <v>104687</v>
      </c>
      <c r="D107" t="s">
        <v>443</v>
      </c>
      <c r="E107">
        <v>1999</v>
      </c>
      <c r="F107" t="s">
        <v>98</v>
      </c>
      <c r="I107" s="20">
        <f>IFERROR(VLOOKUP(C107,PRSMen2017[],1,FALSE),0)</f>
        <v>104687</v>
      </c>
      <c r="J107" s="20">
        <f>IF(AND(A107&gt;0,ISNUMBER(A107)),IF(fix9M[[#This Row],[ABBib]]&gt;0,J106+1,J106),0)</f>
        <v>0</v>
      </c>
    </row>
    <row r="108" spans="2:10" x14ac:dyDescent="0.25">
      <c r="B108">
        <v>34</v>
      </c>
      <c r="C108">
        <v>104710</v>
      </c>
      <c r="D108" t="s">
        <v>444</v>
      </c>
      <c r="E108">
        <v>1999</v>
      </c>
      <c r="F108" t="s">
        <v>98</v>
      </c>
      <c r="I108" s="20">
        <f>IFERROR(VLOOKUP(C108,PRSMen2017[],1,FALSE),0)</f>
        <v>0</v>
      </c>
      <c r="J108" s="20">
        <f>IF(AND(A108&gt;0,ISNUMBER(A108)),IF(fix9M[[#This Row],[ABBib]]&gt;0,J107+1,J107),0)</f>
        <v>0</v>
      </c>
    </row>
    <row r="109" spans="2:10" x14ac:dyDescent="0.25">
      <c r="B109">
        <v>32</v>
      </c>
      <c r="C109">
        <v>104378</v>
      </c>
      <c r="D109" t="s">
        <v>440</v>
      </c>
      <c r="E109">
        <v>1996</v>
      </c>
      <c r="F109" t="s">
        <v>98</v>
      </c>
      <c r="I109" s="20">
        <f>IFERROR(VLOOKUP(C109,PRSMen2017[],1,FALSE),0)</f>
        <v>0</v>
      </c>
      <c r="J109" s="20">
        <f>IF(AND(A109&gt;0,ISNUMBER(A109)),IF(fix9M[[#This Row],[ABBib]]&gt;0,J108+1,J108),0)</f>
        <v>0</v>
      </c>
    </row>
    <row r="110" spans="2:10" x14ac:dyDescent="0.25">
      <c r="B110">
        <v>9</v>
      </c>
      <c r="C110">
        <v>104097</v>
      </c>
      <c r="D110" t="s">
        <v>513</v>
      </c>
      <c r="E110">
        <v>1994</v>
      </c>
      <c r="F110" t="s">
        <v>98</v>
      </c>
      <c r="I110" s="20">
        <f>IFERROR(VLOOKUP(C110,PRSMen2017[],1,FALSE),0)</f>
        <v>0</v>
      </c>
      <c r="J110" s="20">
        <f>IF(AND(A110&gt;0,ISNUMBER(A110)),IF(fix9M[[#This Row],[ABBib]]&gt;0,J109+1,J109),0)</f>
        <v>0</v>
      </c>
    </row>
    <row r="111" spans="2:10" x14ac:dyDescent="0.25">
      <c r="I111" s="20">
        <f>IFERROR(VLOOKUP(C111,PRSMen2017[],1,FALSE),0)</f>
        <v>0</v>
      </c>
      <c r="J111" s="20">
        <f>IF(AND(A111&gt;0,ISNUMBER(A111)),IF(fix9M[[#This Row],[ABBib]]&gt;0,J110+1,J110),0)</f>
        <v>0</v>
      </c>
    </row>
    <row r="112" spans="2:10" x14ac:dyDescent="0.25">
      <c r="I112" s="20">
        <f>IFERROR(VLOOKUP(C112,PRSMen2017[],1,FALSE),0)</f>
        <v>0</v>
      </c>
      <c r="J112" s="20">
        <f>IF(AND(A112&gt;0,ISNUMBER(A112)),IF(fix9M[[#This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IF(AND(A113&gt;0,ISNUMBER(A113)),IF(fix9M[[#This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IF(AND(A114&gt;0,ISNUMBER(A114)),IF(fix9M[[#This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IF(AND(A115&gt;0,ISNUMBER(A115)),IF(fix9M[[#This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IF(AND(A116&gt;0,ISNUMBER(A116)),IF(fix9M[[#This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IF(AND(A117&gt;0,ISNUMBER(A117)),IF(fix9M[[#This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IF(AND(A118&gt;0,ISNUMBER(A118)),IF(fix9M[[#This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IF(AND(A119&gt;0,ISNUMBER(A119)),IF(fix9M[[#This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IF(AND(A120&gt;0,ISNUMBER(A120)),IF(fix9M[[#This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IF(AND(A121&gt;0,ISNUMBER(A121)),IF(fix9M[[#This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IF(AND(A122&gt;0,ISNUMBER(A122)),IF(fix9M[[#This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IF(AND(A123&gt;0,ISNUMBER(A123)),IF(fix9M[[#This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IF(AND(A124&gt;0,ISNUMBER(A124)),IF(fix9M[[#This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IF(AND(A125&gt;0,ISNUMBER(A125)),IF(fix9M[[#This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IF(AND(A126&gt;0,ISNUMBER(A126)),IF(fix9M[[#This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IF(AND(A127&gt;0,ISNUMBER(A127)),IF(fix9M[[#This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IF(AND(A128&gt;0,ISNUMBER(A128)),IF(fix9M[[#This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IF(AND(A129&gt;0,ISNUMBER(A129)),IF(fix9M[[#This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IF(AND(A130&gt;0,ISNUMBER(A130)),IF(fix9M[[#This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IF(AND(A131&gt;0,ISNUMBER(A131)),IF(fix9M[[#This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IF(AND(A132&gt;0,ISNUMBER(A132)),IF(fix9M[[#This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IF(AND(A133&gt;0,ISNUMBER(A133)),IF(fix9M[[#This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IF(AND(A134&gt;0,ISNUMBER(A134)),IF(fix9M[[#This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IF(AND(A135&gt;0,ISNUMBER(A135)),IF(fix9M[[#This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IF(AND(A136&gt;0,ISNUMBER(A136)),IF(fix9M[[#This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IF(AND(A137&gt;0,ISNUMBER(A137)),IF(fix9M[[#This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IF(AND(A138&gt;0,ISNUMBER(A138)),IF(fix9M[[#This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IF(AND(A139&gt;0,ISNUMBER(A139)),IF(fix9M[[#This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IF(AND(A140&gt;0,ISNUMBER(A140)),IF(fix9M[[#This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IF(AND(A141&gt;0,ISNUMBER(A141)),IF(fix9M[[#This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IF(AND(A142&gt;0,ISNUMBER(A142)),IF(fix9M[[#This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IF(AND(A143&gt;0,ISNUMBER(A143)),IF(fix9M[[#This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IF(AND(A144&gt;0,ISNUMBER(A144)),IF(fix9M[[#This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IF(AND(A145&gt;0,ISNUMBER(A145)),IF(fix9M[[#This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IF(AND(A146&gt;0,ISNUMBER(A146)),IF(fix9M[[#This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IF(AND(A147&gt;0,ISNUMBER(A147)),IF(fix9M[[#This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IF(AND(A148&gt;0,ISNUMBER(A148)),IF(fix9M[[#This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IF(AND(A149&gt;0,ISNUMBER(A149)),IF(fix9M[[#This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IF(AND(A150&gt;0,ISNUMBER(A150)),IF(fix9M[[#This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IF(AND(A151&gt;0,ISNUMBER(A151)),IF(fix9M[[#This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IF(AND(A152&gt;0,ISNUMBER(A152)),IF(fix9M[[#This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28515625" customWidth="1"/>
    <col min="5" max="5" width="5" customWidth="1"/>
    <col min="6" max="6" width="7" customWidth="1"/>
  </cols>
  <sheetData>
    <row r="1" spans="1:10" x14ac:dyDescent="0.25">
      <c r="A1" t="s">
        <v>280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IF(AND(A3&gt;0,ISNUMBER(A3)),IF(fix10L[[#This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IF(AND(A4&gt;0,ISNUMBER(A4)),IF(fix10L[[#This Row],[ABBib]]&gt;0,J3+1,J3),0)</f>
        <v>0</v>
      </c>
    </row>
    <row r="5" spans="1:10" x14ac:dyDescent="0.25">
      <c r="A5">
        <v>1</v>
      </c>
      <c r="B5">
        <v>12</v>
      </c>
      <c r="C5">
        <v>415213</v>
      </c>
      <c r="D5" t="s">
        <v>276</v>
      </c>
      <c r="E5">
        <v>1997</v>
      </c>
      <c r="F5" t="s">
        <v>277</v>
      </c>
      <c r="I5" s="20">
        <f>IFERROR(VLOOKUP(C5,PRSWomen2017[],1,FALSE),0)</f>
        <v>415213</v>
      </c>
      <c r="J5" s="20">
        <f>IF(AND(A5&gt;0,ISNUMBER(A5)),IF(fix10L[[#This Row],[ABBib]]&gt;0,J4+1,J4),0)</f>
        <v>1</v>
      </c>
    </row>
    <row r="6" spans="1:10" x14ac:dyDescent="0.25">
      <c r="A6">
        <v>2</v>
      </c>
      <c r="B6">
        <v>1</v>
      </c>
      <c r="C6">
        <v>6535992</v>
      </c>
      <c r="D6" t="s">
        <v>249</v>
      </c>
      <c r="E6">
        <v>1998</v>
      </c>
      <c r="F6" t="s">
        <v>96</v>
      </c>
      <c r="I6" s="20">
        <f>IFERROR(VLOOKUP(C6,PRSWomen2017[],1,FALSE),0)</f>
        <v>0</v>
      </c>
      <c r="J6" s="20">
        <f>IF(AND(A6&gt;0,ISNUMBER(A6)),IF(fix10L[[#This Row],[ABBib]]&gt;0,J5+1,J5),0)</f>
        <v>1</v>
      </c>
    </row>
    <row r="7" spans="1:10" x14ac:dyDescent="0.25">
      <c r="A7">
        <v>3</v>
      </c>
      <c r="B7">
        <v>56</v>
      </c>
      <c r="C7">
        <v>6536417</v>
      </c>
      <c r="D7" t="s">
        <v>237</v>
      </c>
      <c r="E7">
        <v>2000</v>
      </c>
      <c r="F7" t="s">
        <v>96</v>
      </c>
      <c r="I7" s="20">
        <f>IFERROR(VLOOKUP(C7,PRSWomen2017[],1,FALSE),0)</f>
        <v>0</v>
      </c>
      <c r="J7" s="20">
        <f>IF(AND(A7&gt;0,ISNUMBER(A7)),IF(fix10L[[#This Row],[ABBib]]&gt;0,J6+1,J6),0)</f>
        <v>1</v>
      </c>
    </row>
    <row r="8" spans="1:10" x14ac:dyDescent="0.25">
      <c r="A8">
        <v>4</v>
      </c>
      <c r="B8">
        <v>15</v>
      </c>
      <c r="C8">
        <v>6535902</v>
      </c>
      <c r="D8" t="s">
        <v>244</v>
      </c>
      <c r="E8">
        <v>1997</v>
      </c>
      <c r="F8" t="s">
        <v>96</v>
      </c>
      <c r="I8" s="20">
        <f>IFERROR(VLOOKUP(C8,PRSWomen2017[],1,FALSE),0)</f>
        <v>0</v>
      </c>
      <c r="J8" s="20">
        <f>IF(AND(A8&gt;0,ISNUMBER(A8)),IF(fix10L[[#This Row],[ABBib]]&gt;0,J7+1,J7),0)</f>
        <v>1</v>
      </c>
    </row>
    <row r="9" spans="1:10" x14ac:dyDescent="0.25">
      <c r="A9">
        <v>5</v>
      </c>
      <c r="B9">
        <v>3</v>
      </c>
      <c r="C9">
        <v>107868</v>
      </c>
      <c r="D9" t="s">
        <v>106</v>
      </c>
      <c r="E9">
        <v>1999</v>
      </c>
      <c r="F9" t="s">
        <v>98</v>
      </c>
      <c r="I9" s="20">
        <f>IFERROR(VLOOKUP(C9,PRSWomen2017[],1,FALSE),0)</f>
        <v>0</v>
      </c>
      <c r="J9" s="20">
        <f>IF(AND(A9&gt;0,ISNUMBER(A9)),IF(fix10L[[#This Row],[ABBib]]&gt;0,J8+1,J8),0)</f>
        <v>1</v>
      </c>
    </row>
    <row r="10" spans="1:10" x14ac:dyDescent="0.25">
      <c r="A10">
        <v>6</v>
      </c>
      <c r="B10">
        <v>11</v>
      </c>
      <c r="C10">
        <v>6535753</v>
      </c>
      <c r="D10" t="s">
        <v>257</v>
      </c>
      <c r="E10">
        <v>1997</v>
      </c>
      <c r="F10" t="s">
        <v>96</v>
      </c>
      <c r="I10" s="20">
        <f>IFERROR(VLOOKUP(C10,PRSWomen2017[],1,FALSE),0)</f>
        <v>0</v>
      </c>
      <c r="J10" s="20">
        <f>IF(AND(A10&gt;0,ISNUMBER(A10)),IF(fix10L[[#This Row],[ABBib]]&gt;0,J9+1,J9),0)</f>
        <v>1</v>
      </c>
    </row>
    <row r="11" spans="1:10" x14ac:dyDescent="0.25">
      <c r="A11">
        <v>7</v>
      </c>
      <c r="B11">
        <v>17</v>
      </c>
      <c r="C11">
        <v>107869</v>
      </c>
      <c r="D11" t="s">
        <v>153</v>
      </c>
      <c r="E11">
        <v>1999</v>
      </c>
      <c r="F11" t="s">
        <v>98</v>
      </c>
      <c r="I11" s="20">
        <f>IFERROR(VLOOKUP(C11,PRSWomen2017[],1,FALSE),0)</f>
        <v>0</v>
      </c>
      <c r="J11" s="20">
        <f>IF(AND(A11&gt;0,ISNUMBER(A11)),IF(fix10L[[#This Row],[ABBib]]&gt;0,J10+1,J10),0)</f>
        <v>1</v>
      </c>
    </row>
    <row r="12" spans="1:10" x14ac:dyDescent="0.25">
      <c r="A12">
        <v>8</v>
      </c>
      <c r="B12">
        <v>4</v>
      </c>
      <c r="C12">
        <v>107838</v>
      </c>
      <c r="D12" t="s">
        <v>156</v>
      </c>
      <c r="E12">
        <v>1999</v>
      </c>
      <c r="F12" t="s">
        <v>98</v>
      </c>
      <c r="I12" s="20">
        <f>IFERROR(VLOOKUP(C12,PRSWomen2017[],1,FALSE),0)</f>
        <v>107838</v>
      </c>
      <c r="J12" s="20">
        <f>IF(AND(A12&gt;0,ISNUMBER(A12)),IF(fix10L[[#This Row],[ABBib]]&gt;0,J11+1,J11),0)</f>
        <v>2</v>
      </c>
    </row>
    <row r="13" spans="1:10" x14ac:dyDescent="0.25">
      <c r="A13">
        <v>9</v>
      </c>
      <c r="B13">
        <v>22</v>
      </c>
      <c r="C13">
        <v>107991</v>
      </c>
      <c r="D13" t="s">
        <v>113</v>
      </c>
      <c r="E13">
        <v>2000</v>
      </c>
      <c r="F13" t="s">
        <v>98</v>
      </c>
      <c r="I13" s="20">
        <f>IFERROR(VLOOKUP(C13,PRSWomen2017[],1,FALSE),0)</f>
        <v>107991</v>
      </c>
      <c r="J13" s="20">
        <f>IF(AND(A13&gt;0,ISNUMBER(A13)),IF(fix10L[[#This Row],[ABBib]]&gt;0,J12+1,J12),0)</f>
        <v>3</v>
      </c>
    </row>
    <row r="14" spans="1:10" x14ac:dyDescent="0.25">
      <c r="A14">
        <v>10</v>
      </c>
      <c r="B14">
        <v>21</v>
      </c>
      <c r="C14">
        <v>107993</v>
      </c>
      <c r="D14" t="s">
        <v>110</v>
      </c>
      <c r="E14">
        <v>2000</v>
      </c>
      <c r="F14" t="s">
        <v>98</v>
      </c>
      <c r="I14" s="20">
        <f>IFERROR(VLOOKUP(C14,PRSWomen2017[],1,FALSE),0)</f>
        <v>0</v>
      </c>
      <c r="J14" s="20">
        <f>IF(AND(A14&gt;0,ISNUMBER(A14)),IF(fix10L[[#This Row],[ABBib]]&gt;0,J13+1,J13),0)</f>
        <v>3</v>
      </c>
    </row>
    <row r="15" spans="1:10" x14ac:dyDescent="0.25">
      <c r="A15">
        <v>11</v>
      </c>
      <c r="B15">
        <v>23</v>
      </c>
      <c r="C15">
        <v>107844</v>
      </c>
      <c r="D15" t="s">
        <v>118</v>
      </c>
      <c r="E15">
        <v>1999</v>
      </c>
      <c r="F15" t="s">
        <v>98</v>
      </c>
      <c r="I15" s="20">
        <f>IFERROR(VLOOKUP(C15,PRSWomen2017[],1,FALSE),0)</f>
        <v>107844</v>
      </c>
      <c r="J15" s="20">
        <f>IF(AND(A15&gt;0,ISNUMBER(A15)),IF(fix10L[[#This Row],[ABBib]]&gt;0,J14+1,J14),0)</f>
        <v>4</v>
      </c>
    </row>
    <row r="16" spans="1:10" x14ac:dyDescent="0.25">
      <c r="A16">
        <v>12</v>
      </c>
      <c r="B16">
        <v>8</v>
      </c>
      <c r="C16">
        <v>6535941</v>
      </c>
      <c r="D16" t="s">
        <v>250</v>
      </c>
      <c r="E16">
        <v>1998</v>
      </c>
      <c r="F16" t="s">
        <v>96</v>
      </c>
      <c r="I16" s="20">
        <f>IFERROR(VLOOKUP(C16,PRSWomen2017[],1,FALSE),0)</f>
        <v>0</v>
      </c>
      <c r="J16" s="20">
        <f>IF(AND(A16&gt;0,ISNUMBER(A16)),IF(fix10L[[#This Row],[ABBib]]&gt;0,J15+1,J15),0)</f>
        <v>4</v>
      </c>
    </row>
    <row r="17" spans="1:10" x14ac:dyDescent="0.25">
      <c r="A17">
        <v>13</v>
      </c>
      <c r="B17">
        <v>30</v>
      </c>
      <c r="C17">
        <v>6536272</v>
      </c>
      <c r="D17" t="s">
        <v>258</v>
      </c>
      <c r="E17">
        <v>1999</v>
      </c>
      <c r="F17" t="s">
        <v>96</v>
      </c>
      <c r="I17" s="20">
        <f>IFERROR(VLOOKUP(C17,PRSWomen2017[],1,FALSE),0)</f>
        <v>0</v>
      </c>
      <c r="J17" s="20">
        <f>IF(AND(A17&gt;0,ISNUMBER(A17)),IF(fix10L[[#This Row],[ABBib]]&gt;0,J16+1,J16),0)</f>
        <v>4</v>
      </c>
    </row>
    <row r="18" spans="1:10" x14ac:dyDescent="0.25">
      <c r="A18">
        <v>14</v>
      </c>
      <c r="B18">
        <v>52</v>
      </c>
      <c r="C18">
        <v>108003</v>
      </c>
      <c r="D18" t="s">
        <v>253</v>
      </c>
      <c r="E18">
        <v>2000</v>
      </c>
      <c r="F18" t="s">
        <v>98</v>
      </c>
      <c r="I18" s="20">
        <f>IFERROR(VLOOKUP(C18,PRSWomen2017[],1,FALSE),0)</f>
        <v>0</v>
      </c>
      <c r="J18" s="20">
        <f>IF(AND(A18&gt;0,ISNUMBER(A18)),IF(fix10L[[#This Row],[ABBib]]&gt;0,J17+1,J17),0)</f>
        <v>4</v>
      </c>
    </row>
    <row r="19" spans="1:10" x14ac:dyDescent="0.25">
      <c r="A19">
        <v>15</v>
      </c>
      <c r="B19">
        <v>38</v>
      </c>
      <c r="C19">
        <v>108001</v>
      </c>
      <c r="D19" t="s">
        <v>140</v>
      </c>
      <c r="E19">
        <v>2000</v>
      </c>
      <c r="F19" t="s">
        <v>98</v>
      </c>
      <c r="I19" s="20">
        <f>IFERROR(VLOOKUP(C19,PRSWomen2017[],1,FALSE),0)</f>
        <v>108001</v>
      </c>
      <c r="J19" s="20">
        <f>IF(AND(A19&gt;0,ISNUMBER(A19)),IF(fix10L[[#This Row],[ABBib]]&gt;0,J18+1,J18),0)</f>
        <v>5</v>
      </c>
    </row>
    <row r="20" spans="1:10" x14ac:dyDescent="0.25">
      <c r="A20">
        <v>16</v>
      </c>
      <c r="B20">
        <v>31</v>
      </c>
      <c r="C20">
        <v>108018</v>
      </c>
      <c r="D20" t="s">
        <v>145</v>
      </c>
      <c r="E20">
        <v>2000</v>
      </c>
      <c r="F20" t="s">
        <v>98</v>
      </c>
      <c r="I20" s="20">
        <f>IFERROR(VLOOKUP(C20,PRSWomen2017[],1,FALSE),0)</f>
        <v>108018</v>
      </c>
      <c r="J20" s="20">
        <f>IF(AND(A20&gt;0,ISNUMBER(A20)),IF(fix10L[[#This Row],[ABBib]]&gt;0,J19+1,J19),0)</f>
        <v>6</v>
      </c>
    </row>
    <row r="21" spans="1:10" x14ac:dyDescent="0.25">
      <c r="A21">
        <v>17</v>
      </c>
      <c r="B21">
        <v>26</v>
      </c>
      <c r="C21">
        <v>107843</v>
      </c>
      <c r="D21" t="s">
        <v>123</v>
      </c>
      <c r="E21">
        <v>1999</v>
      </c>
      <c r="F21" t="s">
        <v>98</v>
      </c>
      <c r="I21" s="20">
        <f>IFERROR(VLOOKUP(C21,PRSWomen2017[],1,FALSE),0)</f>
        <v>107843</v>
      </c>
      <c r="J21" s="20">
        <f>IF(AND(A21&gt;0,ISNUMBER(A21)),IF(fix10L[[#This Row],[ABBib]]&gt;0,J20+1,J20),0)</f>
        <v>7</v>
      </c>
    </row>
    <row r="22" spans="1:10" x14ac:dyDescent="0.25">
      <c r="A22">
        <v>18</v>
      </c>
      <c r="B22">
        <v>25</v>
      </c>
      <c r="C22">
        <v>107848</v>
      </c>
      <c r="D22" t="s">
        <v>126</v>
      </c>
      <c r="E22">
        <v>1999</v>
      </c>
      <c r="F22" t="s">
        <v>98</v>
      </c>
      <c r="I22" s="20">
        <f>IFERROR(VLOOKUP(C22,PRSWomen2017[],1,FALSE),0)</f>
        <v>107848</v>
      </c>
      <c r="J22" s="20">
        <f>IF(AND(A22&gt;0,ISNUMBER(A22)),IF(fix10L[[#This Row],[ABBib]]&gt;0,J21+1,J21),0)</f>
        <v>8</v>
      </c>
    </row>
    <row r="23" spans="1:10" x14ac:dyDescent="0.25">
      <c r="A23">
        <v>19</v>
      </c>
      <c r="B23">
        <v>35</v>
      </c>
      <c r="C23">
        <v>107998</v>
      </c>
      <c r="D23" t="s">
        <v>261</v>
      </c>
      <c r="E23">
        <v>2000</v>
      </c>
      <c r="F23" t="s">
        <v>98</v>
      </c>
      <c r="I23" s="20">
        <f>IFERROR(VLOOKUP(C23,PRSWomen2017[],1,FALSE),0)</f>
        <v>0</v>
      </c>
      <c r="J23" s="20">
        <f>IF(AND(A23&gt;0,ISNUMBER(A23)),IF(fix10L[[#This Row],[ABBib]]&gt;0,J22+1,J22),0)</f>
        <v>8</v>
      </c>
    </row>
    <row r="24" spans="1:10" x14ac:dyDescent="0.25">
      <c r="A24">
        <v>20</v>
      </c>
      <c r="B24">
        <v>32</v>
      </c>
      <c r="C24">
        <v>6535994</v>
      </c>
      <c r="D24" t="s">
        <v>263</v>
      </c>
      <c r="E24">
        <v>1998</v>
      </c>
      <c r="F24" t="s">
        <v>96</v>
      </c>
      <c r="I24" s="20">
        <f>IFERROR(VLOOKUP(C24,PRSWomen2017[],1,FALSE),0)</f>
        <v>0</v>
      </c>
      <c r="J24" s="20">
        <f>IF(AND(A24&gt;0,ISNUMBER(A24)),IF(fix10L[[#This Row],[ABBib]]&gt;0,J23+1,J23),0)</f>
        <v>8</v>
      </c>
    </row>
    <row r="25" spans="1:10" x14ac:dyDescent="0.25">
      <c r="A25">
        <v>21</v>
      </c>
      <c r="B25">
        <v>19</v>
      </c>
      <c r="C25">
        <v>107864</v>
      </c>
      <c r="D25" t="s">
        <v>265</v>
      </c>
      <c r="E25">
        <v>1999</v>
      </c>
      <c r="F25" t="s">
        <v>98</v>
      </c>
      <c r="I25" s="20">
        <f>IFERROR(VLOOKUP(C25,PRSWomen2017[],1,FALSE),0)</f>
        <v>0</v>
      </c>
      <c r="J25" s="20">
        <f>IF(AND(A25&gt;0,ISNUMBER(A25)),IF(fix10L[[#This Row],[ABBib]]&gt;0,J24+1,J24),0)</f>
        <v>8</v>
      </c>
    </row>
    <row r="26" spans="1:10" x14ac:dyDescent="0.25">
      <c r="A26">
        <v>22</v>
      </c>
      <c r="B26">
        <v>54</v>
      </c>
      <c r="C26">
        <v>6536421</v>
      </c>
      <c r="D26" t="s">
        <v>267</v>
      </c>
      <c r="E26">
        <v>2000</v>
      </c>
      <c r="F26" t="s">
        <v>96</v>
      </c>
      <c r="I26" s="20">
        <f>IFERROR(VLOOKUP(C26,PRSWomen2017[],1,FALSE),0)</f>
        <v>0</v>
      </c>
      <c r="J26" s="20">
        <f>IF(AND(A26&gt;0,ISNUMBER(A26)),IF(fix10L[[#This Row],[ABBib]]&gt;0,J25+1,J25),0)</f>
        <v>8</v>
      </c>
    </row>
    <row r="27" spans="1:10" x14ac:dyDescent="0.25">
      <c r="A27">
        <v>23</v>
      </c>
      <c r="B27">
        <v>48</v>
      </c>
      <c r="C27">
        <v>107996</v>
      </c>
      <c r="D27" t="s">
        <v>262</v>
      </c>
      <c r="E27">
        <v>2000</v>
      </c>
      <c r="F27" t="s">
        <v>98</v>
      </c>
      <c r="I27" s="20">
        <f>IFERROR(VLOOKUP(C27,PRSWomen2017[],1,FALSE),0)</f>
        <v>0</v>
      </c>
      <c r="J27" s="20">
        <f>IF(AND(A27&gt;0,ISNUMBER(A27)),IF(fix10L[[#This Row],[ABBib]]&gt;0,J26+1,J26),0)</f>
        <v>8</v>
      </c>
    </row>
    <row r="28" spans="1:10" x14ac:dyDescent="0.25">
      <c r="A28">
        <v>24</v>
      </c>
      <c r="B28">
        <v>42</v>
      </c>
      <c r="C28">
        <v>108000</v>
      </c>
      <c r="D28" t="s">
        <v>131</v>
      </c>
      <c r="E28">
        <v>2000</v>
      </c>
      <c r="F28" t="s">
        <v>98</v>
      </c>
      <c r="I28" s="20">
        <f>IFERROR(VLOOKUP(C28,PRSWomen2017[],1,FALSE),0)</f>
        <v>0</v>
      </c>
      <c r="J28" s="20">
        <f>IF(AND(A28&gt;0,ISNUMBER(A28)),IF(fix10L[[#This Row],[ABBib]]&gt;0,J27+1,J27),0)</f>
        <v>8</v>
      </c>
    </row>
    <row r="29" spans="1:10" x14ac:dyDescent="0.25">
      <c r="A29">
        <v>25</v>
      </c>
      <c r="B29">
        <v>33</v>
      </c>
      <c r="C29">
        <v>108015</v>
      </c>
      <c r="D29" t="s">
        <v>122</v>
      </c>
      <c r="E29">
        <v>2000</v>
      </c>
      <c r="F29" t="s">
        <v>98</v>
      </c>
      <c r="I29" s="20">
        <f>IFERROR(VLOOKUP(C29,PRSWomen2017[],1,FALSE),0)</f>
        <v>108015</v>
      </c>
      <c r="J29" s="20">
        <f>IF(AND(A29&gt;0,ISNUMBER(A29)),IF(fix10L[[#This Row],[ABBib]]&gt;0,J28+1,J28),0)</f>
        <v>9</v>
      </c>
    </row>
    <row r="30" spans="1:10" x14ac:dyDescent="0.25">
      <c r="A30">
        <v>26</v>
      </c>
      <c r="B30">
        <v>53</v>
      </c>
      <c r="C30">
        <v>107997</v>
      </c>
      <c r="D30" t="s">
        <v>271</v>
      </c>
      <c r="E30">
        <v>2000</v>
      </c>
      <c r="F30" t="s">
        <v>98</v>
      </c>
      <c r="I30" s="20">
        <f>IFERROR(VLOOKUP(C30,PRSWomen2017[],1,FALSE),0)</f>
        <v>0</v>
      </c>
      <c r="J30" s="20">
        <f>IF(AND(A30&gt;0,ISNUMBER(A30)),IF(fix10L[[#This Row],[ABBib]]&gt;0,J29+1,J29),0)</f>
        <v>9</v>
      </c>
    </row>
    <row r="31" spans="1:10" x14ac:dyDescent="0.25">
      <c r="A31">
        <v>27</v>
      </c>
      <c r="B31">
        <v>40</v>
      </c>
      <c r="C31">
        <v>107992</v>
      </c>
      <c r="D31" t="s">
        <v>139</v>
      </c>
      <c r="E31">
        <v>2000</v>
      </c>
      <c r="F31" t="s">
        <v>98</v>
      </c>
      <c r="I31" s="20">
        <f>IFERROR(VLOOKUP(C31,PRSWomen2017[],1,FALSE),0)</f>
        <v>107992</v>
      </c>
      <c r="J31" s="20">
        <f>IF(AND(A31&gt;0,ISNUMBER(A31)),IF(fix10L[[#This Row],[ABBib]]&gt;0,J30+1,J30),0)</f>
        <v>10</v>
      </c>
    </row>
    <row r="32" spans="1:10" x14ac:dyDescent="0.25">
      <c r="A32">
        <v>28</v>
      </c>
      <c r="B32">
        <v>46</v>
      </c>
      <c r="C32">
        <v>6536376</v>
      </c>
      <c r="D32" t="s">
        <v>266</v>
      </c>
      <c r="E32">
        <v>2000</v>
      </c>
      <c r="F32" t="s">
        <v>96</v>
      </c>
      <c r="I32" s="20">
        <f>IFERROR(VLOOKUP(C32,PRSWomen2017[],1,FALSE),0)</f>
        <v>0</v>
      </c>
      <c r="J32" s="20">
        <f>IF(AND(A32&gt;0,ISNUMBER(A32)),IF(fix10L[[#This Row],[ABBib]]&gt;0,J31+1,J31),0)</f>
        <v>10</v>
      </c>
    </row>
    <row r="33" spans="1:10" x14ac:dyDescent="0.25">
      <c r="A33">
        <v>29</v>
      </c>
      <c r="B33">
        <v>37</v>
      </c>
      <c r="C33">
        <v>45399</v>
      </c>
      <c r="D33" t="s">
        <v>273</v>
      </c>
      <c r="E33">
        <v>1998</v>
      </c>
      <c r="F33" t="s">
        <v>274</v>
      </c>
      <c r="I33" s="20">
        <f>IFERROR(VLOOKUP(C33,PRSWomen2017[],1,FALSE),0)</f>
        <v>0</v>
      </c>
      <c r="J33" s="20">
        <f>IF(AND(A33&gt;0,ISNUMBER(A33)),IF(fix10L[[#This Row],[ABBib]]&gt;0,J32+1,J32),0)</f>
        <v>10</v>
      </c>
    </row>
    <row r="34" spans="1:10" x14ac:dyDescent="0.25">
      <c r="A34">
        <v>30</v>
      </c>
      <c r="B34">
        <v>43</v>
      </c>
      <c r="C34">
        <v>108014</v>
      </c>
      <c r="D34" t="s">
        <v>133</v>
      </c>
      <c r="E34">
        <v>2000</v>
      </c>
      <c r="F34" t="s">
        <v>98</v>
      </c>
      <c r="I34" s="20">
        <f>IFERROR(VLOOKUP(C34,PRSWomen2017[],1,FALSE),0)</f>
        <v>0</v>
      </c>
      <c r="J34" s="20">
        <f>IF(AND(A34&gt;0,ISNUMBER(A34)),IF(fix10L[[#This Row],[ABBib]]&gt;0,J33+1,J33),0)</f>
        <v>10</v>
      </c>
    </row>
    <row r="35" spans="1:10" x14ac:dyDescent="0.25">
      <c r="A35">
        <v>31</v>
      </c>
      <c r="B35">
        <v>49</v>
      </c>
      <c r="C35">
        <v>6536549</v>
      </c>
      <c r="D35" t="s">
        <v>268</v>
      </c>
      <c r="E35">
        <v>2000</v>
      </c>
      <c r="F35" t="s">
        <v>96</v>
      </c>
      <c r="I35" s="20">
        <f>IFERROR(VLOOKUP(C35,PRSWomen2017[],1,FALSE),0)</f>
        <v>0</v>
      </c>
      <c r="J35" s="20">
        <f>IF(AND(A35&gt;0,ISNUMBER(A35)),IF(fix10L[[#This Row],[ABBib]]&gt;0,J34+1,J34),0)</f>
        <v>10</v>
      </c>
    </row>
    <row r="36" spans="1:10" x14ac:dyDescent="0.25">
      <c r="A36">
        <v>32</v>
      </c>
      <c r="B36">
        <v>45</v>
      </c>
      <c r="C36">
        <v>6536431</v>
      </c>
      <c r="D36" t="s">
        <v>270</v>
      </c>
      <c r="E36">
        <v>2000</v>
      </c>
      <c r="F36" t="s">
        <v>96</v>
      </c>
      <c r="I36" s="20">
        <f>IFERROR(VLOOKUP(C36,PRSWomen2017[],1,FALSE),0)</f>
        <v>0</v>
      </c>
      <c r="J36" s="20">
        <f>IF(AND(A36&gt;0,ISNUMBER(A36)),IF(fix10L[[#This Row],[ABBib]]&gt;0,J35+1,J35),0)</f>
        <v>10</v>
      </c>
    </row>
    <row r="37" spans="1:10" x14ac:dyDescent="0.25">
      <c r="A37" t="s">
        <v>221</v>
      </c>
      <c r="I37" s="20">
        <f>IFERROR(VLOOKUP(C37,PRSWomen2017[],1,FALSE),0)</f>
        <v>0</v>
      </c>
      <c r="J37" s="20">
        <f>IF(AND(A37&gt;0,ISNUMBER(A37)),IF(fix10L[[#This Row],[ABBib]]&gt;0,J36+1,J36),0)</f>
        <v>0</v>
      </c>
    </row>
    <row r="38" spans="1:10" x14ac:dyDescent="0.25">
      <c r="I38" s="20">
        <f>IFERROR(VLOOKUP(C38,PRSWomen2017[],1,FALSE),0)</f>
        <v>0</v>
      </c>
      <c r="J38" s="20">
        <f>IF(AND(A38&gt;0,ISNUMBER(A38)),IF(fix10L[[#This Row],[ABBib]]&gt;0,J37+1,J37),0)</f>
        <v>0</v>
      </c>
    </row>
    <row r="39" spans="1:10" x14ac:dyDescent="0.25">
      <c r="B39">
        <v>6</v>
      </c>
      <c r="C39">
        <v>506109</v>
      </c>
      <c r="D39" t="s">
        <v>241</v>
      </c>
      <c r="E39">
        <v>1991</v>
      </c>
      <c r="F39" t="s">
        <v>242</v>
      </c>
      <c r="I39" s="20">
        <f>IFERROR(VLOOKUP(C39,PRSWomen2017[],1,FALSE),0)</f>
        <v>0</v>
      </c>
      <c r="J39" s="20">
        <f>IF(AND(A39&gt;0,ISNUMBER(A39)),IF(fix10L[[#This Row],[ABBib]]&gt;0,J38+1,J38),0)</f>
        <v>0</v>
      </c>
    </row>
    <row r="40" spans="1:10" x14ac:dyDescent="0.25">
      <c r="A40" t="s">
        <v>138</v>
      </c>
      <c r="I40" s="20">
        <f>IFERROR(VLOOKUP(C40,PRSWomen2017[],1,FALSE),0)</f>
        <v>0</v>
      </c>
      <c r="J40" s="20">
        <f>IF(AND(A40&gt;0,ISNUMBER(A40)),IF(fix10L[[#This Row],[ABBib]]&gt;0,J39+1,J39),0)</f>
        <v>0</v>
      </c>
    </row>
    <row r="41" spans="1:10" x14ac:dyDescent="0.25">
      <c r="I41" s="20">
        <f>IFERROR(VLOOKUP(C41,PRSWomen2017[],1,FALSE),0)</f>
        <v>0</v>
      </c>
      <c r="J41" s="20">
        <f>IF(AND(A41&gt;0,ISNUMBER(A41)),IF(fix10L[[#This Row],[ABBib]]&gt;0,J40+1,J40),0)</f>
        <v>0</v>
      </c>
    </row>
    <row r="42" spans="1:10" x14ac:dyDescent="0.25">
      <c r="B42">
        <v>51</v>
      </c>
      <c r="C42">
        <v>6536438</v>
      </c>
      <c r="D42" t="s">
        <v>248</v>
      </c>
      <c r="E42">
        <v>2000</v>
      </c>
      <c r="F42" t="s">
        <v>96</v>
      </c>
      <c r="I42" s="20">
        <f>IFERROR(VLOOKUP(C42,PRSWomen2017[],1,FALSE),0)</f>
        <v>0</v>
      </c>
      <c r="J42" s="20">
        <f>IF(AND(A42&gt;0,ISNUMBER(A42)),IF(fix10L[[#This Row],[ABBib]]&gt;0,J41+1,J41),0)</f>
        <v>0</v>
      </c>
    </row>
    <row r="43" spans="1:10" x14ac:dyDescent="0.25">
      <c r="B43">
        <v>34</v>
      </c>
      <c r="C43">
        <v>107850</v>
      </c>
      <c r="D43" t="s">
        <v>151</v>
      </c>
      <c r="E43">
        <v>1999</v>
      </c>
      <c r="F43" t="s">
        <v>98</v>
      </c>
      <c r="I43" s="20">
        <f>IFERROR(VLOOKUP(C43,PRSWomen2017[],1,FALSE),0)</f>
        <v>107850</v>
      </c>
      <c r="J43" s="20">
        <f>IF(AND(A43&gt;0,ISNUMBER(A43)),IF(fix10L[[#This Row],[ABBib]]&gt;0,J42+1,J42),0)</f>
        <v>0</v>
      </c>
    </row>
    <row r="44" spans="1:10" x14ac:dyDescent="0.25">
      <c r="B44">
        <v>29</v>
      </c>
      <c r="C44">
        <v>506793</v>
      </c>
      <c r="D44" t="s">
        <v>252</v>
      </c>
      <c r="E44">
        <v>1997</v>
      </c>
      <c r="F44" t="s">
        <v>242</v>
      </c>
      <c r="I44" s="20">
        <f>IFERROR(VLOOKUP(C44,PRSWomen2017[],1,FALSE),0)</f>
        <v>0</v>
      </c>
      <c r="J44" s="20">
        <f>IF(AND(A44&gt;0,ISNUMBER(A44)),IF(fix10L[[#This Row],[ABBib]]&gt;0,J43+1,J43),0)</f>
        <v>0</v>
      </c>
    </row>
    <row r="45" spans="1:10" x14ac:dyDescent="0.25">
      <c r="B45">
        <v>28</v>
      </c>
      <c r="C45">
        <v>107971</v>
      </c>
      <c r="D45" t="s">
        <v>256</v>
      </c>
      <c r="E45">
        <v>1999</v>
      </c>
      <c r="F45" t="s">
        <v>98</v>
      </c>
      <c r="I45" s="20">
        <f>IFERROR(VLOOKUP(C45,PRSWomen2017[],1,FALSE),0)</f>
        <v>107971</v>
      </c>
      <c r="J45" s="20">
        <f>IF(AND(A45&gt;0,ISNUMBER(A45)),IF(fix10L[[#This Row],[ABBib]]&gt;0,J44+1,J44),0)</f>
        <v>0</v>
      </c>
    </row>
    <row r="46" spans="1:10" x14ac:dyDescent="0.25">
      <c r="B46">
        <v>27</v>
      </c>
      <c r="C46">
        <v>6536282</v>
      </c>
      <c r="D46" t="s">
        <v>260</v>
      </c>
      <c r="E46">
        <v>1999</v>
      </c>
      <c r="F46" t="s">
        <v>96</v>
      </c>
      <c r="I46" s="20">
        <f>IFERROR(VLOOKUP(C46,PRSWomen2017[],1,FALSE),0)</f>
        <v>0</v>
      </c>
      <c r="J46" s="20">
        <f>IF(AND(A46&gt;0,ISNUMBER(A46)),IF(fix10L[[#This Row],[ABBib]]&gt;0,J45+1,J45),0)</f>
        <v>0</v>
      </c>
    </row>
    <row r="47" spans="1:10" x14ac:dyDescent="0.25">
      <c r="B47">
        <v>24</v>
      </c>
      <c r="C47">
        <v>107839</v>
      </c>
      <c r="D47" t="s">
        <v>142</v>
      </c>
      <c r="E47">
        <v>1999</v>
      </c>
      <c r="F47" t="s">
        <v>98</v>
      </c>
      <c r="I47" s="20">
        <f>IFERROR(VLOOKUP(C47,PRSWomen2017[],1,FALSE),0)</f>
        <v>107839</v>
      </c>
      <c r="J47" s="20">
        <f>IF(AND(A47&gt;0,ISNUMBER(A47)),IF(fix10L[[#This Row],[ABBib]]&gt;0,J46+1,J46),0)</f>
        <v>0</v>
      </c>
    </row>
    <row r="48" spans="1:10" x14ac:dyDescent="0.25">
      <c r="B48">
        <v>16</v>
      </c>
      <c r="C48">
        <v>107841</v>
      </c>
      <c r="D48" t="s">
        <v>143</v>
      </c>
      <c r="E48">
        <v>1999</v>
      </c>
      <c r="F48" t="s">
        <v>98</v>
      </c>
      <c r="I48" s="20">
        <f>IFERROR(VLOOKUP(C48,PRSWomen2017[],1,FALSE),0)</f>
        <v>107841</v>
      </c>
      <c r="J48" s="20">
        <f>IF(AND(A48&gt;0,ISNUMBER(A48)),IF(fix10L[[#This Row],[ABBib]]&gt;0,J47+1,J47),0)</f>
        <v>0</v>
      </c>
    </row>
    <row r="49" spans="1:10" x14ac:dyDescent="0.25">
      <c r="B49">
        <v>14</v>
      </c>
      <c r="C49">
        <v>107871</v>
      </c>
      <c r="D49" t="s">
        <v>220</v>
      </c>
      <c r="E49">
        <v>1999</v>
      </c>
      <c r="F49" t="s">
        <v>98</v>
      </c>
      <c r="I49" s="20">
        <f>IFERROR(VLOOKUP(C49,PRSWomen2017[],1,FALSE),0)</f>
        <v>0</v>
      </c>
      <c r="J49" s="20">
        <f>IF(AND(A49&gt;0,ISNUMBER(A49)),IF(fix10L[[#This Row],[ABBib]]&gt;0,J48+1,J48),0)</f>
        <v>0</v>
      </c>
    </row>
    <row r="50" spans="1:10" x14ac:dyDescent="0.25">
      <c r="B50">
        <v>10</v>
      </c>
      <c r="C50">
        <v>107648</v>
      </c>
      <c r="D50" t="s">
        <v>247</v>
      </c>
      <c r="E50">
        <v>1997</v>
      </c>
      <c r="F50" t="s">
        <v>98</v>
      </c>
      <c r="I50" s="20">
        <f>IFERROR(VLOOKUP(C50,PRSWomen2017[],1,FALSE),0)</f>
        <v>107648</v>
      </c>
      <c r="J50" s="20">
        <f>IF(AND(A50&gt;0,ISNUMBER(A50)),IF(fix10L[[#This Row],[ABBib]]&gt;0,J49+1,J49),0)</f>
        <v>0</v>
      </c>
    </row>
    <row r="51" spans="1:10" x14ac:dyDescent="0.25">
      <c r="B51">
        <v>7</v>
      </c>
      <c r="C51">
        <v>6536236</v>
      </c>
      <c r="D51" t="s">
        <v>251</v>
      </c>
      <c r="E51">
        <v>1999</v>
      </c>
      <c r="F51" t="s">
        <v>96</v>
      </c>
      <c r="I51" s="20">
        <f>IFERROR(VLOOKUP(C51,PRSWomen2017[],1,FALSE),0)</f>
        <v>0</v>
      </c>
      <c r="J51" s="20">
        <f>IF(AND(A51&gt;0,ISNUMBER(A51)),IF(fix10L[[#This Row],[ABBib]]&gt;0,J50+1,J50),0)</f>
        <v>0</v>
      </c>
    </row>
    <row r="52" spans="1:10" x14ac:dyDescent="0.25">
      <c r="B52">
        <v>5</v>
      </c>
      <c r="C52">
        <v>6535942</v>
      </c>
      <c r="D52" t="s">
        <v>243</v>
      </c>
      <c r="E52">
        <v>1998</v>
      </c>
      <c r="F52" t="s">
        <v>96</v>
      </c>
      <c r="I52" s="20">
        <f>IFERROR(VLOOKUP(C52,PRSWomen2017[],1,FALSE),0)</f>
        <v>0</v>
      </c>
      <c r="J52" s="20">
        <f>IF(AND(A52&gt;0,ISNUMBER(A52)),IF(fix10L[[#This Row],[ABBib]]&gt;0,J51+1,J51),0)</f>
        <v>0</v>
      </c>
    </row>
    <row r="53" spans="1:10" x14ac:dyDescent="0.25">
      <c r="B53">
        <v>2</v>
      </c>
      <c r="C53">
        <v>107847</v>
      </c>
      <c r="D53" t="s">
        <v>246</v>
      </c>
      <c r="E53">
        <v>1999</v>
      </c>
      <c r="F53" t="s">
        <v>98</v>
      </c>
      <c r="I53" s="20">
        <f>IFERROR(VLOOKUP(C53,PRSWomen2017[],1,FALSE),0)</f>
        <v>107847</v>
      </c>
      <c r="J53" s="20">
        <f>IF(AND(A53&gt;0,ISNUMBER(A53)),IF(fix10L[[#This Row],[ABBib]]&gt;0,J52+1,J52),0)</f>
        <v>0</v>
      </c>
    </row>
    <row r="54" spans="1:10" x14ac:dyDescent="0.25">
      <c r="A54" t="s">
        <v>144</v>
      </c>
      <c r="I54" s="20">
        <f>IFERROR(VLOOKUP(C54,PRSWomen2017[],1,FALSE),0)</f>
        <v>0</v>
      </c>
      <c r="J54" s="20">
        <f>IF(AND(A54&gt;0,ISNUMBER(A54)),IF(fix10L[[#This Row],[ABBib]]&gt;0,J53+1,J53),0)</f>
        <v>0</v>
      </c>
    </row>
    <row r="55" spans="1:10" x14ac:dyDescent="0.25">
      <c r="I55" s="20">
        <f>IFERROR(VLOOKUP(C55,PRSWomen2017[],1,FALSE),0)</f>
        <v>0</v>
      </c>
      <c r="J55" s="20">
        <f>IF(AND(A55&gt;0,ISNUMBER(A55)),IF(fix10L[[#This Row],[ABBib]]&gt;0,J54+1,J54),0)</f>
        <v>0</v>
      </c>
    </row>
    <row r="56" spans="1:10" x14ac:dyDescent="0.25">
      <c r="B56">
        <v>55</v>
      </c>
      <c r="C56">
        <v>107999</v>
      </c>
      <c r="D56" t="s">
        <v>269</v>
      </c>
      <c r="E56">
        <v>2000</v>
      </c>
      <c r="F56" t="s">
        <v>98</v>
      </c>
      <c r="I56" s="20">
        <f>IFERROR(VLOOKUP(C56,PRSWomen2017[],1,FALSE),0)</f>
        <v>0</v>
      </c>
      <c r="J56" s="20">
        <f>IF(AND(A56&gt;0,ISNUMBER(A56)),IF(fix10L[[#This Row],[ABBib]]&gt;0,J55+1,J55),0)</f>
        <v>0</v>
      </c>
    </row>
    <row r="57" spans="1:10" x14ac:dyDescent="0.25">
      <c r="B57">
        <v>50</v>
      </c>
      <c r="C57">
        <v>6536499</v>
      </c>
      <c r="D57" t="s">
        <v>272</v>
      </c>
      <c r="E57">
        <v>2000</v>
      </c>
      <c r="F57" t="s">
        <v>96</v>
      </c>
      <c r="I57" s="20">
        <f>IFERROR(VLOOKUP(C57,PRSWomen2017[],1,FALSE),0)</f>
        <v>0</v>
      </c>
      <c r="J57" s="20">
        <f>IF(AND(A57&gt;0,ISNUMBER(A57)),IF(fix10L[[#This Row],[ABBib]]&gt;0,J56+1,J56),0)</f>
        <v>0</v>
      </c>
    </row>
    <row r="58" spans="1:10" x14ac:dyDescent="0.25">
      <c r="B58">
        <v>47</v>
      </c>
      <c r="C58">
        <v>107995</v>
      </c>
      <c r="D58" t="s">
        <v>264</v>
      </c>
      <c r="E58">
        <v>2000</v>
      </c>
      <c r="F58" t="s">
        <v>98</v>
      </c>
      <c r="I58" s="20">
        <f>IFERROR(VLOOKUP(C58,PRSWomen2017[],1,FALSE),0)</f>
        <v>0</v>
      </c>
      <c r="J58" s="20">
        <f>IF(AND(A58&gt;0,ISNUMBER(A58)),IF(fix10L[[#This Row],[ABBib]]&gt;0,J57+1,J57),0)</f>
        <v>0</v>
      </c>
    </row>
    <row r="59" spans="1:10" x14ac:dyDescent="0.25">
      <c r="B59">
        <v>44</v>
      </c>
      <c r="C59">
        <v>107994</v>
      </c>
      <c r="D59" t="s">
        <v>134</v>
      </c>
      <c r="E59">
        <v>1999</v>
      </c>
      <c r="F59" t="s">
        <v>98</v>
      </c>
      <c r="I59" s="20">
        <f>IFERROR(VLOOKUP(C59,PRSWomen2017[],1,FALSE),0)</f>
        <v>0</v>
      </c>
      <c r="J59" s="20">
        <f>IF(AND(A59&gt;0,ISNUMBER(A59)),IF(fix10L[[#This Row],[ABBib]]&gt;0,J58+1,J58),0)</f>
        <v>0</v>
      </c>
    </row>
    <row r="60" spans="1:10" x14ac:dyDescent="0.25">
      <c r="B60">
        <v>41</v>
      </c>
      <c r="C60">
        <v>6536319</v>
      </c>
      <c r="D60" t="s">
        <v>275</v>
      </c>
      <c r="E60">
        <v>1999</v>
      </c>
      <c r="F60" t="s">
        <v>96</v>
      </c>
      <c r="I60" s="20">
        <f>IFERROR(VLOOKUP(C60,PRSWomen2017[],1,FALSE),0)</f>
        <v>0</v>
      </c>
      <c r="J60" s="20">
        <f>IF(AND(A60&gt;0,ISNUMBER(A60)),IF(fix10L[[#This Row],[ABBib]]&gt;0,J59+1,J59),0)</f>
        <v>0</v>
      </c>
    </row>
    <row r="61" spans="1:10" x14ac:dyDescent="0.25">
      <c r="B61">
        <v>39</v>
      </c>
      <c r="C61">
        <v>107849</v>
      </c>
      <c r="D61" t="s">
        <v>137</v>
      </c>
      <c r="E61">
        <v>1999</v>
      </c>
      <c r="F61" t="s">
        <v>98</v>
      </c>
      <c r="I61" s="20">
        <f>IFERROR(VLOOKUP(C61,PRSWomen2017[],1,FALSE),0)</f>
        <v>107849</v>
      </c>
      <c r="J61" s="20">
        <f>IF(AND(A61&gt;0,ISNUMBER(A61)),IF(fix10L[[#This Row],[ABBib]]&gt;0,J60+1,J60),0)</f>
        <v>0</v>
      </c>
    </row>
    <row r="62" spans="1:10" x14ac:dyDescent="0.25">
      <c r="B62">
        <v>36</v>
      </c>
      <c r="C62">
        <v>107837</v>
      </c>
      <c r="D62" t="s">
        <v>132</v>
      </c>
      <c r="E62">
        <v>1999</v>
      </c>
      <c r="F62" t="s">
        <v>98</v>
      </c>
      <c r="I62" s="20">
        <f>IFERROR(VLOOKUP(C62,PRSWomen2017[],1,FALSE),0)</f>
        <v>107837</v>
      </c>
      <c r="J62" s="20">
        <f>IF(AND(A62&gt;0,ISNUMBER(A62)),IF(fix10L[[#This Row],[ABBib]]&gt;0,J61+1,J61),0)</f>
        <v>0</v>
      </c>
    </row>
    <row r="63" spans="1:10" x14ac:dyDescent="0.25">
      <c r="B63">
        <v>20</v>
      </c>
      <c r="C63">
        <v>6536172</v>
      </c>
      <c r="D63" t="s">
        <v>255</v>
      </c>
      <c r="E63">
        <v>1999</v>
      </c>
      <c r="F63" t="s">
        <v>96</v>
      </c>
      <c r="I63" s="20">
        <f>IFERROR(VLOOKUP(C63,PRSWomen2017[],1,FALSE),0)</f>
        <v>0</v>
      </c>
      <c r="J63" s="20">
        <f>IF(AND(A63&gt;0,ISNUMBER(A63)),IF(fix10L[[#This Row],[ABBib]]&gt;0,J62+1,J62),0)</f>
        <v>0</v>
      </c>
    </row>
    <row r="64" spans="1:10" x14ac:dyDescent="0.25">
      <c r="B64">
        <v>18</v>
      </c>
      <c r="C64">
        <v>107649</v>
      </c>
      <c r="D64" t="s">
        <v>119</v>
      </c>
      <c r="E64">
        <v>1997</v>
      </c>
      <c r="F64" t="s">
        <v>98</v>
      </c>
      <c r="I64" s="20">
        <f>IFERROR(VLOOKUP(C64,PRSWomen2017[],1,FALSE),0)</f>
        <v>107649</v>
      </c>
      <c r="J64" s="20">
        <f>IF(AND(A64&gt;0,ISNUMBER(A64)),IF(fix10L[[#This Row],[ABBib]]&gt;0,J63+1,J63),0)</f>
        <v>0</v>
      </c>
    </row>
    <row r="65" spans="1:10" x14ac:dyDescent="0.25">
      <c r="A65" s="20"/>
      <c r="B65" s="20">
        <v>13</v>
      </c>
      <c r="C65" s="20">
        <v>107695</v>
      </c>
      <c r="D65" s="20" t="s">
        <v>245</v>
      </c>
      <c r="E65" s="20">
        <v>1997</v>
      </c>
      <c r="F65" s="20" t="s">
        <v>98</v>
      </c>
      <c r="I65" s="20">
        <f>IFERROR(VLOOKUP(C67,PRSWomen2017[],1,FALSE),0)</f>
        <v>0</v>
      </c>
      <c r="J65" s="20">
        <f>IF(AND(A67&gt;0,ISNUMBER(A67)),IF(fix10L[[#This Row],[ABBib]]&gt;0,J64+1,J64),0)</f>
        <v>0</v>
      </c>
    </row>
    <row r="66" spans="1:10" x14ac:dyDescent="0.25">
      <c r="A66" s="20"/>
      <c r="B66" s="20">
        <v>9</v>
      </c>
      <c r="C66" s="20">
        <v>107811</v>
      </c>
      <c r="D66" s="20" t="s">
        <v>159</v>
      </c>
      <c r="E66" s="20">
        <v>1998</v>
      </c>
      <c r="F66" s="20" t="s">
        <v>98</v>
      </c>
      <c r="I66" s="20">
        <f>IFERROR(VLOOKUP(C68,PRSWomen2017[],1,FALSE),0)</f>
        <v>0</v>
      </c>
      <c r="J66" s="20">
        <f>IF(AND(A68&gt;0,ISNUMBER(A68)),IF(fix10L[[#This Row],[ABBib]]&gt;0,J65+1,J65),0)</f>
        <v>0</v>
      </c>
    </row>
    <row r="67" spans="1:10" x14ac:dyDescent="0.25">
      <c r="A67" s="20"/>
      <c r="B67" s="20"/>
      <c r="C67" s="20"/>
      <c r="D67" s="20"/>
      <c r="E67" s="20"/>
      <c r="F67" s="20"/>
      <c r="I67" s="20">
        <f>IFERROR(VLOOKUP(C69,PRSWomen2017[],1,FALSE),0)</f>
        <v>0</v>
      </c>
      <c r="J67" s="20">
        <f>IF(AND(A69&gt;0,ISNUMBER(A69)),IF(fix10L[[#This Row],[ABBib]]&gt;0,J66+1,J66),0)</f>
        <v>0</v>
      </c>
    </row>
    <row r="68" spans="1:10" x14ac:dyDescent="0.25">
      <c r="I68" s="20">
        <f>IFERROR(VLOOKUP(C70,PRSWomen2017[],1,FALSE),0)</f>
        <v>0</v>
      </c>
      <c r="J68" s="20">
        <f>IF(AND(A70&gt;0,ISNUMBER(A70)),IF(fix10L[[#This Row],[ABBib]]&gt;0,J67+1,J67),0)</f>
        <v>0</v>
      </c>
    </row>
    <row r="69" spans="1:10" x14ac:dyDescent="0.25">
      <c r="I69" s="20">
        <f>IFERROR(VLOOKUP(C71,PRSWomen2017[],1,FALSE),0)</f>
        <v>0</v>
      </c>
      <c r="J69" s="20">
        <f>IF(AND(A71&gt;0,ISNUMBER(A71)),IF(fix10L[[#This Row],[ABBib]]&gt;0,J68+1,J68),0)</f>
        <v>0</v>
      </c>
    </row>
    <row r="70" spans="1:10" x14ac:dyDescent="0.25">
      <c r="I70" s="20">
        <f>IFERROR(VLOOKUP(C72,PRSWomen2017[],1,FALSE),0)</f>
        <v>0</v>
      </c>
      <c r="J70" s="20">
        <f>IF(AND(A72&gt;0,ISNUMBER(A72)),IF(fix10L[[#This Row],[ABBib]]&gt;0,J69+1,J69),0)</f>
        <v>0</v>
      </c>
    </row>
    <row r="71" spans="1:10" x14ac:dyDescent="0.25">
      <c r="I71" s="20">
        <f>IFERROR(VLOOKUP(C73,PRSWomen2017[],1,FALSE),0)</f>
        <v>0</v>
      </c>
      <c r="J71" s="20">
        <f>IF(AND(A73&gt;0,ISNUMBER(A73)),IF(fix10L[[#This Row],[ABBib]]&gt;0,J70+1,J70),0)</f>
        <v>0</v>
      </c>
    </row>
    <row r="72" spans="1:10" x14ac:dyDescent="0.25">
      <c r="I72" s="20">
        <f>IFERROR(VLOOKUP(C74,PRSWomen2017[],1,FALSE),0)</f>
        <v>0</v>
      </c>
      <c r="J72" s="20">
        <f>IF(AND(A74&gt;0,ISNUMBER(A74)),IF(fix10L[[#This Row],[ABBib]]&gt;0,J71+1,J71),0)</f>
        <v>0</v>
      </c>
    </row>
    <row r="73" spans="1:10" x14ac:dyDescent="0.25">
      <c r="I73" s="20">
        <f>IFERROR(VLOOKUP(C75,PRSWomen2017[],1,FALSE),0)</f>
        <v>0</v>
      </c>
      <c r="J73" s="20">
        <f>IF(AND(A75&gt;0,ISNUMBER(A75)),IF(fix10L[[#This Row],[ABBib]]&gt;0,J72+1,J72),0)</f>
        <v>0</v>
      </c>
    </row>
    <row r="74" spans="1:10" x14ac:dyDescent="0.25">
      <c r="I74" s="20">
        <f>IFERROR(VLOOKUP(C76,PRSWomen2017[],1,FALSE),0)</f>
        <v>0</v>
      </c>
      <c r="J74" s="20">
        <f>IF(AND(A76&gt;0,ISNUMBER(A76)),IF(fix10L[[#This Row],[ABBib]]&gt;0,J73+1,J73),0)</f>
        <v>0</v>
      </c>
    </row>
    <row r="75" spans="1:10" x14ac:dyDescent="0.25">
      <c r="I75" s="20">
        <f>IFERROR(VLOOKUP(C77,PRSWomen2017[],1,FALSE),0)</f>
        <v>0</v>
      </c>
      <c r="J75" s="20">
        <f>IF(AND(A77&gt;0,ISNUMBER(A77)),IF(fix10L[[#This Row],[ABBib]]&gt;0,J74+1,J74),0)</f>
        <v>0</v>
      </c>
    </row>
    <row r="76" spans="1:10" x14ac:dyDescent="0.25">
      <c r="I76" s="20">
        <f>IFERROR(VLOOKUP(C78,PRSWomen2017[],1,FALSE),0)</f>
        <v>0</v>
      </c>
      <c r="J76" s="20">
        <f>IF(AND(A78&gt;0,ISNUMBER(A78)),IF(fix10L[[#This Row],[ABBib]]&gt;0,J75+1,J75),0)</f>
        <v>0</v>
      </c>
    </row>
    <row r="77" spans="1:10" x14ac:dyDescent="0.25">
      <c r="I77" s="20">
        <f>IFERROR(VLOOKUP(C79,PRSWomen2017[],1,FALSE),0)</f>
        <v>0</v>
      </c>
      <c r="J77" s="20">
        <f>IF(AND(A79&gt;0,ISNUMBER(A79)),IF(fix10L[[#This Row],[ABBib]]&gt;0,J76+1,J76),0)</f>
        <v>0</v>
      </c>
    </row>
    <row r="78" spans="1:10" x14ac:dyDescent="0.25">
      <c r="I78" s="20">
        <f>IFERROR(VLOOKUP(C80,PRSWomen2017[],1,FALSE),0)</f>
        <v>0</v>
      </c>
      <c r="J78" s="20">
        <f>IF(AND(A80&gt;0,ISNUMBER(A80)),IF(fix10L[[#This Row],[ABBib]]&gt;0,J77+1,J77),0)</f>
        <v>0</v>
      </c>
    </row>
    <row r="79" spans="1:10" x14ac:dyDescent="0.25">
      <c r="I79" s="20">
        <f>IFERROR(VLOOKUP(C81,PRSWomen2017[],1,FALSE),0)</f>
        <v>0</v>
      </c>
      <c r="J79" s="20">
        <f>IF(AND(A81&gt;0,ISNUMBER(A81)),IF(fix10L[[#This Row],[ABBib]]&gt;0,J78+1,J78),0)</f>
        <v>0</v>
      </c>
    </row>
    <row r="80" spans="1:10" x14ac:dyDescent="0.25">
      <c r="I80" s="20">
        <f>IFERROR(VLOOKUP(C82,PRSWomen2017[],1,FALSE),0)</f>
        <v>0</v>
      </c>
      <c r="J80" s="20">
        <f>IF(AND(A82&gt;0,ISNUMBER(A82)),IF(fix10L[[#This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IF(AND(A83&gt;0,ISNUMBER(A83)),IF(fix10L[[#This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IF(AND(A84&gt;0,ISNUMBER(A84)),IF(fix10L[[#This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IF(AND(A85&gt;0,ISNUMBER(A85)),IF(fix10L[[#This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IF(AND(A86&gt;0,ISNUMBER(A86)),IF(fix10L[[#This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IF(AND(A87&gt;0,ISNUMBER(A87)),IF(fix10L[[#This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IF(AND(A88&gt;0,ISNUMBER(A88)),IF(fix10L[[#This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IF(AND(A89&gt;0,ISNUMBER(A89)),IF(fix10L[[#This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IF(AND(A90&gt;0,ISNUMBER(A90)),IF(fix10L[[#This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IF(AND(A91&gt;0,ISNUMBER(A91)),IF(fix10L[[#This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IF(AND(A92&gt;0,ISNUMBER(A92)),IF(fix10L[[#This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IF(AND(A93&gt;0,ISNUMBER(A93)),IF(fix10L[[#This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IF(AND(A94&gt;0,ISNUMBER(A94)),IF(fix10L[[#This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IF(AND(A95&gt;0,ISNUMBER(A95)),IF(fix10L[[#This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IF(AND(A96&gt;0,ISNUMBER(A96)),IF(fix10L[[#This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IF(AND(A97&gt;0,ISNUMBER(A97)),IF(fix10L[[#This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IF(AND(A98&gt;0,ISNUMBER(A98)),IF(fix10L[[#This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IF(AND(A99&gt;0,ISNUMBER(A99)),IF(fix10L[[#This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IF(AND(A100&gt;0,ISNUMBER(A100)),IF(fix10L[[#This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IF(AND(A101&gt;0,ISNUMBER(A101)),IF(fix10L[[#This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IF(AND(A102&gt;0,ISNUMBER(A102)),IF(fix10L[[#This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IF(AND(A103&gt;0,ISNUMBER(A103)),IF(fix10L[[#This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IF(AND(A104&gt;0,ISNUMBER(A104)),IF(fix10L[[#This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IF(AND(A105&gt;0,ISNUMBER(A105)),IF(fix10L[[#This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IF(AND(A106&gt;0,ISNUMBER(A106)),IF(fix10L[[#This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IF(AND(A107&gt;0,ISNUMBER(A107)),IF(fix10L[[#This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IF(AND(A108&gt;0,ISNUMBER(A108)),IF(fix10L[[#This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IF(AND(A109&gt;0,ISNUMBER(A109)),IF(fix10L[[#This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IF(AND(A110&gt;0,ISNUMBER(A110)),IF(fix10L[[#This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IF(AND(A111&gt;0,ISNUMBER(A111)),IF(fix10L[[#This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IF(AND(A112&gt;0,ISNUMBER(A112)),IF(fix10L[[#This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IF(AND(A113&gt;0,ISNUMBER(A113)),IF(fix10L[[#This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IF(AND(A114&gt;0,ISNUMBER(A114)),IF(fix10L[[#This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IF(AND(A115&gt;0,ISNUMBER(A115)),IF(fix10L[[#This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IF(AND(A116&gt;0,ISNUMBER(A116)),IF(fix10L[[#This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IF(AND(A117&gt;0,ISNUMBER(A117)),IF(fix10L[[#This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IF(AND(A118&gt;0,ISNUMBER(A118)),IF(fix10L[[#This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IF(AND(A119&gt;0,ISNUMBER(A119)),IF(fix10L[[#This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IF(AND(A120&gt;0,ISNUMBER(A120)),IF(fix10L[[#This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IF(AND(A121&gt;0,ISNUMBER(A121)),IF(fix10L[[#This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IF(AND(A122&gt;0,ISNUMBER(A122)),IF(fix10L[[#This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IF(AND(A123&gt;0,ISNUMBER(A123)),IF(fix10L[[#This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IF(AND(A124&gt;0,ISNUMBER(A124)),IF(fix10L[[#This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IF(AND(A125&gt;0,ISNUMBER(A125)),IF(fix10L[[#This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IF(AND(A126&gt;0,ISNUMBER(A126)),IF(fix10L[[#This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IF(AND(A127&gt;0,ISNUMBER(A127)),IF(fix10L[[#This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IF(AND(A128&gt;0,ISNUMBER(A128)),IF(fix10L[[#This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IF(AND(A129&gt;0,ISNUMBER(A129)),IF(fix10L[[#This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IF(AND(A130&gt;0,ISNUMBER(A130)),IF(fix10L[[#This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IF(AND(A131&gt;0,ISNUMBER(A131)),IF(fix10L[[#This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IF(AND(A132&gt;0,ISNUMBER(A132)),IF(fix10L[[#This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IF(AND(A133&gt;0,ISNUMBER(A133)),IF(fix10L[[#This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IF(AND(A134&gt;0,ISNUMBER(A134)),IF(fix10L[[#This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IF(AND(A135&gt;0,ISNUMBER(A135)),IF(fix10L[[#This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IF(AND(A136&gt;0,ISNUMBER(A136)),IF(fix10L[[#This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IF(AND(A137&gt;0,ISNUMBER(A137)),IF(fix10L[[#This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IF(AND(A138&gt;0,ISNUMBER(A138)),IF(fix10L[[#This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IF(AND(A139&gt;0,ISNUMBER(A139)),IF(fix10L[[#This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IF(AND(A140&gt;0,ISNUMBER(A140)),IF(fix10L[[#This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IF(AND(A141&gt;0,ISNUMBER(A141)),IF(fix10L[[#This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IF(AND(A142&gt;0,ISNUMBER(A142)),IF(fix10L[[#This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IF(AND(A143&gt;0,ISNUMBER(A143)),IF(fix10L[[#This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IF(AND(A144&gt;0,ISNUMBER(A144)),IF(fix10L[[#This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IF(AND(A145&gt;0,ISNUMBER(A145)),IF(fix10L[[#This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IF(AND(A146&gt;0,ISNUMBER(A146)),IF(fix10L[[#This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IF(AND(A147&gt;0,ISNUMBER(A147)),IF(fix10L[[#This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IF(AND(A148&gt;0,ISNUMBER(A148)),IF(fix10L[[#This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IF(AND(A149&gt;0,ISNUMBER(A149)),IF(fix10L[[#This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IF(AND(A150&gt;0,ISNUMBER(A150)),IF(fix10L[[#This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IF(AND(A151&gt;0,ISNUMBER(A151)),IF(fix10L[[#This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IF(AND(A152&gt;0,ISNUMBER(A152)),IF(fix10L[[#This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IF(AND(A153&gt;0,ISNUMBER(A153)),IF(fix10L[[#This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IF(AND(A154&gt;0,ISNUMBER(A154)),IF(fix10L[[#This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4.140625" customWidth="1"/>
    <col min="5" max="5" width="5" customWidth="1"/>
    <col min="6" max="6" width="7" customWidth="1"/>
  </cols>
  <sheetData>
    <row r="1" spans="1:10" x14ac:dyDescent="0.25">
      <c r="A1" t="s">
        <v>564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IF(AND(A3&gt;0,ISNUMBER(A3)),IF(fix10M[[#This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IF(AND(A4&gt;0,ISNUMBER(A4)),IF(fix10M[[#This Row],[ABBib]]&gt;0,J3+1,J3),0)</f>
        <v>0</v>
      </c>
    </row>
    <row r="5" spans="1:10" x14ac:dyDescent="0.25">
      <c r="A5">
        <v>1</v>
      </c>
      <c r="B5">
        <v>7</v>
      </c>
      <c r="C5">
        <v>104133</v>
      </c>
      <c r="D5" t="s">
        <v>516</v>
      </c>
      <c r="E5">
        <v>1994</v>
      </c>
      <c r="F5" t="s">
        <v>98</v>
      </c>
      <c r="I5" s="20">
        <f>IFERROR(VLOOKUP(C5,PRSMen2017[],1,FALSE),0)</f>
        <v>104133</v>
      </c>
      <c r="J5" s="20">
        <f>IF(AND(A5&gt;0,ISNUMBER(A5)),IF(fix10M[[#This Row],[ABBib]]&gt;0,J4+1,J4),0)</f>
        <v>1</v>
      </c>
    </row>
    <row r="6" spans="1:10" x14ac:dyDescent="0.25">
      <c r="A6">
        <v>2</v>
      </c>
      <c r="B6">
        <v>11</v>
      </c>
      <c r="C6">
        <v>104529</v>
      </c>
      <c r="D6" t="s">
        <v>489</v>
      </c>
      <c r="E6">
        <v>1997</v>
      </c>
      <c r="F6" t="s">
        <v>98</v>
      </c>
      <c r="I6" s="20">
        <f>IFERROR(VLOOKUP(C6,PRSMen2017[],1,FALSE),0)</f>
        <v>0</v>
      </c>
      <c r="J6" s="20">
        <f>IF(AND(A6&gt;0,ISNUMBER(A6)),IF(fix10M[[#This Row],[ABBib]]&gt;0,J5+1,J5),0)</f>
        <v>1</v>
      </c>
    </row>
    <row r="7" spans="1:10" x14ac:dyDescent="0.25">
      <c r="A7">
        <v>3</v>
      </c>
      <c r="B7">
        <v>1</v>
      </c>
      <c r="C7">
        <v>202586</v>
      </c>
      <c r="D7" t="s">
        <v>518</v>
      </c>
      <c r="E7">
        <v>1994</v>
      </c>
      <c r="F7" t="s">
        <v>507</v>
      </c>
      <c r="I7" s="20">
        <f>IFERROR(VLOOKUP(C7,PRSMen2017[],1,FALSE),0)</f>
        <v>0</v>
      </c>
      <c r="J7" s="20">
        <f>IF(AND(A7&gt;0,ISNUMBER(A7)),IF(fix10M[[#This Row],[ABBib]]&gt;0,J6+1,J6),0)</f>
        <v>1</v>
      </c>
    </row>
    <row r="8" spans="1:10" x14ac:dyDescent="0.25">
      <c r="A8">
        <v>4</v>
      </c>
      <c r="B8">
        <v>13</v>
      </c>
      <c r="C8">
        <v>104469</v>
      </c>
      <c r="D8" t="s">
        <v>503</v>
      </c>
      <c r="E8">
        <v>1997</v>
      </c>
      <c r="F8" t="s">
        <v>98</v>
      </c>
      <c r="I8" s="20">
        <f>IFERROR(VLOOKUP(C8,PRSMen2017[],1,FALSE),0)</f>
        <v>104469</v>
      </c>
      <c r="J8" s="20">
        <f>IF(AND(A8&gt;0,ISNUMBER(A8)),IF(fix10M[[#This Row],[ABBib]]&gt;0,J7+1,J7),0)</f>
        <v>2</v>
      </c>
    </row>
    <row r="9" spans="1:10" x14ac:dyDescent="0.25">
      <c r="A9">
        <v>5</v>
      </c>
      <c r="B9">
        <v>9</v>
      </c>
      <c r="C9">
        <v>104153</v>
      </c>
      <c r="D9" t="s">
        <v>510</v>
      </c>
      <c r="E9">
        <v>1994</v>
      </c>
      <c r="F9" t="s">
        <v>98</v>
      </c>
      <c r="I9" s="20">
        <f>IFERROR(VLOOKUP(C9,PRSMen2017[],1,FALSE),0)</f>
        <v>0</v>
      </c>
      <c r="J9" s="20">
        <f>IF(AND(A9&gt;0,ISNUMBER(A9)),IF(fix10M[[#This Row],[ABBib]]&gt;0,J8+1,J8),0)</f>
        <v>2</v>
      </c>
    </row>
    <row r="10" spans="1:10" x14ac:dyDescent="0.25">
      <c r="A10">
        <v>6</v>
      </c>
      <c r="B10">
        <v>15</v>
      </c>
      <c r="C10">
        <v>202515</v>
      </c>
      <c r="D10" t="s">
        <v>506</v>
      </c>
      <c r="E10">
        <v>1993</v>
      </c>
      <c r="F10" t="s">
        <v>507</v>
      </c>
      <c r="I10" s="20">
        <f>IFERROR(VLOOKUP(C10,PRSMen2017[],1,FALSE),0)</f>
        <v>0</v>
      </c>
      <c r="J10" s="20">
        <f>IF(AND(A10&gt;0,ISNUMBER(A10)),IF(fix10M[[#This Row],[ABBib]]&gt;0,J9+1,J9),0)</f>
        <v>2</v>
      </c>
    </row>
    <row r="11" spans="1:10" x14ac:dyDescent="0.25">
      <c r="A11">
        <v>7</v>
      </c>
      <c r="B11">
        <v>8</v>
      </c>
      <c r="C11">
        <v>104097</v>
      </c>
      <c r="D11" t="s">
        <v>513</v>
      </c>
      <c r="E11">
        <v>1994</v>
      </c>
      <c r="F11" t="s">
        <v>98</v>
      </c>
      <c r="I11" s="20">
        <f>IFERROR(VLOOKUP(C11,PRSMen2017[],1,FALSE),0)</f>
        <v>0</v>
      </c>
      <c r="J11" s="20">
        <f>IF(AND(A11&gt;0,ISNUMBER(A11)),IF(fix10M[[#This Row],[ABBib]]&gt;0,J10+1,J10),0)</f>
        <v>2</v>
      </c>
    </row>
    <row r="12" spans="1:10" x14ac:dyDescent="0.25">
      <c r="A12">
        <v>8</v>
      </c>
      <c r="B12">
        <v>17</v>
      </c>
      <c r="C12">
        <v>104215</v>
      </c>
      <c r="D12" t="s">
        <v>431</v>
      </c>
      <c r="E12">
        <v>1995</v>
      </c>
      <c r="F12" t="s">
        <v>98</v>
      </c>
      <c r="I12" s="20">
        <f>IFERROR(VLOOKUP(C12,PRSMen2017[],1,FALSE),0)</f>
        <v>0</v>
      </c>
      <c r="J12" s="20">
        <f>IF(AND(A12&gt;0,ISNUMBER(A12)),IF(fix10M[[#This Row],[ABBib]]&gt;0,J11+1,J11),0)</f>
        <v>2</v>
      </c>
    </row>
    <row r="13" spans="1:10" x14ac:dyDescent="0.25">
      <c r="A13">
        <v>9</v>
      </c>
      <c r="B13">
        <v>24</v>
      </c>
      <c r="C13">
        <v>104156</v>
      </c>
      <c r="D13" t="s">
        <v>514</v>
      </c>
      <c r="E13">
        <v>1994</v>
      </c>
      <c r="F13" t="s">
        <v>98</v>
      </c>
      <c r="I13" s="20">
        <f>IFERROR(VLOOKUP(C13,PRSMen2017[],1,FALSE),0)</f>
        <v>104156</v>
      </c>
      <c r="J13" s="20">
        <f>IF(AND(A13&gt;0,ISNUMBER(A13)),IF(fix10M[[#This Row],[ABBib]]&gt;0,J12+1,J12),0)</f>
        <v>3</v>
      </c>
    </row>
    <row r="14" spans="1:10" x14ac:dyDescent="0.25">
      <c r="A14">
        <v>10</v>
      </c>
      <c r="B14">
        <v>6</v>
      </c>
      <c r="C14">
        <v>103994</v>
      </c>
      <c r="D14" t="s">
        <v>520</v>
      </c>
      <c r="E14">
        <v>1993</v>
      </c>
      <c r="F14" t="s">
        <v>98</v>
      </c>
      <c r="I14" s="20">
        <f>IFERROR(VLOOKUP(C14,PRSMen2017[],1,FALSE),0)</f>
        <v>103994</v>
      </c>
      <c r="J14" s="20">
        <f>IF(AND(A14&gt;0,ISNUMBER(A14)),IF(fix10M[[#This Row],[ABBib]]&gt;0,J13+1,J13),0)</f>
        <v>4</v>
      </c>
    </row>
    <row r="15" spans="1:10" x14ac:dyDescent="0.25">
      <c r="A15">
        <v>11</v>
      </c>
      <c r="B15">
        <v>3</v>
      </c>
      <c r="C15">
        <v>6531486</v>
      </c>
      <c r="D15" t="s">
        <v>519</v>
      </c>
      <c r="E15">
        <v>1996</v>
      </c>
      <c r="F15" t="s">
        <v>96</v>
      </c>
      <c r="I15" s="20">
        <f>IFERROR(VLOOKUP(C15,PRSMen2017[],1,FALSE),0)</f>
        <v>0</v>
      </c>
      <c r="J15" s="20">
        <f>IF(AND(A15&gt;0,ISNUMBER(A15)),IF(fix10M[[#This Row],[ABBib]]&gt;0,J14+1,J14),0)</f>
        <v>4</v>
      </c>
    </row>
    <row r="16" spans="1:10" x14ac:dyDescent="0.25">
      <c r="A16">
        <v>12</v>
      </c>
      <c r="B16">
        <v>19</v>
      </c>
      <c r="C16">
        <v>104697</v>
      </c>
      <c r="D16" t="s">
        <v>426</v>
      </c>
      <c r="E16">
        <v>1999</v>
      </c>
      <c r="F16" t="s">
        <v>98</v>
      </c>
      <c r="I16" s="20">
        <f>IFERROR(VLOOKUP(C16,PRSMen2017[],1,FALSE),0)</f>
        <v>104697</v>
      </c>
      <c r="J16" s="20">
        <f>IF(AND(A16&gt;0,ISNUMBER(A16)),IF(fix10M[[#This Row],[ABBib]]&gt;0,J15+1,J15),0)</f>
        <v>5</v>
      </c>
    </row>
    <row r="17" spans="1:10" x14ac:dyDescent="0.25">
      <c r="A17">
        <v>13</v>
      </c>
      <c r="B17">
        <v>12</v>
      </c>
      <c r="C17">
        <v>6530950</v>
      </c>
      <c r="D17" t="s">
        <v>517</v>
      </c>
      <c r="E17">
        <v>1994</v>
      </c>
      <c r="F17" t="s">
        <v>96</v>
      </c>
      <c r="I17" s="20">
        <f>IFERROR(VLOOKUP(C17,PRSMen2017[],1,FALSE),0)</f>
        <v>0</v>
      </c>
      <c r="J17" s="20">
        <f>IF(AND(A17&gt;0,ISNUMBER(A17)),IF(fix10M[[#This Row],[ABBib]]&gt;0,J16+1,J16),0)</f>
        <v>5</v>
      </c>
    </row>
    <row r="18" spans="1:10" x14ac:dyDescent="0.25">
      <c r="A18">
        <v>14</v>
      </c>
      <c r="B18">
        <v>30</v>
      </c>
      <c r="C18">
        <v>6531228</v>
      </c>
      <c r="D18" t="s">
        <v>527</v>
      </c>
      <c r="E18">
        <v>1995</v>
      </c>
      <c r="F18" t="s">
        <v>528</v>
      </c>
      <c r="I18" s="20">
        <f>IFERROR(VLOOKUP(C18,PRSMen2017[],1,FALSE),0)</f>
        <v>0</v>
      </c>
      <c r="J18" s="20">
        <f>IF(AND(A18&gt;0,ISNUMBER(A18)),IF(fix10M[[#This Row],[ABBib]]&gt;0,J17+1,J17),0)</f>
        <v>5</v>
      </c>
    </row>
    <row r="19" spans="1:10" x14ac:dyDescent="0.25">
      <c r="A19">
        <v>15</v>
      </c>
      <c r="B19">
        <v>5</v>
      </c>
      <c r="C19">
        <v>502236</v>
      </c>
      <c r="D19" t="s">
        <v>521</v>
      </c>
      <c r="E19">
        <v>1997</v>
      </c>
      <c r="F19" t="s">
        <v>242</v>
      </c>
      <c r="I19" s="20">
        <f>IFERROR(VLOOKUP(C19,PRSMen2017[],1,FALSE),0)</f>
        <v>0</v>
      </c>
      <c r="J19" s="20">
        <f>IF(AND(A19&gt;0,ISNUMBER(A19)),IF(fix10M[[#This Row],[ABBib]]&gt;0,J18+1,J18),0)</f>
        <v>5</v>
      </c>
    </row>
    <row r="20" spans="1:10" x14ac:dyDescent="0.25">
      <c r="A20">
        <v>16</v>
      </c>
      <c r="B20">
        <v>23</v>
      </c>
      <c r="C20">
        <v>104538</v>
      </c>
      <c r="D20" t="s">
        <v>523</v>
      </c>
      <c r="E20">
        <v>1997</v>
      </c>
      <c r="F20" t="s">
        <v>98</v>
      </c>
      <c r="I20" s="20">
        <f>IFERROR(VLOOKUP(C20,PRSMen2017[],1,FALSE),0)</f>
        <v>0</v>
      </c>
      <c r="J20" s="20">
        <f>IF(AND(A20&gt;0,ISNUMBER(A20)),IF(fix10M[[#This Row],[ABBib]]&gt;0,J19+1,J19),0)</f>
        <v>5</v>
      </c>
    </row>
    <row r="21" spans="1:10" x14ac:dyDescent="0.25">
      <c r="A21">
        <v>17</v>
      </c>
      <c r="B21">
        <v>18</v>
      </c>
      <c r="C21">
        <v>104577</v>
      </c>
      <c r="D21" t="s">
        <v>530</v>
      </c>
      <c r="E21">
        <v>1998</v>
      </c>
      <c r="F21" t="s">
        <v>98</v>
      </c>
      <c r="I21" s="20">
        <f>IFERROR(VLOOKUP(C21,PRSMen2017[],1,FALSE),0)</f>
        <v>0</v>
      </c>
      <c r="J21" s="20">
        <f>IF(AND(A21&gt;0,ISNUMBER(A21)),IF(fix10M[[#This Row],[ABBib]]&gt;0,J20+1,J20),0)</f>
        <v>5</v>
      </c>
    </row>
    <row r="22" spans="1:10" x14ac:dyDescent="0.25">
      <c r="A22">
        <v>18</v>
      </c>
      <c r="B22">
        <v>31</v>
      </c>
      <c r="C22">
        <v>104378</v>
      </c>
      <c r="D22" t="s">
        <v>440</v>
      </c>
      <c r="E22">
        <v>1996</v>
      </c>
      <c r="F22" t="s">
        <v>98</v>
      </c>
      <c r="I22" s="20">
        <f>IFERROR(VLOOKUP(C22,PRSMen2017[],1,FALSE),0)</f>
        <v>0</v>
      </c>
      <c r="J22" s="20">
        <f>IF(AND(A22&gt;0,ISNUMBER(A22)),IF(fix10M[[#This Row],[ABBib]]&gt;0,J21+1,J21),0)</f>
        <v>5</v>
      </c>
    </row>
    <row r="23" spans="1:10" x14ac:dyDescent="0.25">
      <c r="A23">
        <v>19</v>
      </c>
      <c r="B23">
        <v>34</v>
      </c>
      <c r="C23">
        <v>6531843</v>
      </c>
      <c r="D23" t="s">
        <v>535</v>
      </c>
      <c r="E23">
        <v>1997</v>
      </c>
      <c r="F23" t="s">
        <v>96</v>
      </c>
      <c r="I23" s="20">
        <f>IFERROR(VLOOKUP(C23,PRSMen2017[],1,FALSE),0)</f>
        <v>0</v>
      </c>
      <c r="J23" s="20">
        <f>IF(AND(A23&gt;0,ISNUMBER(A23)),IF(fix10M[[#This Row],[ABBib]]&gt;0,J22+1,J22),0)</f>
        <v>5</v>
      </c>
    </row>
    <row r="24" spans="1:10" x14ac:dyDescent="0.25">
      <c r="A24">
        <v>20</v>
      </c>
      <c r="B24">
        <v>27</v>
      </c>
      <c r="C24">
        <v>40607</v>
      </c>
      <c r="D24" t="s">
        <v>532</v>
      </c>
      <c r="E24">
        <v>1997</v>
      </c>
      <c r="F24" t="s">
        <v>274</v>
      </c>
      <c r="I24" s="20">
        <f>IFERROR(VLOOKUP(C24,PRSMen2017[],1,FALSE),0)</f>
        <v>0</v>
      </c>
      <c r="J24" s="20">
        <f>IF(AND(A24&gt;0,ISNUMBER(A24)),IF(fix10M[[#This Row],[ABBib]]&gt;0,J23+1,J23),0)</f>
        <v>5</v>
      </c>
    </row>
    <row r="25" spans="1:10" x14ac:dyDescent="0.25">
      <c r="A25">
        <v>21</v>
      </c>
      <c r="B25">
        <v>36</v>
      </c>
      <c r="C25">
        <v>104687</v>
      </c>
      <c r="D25" t="s">
        <v>443</v>
      </c>
      <c r="E25">
        <v>1999</v>
      </c>
      <c r="F25" t="s">
        <v>98</v>
      </c>
      <c r="I25" s="20">
        <f>IFERROR(VLOOKUP(C25,PRSMen2017[],1,FALSE),0)</f>
        <v>104687</v>
      </c>
      <c r="J25" s="20">
        <f>IF(AND(A25&gt;0,ISNUMBER(A25)),IF(fix10M[[#This Row],[ABBib]]&gt;0,J24+1,J24),0)</f>
        <v>6</v>
      </c>
    </row>
    <row r="26" spans="1:10" x14ac:dyDescent="0.25">
      <c r="A26">
        <v>21</v>
      </c>
      <c r="B26">
        <v>25</v>
      </c>
      <c r="C26">
        <v>104346</v>
      </c>
      <c r="D26" t="s">
        <v>437</v>
      </c>
      <c r="E26">
        <v>1996</v>
      </c>
      <c r="F26" t="s">
        <v>98</v>
      </c>
      <c r="I26" s="20">
        <f>IFERROR(VLOOKUP(C26,PRSMen2017[],1,FALSE),0)</f>
        <v>104346</v>
      </c>
      <c r="J26" s="20">
        <f>IF(AND(A26&gt;0,ISNUMBER(A26)),IF(fix10M[[#This Row],[ABBib]]&gt;0,J25+1,J25),0)</f>
        <v>7</v>
      </c>
    </row>
    <row r="27" spans="1:10" x14ac:dyDescent="0.25">
      <c r="A27">
        <v>23</v>
      </c>
      <c r="B27">
        <v>16</v>
      </c>
      <c r="C27">
        <v>104508</v>
      </c>
      <c r="D27" t="s">
        <v>432</v>
      </c>
      <c r="E27">
        <v>1997</v>
      </c>
      <c r="F27" t="s">
        <v>98</v>
      </c>
      <c r="I27" s="20">
        <f>IFERROR(VLOOKUP(C27,PRSMen2017[],1,FALSE),0)</f>
        <v>0</v>
      </c>
      <c r="J27" s="20">
        <f>IF(AND(A27&gt;0,ISNUMBER(A27)),IF(fix10M[[#This Row],[ABBib]]&gt;0,J26+1,J26),0)</f>
        <v>7</v>
      </c>
    </row>
    <row r="28" spans="1:10" x14ac:dyDescent="0.25">
      <c r="A28">
        <v>24</v>
      </c>
      <c r="B28">
        <v>43</v>
      </c>
      <c r="C28">
        <v>104620</v>
      </c>
      <c r="D28" t="s">
        <v>487</v>
      </c>
      <c r="E28">
        <v>1998</v>
      </c>
      <c r="F28" t="s">
        <v>98</v>
      </c>
      <c r="I28" s="20">
        <f>IFERROR(VLOOKUP(C28,PRSMen2017[],1,FALSE),0)</f>
        <v>0</v>
      </c>
      <c r="J28" s="20">
        <f>IF(AND(A28&gt;0,ISNUMBER(A28)),IF(fix10M[[#This Row],[ABBib]]&gt;0,J27+1,J27),0)</f>
        <v>7</v>
      </c>
    </row>
    <row r="29" spans="1:10" x14ac:dyDescent="0.25">
      <c r="A29">
        <v>24</v>
      </c>
      <c r="B29">
        <v>29</v>
      </c>
      <c r="C29">
        <v>104590</v>
      </c>
      <c r="D29" t="s">
        <v>434</v>
      </c>
      <c r="E29">
        <v>1998</v>
      </c>
      <c r="F29" t="s">
        <v>98</v>
      </c>
      <c r="I29" s="20">
        <f>IFERROR(VLOOKUP(C29,PRSMen2017[],1,FALSE),0)</f>
        <v>104590</v>
      </c>
      <c r="J29" s="20">
        <f>IF(AND(A29&gt;0,ISNUMBER(A29)),IF(fix10M[[#This Row],[ABBib]]&gt;0,J28+1,J28),0)</f>
        <v>8</v>
      </c>
    </row>
    <row r="30" spans="1:10" x14ac:dyDescent="0.25">
      <c r="A30">
        <v>26</v>
      </c>
      <c r="B30">
        <v>38</v>
      </c>
      <c r="C30">
        <v>6532099</v>
      </c>
      <c r="D30" t="s">
        <v>533</v>
      </c>
      <c r="E30">
        <v>1998</v>
      </c>
      <c r="F30" t="s">
        <v>96</v>
      </c>
      <c r="I30" s="20">
        <f>IFERROR(VLOOKUP(C30,PRSMen2017[],1,FALSE),0)</f>
        <v>0</v>
      </c>
      <c r="J30" s="20">
        <f>IF(AND(A30&gt;0,ISNUMBER(A30)),IF(fix10M[[#This Row],[ABBib]]&gt;0,J29+1,J29),0)</f>
        <v>8</v>
      </c>
    </row>
    <row r="31" spans="1:10" x14ac:dyDescent="0.25">
      <c r="A31">
        <v>27</v>
      </c>
      <c r="B31">
        <v>41</v>
      </c>
      <c r="C31">
        <v>6532098</v>
      </c>
      <c r="D31" t="s">
        <v>529</v>
      </c>
      <c r="E31">
        <v>1998</v>
      </c>
      <c r="F31" t="s">
        <v>96</v>
      </c>
      <c r="I31" s="20">
        <f>IFERROR(VLOOKUP(C31,PRSMen2017[],1,FALSE),0)</f>
        <v>0</v>
      </c>
      <c r="J31" s="20">
        <f>IF(AND(A31&gt;0,ISNUMBER(A31)),IF(fix10M[[#This Row],[ABBib]]&gt;0,J30+1,J30),0)</f>
        <v>8</v>
      </c>
    </row>
    <row r="32" spans="1:10" x14ac:dyDescent="0.25">
      <c r="A32">
        <v>28</v>
      </c>
      <c r="B32">
        <v>39</v>
      </c>
      <c r="C32">
        <v>104885</v>
      </c>
      <c r="D32" t="s">
        <v>473</v>
      </c>
      <c r="E32">
        <v>2000</v>
      </c>
      <c r="F32" t="s">
        <v>98</v>
      </c>
      <c r="I32" s="20">
        <f>IFERROR(VLOOKUP(C32,PRSMen2017[],1,FALSE),0)</f>
        <v>104885</v>
      </c>
      <c r="J32" s="20">
        <f>IF(AND(A32&gt;0,ISNUMBER(A32)),IF(fix10M[[#This Row],[ABBib]]&gt;0,J31+1,J31),0)</f>
        <v>9</v>
      </c>
    </row>
    <row r="33" spans="1:10" x14ac:dyDescent="0.25">
      <c r="A33">
        <v>29</v>
      </c>
      <c r="B33">
        <v>37</v>
      </c>
      <c r="C33">
        <v>104888</v>
      </c>
      <c r="D33" t="s">
        <v>472</v>
      </c>
      <c r="E33">
        <v>2000</v>
      </c>
      <c r="F33" t="s">
        <v>98</v>
      </c>
      <c r="I33" s="20">
        <f>IFERROR(VLOOKUP(C33,PRSMen2017[],1,FALSE),0)</f>
        <v>0</v>
      </c>
      <c r="J33" s="20">
        <f>IF(AND(A33&gt;0,ISNUMBER(A33)),IF(fix10M[[#This Row],[ABBib]]&gt;0,J32+1,J32),0)</f>
        <v>9</v>
      </c>
    </row>
    <row r="34" spans="1:10" x14ac:dyDescent="0.25">
      <c r="A34">
        <v>30</v>
      </c>
      <c r="B34">
        <v>21</v>
      </c>
      <c r="C34">
        <v>104582</v>
      </c>
      <c r="D34" t="s">
        <v>435</v>
      </c>
      <c r="E34">
        <v>1998</v>
      </c>
      <c r="F34" t="s">
        <v>98</v>
      </c>
      <c r="I34" s="20">
        <f>IFERROR(VLOOKUP(C34,PRSMen2017[],1,FALSE),0)</f>
        <v>104582</v>
      </c>
      <c r="J34" s="20">
        <f>IF(AND(A34&gt;0,ISNUMBER(A34)),IF(fix10M[[#This Row],[ABBib]]&gt;0,J33+1,J33),0)</f>
        <v>10</v>
      </c>
    </row>
    <row r="35" spans="1:10" x14ac:dyDescent="0.25">
      <c r="A35">
        <v>31</v>
      </c>
      <c r="B35">
        <v>32</v>
      </c>
      <c r="C35">
        <v>104601</v>
      </c>
      <c r="D35" t="s">
        <v>455</v>
      </c>
      <c r="E35">
        <v>1998</v>
      </c>
      <c r="F35" t="s">
        <v>98</v>
      </c>
      <c r="I35" s="20">
        <f>IFERROR(VLOOKUP(C35,PRSMen2017[],1,FALSE),0)</f>
        <v>104601</v>
      </c>
      <c r="J35" s="20">
        <f>IF(AND(A35&gt;0,ISNUMBER(A35)),IF(fix10M[[#This Row],[ABBib]]&gt;0,J34+1,J34),0)</f>
        <v>11</v>
      </c>
    </row>
    <row r="36" spans="1:10" x14ac:dyDescent="0.25">
      <c r="A36">
        <v>32</v>
      </c>
      <c r="B36">
        <v>46</v>
      </c>
      <c r="C36">
        <v>104695</v>
      </c>
      <c r="D36" t="s">
        <v>497</v>
      </c>
      <c r="E36">
        <v>1999</v>
      </c>
      <c r="F36" t="s">
        <v>98</v>
      </c>
      <c r="I36" s="20">
        <f>IFERROR(VLOOKUP(C36,PRSMen2017[],1,FALSE),0)</f>
        <v>104695</v>
      </c>
      <c r="J36" s="20">
        <f>IF(AND(A36&gt;0,ISNUMBER(A36)),IF(fix10M[[#This Row],[ABBib]]&gt;0,J35+1,J35),0)</f>
        <v>12</v>
      </c>
    </row>
    <row r="37" spans="1:10" x14ac:dyDescent="0.25">
      <c r="A37">
        <v>33</v>
      </c>
      <c r="B37">
        <v>42</v>
      </c>
      <c r="C37">
        <v>6293353</v>
      </c>
      <c r="D37" t="s">
        <v>538</v>
      </c>
      <c r="E37">
        <v>1999</v>
      </c>
      <c r="F37" t="s">
        <v>539</v>
      </c>
      <c r="I37" s="20">
        <f>IFERROR(VLOOKUP(C37,PRSMen2017[],1,FALSE),0)</f>
        <v>0</v>
      </c>
      <c r="J37" s="20">
        <f>IF(AND(A37&gt;0,ISNUMBER(A37)),IF(fix10M[[#This Row],[ABBib]]&gt;0,J36+1,J36),0)</f>
        <v>12</v>
      </c>
    </row>
    <row r="38" spans="1:10" x14ac:dyDescent="0.25">
      <c r="A38">
        <v>34</v>
      </c>
      <c r="B38">
        <v>55</v>
      </c>
      <c r="C38">
        <v>104895</v>
      </c>
      <c r="D38" t="s">
        <v>463</v>
      </c>
      <c r="E38">
        <v>2000</v>
      </c>
      <c r="F38" t="s">
        <v>98</v>
      </c>
      <c r="I38" s="20">
        <f>IFERROR(VLOOKUP(C38,PRSMen2017[],1,FALSE),0)</f>
        <v>0</v>
      </c>
      <c r="J38" s="20">
        <f>IF(AND(A38&gt;0,ISNUMBER(A38)),IF(fix10M[[#This Row],[ABBib]]&gt;0,J37+1,J37),0)</f>
        <v>12</v>
      </c>
    </row>
    <row r="39" spans="1:10" x14ac:dyDescent="0.25">
      <c r="A39">
        <v>35</v>
      </c>
      <c r="B39">
        <v>51</v>
      </c>
      <c r="C39">
        <v>104890</v>
      </c>
      <c r="D39" t="s">
        <v>491</v>
      </c>
      <c r="E39">
        <v>2000</v>
      </c>
      <c r="F39" t="s">
        <v>98</v>
      </c>
      <c r="I39" s="20">
        <f>IFERROR(VLOOKUP(C39,PRSMen2017[],1,FALSE),0)</f>
        <v>0</v>
      </c>
      <c r="J39" s="20">
        <f>IF(AND(A39&gt;0,ISNUMBER(A39)),IF(fix10M[[#This Row],[ABBib]]&gt;0,J38+1,J38),0)</f>
        <v>12</v>
      </c>
    </row>
    <row r="40" spans="1:10" x14ac:dyDescent="0.25">
      <c r="A40">
        <v>36</v>
      </c>
      <c r="B40">
        <v>53</v>
      </c>
      <c r="C40">
        <v>104682</v>
      </c>
      <c r="D40" t="s">
        <v>495</v>
      </c>
      <c r="E40">
        <v>1999</v>
      </c>
      <c r="F40" t="s">
        <v>98</v>
      </c>
      <c r="I40" s="20">
        <f>IFERROR(VLOOKUP(C40,PRSMen2017[],1,FALSE),0)</f>
        <v>104682</v>
      </c>
      <c r="J40" s="20">
        <f>IF(AND(A40&gt;0,ISNUMBER(A40)),IF(fix10M[[#This Row],[ABBib]]&gt;0,J39+1,J39),0)</f>
        <v>13</v>
      </c>
    </row>
    <row r="41" spans="1:10" x14ac:dyDescent="0.25">
      <c r="A41">
        <v>37</v>
      </c>
      <c r="B41">
        <v>64</v>
      </c>
      <c r="C41">
        <v>104887</v>
      </c>
      <c r="D41" t="s">
        <v>537</v>
      </c>
      <c r="E41">
        <v>2000</v>
      </c>
      <c r="F41" t="s">
        <v>98</v>
      </c>
      <c r="I41" s="20">
        <f>IFERROR(VLOOKUP(C41,PRSMen2017[],1,FALSE),0)</f>
        <v>0</v>
      </c>
      <c r="J41" s="20">
        <f>IF(AND(A41&gt;0,ISNUMBER(A41)),IF(fix10M[[#This Row],[ABBib]]&gt;0,J40+1,J40),0)</f>
        <v>13</v>
      </c>
    </row>
    <row r="42" spans="1:10" x14ac:dyDescent="0.25">
      <c r="A42">
        <v>38</v>
      </c>
      <c r="B42">
        <v>45</v>
      </c>
      <c r="C42">
        <v>104880</v>
      </c>
      <c r="D42" t="s">
        <v>459</v>
      </c>
      <c r="E42">
        <v>2000</v>
      </c>
      <c r="F42" t="s">
        <v>98</v>
      </c>
      <c r="I42" s="20">
        <f>IFERROR(VLOOKUP(C42,PRSMen2017[],1,FALSE),0)</f>
        <v>104880</v>
      </c>
      <c r="J42" s="20">
        <f>IF(AND(A42&gt;0,ISNUMBER(A42)),IF(fix10M[[#This Row],[ABBib]]&gt;0,J41+1,J41),0)</f>
        <v>14</v>
      </c>
    </row>
    <row r="43" spans="1:10" x14ac:dyDescent="0.25">
      <c r="A43">
        <v>39</v>
      </c>
      <c r="B43">
        <v>52</v>
      </c>
      <c r="C43">
        <v>104713</v>
      </c>
      <c r="D43" t="s">
        <v>531</v>
      </c>
      <c r="E43">
        <v>1999</v>
      </c>
      <c r="F43" t="s">
        <v>98</v>
      </c>
      <c r="I43" s="20">
        <f>IFERROR(VLOOKUP(C43,PRSMen2017[],1,FALSE),0)</f>
        <v>0</v>
      </c>
      <c r="J43" s="20">
        <f>IF(AND(A43&gt;0,ISNUMBER(A43)),IF(fix10M[[#This Row],[ABBib]]&gt;0,J42+1,J42),0)</f>
        <v>14</v>
      </c>
    </row>
    <row r="44" spans="1:10" x14ac:dyDescent="0.25">
      <c r="A44">
        <v>40</v>
      </c>
      <c r="B44">
        <v>48</v>
      </c>
      <c r="C44">
        <v>104883</v>
      </c>
      <c r="D44" t="s">
        <v>493</v>
      </c>
      <c r="E44">
        <v>2000</v>
      </c>
      <c r="F44" t="s">
        <v>98</v>
      </c>
      <c r="I44" s="20">
        <f>IFERROR(VLOOKUP(C44,PRSMen2017[],1,FALSE),0)</f>
        <v>104883</v>
      </c>
      <c r="J44" s="20">
        <f>IF(AND(A44&gt;0,ISNUMBER(A44)),IF(fix10M[[#This Row],[ABBib]]&gt;0,J43+1,J43),0)</f>
        <v>15</v>
      </c>
    </row>
    <row r="45" spans="1:10" x14ac:dyDescent="0.25">
      <c r="A45">
        <v>41</v>
      </c>
      <c r="B45">
        <v>72</v>
      </c>
      <c r="C45">
        <v>6531915</v>
      </c>
      <c r="D45" t="s">
        <v>541</v>
      </c>
      <c r="E45">
        <v>1997</v>
      </c>
      <c r="F45" t="s">
        <v>96</v>
      </c>
      <c r="I45" s="20">
        <f>IFERROR(VLOOKUP(C45,PRSMen2017[],1,FALSE),0)</f>
        <v>0</v>
      </c>
      <c r="J45" s="20">
        <f>IF(AND(A45&gt;0,ISNUMBER(A45)),IF(fix10M[[#This Row],[ABBib]]&gt;0,J44+1,J44),0)</f>
        <v>15</v>
      </c>
    </row>
    <row r="46" spans="1:10" x14ac:dyDescent="0.25">
      <c r="A46">
        <v>42</v>
      </c>
      <c r="B46">
        <v>58</v>
      </c>
      <c r="C46">
        <v>750107</v>
      </c>
      <c r="D46" t="s">
        <v>452</v>
      </c>
      <c r="E46">
        <v>1998</v>
      </c>
      <c r="F46" t="s">
        <v>453</v>
      </c>
      <c r="I46" s="20">
        <f>IFERROR(VLOOKUP(C46,PRSMen2017[],1,FALSE),0)</f>
        <v>750107</v>
      </c>
      <c r="J46" s="20">
        <f>IF(AND(A46&gt;0,ISNUMBER(A46)),IF(fix10M[[#This Row],[ABBib]]&gt;0,J45+1,J45),0)</f>
        <v>16</v>
      </c>
    </row>
    <row r="47" spans="1:10" x14ac:dyDescent="0.25">
      <c r="A47">
        <v>43</v>
      </c>
      <c r="B47">
        <v>49</v>
      </c>
      <c r="C47">
        <v>104698</v>
      </c>
      <c r="D47" t="s">
        <v>454</v>
      </c>
      <c r="E47">
        <v>1999</v>
      </c>
      <c r="F47" t="s">
        <v>98</v>
      </c>
      <c r="I47" s="20">
        <f>IFERROR(VLOOKUP(C47,PRSMen2017[],1,FALSE),0)</f>
        <v>104698</v>
      </c>
      <c r="J47" s="20">
        <f>IF(AND(A47&gt;0,ISNUMBER(A47)),IF(fix10M[[#This Row],[ABBib]]&gt;0,J46+1,J46),0)</f>
        <v>17</v>
      </c>
    </row>
    <row r="48" spans="1:10" x14ac:dyDescent="0.25">
      <c r="A48">
        <v>44</v>
      </c>
      <c r="B48">
        <v>61</v>
      </c>
      <c r="C48">
        <v>104882</v>
      </c>
      <c r="D48" t="s">
        <v>450</v>
      </c>
      <c r="E48">
        <v>2000</v>
      </c>
      <c r="F48" t="s">
        <v>98</v>
      </c>
      <c r="I48" s="20">
        <f>IFERROR(VLOOKUP(C48,PRSMen2017[],1,FALSE),0)</f>
        <v>104882</v>
      </c>
      <c r="J48" s="20">
        <f>IF(AND(A48&gt;0,ISNUMBER(A48)),IF(fix10M[[#This Row],[ABBib]]&gt;0,J47+1,J47),0)</f>
        <v>18</v>
      </c>
    </row>
    <row r="49" spans="1:10" x14ac:dyDescent="0.25">
      <c r="A49">
        <v>45</v>
      </c>
      <c r="B49">
        <v>63</v>
      </c>
      <c r="C49">
        <v>104879</v>
      </c>
      <c r="D49" t="s">
        <v>492</v>
      </c>
      <c r="E49">
        <v>2000</v>
      </c>
      <c r="F49" t="s">
        <v>98</v>
      </c>
      <c r="I49" s="20">
        <f>IFERROR(VLOOKUP(C49,PRSMen2017[],1,FALSE),0)</f>
        <v>104879</v>
      </c>
      <c r="J49" s="20">
        <f>IF(AND(A49&gt;0,ISNUMBER(A49)),IF(fix10M[[#This Row],[ABBib]]&gt;0,J48+1,J48),0)</f>
        <v>19</v>
      </c>
    </row>
    <row r="50" spans="1:10" x14ac:dyDescent="0.25">
      <c r="A50">
        <v>46</v>
      </c>
      <c r="B50">
        <v>65</v>
      </c>
      <c r="C50">
        <v>104917</v>
      </c>
      <c r="D50" t="s">
        <v>478</v>
      </c>
      <c r="E50">
        <v>2000</v>
      </c>
      <c r="F50" t="s">
        <v>98</v>
      </c>
      <c r="I50" s="20">
        <f>IFERROR(VLOOKUP(C50,PRSMen2017[],1,FALSE),0)</f>
        <v>104917</v>
      </c>
      <c r="J50" s="20">
        <f>IF(AND(A50&gt;0,ISNUMBER(A50)),IF(fix10M[[#This Row],[ABBib]]&gt;0,J49+1,J49),0)</f>
        <v>20</v>
      </c>
    </row>
    <row r="51" spans="1:10" x14ac:dyDescent="0.25">
      <c r="A51">
        <v>47</v>
      </c>
      <c r="B51">
        <v>56</v>
      </c>
      <c r="C51">
        <v>104688</v>
      </c>
      <c r="D51" t="s">
        <v>456</v>
      </c>
      <c r="E51">
        <v>1999</v>
      </c>
      <c r="F51" t="s">
        <v>98</v>
      </c>
      <c r="I51" s="20">
        <f>IFERROR(VLOOKUP(C51,PRSMen2017[],1,FALSE),0)</f>
        <v>104688</v>
      </c>
      <c r="J51" s="20">
        <f>IF(AND(A51&gt;0,ISNUMBER(A51)),IF(fix10M[[#This Row],[ABBib]]&gt;0,J50+1,J50),0)</f>
        <v>21</v>
      </c>
    </row>
    <row r="52" spans="1:10" x14ac:dyDescent="0.25">
      <c r="A52">
        <v>48</v>
      </c>
      <c r="B52">
        <v>57</v>
      </c>
      <c r="C52">
        <v>104806</v>
      </c>
      <c r="D52" t="s">
        <v>545</v>
      </c>
      <c r="E52">
        <v>1999</v>
      </c>
      <c r="F52" t="s">
        <v>98</v>
      </c>
      <c r="I52" s="20">
        <f>IFERROR(VLOOKUP(C52,PRSMen2017[],1,FALSE),0)</f>
        <v>0</v>
      </c>
      <c r="J52" s="20">
        <f>IF(AND(A52&gt;0,ISNUMBER(A52)),IF(fix10M[[#This Row],[ABBib]]&gt;0,J51+1,J51),0)</f>
        <v>21</v>
      </c>
    </row>
    <row r="53" spans="1:10" x14ac:dyDescent="0.25">
      <c r="A53">
        <v>49</v>
      </c>
      <c r="B53">
        <v>66</v>
      </c>
      <c r="C53">
        <v>104896</v>
      </c>
      <c r="D53" t="s">
        <v>460</v>
      </c>
      <c r="E53">
        <v>2000</v>
      </c>
      <c r="F53" t="s">
        <v>98</v>
      </c>
      <c r="I53" s="20">
        <f>IFERROR(VLOOKUP(C53,PRSMen2017[],1,FALSE),0)</f>
        <v>0</v>
      </c>
      <c r="J53" s="20">
        <f>IF(AND(A53&gt;0,ISNUMBER(A53)),IF(fix10M[[#This Row],[ABBib]]&gt;0,J52+1,J52),0)</f>
        <v>21</v>
      </c>
    </row>
    <row r="54" spans="1:10" x14ac:dyDescent="0.25">
      <c r="A54">
        <v>50</v>
      </c>
      <c r="B54">
        <v>62</v>
      </c>
      <c r="C54">
        <v>104891</v>
      </c>
      <c r="D54" t="s">
        <v>558</v>
      </c>
      <c r="E54">
        <v>2000</v>
      </c>
      <c r="F54" t="s">
        <v>98</v>
      </c>
      <c r="I54" s="20">
        <f>IFERROR(VLOOKUP(C54,PRSMen2017[],1,FALSE),0)</f>
        <v>0</v>
      </c>
      <c r="J54" s="20">
        <f>IF(AND(A54&gt;0,ISNUMBER(A54)),IF(fix10M[[#This Row],[ABBib]]&gt;0,J53+1,J53),0)</f>
        <v>21</v>
      </c>
    </row>
    <row r="55" spans="1:10" x14ac:dyDescent="0.25">
      <c r="A55">
        <v>51</v>
      </c>
      <c r="B55">
        <v>94</v>
      </c>
      <c r="C55">
        <v>104914</v>
      </c>
      <c r="D55" t="s">
        <v>480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IF(AND(A55&gt;0,ISNUMBER(A55)),IF(fix10M[[#This Row],[ABBib]]&gt;0,J54+1,J54),0)</f>
        <v>21</v>
      </c>
    </row>
    <row r="56" spans="1:10" x14ac:dyDescent="0.25">
      <c r="A56">
        <v>52</v>
      </c>
      <c r="B56">
        <v>79</v>
      </c>
      <c r="C56">
        <v>104918</v>
      </c>
      <c r="D56" t="s">
        <v>457</v>
      </c>
      <c r="E56">
        <v>2000</v>
      </c>
      <c r="F56" t="s">
        <v>98</v>
      </c>
      <c r="I56" s="20">
        <f>IFERROR(VLOOKUP(C56,PRSMen2017[],1,FALSE),0)</f>
        <v>104918</v>
      </c>
      <c r="J56" s="20">
        <f>IF(AND(A56&gt;0,ISNUMBER(A56)),IF(fix10M[[#This Row],[ABBib]]&gt;0,J55+1,J55),0)</f>
        <v>22</v>
      </c>
    </row>
    <row r="57" spans="1:10" x14ac:dyDescent="0.25">
      <c r="A57">
        <v>53</v>
      </c>
      <c r="B57">
        <v>92</v>
      </c>
      <c r="C57">
        <v>104901</v>
      </c>
      <c r="D57" t="s">
        <v>482</v>
      </c>
      <c r="E57">
        <v>2000</v>
      </c>
      <c r="F57" t="s">
        <v>98</v>
      </c>
      <c r="I57" s="20">
        <f>IFERROR(VLOOKUP(C57,PRSMen2017[],1,FALSE),0)</f>
        <v>0</v>
      </c>
      <c r="J57" s="20">
        <f>IF(AND(A57&gt;0,ISNUMBER(A57)),IF(fix10M[[#This Row],[ABBib]]&gt;0,J56+1,J56),0)</f>
        <v>22</v>
      </c>
    </row>
    <row r="58" spans="1:10" x14ac:dyDescent="0.25">
      <c r="A58">
        <v>54</v>
      </c>
      <c r="B58">
        <v>70</v>
      </c>
      <c r="C58">
        <v>104696</v>
      </c>
      <c r="D58" t="s">
        <v>468</v>
      </c>
      <c r="E58">
        <v>1999</v>
      </c>
      <c r="F58" t="s">
        <v>98</v>
      </c>
      <c r="I58" s="20">
        <f>IFERROR(VLOOKUP(C58,PRSMen2017[],1,FALSE),0)</f>
        <v>104696</v>
      </c>
      <c r="J58" s="20">
        <f>IF(AND(A58&gt;0,ISNUMBER(A58)),IF(fix10M[[#This Row],[ABBib]]&gt;0,J57+1,J57),0)</f>
        <v>23</v>
      </c>
    </row>
    <row r="59" spans="1:10" x14ac:dyDescent="0.25">
      <c r="A59">
        <v>55</v>
      </c>
      <c r="B59">
        <v>83</v>
      </c>
      <c r="C59">
        <v>104923</v>
      </c>
      <c r="D59" t="s">
        <v>479</v>
      </c>
      <c r="E59">
        <v>2000</v>
      </c>
      <c r="F59" t="s">
        <v>98</v>
      </c>
      <c r="I59" s="20">
        <f>IFERROR(VLOOKUP(C59,PRSMen2017[],1,FALSE),0)</f>
        <v>0</v>
      </c>
      <c r="J59" s="20">
        <f>IF(AND(A59&gt;0,ISNUMBER(A59)),IF(fix10M[[#This Row],[ABBib]]&gt;0,J58+1,J58),0)</f>
        <v>23</v>
      </c>
    </row>
    <row r="60" spans="1:10" x14ac:dyDescent="0.25">
      <c r="A60">
        <v>56</v>
      </c>
      <c r="B60">
        <v>76</v>
      </c>
      <c r="C60">
        <v>104877</v>
      </c>
      <c r="D60" t="s">
        <v>542</v>
      </c>
      <c r="E60">
        <v>2000</v>
      </c>
      <c r="F60" t="s">
        <v>98</v>
      </c>
      <c r="I60" s="20">
        <f>IFERROR(VLOOKUP(C60,PRSMen2017[],1,FALSE),0)</f>
        <v>104877</v>
      </c>
      <c r="J60" s="20">
        <f>IF(AND(A60&gt;0,ISNUMBER(A60)),IF(fix10M[[#This Row],[ABBib]]&gt;0,J59+1,J59),0)</f>
        <v>24</v>
      </c>
    </row>
    <row r="61" spans="1:10" x14ac:dyDescent="0.25">
      <c r="A61">
        <v>57</v>
      </c>
      <c r="B61">
        <v>68</v>
      </c>
      <c r="C61">
        <v>104686</v>
      </c>
      <c r="D61" t="s">
        <v>464</v>
      </c>
      <c r="E61">
        <v>1999</v>
      </c>
      <c r="F61" t="s">
        <v>98</v>
      </c>
      <c r="I61" s="20">
        <f>IFERROR(VLOOKUP(C61,PRSMen2017[],1,FALSE),0)</f>
        <v>104686</v>
      </c>
      <c r="J61" s="20">
        <f>IF(AND(A61&gt;0,ISNUMBER(A61)),IF(fix10M[[#This Row],[ABBib]]&gt;0,J60+1,J60),0)</f>
        <v>25</v>
      </c>
    </row>
    <row r="62" spans="1:10" x14ac:dyDescent="0.25">
      <c r="A62">
        <v>58</v>
      </c>
      <c r="B62">
        <v>74</v>
      </c>
      <c r="C62">
        <v>40656</v>
      </c>
      <c r="D62" t="s">
        <v>540</v>
      </c>
      <c r="E62">
        <v>2000</v>
      </c>
      <c r="F62" t="s">
        <v>274</v>
      </c>
      <c r="I62" s="20">
        <f>IFERROR(VLOOKUP(C62,PRSMen2017[],1,FALSE),0)</f>
        <v>0</v>
      </c>
      <c r="J62" s="20">
        <f>IF(AND(A62&gt;0,ISNUMBER(A62)),IF(fix10M[[#This Row],[ABBib]]&gt;0,J61+1,J61),0)</f>
        <v>25</v>
      </c>
    </row>
    <row r="63" spans="1:10" x14ac:dyDescent="0.25">
      <c r="A63">
        <v>59</v>
      </c>
      <c r="B63">
        <v>67</v>
      </c>
      <c r="C63">
        <v>104899</v>
      </c>
      <c r="D63" t="s">
        <v>467</v>
      </c>
      <c r="E63">
        <v>2000</v>
      </c>
      <c r="F63" t="s">
        <v>98</v>
      </c>
      <c r="I63" s="20">
        <f>IFERROR(VLOOKUP(C63,PRSMen2017[],1,FALSE),0)</f>
        <v>0</v>
      </c>
      <c r="J63" s="20">
        <f>IF(AND(A63&gt;0,ISNUMBER(A63)),IF(fix10M[[#This Row],[ABBib]]&gt;0,J62+1,J62),0)</f>
        <v>25</v>
      </c>
    </row>
    <row r="64" spans="1:10" x14ac:dyDescent="0.25">
      <c r="A64">
        <v>60</v>
      </c>
      <c r="B64">
        <v>69</v>
      </c>
      <c r="C64">
        <v>104684</v>
      </c>
      <c r="D64" t="s">
        <v>462</v>
      </c>
      <c r="E64">
        <v>1999</v>
      </c>
      <c r="F64" t="s">
        <v>98</v>
      </c>
      <c r="I64" s="20">
        <f>IFERROR(VLOOKUP(C64,PRSMen2017[],1,FALSE),0)</f>
        <v>104684</v>
      </c>
      <c r="J64" s="20">
        <f>IF(AND(A64&gt;0,ISNUMBER(A64)),IF(fix10M[[#This Row],[ABBib]]&gt;0,J63+1,J63),0)</f>
        <v>26</v>
      </c>
    </row>
    <row r="65" spans="1:10" x14ac:dyDescent="0.25">
      <c r="A65">
        <v>61</v>
      </c>
      <c r="B65">
        <v>26</v>
      </c>
      <c r="C65">
        <v>104694</v>
      </c>
      <c r="D65" t="s">
        <v>430</v>
      </c>
      <c r="E65">
        <v>1999</v>
      </c>
      <c r="F65" t="s">
        <v>98</v>
      </c>
      <c r="I65" s="20">
        <f>IFERROR(VLOOKUP(C65,PRSMen2017[],1,FALSE),0)</f>
        <v>104694</v>
      </c>
      <c r="J65" s="20">
        <f>IF(AND(A65&gt;0,ISNUMBER(A65)),IF(fix10M[[#This Row],[ABBib]]&gt;0,J64+1,J64),0)</f>
        <v>27</v>
      </c>
    </row>
    <row r="66" spans="1:10" x14ac:dyDescent="0.25">
      <c r="A66">
        <v>62</v>
      </c>
      <c r="B66">
        <v>77</v>
      </c>
      <c r="C66">
        <v>104886</v>
      </c>
      <c r="D66" t="s">
        <v>465</v>
      </c>
      <c r="E66">
        <v>2000</v>
      </c>
      <c r="F66" t="s">
        <v>98</v>
      </c>
      <c r="I66" s="20">
        <f>IFERROR(VLOOKUP(C66,PRSMen2017[],1,FALSE),0)</f>
        <v>0</v>
      </c>
      <c r="J66" s="20">
        <f>IF(AND(A66&gt;0,ISNUMBER(A66)),IF(fix10M[[#This Row],[ABBib]]&gt;0,J65+1,J65),0)</f>
        <v>27</v>
      </c>
    </row>
    <row r="67" spans="1:10" x14ac:dyDescent="0.25">
      <c r="A67">
        <v>63</v>
      </c>
      <c r="B67">
        <v>75</v>
      </c>
      <c r="C67">
        <v>40658</v>
      </c>
      <c r="D67" t="s">
        <v>563</v>
      </c>
      <c r="E67">
        <v>2000</v>
      </c>
      <c r="F67" t="s">
        <v>274</v>
      </c>
      <c r="I67" s="20">
        <f>IFERROR(VLOOKUP(C67,PRSMen2017[],1,FALSE),0)</f>
        <v>0</v>
      </c>
      <c r="J67" s="20">
        <f>IF(AND(A67&gt;0,ISNUMBER(A67)),IF(fix10M[[#This Row],[ABBib]]&gt;0,J66+1,J66),0)</f>
        <v>27</v>
      </c>
    </row>
    <row r="68" spans="1:10" x14ac:dyDescent="0.25">
      <c r="A68">
        <v>64</v>
      </c>
      <c r="B68">
        <v>84</v>
      </c>
      <c r="C68">
        <v>6532311</v>
      </c>
      <c r="D68" t="s">
        <v>549</v>
      </c>
      <c r="E68">
        <v>1999</v>
      </c>
      <c r="F68" t="s">
        <v>96</v>
      </c>
      <c r="I68" s="20">
        <f>IFERROR(VLOOKUP(C68,PRSMen2017[],1,FALSE),0)</f>
        <v>0</v>
      </c>
      <c r="J68" s="20">
        <f>IF(AND(A68&gt;0,ISNUMBER(A68)),IF(fix10M[[#This Row],[ABBib]]&gt;0,J67+1,J67),0)</f>
        <v>27</v>
      </c>
    </row>
    <row r="69" spans="1:10" x14ac:dyDescent="0.25">
      <c r="A69">
        <v>65</v>
      </c>
      <c r="B69">
        <v>47</v>
      </c>
      <c r="C69">
        <v>104804</v>
      </c>
      <c r="D69" t="s">
        <v>447</v>
      </c>
      <c r="E69">
        <v>1999</v>
      </c>
      <c r="F69" t="s">
        <v>98</v>
      </c>
      <c r="I69" s="20">
        <f>IFERROR(VLOOKUP(C69,PRSMen2017[],1,FALSE),0)</f>
        <v>0</v>
      </c>
      <c r="J69" s="20">
        <f>IF(AND(A69&gt;0,ISNUMBER(A69)),IF(fix10M[[#This Row],[ABBib]]&gt;0,J68+1,J68),0)</f>
        <v>27</v>
      </c>
    </row>
    <row r="70" spans="1:10" x14ac:dyDescent="0.25">
      <c r="A70">
        <v>66</v>
      </c>
      <c r="B70">
        <v>86</v>
      </c>
      <c r="C70">
        <v>6532328</v>
      </c>
      <c r="D70" t="s">
        <v>552</v>
      </c>
      <c r="E70">
        <v>1999</v>
      </c>
      <c r="F70" t="s">
        <v>96</v>
      </c>
      <c r="I70" s="20">
        <f>IFERROR(VLOOKUP(C70,PRSMen2017[],1,FALSE),0)</f>
        <v>0</v>
      </c>
      <c r="J70" s="20">
        <f>IF(AND(A70&gt;0,ISNUMBER(A70)),IF(fix10M[[#This Row],[ABBib]]&gt;0,J69+1,J69),0)</f>
        <v>27</v>
      </c>
    </row>
    <row r="71" spans="1:10" x14ac:dyDescent="0.25">
      <c r="A71">
        <v>67</v>
      </c>
      <c r="B71">
        <v>80</v>
      </c>
      <c r="C71">
        <v>104588</v>
      </c>
      <c r="D71" t="s">
        <v>469</v>
      </c>
      <c r="E71">
        <v>1998</v>
      </c>
      <c r="F71" t="s">
        <v>98</v>
      </c>
      <c r="I71" s="20">
        <f>IFERROR(VLOOKUP(C71,PRSMen2017[],1,FALSE),0)</f>
        <v>104588</v>
      </c>
      <c r="J71" s="20">
        <f>IF(AND(A71&gt;0,ISNUMBER(A71)),IF(fix10M[[#This Row],[ABBib]]&gt;0,J70+1,J70),0)</f>
        <v>28</v>
      </c>
    </row>
    <row r="72" spans="1:10" x14ac:dyDescent="0.25">
      <c r="A72">
        <v>68</v>
      </c>
      <c r="B72">
        <v>91</v>
      </c>
      <c r="C72">
        <v>104878</v>
      </c>
      <c r="D72" t="s">
        <v>481</v>
      </c>
      <c r="E72">
        <v>2000</v>
      </c>
      <c r="F72" t="s">
        <v>98</v>
      </c>
      <c r="I72" s="20">
        <f>IFERROR(VLOOKUP(C72,PRSMen2017[],1,FALSE),0)</f>
        <v>104878</v>
      </c>
      <c r="J72" s="20">
        <f>IF(AND(A72&gt;0,ISNUMBER(A72)),IF(fix10M[[#This Row],[ABBib]]&gt;0,J71+1,J71),0)</f>
        <v>29</v>
      </c>
    </row>
    <row r="73" spans="1:10" x14ac:dyDescent="0.25">
      <c r="A73">
        <v>69</v>
      </c>
      <c r="B73">
        <v>87</v>
      </c>
      <c r="C73">
        <v>6532293</v>
      </c>
      <c r="D73" t="s">
        <v>548</v>
      </c>
      <c r="E73">
        <v>1998</v>
      </c>
      <c r="F73" t="s">
        <v>96</v>
      </c>
      <c r="I73" s="20">
        <f>IFERROR(VLOOKUP(C73,PRSMen2017[],1,FALSE),0)</f>
        <v>0</v>
      </c>
      <c r="J73" s="20">
        <f>IF(AND(A73&gt;0,ISNUMBER(A73)),IF(fix10M[[#This Row],[ABBib]]&gt;0,J72+1,J72),0)</f>
        <v>29</v>
      </c>
    </row>
    <row r="74" spans="1:10" x14ac:dyDescent="0.25">
      <c r="A74" t="s">
        <v>135</v>
      </c>
      <c r="I74" s="20">
        <f>IFERROR(VLOOKUP(C74,PRSMen2017[],1,FALSE),0)</f>
        <v>0</v>
      </c>
      <c r="J74" s="20">
        <f>IF(AND(A74&gt;0,ISNUMBER(A74)),IF(fix10M[[#This Row],[ABBib]]&gt;0,J73+1,J73),0)</f>
        <v>0</v>
      </c>
    </row>
    <row r="75" spans="1:10" x14ac:dyDescent="0.25">
      <c r="I75" s="20">
        <f>IFERROR(VLOOKUP(C75,PRSMen2017[],1,FALSE),0)</f>
        <v>0</v>
      </c>
      <c r="J75" s="20">
        <f>IF(AND(A75&gt;0,ISNUMBER(A75)),IF(fix10M[[#This Row],[ABBib]]&gt;0,J74+1,J74),0)</f>
        <v>0</v>
      </c>
    </row>
    <row r="76" spans="1:10" x14ac:dyDescent="0.25">
      <c r="B76">
        <v>73</v>
      </c>
      <c r="C76">
        <v>104875</v>
      </c>
      <c r="D76" t="s">
        <v>474</v>
      </c>
      <c r="E76">
        <v>2000</v>
      </c>
      <c r="F76" t="s">
        <v>98</v>
      </c>
      <c r="I76" s="20">
        <f>IFERROR(VLOOKUP(C76,PRSMen2017[],1,FALSE),0)</f>
        <v>0</v>
      </c>
      <c r="J76" s="20">
        <f>IF(AND(A76&gt;0,ISNUMBER(A76)),IF(fix10M[[#This Row],[ABBib]]&gt;0,J75+1,J75),0)</f>
        <v>0</v>
      </c>
    </row>
    <row r="77" spans="1:10" x14ac:dyDescent="0.25">
      <c r="A77" t="s">
        <v>221</v>
      </c>
      <c r="I77" s="20">
        <f>IFERROR(VLOOKUP(C77,PRSMen2017[],1,FALSE),0)</f>
        <v>0</v>
      </c>
      <c r="J77" s="20">
        <f>IF(AND(A77&gt;0,ISNUMBER(A77)),IF(fix10M[[#This Row],[ABBib]]&gt;0,J76+1,J76),0)</f>
        <v>0</v>
      </c>
    </row>
    <row r="78" spans="1:10" x14ac:dyDescent="0.25">
      <c r="I78" s="20">
        <f>IFERROR(VLOOKUP(C78,PRSMen2017[],1,FALSE),0)</f>
        <v>0</v>
      </c>
      <c r="J78" s="20">
        <f>IF(AND(A78&gt;0,ISNUMBER(A78)),IF(fix10M[[#This Row],[ABBib]]&gt;0,J77+1,J77),0)</f>
        <v>0</v>
      </c>
    </row>
    <row r="79" spans="1:10" x14ac:dyDescent="0.25">
      <c r="B79">
        <v>85</v>
      </c>
      <c r="C79">
        <v>6532386</v>
      </c>
      <c r="D79" t="s">
        <v>555</v>
      </c>
      <c r="E79">
        <v>1999</v>
      </c>
      <c r="F79" t="s">
        <v>96</v>
      </c>
      <c r="I79" s="20">
        <f>IFERROR(VLOOKUP(C79,PRSMen2017[],1,FALSE),0)</f>
        <v>0</v>
      </c>
      <c r="J79" s="20">
        <f>IF(AND(A79&gt;0,ISNUMBER(A79)),IF(fix10M[[#This Row],[ABBib]]&gt;0,J78+1,J78),0)</f>
        <v>0</v>
      </c>
    </row>
    <row r="80" spans="1:10" x14ac:dyDescent="0.25">
      <c r="B80">
        <v>40</v>
      </c>
      <c r="C80">
        <v>104277</v>
      </c>
      <c r="D80" t="s">
        <v>534</v>
      </c>
      <c r="E80">
        <v>1995</v>
      </c>
      <c r="F80" t="s">
        <v>98</v>
      </c>
      <c r="I80" s="20">
        <f>IFERROR(VLOOKUP(C80,PRSMen2017[],1,FALSE),0)</f>
        <v>104277</v>
      </c>
      <c r="J80" s="20">
        <f>IF(AND(A80&gt;0,ISNUMBER(A80)),IF(fix10M[[#This Row],[ABBib]]&gt;0,J79+1,J79),0)</f>
        <v>0</v>
      </c>
    </row>
    <row r="81" spans="1:10" x14ac:dyDescent="0.25">
      <c r="A81" t="s">
        <v>138</v>
      </c>
      <c r="I81" s="20">
        <f>IFERROR(VLOOKUP(C81,PRSMen2017[],1,FALSE),0)</f>
        <v>0</v>
      </c>
      <c r="J81" s="20">
        <f>IF(AND(A81&gt;0,ISNUMBER(A81)),IF(fix10M[[#This Row],[ABBib]]&gt;0,J80+1,J80),0)</f>
        <v>0</v>
      </c>
    </row>
    <row r="82" spans="1:10" x14ac:dyDescent="0.25">
      <c r="I82" s="20">
        <f>IFERROR(VLOOKUP(C82,PRSMen2017[],1,FALSE),0)</f>
        <v>0</v>
      </c>
      <c r="J82" s="20">
        <f>IF(AND(A82&gt;0,ISNUMBER(A82)),IF(fix10M[[#This Row],[ABBib]]&gt;0,J81+1,J81),0)</f>
        <v>0</v>
      </c>
    </row>
    <row r="83" spans="1:10" x14ac:dyDescent="0.25">
      <c r="B83">
        <v>97</v>
      </c>
      <c r="C83">
        <v>6532349</v>
      </c>
      <c r="D83" t="s">
        <v>546</v>
      </c>
      <c r="E83">
        <v>1999</v>
      </c>
      <c r="F83" t="s">
        <v>96</v>
      </c>
      <c r="I83" s="20">
        <f>IFERROR(VLOOKUP(C83,PRSMen2017[],1,FALSE),0)</f>
        <v>0</v>
      </c>
      <c r="J83" s="20">
        <f>IF(AND(A83&gt;0,ISNUMBER(A83)),IF(fix10M[[#This Row],[ABBib]]&gt;0,J82+1,J82),0)</f>
        <v>0</v>
      </c>
    </row>
    <row r="84" spans="1:10" x14ac:dyDescent="0.25">
      <c r="B84">
        <v>96</v>
      </c>
      <c r="C84">
        <v>104884</v>
      </c>
      <c r="D84" t="s">
        <v>490</v>
      </c>
      <c r="E84">
        <v>2000</v>
      </c>
      <c r="F84" t="s">
        <v>98</v>
      </c>
      <c r="I84" s="20">
        <f>IFERROR(VLOOKUP(C84,PRSMen2017[],1,FALSE),0)</f>
        <v>104884</v>
      </c>
      <c r="J84" s="20">
        <f>IF(AND(A84&gt;0,ISNUMBER(A84)),IF(fix10M[[#This Row],[ABBib]]&gt;0,J83+1,J83),0)</f>
        <v>0</v>
      </c>
    </row>
    <row r="85" spans="1:10" x14ac:dyDescent="0.25">
      <c r="B85">
        <v>60</v>
      </c>
      <c r="C85">
        <v>104689</v>
      </c>
      <c r="D85" t="s">
        <v>486</v>
      </c>
      <c r="E85">
        <v>1999</v>
      </c>
      <c r="F85" t="s">
        <v>98</v>
      </c>
      <c r="I85" s="20">
        <f>IFERROR(VLOOKUP(C85,PRSMen2017[],1,FALSE),0)</f>
        <v>104689</v>
      </c>
      <c r="J85" s="20">
        <f>IF(AND(A85&gt;0,ISNUMBER(A85)),IF(fix10M[[#This Row],[ABBib]]&gt;0,J84+1,J84),0)</f>
        <v>0</v>
      </c>
    </row>
    <row r="86" spans="1:10" x14ac:dyDescent="0.25">
      <c r="B86">
        <v>44</v>
      </c>
      <c r="C86">
        <v>104712</v>
      </c>
      <c r="D86" t="s">
        <v>448</v>
      </c>
      <c r="E86">
        <v>1999</v>
      </c>
      <c r="F86" t="s">
        <v>98</v>
      </c>
      <c r="I86" s="20">
        <f>IFERROR(VLOOKUP(C86,PRSMen2017[],1,FALSE),0)</f>
        <v>0</v>
      </c>
      <c r="J86" s="20">
        <f>IF(AND(A86&gt;0,ISNUMBER(A86)),IF(fix10M[[#This Row],[ABBib]]&gt;0,J85+1,J85),0)</f>
        <v>0</v>
      </c>
    </row>
    <row r="87" spans="1:10" x14ac:dyDescent="0.25">
      <c r="B87">
        <v>35</v>
      </c>
      <c r="C87">
        <v>104282</v>
      </c>
      <c r="D87" t="s">
        <v>536</v>
      </c>
      <c r="E87">
        <v>1995</v>
      </c>
      <c r="F87" t="s">
        <v>98</v>
      </c>
      <c r="I87" s="20">
        <f>IFERROR(VLOOKUP(C87,PRSMen2017[],1,FALSE),0)</f>
        <v>0</v>
      </c>
      <c r="J87" s="20">
        <f>IF(AND(A87&gt;0,ISNUMBER(A87)),IF(fix10M[[#This Row],[ABBib]]&gt;0,J86+1,J86),0)</f>
        <v>0</v>
      </c>
    </row>
    <row r="88" spans="1:10" x14ac:dyDescent="0.25">
      <c r="B88">
        <v>33</v>
      </c>
      <c r="C88">
        <v>104710</v>
      </c>
      <c r="D88" t="s">
        <v>444</v>
      </c>
      <c r="E88">
        <v>1999</v>
      </c>
      <c r="F88" t="s">
        <v>98</v>
      </c>
      <c r="I88" s="20">
        <f>IFERROR(VLOOKUP(C88,PRSMen2017[],1,FALSE),0)</f>
        <v>0</v>
      </c>
      <c r="J88" s="20">
        <f>IF(AND(A88&gt;0,ISNUMBER(A88)),IF(fix10M[[#This Row],[ABBib]]&gt;0,J87+1,J87),0)</f>
        <v>0</v>
      </c>
    </row>
    <row r="89" spans="1:10" x14ac:dyDescent="0.25">
      <c r="B89">
        <v>4</v>
      </c>
      <c r="C89">
        <v>104389</v>
      </c>
      <c r="D89" t="s">
        <v>526</v>
      </c>
      <c r="E89">
        <v>1996</v>
      </c>
      <c r="F89" t="s">
        <v>98</v>
      </c>
      <c r="I89" s="20">
        <f>IFERROR(VLOOKUP(C89,PRSMen2017[],1,FALSE),0)</f>
        <v>0</v>
      </c>
      <c r="J89" s="20">
        <f>IF(AND(A89&gt;0,ISNUMBER(A89)),IF(fix10M[[#This Row],[ABBib]]&gt;0,J88+1,J88),0)</f>
        <v>0</v>
      </c>
    </row>
    <row r="90" spans="1:10" x14ac:dyDescent="0.25">
      <c r="A90" t="s">
        <v>144</v>
      </c>
      <c r="I90" s="20">
        <f>IFERROR(VLOOKUP(C90,PRSMen2017[],1,FALSE),0)</f>
        <v>0</v>
      </c>
      <c r="J90" s="20">
        <f>IF(AND(A90&gt;0,ISNUMBER(A90)),IF(fix10M[[#This Row],[ABBib]]&gt;0,J89+1,J89),0)</f>
        <v>0</v>
      </c>
    </row>
    <row r="91" spans="1:10" x14ac:dyDescent="0.25">
      <c r="I91" s="20">
        <f>IFERROR(VLOOKUP(C91,PRSMen2017[],1,FALSE),0)</f>
        <v>0</v>
      </c>
      <c r="J91" s="20">
        <f>IF(AND(A91&gt;0,ISNUMBER(A91)),IF(fix10M[[#This Row],[ABBib]]&gt;0,J90+1,J90),0)</f>
        <v>0</v>
      </c>
    </row>
    <row r="92" spans="1:10" x14ac:dyDescent="0.25">
      <c r="B92">
        <v>95</v>
      </c>
      <c r="C92">
        <v>104979</v>
      </c>
      <c r="D92" t="s">
        <v>556</v>
      </c>
      <c r="E92">
        <v>2000</v>
      </c>
      <c r="F92" t="s">
        <v>98</v>
      </c>
      <c r="I92" s="20">
        <f>IFERROR(VLOOKUP(C92,PRSMen2017[],1,FALSE),0)</f>
        <v>0</v>
      </c>
      <c r="J92" s="20">
        <f>IF(AND(A92&gt;0,ISNUMBER(A92)),IF(fix10M[[#This Row],[ABBib]]&gt;0,J91+1,J91),0)</f>
        <v>0</v>
      </c>
    </row>
    <row r="93" spans="1:10" x14ac:dyDescent="0.25">
      <c r="B93">
        <v>93</v>
      </c>
      <c r="C93">
        <v>104892</v>
      </c>
      <c r="D93" t="s">
        <v>543</v>
      </c>
      <c r="E93">
        <v>2000</v>
      </c>
      <c r="F93" t="s">
        <v>98</v>
      </c>
      <c r="I93" s="20">
        <f>IFERROR(VLOOKUP(C93,PRSMen2017[],1,FALSE),0)</f>
        <v>0</v>
      </c>
      <c r="J93" s="20">
        <f>IF(AND(A93&gt;0,ISNUMBER(A93)),IF(fix10M[[#This Row],[ABBib]]&gt;0,J92+1,J92),0)</f>
        <v>0</v>
      </c>
    </row>
    <row r="94" spans="1:10" x14ac:dyDescent="0.25">
      <c r="B94">
        <v>90</v>
      </c>
      <c r="C94">
        <v>610003</v>
      </c>
      <c r="D94" t="s">
        <v>550</v>
      </c>
      <c r="E94">
        <v>2000</v>
      </c>
      <c r="F94" t="s">
        <v>551</v>
      </c>
      <c r="I94" s="20">
        <f>IFERROR(VLOOKUP(C94,PRSMen2017[],1,FALSE),0)</f>
        <v>0</v>
      </c>
      <c r="J94" s="20">
        <f>IF(AND(A94&gt;0,ISNUMBER(A94)),IF(fix10M[[#This Row],[ABBib]]&gt;0,J93+1,J93),0)</f>
        <v>0</v>
      </c>
    </row>
    <row r="95" spans="1:10" x14ac:dyDescent="0.25">
      <c r="B95">
        <v>89</v>
      </c>
      <c r="C95">
        <v>104924</v>
      </c>
      <c r="D95" t="s">
        <v>470</v>
      </c>
      <c r="E95">
        <v>2000</v>
      </c>
      <c r="F95" t="s">
        <v>98</v>
      </c>
      <c r="I95" s="20">
        <f>IFERROR(VLOOKUP(C95,PRSMen2017[],1,FALSE),0)</f>
        <v>0</v>
      </c>
      <c r="J95" s="20">
        <f>IF(AND(A95&gt;0,ISNUMBER(A95)),IF(fix10M[[#This Row],[ABBib]]&gt;0,J94+1,J94),0)</f>
        <v>0</v>
      </c>
    </row>
    <row r="96" spans="1:10" x14ac:dyDescent="0.25">
      <c r="B96">
        <v>88</v>
      </c>
      <c r="C96">
        <v>40622</v>
      </c>
      <c r="D96" t="s">
        <v>547</v>
      </c>
      <c r="E96">
        <v>1994</v>
      </c>
      <c r="F96" t="s">
        <v>274</v>
      </c>
      <c r="I96" s="20">
        <f>IFERROR(VLOOKUP(C96,PRSMen2017[],1,FALSE),0)</f>
        <v>0</v>
      </c>
      <c r="J96" s="20">
        <f>IF(AND(A96&gt;0,ISNUMBER(A96)),IF(fix10M[[#This Row],[ABBib]]&gt;0,J95+1,J95),0)</f>
        <v>0</v>
      </c>
    </row>
    <row r="97" spans="2:10" x14ac:dyDescent="0.25">
      <c r="B97">
        <v>82</v>
      </c>
      <c r="C97">
        <v>104685</v>
      </c>
      <c r="D97" t="s">
        <v>483</v>
      </c>
      <c r="E97">
        <v>1999</v>
      </c>
      <c r="F97" t="s">
        <v>98</v>
      </c>
      <c r="I97" s="20">
        <f>IFERROR(VLOOKUP(C97,PRSMen2017[],1,FALSE),0)</f>
        <v>104685</v>
      </c>
      <c r="J97" s="20">
        <f>IF(AND(A97&gt;0,ISNUMBER(A97)),IF(fix10M[[#This Row],[ABBib]]&gt;0,J96+1,J96),0)</f>
        <v>0</v>
      </c>
    </row>
    <row r="98" spans="2:10" x14ac:dyDescent="0.25">
      <c r="B98">
        <v>81</v>
      </c>
      <c r="C98">
        <v>40642</v>
      </c>
      <c r="D98" t="s">
        <v>562</v>
      </c>
      <c r="E98">
        <v>1999</v>
      </c>
      <c r="F98" t="s">
        <v>274</v>
      </c>
      <c r="I98" s="20">
        <f>IFERROR(VLOOKUP(C98,PRSMen2017[],1,FALSE),0)</f>
        <v>0</v>
      </c>
      <c r="J98" s="20">
        <f>IF(AND(A98&gt;0,ISNUMBER(A98)),IF(fix10M[[#This Row],[ABBib]]&gt;0,J97+1,J97),0)</f>
        <v>0</v>
      </c>
    </row>
    <row r="99" spans="2:10" x14ac:dyDescent="0.25">
      <c r="B99">
        <v>78</v>
      </c>
      <c r="C99">
        <v>104681</v>
      </c>
      <c r="D99" t="s">
        <v>466</v>
      </c>
      <c r="E99">
        <v>1999</v>
      </c>
      <c r="F99" t="s">
        <v>98</v>
      </c>
      <c r="I99" s="20">
        <f>IFERROR(VLOOKUP(C99,PRSMen2017[],1,FALSE),0)</f>
        <v>104681</v>
      </c>
      <c r="J99" s="20">
        <f>IF(AND(A99&gt;0,ISNUMBER(A99)),IF(fix10M[[#This Row],[ABBib]]&gt;0,J98+1,J98),0)</f>
        <v>0</v>
      </c>
    </row>
    <row r="100" spans="2:10" x14ac:dyDescent="0.25">
      <c r="B100">
        <v>71</v>
      </c>
      <c r="C100">
        <v>104690</v>
      </c>
      <c r="D100" t="s">
        <v>477</v>
      </c>
      <c r="E100">
        <v>1999</v>
      </c>
      <c r="F100" t="s">
        <v>98</v>
      </c>
      <c r="I100" s="20">
        <f>IFERROR(VLOOKUP(C100,PRSMen2017[],1,FALSE),0)</f>
        <v>104690</v>
      </c>
      <c r="J100" s="20">
        <f>IF(AND(A100&gt;0,ISNUMBER(A100)),IF(fix10M[[#This Row],[ABBib]]&gt;0,J99+1,J99),0)</f>
        <v>0</v>
      </c>
    </row>
    <row r="101" spans="2:10" x14ac:dyDescent="0.25">
      <c r="B101">
        <v>59</v>
      </c>
      <c r="C101">
        <v>104338</v>
      </c>
      <c r="D101" t="s">
        <v>554</v>
      </c>
      <c r="E101">
        <v>1996</v>
      </c>
      <c r="F101" t="s">
        <v>98</v>
      </c>
      <c r="I101" s="20">
        <f>IFERROR(VLOOKUP(C101,PRSMen2017[],1,FALSE),0)</f>
        <v>104338</v>
      </c>
      <c r="J101" s="20">
        <f>IF(AND(A101&gt;0,ISNUMBER(A101)),IF(fix10M[[#This Row],[ABBib]]&gt;0,J100+1,J100),0)</f>
        <v>0</v>
      </c>
    </row>
    <row r="102" spans="2:10" x14ac:dyDescent="0.25">
      <c r="B102">
        <v>54</v>
      </c>
      <c r="C102">
        <v>104683</v>
      </c>
      <c r="D102" t="s">
        <v>496</v>
      </c>
      <c r="E102">
        <v>1999</v>
      </c>
      <c r="F102" t="s">
        <v>98</v>
      </c>
      <c r="I102" s="20">
        <f>IFERROR(VLOOKUP(C102,PRSMen2017[],1,FALSE),0)</f>
        <v>104683</v>
      </c>
      <c r="J102" s="20">
        <f>IF(AND(A102&gt;0,ISNUMBER(A102)),IF(fix10M[[#This Row],[ABBib]]&gt;0,J101+1,J101),0)</f>
        <v>0</v>
      </c>
    </row>
    <row r="103" spans="2:10" x14ac:dyDescent="0.25">
      <c r="B103">
        <v>50</v>
      </c>
      <c r="C103">
        <v>104708</v>
      </c>
      <c r="D103" t="s">
        <v>445</v>
      </c>
      <c r="E103">
        <v>1999</v>
      </c>
      <c r="F103" t="s">
        <v>98</v>
      </c>
      <c r="I103" s="20">
        <f>IFERROR(VLOOKUP(C103,PRSMen2017[],1,FALSE),0)</f>
        <v>0</v>
      </c>
      <c r="J103" s="20">
        <f>IF(AND(A103&gt;0,ISNUMBER(A103)),IF(fix10M[[#This Row],[ABBib]]&gt;0,J102+1,J102),0)</f>
        <v>0</v>
      </c>
    </row>
    <row r="104" spans="2:10" x14ac:dyDescent="0.25">
      <c r="B104">
        <v>28</v>
      </c>
      <c r="C104">
        <v>104581</v>
      </c>
      <c r="D104" t="s">
        <v>433</v>
      </c>
      <c r="E104">
        <v>1998</v>
      </c>
      <c r="F104" t="s">
        <v>98</v>
      </c>
      <c r="I104" s="20">
        <f>IFERROR(VLOOKUP(C104,PRSMen2017[],1,FALSE),0)</f>
        <v>104581</v>
      </c>
      <c r="J104" s="20">
        <f>IF(AND(A104&gt;0,ISNUMBER(A104)),IF(fix10M[[#This Row],[ABBib]]&gt;0,J103+1,J103),0)</f>
        <v>0</v>
      </c>
    </row>
    <row r="105" spans="2:10" x14ac:dyDescent="0.25">
      <c r="B105">
        <v>22</v>
      </c>
      <c r="C105">
        <v>104537</v>
      </c>
      <c r="D105" t="s">
        <v>428</v>
      </c>
      <c r="E105">
        <v>1997</v>
      </c>
      <c r="F105" t="s">
        <v>98</v>
      </c>
      <c r="I105" s="20">
        <f>IFERROR(VLOOKUP(C105,PRSMen2017[],1,FALSE),0)</f>
        <v>0</v>
      </c>
      <c r="J105" s="20">
        <f>IF(AND(A105&gt;0,ISNUMBER(A105)),IF(fix10M[[#This Row],[ABBib]]&gt;0,J104+1,J104),0)</f>
        <v>0</v>
      </c>
    </row>
    <row r="106" spans="2:10" x14ac:dyDescent="0.25">
      <c r="B106">
        <v>20</v>
      </c>
      <c r="C106">
        <v>104632</v>
      </c>
      <c r="D106" t="s">
        <v>499</v>
      </c>
      <c r="E106">
        <v>1998</v>
      </c>
      <c r="F106" t="s">
        <v>98</v>
      </c>
      <c r="I106" s="20">
        <f>IFERROR(VLOOKUP(C106,PRSMen2017[],1,FALSE),0)</f>
        <v>0</v>
      </c>
      <c r="J106" s="20">
        <f>IF(AND(A106&gt;0,ISNUMBER(A106)),IF(fix10M[[#This Row],[ABBib]]&gt;0,J105+1,J105),0)</f>
        <v>0</v>
      </c>
    </row>
    <row r="107" spans="2:10" x14ac:dyDescent="0.25">
      <c r="B107">
        <v>14</v>
      </c>
      <c r="C107">
        <v>104311</v>
      </c>
      <c r="D107" t="s">
        <v>511</v>
      </c>
      <c r="E107">
        <v>1995</v>
      </c>
      <c r="F107" t="s">
        <v>98</v>
      </c>
      <c r="I107" s="20">
        <f>IFERROR(VLOOKUP(C107,PRSMen2017[],1,FALSE),0)</f>
        <v>0</v>
      </c>
      <c r="J107" s="20">
        <f>IF(AND(A107&gt;0,ISNUMBER(A107)),IF(fix10M[[#This Row],[ABBib]]&gt;0,J106+1,J106),0)</f>
        <v>0</v>
      </c>
    </row>
    <row r="108" spans="2:10" x14ac:dyDescent="0.25">
      <c r="B108">
        <v>10</v>
      </c>
      <c r="C108">
        <v>104354</v>
      </c>
      <c r="D108" t="s">
        <v>421</v>
      </c>
      <c r="E108">
        <v>1996</v>
      </c>
      <c r="F108" t="s">
        <v>98</v>
      </c>
      <c r="I108" s="20">
        <f>IFERROR(VLOOKUP(C108,PRSMen2017[],1,FALSE),0)</f>
        <v>104354</v>
      </c>
      <c r="J108" s="20">
        <f>IF(AND(A108&gt;0,ISNUMBER(A108)),IF(fix10M[[#This Row],[ABBib]]&gt;0,J107+1,J107),0)</f>
        <v>0</v>
      </c>
    </row>
    <row r="109" spans="2:10" x14ac:dyDescent="0.25">
      <c r="B109">
        <v>2</v>
      </c>
      <c r="C109">
        <v>104467</v>
      </c>
      <c r="D109" t="s">
        <v>418</v>
      </c>
      <c r="E109">
        <v>1997</v>
      </c>
      <c r="F109" t="s">
        <v>98</v>
      </c>
      <c r="I109" s="20">
        <f>IFERROR(VLOOKUP(C109,PRSMen2017[],1,FALSE),0)</f>
        <v>104467</v>
      </c>
      <c r="J109" s="20">
        <f>IF(AND(A109&gt;0,ISNUMBER(A109)),IF(fix10M[[#This Row],[ABBib]]&gt;0,J108+1,J108),0)</f>
        <v>0</v>
      </c>
    </row>
    <row r="110" spans="2:10" x14ac:dyDescent="0.25">
      <c r="I110" s="20">
        <f>IFERROR(VLOOKUP(C110,PRSMen2017[],1,FALSE),0)</f>
        <v>0</v>
      </c>
      <c r="J110" s="20">
        <f>IF(AND(A110&gt;0,ISNUMBER(A110)),IF(fix10M[[#This Row],[ABBib]]&gt;0,J109+1,J109),0)</f>
        <v>0</v>
      </c>
    </row>
    <row r="111" spans="2:10" x14ac:dyDescent="0.25">
      <c r="I111" s="20">
        <f>IFERROR(VLOOKUP(C111,PRSMen2017[],1,FALSE),0)</f>
        <v>0</v>
      </c>
      <c r="J111" s="20">
        <f>IF(AND(A111&gt;0,ISNUMBER(A111)),IF(fix10M[[#This Row],[ABBib]]&gt;0,J110+1,J110),0)</f>
        <v>0</v>
      </c>
    </row>
    <row r="112" spans="2:10" x14ac:dyDescent="0.25">
      <c r="I112" s="20">
        <f>IFERROR(VLOOKUP(C112,PRSMen2017[],1,FALSE),0)</f>
        <v>0</v>
      </c>
      <c r="J112" s="20">
        <f>IF(AND(A112&gt;0,ISNUMBER(A112)),IF(fix10M[[#This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IF(AND(A113&gt;0,ISNUMBER(A113)),IF(fix10M[[#This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IF(AND(A114&gt;0,ISNUMBER(A114)),IF(fix10M[[#This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IF(AND(A115&gt;0,ISNUMBER(A115)),IF(fix10M[[#This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IF(AND(A116&gt;0,ISNUMBER(A116)),IF(fix10M[[#This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IF(AND(A117&gt;0,ISNUMBER(A117)),IF(fix10M[[#This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IF(AND(A118&gt;0,ISNUMBER(A118)),IF(fix10M[[#This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IF(AND(A119&gt;0,ISNUMBER(A119)),IF(fix10M[[#This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IF(AND(A120&gt;0,ISNUMBER(A120)),IF(fix10M[[#This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IF(AND(A121&gt;0,ISNUMBER(A121)),IF(fix10M[[#This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IF(AND(A122&gt;0,ISNUMBER(A122)),IF(fix10M[[#This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IF(AND(A123&gt;0,ISNUMBER(A123)),IF(fix10M[[#This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IF(AND(A124&gt;0,ISNUMBER(A124)),IF(fix10M[[#This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IF(AND(A125&gt;0,ISNUMBER(A125)),IF(fix10M[[#This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IF(AND(A126&gt;0,ISNUMBER(A126)),IF(fix10M[[#This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IF(AND(A127&gt;0,ISNUMBER(A127)),IF(fix10M[[#This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IF(AND(A128&gt;0,ISNUMBER(A128)),IF(fix10M[[#This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IF(AND(A129&gt;0,ISNUMBER(A129)),IF(fix10M[[#This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IF(AND(A130&gt;0,ISNUMBER(A130)),IF(fix10M[[#This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IF(AND(A131&gt;0,ISNUMBER(A131)),IF(fix10M[[#This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IF(AND(A132&gt;0,ISNUMBER(A132)),IF(fix10M[[#This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IF(AND(A133&gt;0,ISNUMBER(A133)),IF(fix10M[[#This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IF(AND(A134&gt;0,ISNUMBER(A134)),IF(fix10M[[#This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IF(AND(A135&gt;0,ISNUMBER(A135)),IF(fix10M[[#This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IF(AND(A136&gt;0,ISNUMBER(A136)),IF(fix10M[[#This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IF(AND(A137&gt;0,ISNUMBER(A137)),IF(fix10M[[#This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IF(AND(A138&gt;0,ISNUMBER(A138)),IF(fix10M[[#This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IF(AND(A139&gt;0,ISNUMBER(A139)),IF(fix10M[[#This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IF(AND(A140&gt;0,ISNUMBER(A140)),IF(fix10M[[#This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IF(AND(A141&gt;0,ISNUMBER(A141)),IF(fix10M[[#This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IF(AND(A142&gt;0,ISNUMBER(A142)),IF(fix10M[[#This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IF(AND(A143&gt;0,ISNUMBER(A143)),IF(fix10M[[#This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IF(AND(A144&gt;0,ISNUMBER(A144)),IF(fix10M[[#This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IF(AND(A145&gt;0,ISNUMBER(A145)),IF(fix10M[[#This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IF(AND(A146&gt;0,ISNUMBER(A146)),IF(fix10M[[#This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IF(AND(A147&gt;0,ISNUMBER(A147)),IF(fix10M[[#This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IF(AND(A148&gt;0,ISNUMBER(A148)),IF(fix10M[[#This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IF(AND(A149&gt;0,ISNUMBER(A149)),IF(fix10M[[#This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IF(AND(A150&gt;0,ISNUMBER(A150)),IF(fix10M[[#This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IF(AND(A151&gt;0,ISNUMBER(A151)),IF(fix10M[[#This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IF(AND(A152&gt;0,ISNUMBER(A152)),IF(fix10M[[#This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140625" customWidth="1"/>
    <col min="5" max="5" width="5" customWidth="1"/>
    <col min="6" max="6" width="7" customWidth="1"/>
  </cols>
  <sheetData>
    <row r="1" spans="1:10" x14ac:dyDescent="0.25">
      <c r="A1" t="s">
        <v>291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IF(AND(A3&gt;0,ISNUMBER(A3)),IF(fix11L[[#This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IF(AND(A4&gt;0,ISNUMBER(A4)),IF(fix11L[[#This Row],[ABBib]]&gt;0,J3+1,J3),0)</f>
        <v>0</v>
      </c>
    </row>
    <row r="5" spans="1:10" x14ac:dyDescent="0.25">
      <c r="A5">
        <v>1</v>
      </c>
      <c r="B5">
        <v>13</v>
      </c>
      <c r="C5">
        <v>107648</v>
      </c>
      <c r="D5" t="s">
        <v>247</v>
      </c>
      <c r="E5">
        <v>1997</v>
      </c>
      <c r="F5" t="s">
        <v>98</v>
      </c>
      <c r="I5" s="20">
        <f>IFERROR(VLOOKUP(C5,PRSWomen2017[],1,FALSE),0)</f>
        <v>107648</v>
      </c>
      <c r="J5" s="20">
        <f>IF(AND(A5&gt;0,ISNUMBER(A5)),IF(fix11L[[#This Row],[ABBib]]&gt;0,J4+1,J4),0)</f>
        <v>1</v>
      </c>
    </row>
    <row r="6" spans="1:10" x14ac:dyDescent="0.25">
      <c r="A6">
        <v>2</v>
      </c>
      <c r="B6">
        <v>6</v>
      </c>
      <c r="C6">
        <v>107696</v>
      </c>
      <c r="D6" t="s">
        <v>109</v>
      </c>
      <c r="E6">
        <v>1997</v>
      </c>
      <c r="F6" t="s">
        <v>98</v>
      </c>
      <c r="I6" s="20">
        <f>IFERROR(VLOOKUP(C6,PRSWomen2017[],1,FALSE),0)</f>
        <v>107696</v>
      </c>
      <c r="J6" s="20">
        <f>IF(AND(A6&gt;0,ISNUMBER(A6)),IF(fix11L[[#This Row],[ABBib]]&gt;0,J5+1,J5),0)</f>
        <v>2</v>
      </c>
    </row>
    <row r="7" spans="1:10" x14ac:dyDescent="0.25">
      <c r="A7">
        <v>3</v>
      </c>
      <c r="B7">
        <v>12</v>
      </c>
      <c r="C7">
        <v>107868</v>
      </c>
      <c r="D7" t="s">
        <v>106</v>
      </c>
      <c r="E7">
        <v>1999</v>
      </c>
      <c r="F7" t="s">
        <v>98</v>
      </c>
      <c r="I7" s="20">
        <f>IFERROR(VLOOKUP(C7,PRSWomen2017[],1,FALSE),0)</f>
        <v>0</v>
      </c>
      <c r="J7" s="20">
        <f>IF(AND(A7&gt;0,ISNUMBER(A7)),IF(fix11L[[#This Row],[ABBib]]&gt;0,J6+1,J6),0)</f>
        <v>2</v>
      </c>
    </row>
    <row r="8" spans="1:10" x14ac:dyDescent="0.25">
      <c r="A8">
        <v>4</v>
      </c>
      <c r="B8">
        <v>15</v>
      </c>
      <c r="C8">
        <v>107869</v>
      </c>
      <c r="D8" t="s">
        <v>153</v>
      </c>
      <c r="E8">
        <v>1999</v>
      </c>
      <c r="F8" t="s">
        <v>98</v>
      </c>
      <c r="I8" s="20">
        <f>IFERROR(VLOOKUP(C8,PRSWomen2017[],1,FALSE),0)</f>
        <v>0</v>
      </c>
      <c r="J8" s="20">
        <f>IF(AND(A8&gt;0,ISNUMBER(A8)),IF(fix11L[[#This Row],[ABBib]]&gt;0,J7+1,J7),0)</f>
        <v>2</v>
      </c>
    </row>
    <row r="9" spans="1:10" x14ac:dyDescent="0.25">
      <c r="A9">
        <v>5</v>
      </c>
      <c r="B9">
        <v>3</v>
      </c>
      <c r="C9">
        <v>516538</v>
      </c>
      <c r="D9" t="s">
        <v>111</v>
      </c>
      <c r="E9">
        <v>1999</v>
      </c>
      <c r="F9" t="s">
        <v>112</v>
      </c>
      <c r="I9" s="20">
        <f>IFERROR(VLOOKUP(C9,PRSWomen2017[],1,FALSE),0)</f>
        <v>516538</v>
      </c>
      <c r="J9" s="20">
        <f>IF(AND(A9&gt;0,ISNUMBER(A9)),IF(fix11L[[#This Row],[ABBib]]&gt;0,J8+1,J8),0)</f>
        <v>3</v>
      </c>
    </row>
    <row r="10" spans="1:10" x14ac:dyDescent="0.25">
      <c r="A10">
        <v>6</v>
      </c>
      <c r="B10">
        <v>16</v>
      </c>
      <c r="C10">
        <v>107844</v>
      </c>
      <c r="D10" t="s">
        <v>118</v>
      </c>
      <c r="E10">
        <v>1999</v>
      </c>
      <c r="F10" t="s">
        <v>98</v>
      </c>
      <c r="I10" s="20">
        <f>IFERROR(VLOOKUP(C10,PRSWomen2017[],1,FALSE),0)</f>
        <v>107844</v>
      </c>
      <c r="J10" s="20">
        <f>IF(AND(A10&gt;0,ISNUMBER(A10)),IF(fix11L[[#This Row],[ABBib]]&gt;0,J9+1,J9),0)</f>
        <v>4</v>
      </c>
    </row>
    <row r="11" spans="1:10" x14ac:dyDescent="0.25">
      <c r="A11">
        <v>7</v>
      </c>
      <c r="B11">
        <v>14</v>
      </c>
      <c r="C11">
        <v>107991</v>
      </c>
      <c r="D11" t="s">
        <v>113</v>
      </c>
      <c r="E11">
        <v>2000</v>
      </c>
      <c r="F11" t="s">
        <v>98</v>
      </c>
      <c r="I11" s="20">
        <f>IFERROR(VLOOKUP(C11,PRSWomen2017[],1,FALSE),0)</f>
        <v>107991</v>
      </c>
      <c r="J11" s="20">
        <f>IF(AND(A11&gt;0,ISNUMBER(A11)),IF(fix11L[[#This Row],[ABBib]]&gt;0,J10+1,J10),0)</f>
        <v>5</v>
      </c>
    </row>
    <row r="12" spans="1:10" x14ac:dyDescent="0.25">
      <c r="A12">
        <v>8</v>
      </c>
      <c r="B12">
        <v>1</v>
      </c>
      <c r="C12">
        <v>107951</v>
      </c>
      <c r="D12" t="s">
        <v>152</v>
      </c>
      <c r="E12">
        <v>1999</v>
      </c>
      <c r="F12" t="s">
        <v>98</v>
      </c>
      <c r="I12" s="20">
        <f>IFERROR(VLOOKUP(C12,PRSWomen2017[],1,FALSE),0)</f>
        <v>107951</v>
      </c>
      <c r="J12" s="20">
        <f>IF(AND(A12&gt;0,ISNUMBER(A12)),IF(fix11L[[#This Row],[ABBib]]&gt;0,J11+1,J11),0)</f>
        <v>6</v>
      </c>
    </row>
    <row r="13" spans="1:10" x14ac:dyDescent="0.25">
      <c r="A13">
        <v>9</v>
      </c>
      <c r="B13">
        <v>2</v>
      </c>
      <c r="C13">
        <v>108001</v>
      </c>
      <c r="D13" t="s">
        <v>140</v>
      </c>
      <c r="E13">
        <v>2000</v>
      </c>
      <c r="F13" t="s">
        <v>98</v>
      </c>
      <c r="I13" s="20">
        <f>IFERROR(VLOOKUP(C13,PRSWomen2017[],1,FALSE),0)</f>
        <v>108001</v>
      </c>
      <c r="J13" s="20">
        <f>IF(AND(A13&gt;0,ISNUMBER(A13)),IF(fix11L[[#This Row],[ABBib]]&gt;0,J12+1,J12),0)</f>
        <v>7</v>
      </c>
    </row>
    <row r="14" spans="1:10" x14ac:dyDescent="0.25">
      <c r="A14">
        <v>10</v>
      </c>
      <c r="B14">
        <v>18</v>
      </c>
      <c r="C14">
        <v>107848</v>
      </c>
      <c r="D14" t="s">
        <v>126</v>
      </c>
      <c r="E14">
        <v>1999</v>
      </c>
      <c r="F14" t="s">
        <v>98</v>
      </c>
      <c r="I14" s="20">
        <f>IFERROR(VLOOKUP(C14,PRSWomen2017[],1,FALSE),0)</f>
        <v>107848</v>
      </c>
      <c r="J14" s="20">
        <f>IF(AND(A14&gt;0,ISNUMBER(A14)),IF(fix11L[[#This Row],[ABBib]]&gt;0,J13+1,J13),0)</f>
        <v>8</v>
      </c>
    </row>
    <row r="15" spans="1:10" x14ac:dyDescent="0.25">
      <c r="A15">
        <v>11</v>
      </c>
      <c r="B15">
        <v>26</v>
      </c>
      <c r="C15">
        <v>108015</v>
      </c>
      <c r="D15" t="s">
        <v>122</v>
      </c>
      <c r="E15">
        <v>2000</v>
      </c>
      <c r="F15" t="s">
        <v>98</v>
      </c>
      <c r="I15" s="20">
        <f>IFERROR(VLOOKUP(C15,PRSWomen2017[],1,FALSE),0)</f>
        <v>108015</v>
      </c>
      <c r="J15" s="20">
        <f>IF(AND(A15&gt;0,ISNUMBER(A15)),IF(fix11L[[#This Row],[ABBib]]&gt;0,J14+1,J14),0)</f>
        <v>9</v>
      </c>
    </row>
    <row r="16" spans="1:10" x14ac:dyDescent="0.25">
      <c r="A16">
        <v>12</v>
      </c>
      <c r="B16">
        <v>7</v>
      </c>
      <c r="C16">
        <v>107864</v>
      </c>
      <c r="D16" t="s">
        <v>265</v>
      </c>
      <c r="E16">
        <v>1999</v>
      </c>
      <c r="F16" t="s">
        <v>98</v>
      </c>
      <c r="I16" s="20">
        <f>IFERROR(VLOOKUP(C16,PRSWomen2017[],1,FALSE),0)</f>
        <v>0</v>
      </c>
      <c r="J16" s="20">
        <f>IF(AND(A16&gt;0,ISNUMBER(A16)),IF(fix11L[[#This Row],[ABBib]]&gt;0,J15+1,J15),0)</f>
        <v>9</v>
      </c>
    </row>
    <row r="17" spans="1:10" x14ac:dyDescent="0.25">
      <c r="A17">
        <v>13</v>
      </c>
      <c r="B17">
        <v>19</v>
      </c>
      <c r="C17">
        <v>107839</v>
      </c>
      <c r="D17" t="s">
        <v>142</v>
      </c>
      <c r="E17">
        <v>1999</v>
      </c>
      <c r="F17" t="s">
        <v>98</v>
      </c>
      <c r="I17" s="20">
        <f>IFERROR(VLOOKUP(C17,PRSWomen2017[],1,FALSE),0)</f>
        <v>107839</v>
      </c>
      <c r="J17" s="20">
        <f>IF(AND(A17&gt;0,ISNUMBER(A17)),IF(fix11L[[#This Row],[ABBib]]&gt;0,J16+1,J16),0)</f>
        <v>10</v>
      </c>
    </row>
    <row r="18" spans="1:10" x14ac:dyDescent="0.25">
      <c r="A18">
        <v>14</v>
      </c>
      <c r="B18">
        <v>24</v>
      </c>
      <c r="C18">
        <v>107992</v>
      </c>
      <c r="D18" t="s">
        <v>139</v>
      </c>
      <c r="E18">
        <v>2000</v>
      </c>
      <c r="F18" t="s">
        <v>98</v>
      </c>
      <c r="I18" s="20">
        <f>IFERROR(VLOOKUP(C18,PRSWomen2017[],1,FALSE),0)</f>
        <v>107992</v>
      </c>
      <c r="J18" s="20">
        <f>IF(AND(A18&gt;0,ISNUMBER(A18)),IF(fix11L[[#This Row],[ABBib]]&gt;0,J17+1,J17),0)</f>
        <v>11</v>
      </c>
    </row>
    <row r="19" spans="1:10" x14ac:dyDescent="0.25">
      <c r="A19">
        <v>15</v>
      </c>
      <c r="B19">
        <v>9</v>
      </c>
      <c r="C19">
        <v>107838</v>
      </c>
      <c r="D19" t="s">
        <v>156</v>
      </c>
      <c r="E19">
        <v>1999</v>
      </c>
      <c r="F19" t="s">
        <v>98</v>
      </c>
      <c r="I19" s="20">
        <f>IFERROR(VLOOKUP(C19,PRSWomen2017[],1,FALSE),0)</f>
        <v>107838</v>
      </c>
      <c r="J19" s="20">
        <f>IF(AND(A19&gt;0,ISNUMBER(A19)),IF(fix11L[[#This Row],[ABBib]]&gt;0,J18+1,J18),0)</f>
        <v>12</v>
      </c>
    </row>
    <row r="20" spans="1:10" x14ac:dyDescent="0.25">
      <c r="A20">
        <v>16</v>
      </c>
      <c r="B20">
        <v>25</v>
      </c>
      <c r="C20">
        <v>107995</v>
      </c>
      <c r="D20" t="s">
        <v>264</v>
      </c>
      <c r="E20">
        <v>2000</v>
      </c>
      <c r="F20" t="s">
        <v>98</v>
      </c>
      <c r="I20" s="20">
        <f>IFERROR(VLOOKUP(C20,PRSWomen2017[],1,FALSE),0)</f>
        <v>0</v>
      </c>
      <c r="J20" s="20">
        <f>IF(AND(A20&gt;0,ISNUMBER(A20)),IF(fix11L[[#This Row],[ABBib]]&gt;0,J19+1,J19),0)</f>
        <v>12</v>
      </c>
    </row>
    <row r="21" spans="1:10" x14ac:dyDescent="0.25">
      <c r="A21">
        <v>17</v>
      </c>
      <c r="B21">
        <v>28</v>
      </c>
      <c r="C21">
        <v>107996</v>
      </c>
      <c r="D21" t="s">
        <v>262</v>
      </c>
      <c r="E21">
        <v>2000</v>
      </c>
      <c r="F21" t="s">
        <v>98</v>
      </c>
      <c r="I21" s="20">
        <f>IFERROR(VLOOKUP(C21,PRSWomen2017[],1,FALSE),0)</f>
        <v>0</v>
      </c>
      <c r="J21" s="20">
        <f>IF(AND(A21&gt;0,ISNUMBER(A21)),IF(fix11L[[#This Row],[ABBib]]&gt;0,J20+1,J20),0)</f>
        <v>12</v>
      </c>
    </row>
    <row r="22" spans="1:10" x14ac:dyDescent="0.25">
      <c r="A22">
        <v>18</v>
      </c>
      <c r="B22">
        <v>30</v>
      </c>
      <c r="C22">
        <v>108017</v>
      </c>
      <c r="D22" t="s">
        <v>146</v>
      </c>
      <c r="E22">
        <v>2000</v>
      </c>
      <c r="F22" t="s">
        <v>98</v>
      </c>
      <c r="I22" s="20">
        <f>IFERROR(VLOOKUP(C22,PRSWomen2017[],1,FALSE),0)</f>
        <v>108017</v>
      </c>
      <c r="J22" s="20">
        <f>IF(AND(A22&gt;0,ISNUMBER(A22)),IF(fix11L[[#This Row],[ABBib]]&gt;0,J21+1,J21),0)</f>
        <v>13</v>
      </c>
    </row>
    <row r="23" spans="1:10" x14ac:dyDescent="0.25">
      <c r="A23">
        <v>19</v>
      </c>
      <c r="B23">
        <v>29</v>
      </c>
      <c r="C23">
        <v>107837</v>
      </c>
      <c r="D23" t="s">
        <v>132</v>
      </c>
      <c r="E23">
        <v>1999</v>
      </c>
      <c r="F23" t="s">
        <v>98</v>
      </c>
      <c r="I23" s="20">
        <f>IFERROR(VLOOKUP(C23,PRSWomen2017[],1,FALSE),0)</f>
        <v>107837</v>
      </c>
      <c r="J23" s="20">
        <f>IF(AND(A23&gt;0,ISNUMBER(A23)),IF(fix11L[[#This Row],[ABBib]]&gt;0,J22+1,J22),0)</f>
        <v>14</v>
      </c>
    </row>
    <row r="24" spans="1:10" x14ac:dyDescent="0.25">
      <c r="A24">
        <v>20</v>
      </c>
      <c r="B24">
        <v>23</v>
      </c>
      <c r="C24">
        <v>107849</v>
      </c>
      <c r="D24" t="s">
        <v>137</v>
      </c>
      <c r="E24">
        <v>1999</v>
      </c>
      <c r="F24" t="s">
        <v>98</v>
      </c>
      <c r="I24" s="20">
        <f>IFERROR(VLOOKUP(C24,PRSWomen2017[],1,FALSE),0)</f>
        <v>107849</v>
      </c>
      <c r="J24" s="20">
        <f>IF(AND(A24&gt;0,ISNUMBER(A24)),IF(fix11L[[#This Row],[ABBib]]&gt;0,J23+1,J23),0)</f>
        <v>15</v>
      </c>
    </row>
    <row r="25" spans="1:10" x14ac:dyDescent="0.25">
      <c r="A25">
        <v>21</v>
      </c>
      <c r="B25">
        <v>22</v>
      </c>
      <c r="C25">
        <v>107850</v>
      </c>
      <c r="D25" t="s">
        <v>151</v>
      </c>
      <c r="E25">
        <v>1999</v>
      </c>
      <c r="F25" t="s">
        <v>98</v>
      </c>
      <c r="I25" s="20">
        <f>IFERROR(VLOOKUP(C25,PRSWomen2017[],1,FALSE),0)</f>
        <v>107850</v>
      </c>
      <c r="J25" s="20">
        <f>IF(AND(A25&gt;0,ISNUMBER(A25)),IF(fix11L[[#This Row],[ABBib]]&gt;0,J24+1,J24),0)</f>
        <v>16</v>
      </c>
    </row>
    <row r="26" spans="1:10" x14ac:dyDescent="0.25">
      <c r="A26">
        <v>22</v>
      </c>
      <c r="B26">
        <v>31</v>
      </c>
      <c r="C26">
        <v>107997</v>
      </c>
      <c r="D26" t="s">
        <v>271</v>
      </c>
      <c r="E26">
        <v>2000</v>
      </c>
      <c r="F26" t="s">
        <v>98</v>
      </c>
      <c r="I26" s="20">
        <f>IFERROR(VLOOKUP(C26,PRSWomen2017[],1,FALSE),0)</f>
        <v>0</v>
      </c>
      <c r="J26" s="20">
        <f>IF(AND(A26&gt;0,ISNUMBER(A26)),IF(fix11L[[#This Row],[ABBib]]&gt;0,J25+1,J25),0)</f>
        <v>16</v>
      </c>
    </row>
    <row r="27" spans="1:10" x14ac:dyDescent="0.25">
      <c r="A27">
        <v>23</v>
      </c>
      <c r="B27">
        <v>27</v>
      </c>
      <c r="C27">
        <v>45399</v>
      </c>
      <c r="D27" t="s">
        <v>273</v>
      </c>
      <c r="E27">
        <v>1998</v>
      </c>
      <c r="F27" t="s">
        <v>274</v>
      </c>
      <c r="I27" s="20">
        <f>IFERROR(VLOOKUP(C27,PRSWomen2017[],1,FALSE),0)</f>
        <v>0</v>
      </c>
      <c r="J27" s="20">
        <f>IF(AND(A27&gt;0,ISNUMBER(A27)),IF(fix11L[[#This Row],[ABBib]]&gt;0,J26+1,J26),0)</f>
        <v>16</v>
      </c>
    </row>
    <row r="28" spans="1:10" x14ac:dyDescent="0.25">
      <c r="A28" t="s">
        <v>138</v>
      </c>
      <c r="I28" s="20">
        <f>IFERROR(VLOOKUP(C28,PRSWomen2017[],1,FALSE),0)</f>
        <v>0</v>
      </c>
      <c r="J28" s="20">
        <f>IF(AND(A28&gt;0,ISNUMBER(A28)),IF(fix11L[[#This Row],[ABBib]]&gt;0,J27+1,J27),0)</f>
        <v>0</v>
      </c>
    </row>
    <row r="29" spans="1:10" x14ac:dyDescent="0.25">
      <c r="I29" s="20">
        <f>IFERROR(VLOOKUP(C29,PRSWomen2017[],1,FALSE),0)</f>
        <v>0</v>
      </c>
      <c r="J29" s="20">
        <f>IF(AND(A29&gt;0,ISNUMBER(A29)),IF(fix11L[[#This Row],[ABBib]]&gt;0,J28+1,J28),0)</f>
        <v>0</v>
      </c>
    </row>
    <row r="30" spans="1:10" x14ac:dyDescent="0.25">
      <c r="B30">
        <v>32</v>
      </c>
      <c r="C30">
        <v>6536266</v>
      </c>
      <c r="D30" t="s">
        <v>292</v>
      </c>
      <c r="E30">
        <v>1999</v>
      </c>
      <c r="F30" t="s">
        <v>96</v>
      </c>
      <c r="I30" s="20">
        <f>IFERROR(VLOOKUP(C30,PRSWomen2017[],1,FALSE),0)</f>
        <v>0</v>
      </c>
      <c r="J30" s="20">
        <f>IF(AND(A30&gt;0,ISNUMBER(A30)),IF(fix11L[[#This Row],[ABBib]]&gt;0,J29+1,J29),0)</f>
        <v>0</v>
      </c>
    </row>
    <row r="31" spans="1:10" x14ac:dyDescent="0.25">
      <c r="B31">
        <v>21</v>
      </c>
      <c r="C31">
        <v>107998</v>
      </c>
      <c r="D31" t="s">
        <v>261</v>
      </c>
      <c r="E31">
        <v>2000</v>
      </c>
      <c r="F31" t="s">
        <v>98</v>
      </c>
      <c r="I31" s="20">
        <f>IFERROR(VLOOKUP(C31,PRSWomen2017[],1,FALSE),0)</f>
        <v>0</v>
      </c>
      <c r="J31" s="20">
        <f>IF(AND(A31&gt;0,ISNUMBER(A31)),IF(fix11L[[#This Row],[ABBib]]&gt;0,J30+1,J30),0)</f>
        <v>0</v>
      </c>
    </row>
    <row r="32" spans="1:10" x14ac:dyDescent="0.25">
      <c r="B32">
        <v>20</v>
      </c>
      <c r="C32">
        <v>107866</v>
      </c>
      <c r="D32" t="s">
        <v>259</v>
      </c>
      <c r="E32">
        <v>1999</v>
      </c>
      <c r="F32" t="s">
        <v>98</v>
      </c>
      <c r="I32" s="20">
        <f>IFERROR(VLOOKUP(C32,PRSWomen2017[],1,FALSE),0)</f>
        <v>0</v>
      </c>
      <c r="J32" s="20">
        <f>IF(AND(A32&gt;0,ISNUMBER(A32)),IF(fix11L[[#This Row],[ABBib]]&gt;0,J31+1,J31),0)</f>
        <v>0</v>
      </c>
    </row>
    <row r="33" spans="1:10" x14ac:dyDescent="0.25">
      <c r="B33">
        <v>17</v>
      </c>
      <c r="C33">
        <v>108018</v>
      </c>
      <c r="D33" t="s">
        <v>145</v>
      </c>
      <c r="E33">
        <v>2000</v>
      </c>
      <c r="F33" t="s">
        <v>98</v>
      </c>
      <c r="I33" s="20">
        <f>IFERROR(VLOOKUP(C33,PRSWomen2017[],1,FALSE),0)</f>
        <v>108018</v>
      </c>
      <c r="J33" s="20">
        <f>IF(AND(A33&gt;0,ISNUMBER(A33)),IF(fix11L[[#This Row],[ABBib]]&gt;0,J32+1,J32),0)</f>
        <v>0</v>
      </c>
    </row>
    <row r="34" spans="1:10" x14ac:dyDescent="0.25">
      <c r="B34">
        <v>11</v>
      </c>
      <c r="C34">
        <v>107649</v>
      </c>
      <c r="D34" t="s">
        <v>119</v>
      </c>
      <c r="E34">
        <v>1997</v>
      </c>
      <c r="F34" t="s">
        <v>98</v>
      </c>
      <c r="I34" s="20">
        <f>IFERROR(VLOOKUP(C34,PRSWomen2017[],1,FALSE),0)</f>
        <v>107649</v>
      </c>
      <c r="J34" s="20">
        <f>IF(AND(A34&gt;0,ISNUMBER(A34)),IF(fix11L[[#This Row],[ABBib]]&gt;0,J33+1,J33),0)</f>
        <v>0</v>
      </c>
    </row>
    <row r="35" spans="1:10" x14ac:dyDescent="0.25">
      <c r="B35">
        <v>10</v>
      </c>
      <c r="C35">
        <v>107841</v>
      </c>
      <c r="D35" t="s">
        <v>143</v>
      </c>
      <c r="E35">
        <v>1999</v>
      </c>
      <c r="F35" t="s">
        <v>98</v>
      </c>
      <c r="I35" s="20">
        <f>IFERROR(VLOOKUP(C35,PRSWomen2017[],1,FALSE),0)</f>
        <v>107841</v>
      </c>
      <c r="J35" s="20">
        <f>IF(AND(A35&gt;0,ISNUMBER(A35)),IF(fix11L[[#This Row],[ABBib]]&gt;0,J34+1,J34),0)</f>
        <v>0</v>
      </c>
    </row>
    <row r="36" spans="1:10" x14ac:dyDescent="0.25">
      <c r="B36">
        <v>8</v>
      </c>
      <c r="C36">
        <v>107971</v>
      </c>
      <c r="D36" t="s">
        <v>256</v>
      </c>
      <c r="E36">
        <v>1999</v>
      </c>
      <c r="F36" t="s">
        <v>98</v>
      </c>
      <c r="I36" s="20">
        <f>IFERROR(VLOOKUP(C36,PRSWomen2017[],1,FALSE),0)</f>
        <v>107971</v>
      </c>
      <c r="J36" s="20">
        <f>IF(AND(A36&gt;0,ISNUMBER(A36)),IF(fix11L[[#This Row],[ABBib]]&gt;0,J35+1,J35),0)</f>
        <v>0</v>
      </c>
    </row>
    <row r="37" spans="1:10" x14ac:dyDescent="0.25">
      <c r="B37">
        <v>5</v>
      </c>
      <c r="C37">
        <v>45425</v>
      </c>
      <c r="D37" t="s">
        <v>293</v>
      </c>
      <c r="E37">
        <v>2000</v>
      </c>
      <c r="F37" t="s">
        <v>274</v>
      </c>
      <c r="I37" s="20">
        <f>IFERROR(VLOOKUP(C37,PRSWomen2017[],1,FALSE),0)</f>
        <v>0</v>
      </c>
      <c r="J37" s="20">
        <f>IF(AND(A37&gt;0,ISNUMBER(A37)),IF(fix11L[[#This Row],[ABBib]]&gt;0,J36+1,J36),0)</f>
        <v>0</v>
      </c>
    </row>
    <row r="38" spans="1:10" x14ac:dyDescent="0.25">
      <c r="A38" t="s">
        <v>144</v>
      </c>
      <c r="I38" s="20">
        <f>IFERROR(VLOOKUP(C38,PRSWomen2017[],1,FALSE),0)</f>
        <v>0</v>
      </c>
      <c r="J38" s="20">
        <f>IF(AND(A38&gt;0,ISNUMBER(A38)),IF(fix11L[[#This Row],[ABBib]]&gt;0,J37+1,J37),0)</f>
        <v>0</v>
      </c>
    </row>
    <row r="39" spans="1:10" x14ac:dyDescent="0.25">
      <c r="A39" s="20"/>
      <c r="B39" s="20"/>
      <c r="C39" s="20"/>
      <c r="D39" s="20"/>
      <c r="E39" s="20"/>
      <c r="F39" s="20"/>
      <c r="I39" s="20">
        <f>IFERROR(VLOOKUP(C41,PRSWomen2017[],1,FALSE),0)</f>
        <v>0</v>
      </c>
      <c r="J39" s="20">
        <f>IF(AND(A41&gt;0,ISNUMBER(A41)),IF(fix11L[[#This Row],[ABBib]]&gt;0,J38+1,J38),0)</f>
        <v>0</v>
      </c>
    </row>
    <row r="40" spans="1:10" x14ac:dyDescent="0.25">
      <c r="A40" s="20"/>
      <c r="B40" s="20">
        <v>4</v>
      </c>
      <c r="C40" s="20">
        <v>107993</v>
      </c>
      <c r="D40" s="20" t="s">
        <v>110</v>
      </c>
      <c r="E40" s="20">
        <v>2000</v>
      </c>
      <c r="F40" s="20" t="s">
        <v>98</v>
      </c>
      <c r="I40" s="20">
        <f>IFERROR(VLOOKUP(C42,PRSWomen2017[],1,FALSE),0)</f>
        <v>0</v>
      </c>
      <c r="J40" s="20">
        <f>IF(AND(A42&gt;0,ISNUMBER(A42)),IF(fix11L[[#This Row],[ABBib]]&gt;0,J39+1,J39),0)</f>
        <v>0</v>
      </c>
    </row>
    <row r="41" spans="1:10" x14ac:dyDescent="0.25">
      <c r="A41" s="20"/>
      <c r="B41" s="20"/>
      <c r="C41" s="20"/>
      <c r="D41" s="20"/>
      <c r="E41" s="20"/>
      <c r="F41" s="20"/>
      <c r="I41" s="20">
        <f>IFERROR(VLOOKUP(C43,PRSWomen2017[],1,FALSE),0)</f>
        <v>0</v>
      </c>
      <c r="J41" s="20">
        <f>IF(AND(A43&gt;0,ISNUMBER(A43)),IF(fix11L[[#This Row],[ABBib]]&gt;0,J40+1,J40),0)</f>
        <v>0</v>
      </c>
    </row>
    <row r="42" spans="1:10" x14ac:dyDescent="0.25">
      <c r="I42" s="20">
        <f>IFERROR(VLOOKUP(C44,PRSWomen2017[],1,FALSE),0)</f>
        <v>0</v>
      </c>
      <c r="J42" s="20">
        <f>IF(AND(A44&gt;0,ISNUMBER(A44)),IF(fix11L[[#This Row],[ABBib]]&gt;0,J41+1,J41),0)</f>
        <v>0</v>
      </c>
    </row>
    <row r="43" spans="1:10" x14ac:dyDescent="0.25">
      <c r="I43" s="20">
        <f>IFERROR(VLOOKUP(C45,PRSWomen2017[],1,FALSE),0)</f>
        <v>0</v>
      </c>
      <c r="J43" s="20">
        <f>IF(AND(A45&gt;0,ISNUMBER(A45)),IF(fix11L[[#This Row],[ABBib]]&gt;0,J42+1,J42),0)</f>
        <v>0</v>
      </c>
    </row>
    <row r="44" spans="1:10" x14ac:dyDescent="0.25">
      <c r="I44" s="20">
        <f>IFERROR(VLOOKUP(C46,PRSWomen2017[],1,FALSE),0)</f>
        <v>0</v>
      </c>
      <c r="J44" s="20">
        <f>IF(AND(A46&gt;0,ISNUMBER(A46)),IF(fix11L[[#This Row],[ABBib]]&gt;0,J43+1,J43),0)</f>
        <v>0</v>
      </c>
    </row>
    <row r="45" spans="1:10" x14ac:dyDescent="0.25">
      <c r="I45" s="20">
        <f>IFERROR(VLOOKUP(C47,PRSWomen2017[],1,FALSE),0)</f>
        <v>0</v>
      </c>
      <c r="J45" s="20">
        <f>IF(AND(A47&gt;0,ISNUMBER(A47)),IF(fix11L[[#This Row],[ABBib]]&gt;0,J44+1,J44),0)</f>
        <v>0</v>
      </c>
    </row>
    <row r="46" spans="1:10" x14ac:dyDescent="0.25">
      <c r="I46" s="20">
        <f>IFERROR(VLOOKUP(C48,PRSWomen2017[],1,FALSE),0)</f>
        <v>0</v>
      </c>
      <c r="J46" s="20">
        <f>IF(AND(A48&gt;0,ISNUMBER(A48)),IF(fix11L[[#This Row],[ABBib]]&gt;0,J45+1,J45),0)</f>
        <v>0</v>
      </c>
    </row>
    <row r="47" spans="1:10" x14ac:dyDescent="0.25">
      <c r="I47" s="20">
        <f>IFERROR(VLOOKUP(C49,PRSWomen2017[],1,FALSE),0)</f>
        <v>0</v>
      </c>
      <c r="J47" s="20">
        <f>IF(AND(A49&gt;0,ISNUMBER(A49)),IF(fix11L[[#This Row],[ABBib]]&gt;0,J46+1,J46),0)</f>
        <v>0</v>
      </c>
    </row>
    <row r="48" spans="1:10" x14ac:dyDescent="0.25">
      <c r="I48" s="20">
        <f>IFERROR(VLOOKUP(C50,PRSWomen2017[],1,FALSE),0)</f>
        <v>0</v>
      </c>
      <c r="J48" s="20">
        <f>IF(AND(A50&gt;0,ISNUMBER(A50)),IF(fix11L[[#This Row],[ABBib]]&gt;0,J47+1,J47),0)</f>
        <v>0</v>
      </c>
    </row>
    <row r="49" spans="9:10" x14ac:dyDescent="0.25">
      <c r="I49" s="20">
        <f>IFERROR(VLOOKUP(C51,PRSWomen2017[],1,FALSE),0)</f>
        <v>0</v>
      </c>
      <c r="J49" s="20">
        <f>IF(AND(A51&gt;0,ISNUMBER(A51)),IF(fix11L[[#This Row],[ABBib]]&gt;0,J48+1,J48),0)</f>
        <v>0</v>
      </c>
    </row>
    <row r="50" spans="9:10" x14ac:dyDescent="0.25">
      <c r="I50" s="20">
        <f>IFERROR(VLOOKUP(C52,PRSWomen2017[],1,FALSE),0)</f>
        <v>0</v>
      </c>
      <c r="J50" s="20">
        <f>IF(AND(A52&gt;0,ISNUMBER(A52)),IF(fix11L[[#This Row],[ABBib]]&gt;0,J49+1,J49),0)</f>
        <v>0</v>
      </c>
    </row>
    <row r="51" spans="9:10" x14ac:dyDescent="0.25">
      <c r="I51" s="20">
        <f>IFERROR(VLOOKUP(C53,PRSWomen2017[],1,FALSE),0)</f>
        <v>0</v>
      </c>
      <c r="J51" s="20">
        <f>IF(AND(A53&gt;0,ISNUMBER(A53)),IF(fix11L[[#This Row],[ABBib]]&gt;0,J50+1,J50),0)</f>
        <v>0</v>
      </c>
    </row>
    <row r="52" spans="9:10" x14ac:dyDescent="0.25">
      <c r="I52" s="20">
        <f>IFERROR(VLOOKUP(C54,PRSWomen2017[],1,FALSE),0)</f>
        <v>0</v>
      </c>
      <c r="J52" s="20">
        <f>IF(AND(A54&gt;0,ISNUMBER(A54)),IF(fix11L[[#This Row],[ABBib]]&gt;0,J51+1,J51),0)</f>
        <v>0</v>
      </c>
    </row>
    <row r="53" spans="9:10" x14ac:dyDescent="0.25">
      <c r="I53" s="20">
        <f>IFERROR(VLOOKUP(C55,PRSWomen2017[],1,FALSE),0)</f>
        <v>0</v>
      </c>
      <c r="J53" s="20">
        <f>IF(AND(A55&gt;0,ISNUMBER(A55)),IF(fix11L[[#This Row],[ABBib]]&gt;0,J52+1,J52),0)</f>
        <v>0</v>
      </c>
    </row>
    <row r="54" spans="9:10" x14ac:dyDescent="0.25">
      <c r="I54" s="20">
        <f>IFERROR(VLOOKUP(C56,PRSWomen2017[],1,FALSE),0)</f>
        <v>0</v>
      </c>
      <c r="J54" s="20">
        <f>IF(AND(A56&gt;0,ISNUMBER(A56)),IF(fix11L[[#This Row],[ABBib]]&gt;0,J53+1,J53),0)</f>
        <v>0</v>
      </c>
    </row>
    <row r="55" spans="9:10" x14ac:dyDescent="0.25">
      <c r="I55" s="20">
        <f>IFERROR(VLOOKUP(C57,PRSWomen2017[],1,FALSE),0)</f>
        <v>0</v>
      </c>
      <c r="J55" s="20">
        <f>IF(AND(A57&gt;0,ISNUMBER(A57)),IF(fix11L[[#This Row],[ABBib]]&gt;0,J54+1,J54),0)</f>
        <v>0</v>
      </c>
    </row>
    <row r="56" spans="9:10" x14ac:dyDescent="0.25">
      <c r="I56" s="20">
        <f>IFERROR(VLOOKUP(C58,PRSWomen2017[],1,FALSE),0)</f>
        <v>0</v>
      </c>
      <c r="J56" s="20">
        <f>IF(AND(A58&gt;0,ISNUMBER(A58)),IF(fix11L[[#This Row],[ABBib]]&gt;0,J55+1,J55),0)</f>
        <v>0</v>
      </c>
    </row>
    <row r="57" spans="9:10" x14ac:dyDescent="0.25">
      <c r="I57" s="20">
        <f>IFERROR(VLOOKUP(C59,PRSWomen2017[],1,FALSE),0)</f>
        <v>0</v>
      </c>
      <c r="J57" s="20">
        <f>IF(AND(A59&gt;0,ISNUMBER(A59)),IF(fix11L[[#This Row],[ABBib]]&gt;0,J56+1,J56),0)</f>
        <v>0</v>
      </c>
    </row>
    <row r="58" spans="9:10" x14ac:dyDescent="0.25">
      <c r="I58" s="20">
        <f>IFERROR(VLOOKUP(C60,PRSWomen2017[],1,FALSE),0)</f>
        <v>0</v>
      </c>
      <c r="J58" s="20">
        <f>IF(AND(A60&gt;0,ISNUMBER(A60)),IF(fix11L[[#This Row],[ABBib]]&gt;0,J57+1,J57),0)</f>
        <v>0</v>
      </c>
    </row>
    <row r="59" spans="9:10" x14ac:dyDescent="0.25">
      <c r="I59" s="20">
        <f>IFERROR(VLOOKUP(C61,PRSWomen2017[],1,FALSE),0)</f>
        <v>0</v>
      </c>
      <c r="J59" s="20">
        <f>IF(AND(A61&gt;0,ISNUMBER(A61)),IF(fix11L[[#This Row],[ABBib]]&gt;0,J58+1,J58),0)</f>
        <v>0</v>
      </c>
    </row>
    <row r="60" spans="9:10" x14ac:dyDescent="0.25">
      <c r="I60" s="20">
        <f>IFERROR(VLOOKUP(C62,PRSWomen2017[],1,FALSE),0)</f>
        <v>0</v>
      </c>
      <c r="J60" s="20">
        <f>IF(AND(A62&gt;0,ISNUMBER(A62)),IF(fix11L[[#This Row],[ABBib]]&gt;0,J59+1,J59),0)</f>
        <v>0</v>
      </c>
    </row>
    <row r="61" spans="9:10" x14ac:dyDescent="0.25">
      <c r="I61" s="20">
        <f>IFERROR(VLOOKUP(C63,PRSWomen2017[],1,FALSE),0)</f>
        <v>0</v>
      </c>
      <c r="J61" s="20">
        <f>IF(AND(A63&gt;0,ISNUMBER(A63)),IF(fix11L[[#This Row],[ABBib]]&gt;0,J60+1,J60),0)</f>
        <v>0</v>
      </c>
    </row>
    <row r="62" spans="9:10" x14ac:dyDescent="0.25">
      <c r="I62" s="20">
        <f>IFERROR(VLOOKUP(C64,PRSWomen2017[],1,FALSE),0)</f>
        <v>0</v>
      </c>
      <c r="J62" s="20">
        <f>IF(AND(A64&gt;0,ISNUMBER(A64)),IF(fix11L[[#This Row],[ABBib]]&gt;0,J61+1,J61),0)</f>
        <v>0</v>
      </c>
    </row>
    <row r="63" spans="9:10" x14ac:dyDescent="0.25">
      <c r="I63" s="20">
        <f>IFERROR(VLOOKUP(C65,PRSWomen2017[],1,FALSE),0)</f>
        <v>0</v>
      </c>
      <c r="J63" s="20">
        <f>IF(AND(A65&gt;0,ISNUMBER(A65)),IF(fix11L[[#This Row],[ABBib]]&gt;0,J62+1,J62),0)</f>
        <v>0</v>
      </c>
    </row>
    <row r="64" spans="9:10" x14ac:dyDescent="0.25">
      <c r="I64" s="20">
        <f>IFERROR(VLOOKUP(C66,PRSWomen2017[],1,FALSE),0)</f>
        <v>0</v>
      </c>
      <c r="J64" s="20">
        <f>IF(AND(A66&gt;0,ISNUMBER(A66)),IF(fix11L[[#This Row],[ABBib]]&gt;0,J63+1,J63),0)</f>
        <v>0</v>
      </c>
    </row>
    <row r="65" spans="9:10" x14ac:dyDescent="0.25">
      <c r="I65" s="20">
        <f>IFERROR(VLOOKUP(C67,PRSWomen2017[],1,FALSE),0)</f>
        <v>0</v>
      </c>
      <c r="J65" s="20">
        <f>IF(AND(A67&gt;0,ISNUMBER(A67)),IF(fix11L[[#This Row],[ABBib]]&gt;0,J64+1,J64),0)</f>
        <v>0</v>
      </c>
    </row>
    <row r="66" spans="9:10" x14ac:dyDescent="0.25">
      <c r="I66" s="20">
        <f>IFERROR(VLOOKUP(C68,PRSWomen2017[],1,FALSE),0)</f>
        <v>0</v>
      </c>
      <c r="J66" s="20">
        <f>IF(AND(A68&gt;0,ISNUMBER(A68)),IF(fix11L[[#This Row],[ABBib]]&gt;0,J65+1,J65),0)</f>
        <v>0</v>
      </c>
    </row>
    <row r="67" spans="9:10" x14ac:dyDescent="0.25">
      <c r="I67" s="20">
        <f>IFERROR(VLOOKUP(C69,PRSWomen2017[],1,FALSE),0)</f>
        <v>0</v>
      </c>
      <c r="J67" s="20">
        <f>IF(AND(A69&gt;0,ISNUMBER(A69)),IF(fix11L[[#This Row],[ABBib]]&gt;0,J66+1,J66),0)</f>
        <v>0</v>
      </c>
    </row>
    <row r="68" spans="9:10" x14ac:dyDescent="0.25">
      <c r="I68" s="20">
        <f>IFERROR(VLOOKUP(C70,PRSWomen2017[],1,FALSE),0)</f>
        <v>0</v>
      </c>
      <c r="J68" s="20">
        <f>IF(AND(A70&gt;0,ISNUMBER(A70)),IF(fix11L[[#This Row],[ABBib]]&gt;0,J67+1,J67),0)</f>
        <v>0</v>
      </c>
    </row>
    <row r="69" spans="9:10" x14ac:dyDescent="0.25">
      <c r="I69" s="20">
        <f>IFERROR(VLOOKUP(C71,PRSWomen2017[],1,FALSE),0)</f>
        <v>0</v>
      </c>
      <c r="J69" s="20">
        <f>IF(AND(A71&gt;0,ISNUMBER(A71)),IF(fix11L[[#This Row],[ABBib]]&gt;0,J68+1,J68),0)</f>
        <v>0</v>
      </c>
    </row>
    <row r="70" spans="9:10" x14ac:dyDescent="0.25">
      <c r="I70" s="20">
        <f>IFERROR(VLOOKUP(C72,PRSWomen2017[],1,FALSE),0)</f>
        <v>0</v>
      </c>
      <c r="J70" s="20">
        <f>IF(AND(A72&gt;0,ISNUMBER(A72)),IF(fix11L[[#This Row],[ABBib]]&gt;0,J69+1,J69),0)</f>
        <v>0</v>
      </c>
    </row>
    <row r="71" spans="9:10" x14ac:dyDescent="0.25">
      <c r="I71" s="20">
        <f>IFERROR(VLOOKUP(C73,PRSWomen2017[],1,FALSE),0)</f>
        <v>0</v>
      </c>
      <c r="J71" s="20">
        <f>IF(AND(A73&gt;0,ISNUMBER(A73)),IF(fix11L[[#This Row],[ABBib]]&gt;0,J70+1,J70),0)</f>
        <v>0</v>
      </c>
    </row>
    <row r="72" spans="9:10" x14ac:dyDescent="0.25">
      <c r="I72" s="20">
        <f>IFERROR(VLOOKUP(C74,PRSWomen2017[],1,FALSE),0)</f>
        <v>0</v>
      </c>
      <c r="J72" s="20">
        <f>IF(AND(A74&gt;0,ISNUMBER(A74)),IF(fix11L[[#This Row],[ABBib]]&gt;0,J71+1,J71),0)</f>
        <v>0</v>
      </c>
    </row>
    <row r="73" spans="9:10" x14ac:dyDescent="0.25">
      <c r="I73" s="20">
        <f>IFERROR(VLOOKUP(C75,PRSWomen2017[],1,FALSE),0)</f>
        <v>0</v>
      </c>
      <c r="J73" s="20">
        <f>IF(AND(A75&gt;0,ISNUMBER(A75)),IF(fix11L[[#This Row],[ABBib]]&gt;0,J72+1,J72),0)</f>
        <v>0</v>
      </c>
    </row>
    <row r="74" spans="9:10" x14ac:dyDescent="0.25">
      <c r="I74" s="20">
        <f>IFERROR(VLOOKUP(C76,PRSWomen2017[],1,FALSE),0)</f>
        <v>0</v>
      </c>
      <c r="J74" s="20">
        <f>IF(AND(A76&gt;0,ISNUMBER(A76)),IF(fix11L[[#This Row],[ABBib]]&gt;0,J73+1,J73),0)</f>
        <v>0</v>
      </c>
    </row>
    <row r="75" spans="9:10" x14ac:dyDescent="0.25">
      <c r="I75" s="20">
        <f>IFERROR(VLOOKUP(C77,PRSWomen2017[],1,FALSE),0)</f>
        <v>0</v>
      </c>
      <c r="J75" s="20">
        <f>IF(AND(A77&gt;0,ISNUMBER(A77)),IF(fix11L[[#This Row],[ABBib]]&gt;0,J74+1,J74),0)</f>
        <v>0</v>
      </c>
    </row>
    <row r="76" spans="9:10" x14ac:dyDescent="0.25">
      <c r="I76" s="20">
        <f>IFERROR(VLOOKUP(C78,PRSWomen2017[],1,FALSE),0)</f>
        <v>0</v>
      </c>
      <c r="J76" s="20">
        <f>IF(AND(A78&gt;0,ISNUMBER(A78)),IF(fix11L[[#This Row],[ABBib]]&gt;0,J75+1,J75),0)</f>
        <v>0</v>
      </c>
    </row>
    <row r="77" spans="9:10" x14ac:dyDescent="0.25">
      <c r="I77" s="20">
        <f>IFERROR(VLOOKUP(C79,PRSWomen2017[],1,FALSE),0)</f>
        <v>0</v>
      </c>
      <c r="J77" s="20">
        <f>IF(AND(A79&gt;0,ISNUMBER(A79)),IF(fix11L[[#This Row],[ABBib]]&gt;0,J76+1,J76),0)</f>
        <v>0</v>
      </c>
    </row>
    <row r="78" spans="9:10" x14ac:dyDescent="0.25">
      <c r="I78" s="20">
        <f>IFERROR(VLOOKUP(C80,PRSWomen2017[],1,FALSE),0)</f>
        <v>0</v>
      </c>
      <c r="J78" s="20">
        <f>IF(AND(A80&gt;0,ISNUMBER(A80)),IF(fix11L[[#This Row],[ABBib]]&gt;0,J77+1,J77),0)</f>
        <v>0</v>
      </c>
    </row>
    <row r="79" spans="9:10" x14ac:dyDescent="0.25">
      <c r="I79" s="20">
        <f>IFERROR(VLOOKUP(C81,PRSWomen2017[],1,FALSE),0)</f>
        <v>0</v>
      </c>
      <c r="J79" s="20">
        <f>IF(AND(A81&gt;0,ISNUMBER(A81)),IF(fix11L[[#This Row],[ABBib]]&gt;0,J78+1,J78),0)</f>
        <v>0</v>
      </c>
    </row>
    <row r="80" spans="9:10" x14ac:dyDescent="0.25">
      <c r="I80" s="20">
        <f>IFERROR(VLOOKUP(C82,PRSWomen2017[],1,FALSE),0)</f>
        <v>0</v>
      </c>
      <c r="J80" s="20">
        <f>IF(AND(A82&gt;0,ISNUMBER(A82)),IF(fix11L[[#This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IF(AND(A83&gt;0,ISNUMBER(A83)),IF(fix11L[[#This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IF(AND(A84&gt;0,ISNUMBER(A84)),IF(fix11L[[#This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IF(AND(A85&gt;0,ISNUMBER(A85)),IF(fix11L[[#This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IF(AND(A86&gt;0,ISNUMBER(A86)),IF(fix11L[[#This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IF(AND(A87&gt;0,ISNUMBER(A87)),IF(fix11L[[#This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IF(AND(A88&gt;0,ISNUMBER(A88)),IF(fix11L[[#This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IF(AND(A89&gt;0,ISNUMBER(A89)),IF(fix11L[[#This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IF(AND(A90&gt;0,ISNUMBER(A90)),IF(fix11L[[#This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IF(AND(A91&gt;0,ISNUMBER(A91)),IF(fix11L[[#This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IF(AND(A92&gt;0,ISNUMBER(A92)),IF(fix11L[[#This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IF(AND(A93&gt;0,ISNUMBER(A93)),IF(fix11L[[#This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IF(AND(A94&gt;0,ISNUMBER(A94)),IF(fix11L[[#This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IF(AND(A95&gt;0,ISNUMBER(A95)),IF(fix11L[[#This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IF(AND(A96&gt;0,ISNUMBER(A96)),IF(fix11L[[#This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IF(AND(A97&gt;0,ISNUMBER(A97)),IF(fix11L[[#This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IF(AND(A98&gt;0,ISNUMBER(A98)),IF(fix11L[[#This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IF(AND(A99&gt;0,ISNUMBER(A99)),IF(fix11L[[#This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IF(AND(A100&gt;0,ISNUMBER(A100)),IF(fix11L[[#This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IF(AND(A101&gt;0,ISNUMBER(A101)),IF(fix11L[[#This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IF(AND(A102&gt;0,ISNUMBER(A102)),IF(fix11L[[#This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IF(AND(A103&gt;0,ISNUMBER(A103)),IF(fix11L[[#This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IF(AND(A104&gt;0,ISNUMBER(A104)),IF(fix11L[[#This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IF(AND(A105&gt;0,ISNUMBER(A105)),IF(fix11L[[#This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IF(AND(A106&gt;0,ISNUMBER(A106)),IF(fix11L[[#This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IF(AND(A107&gt;0,ISNUMBER(A107)),IF(fix11L[[#This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IF(AND(A108&gt;0,ISNUMBER(A108)),IF(fix11L[[#This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IF(AND(A109&gt;0,ISNUMBER(A109)),IF(fix11L[[#This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IF(AND(A110&gt;0,ISNUMBER(A110)),IF(fix11L[[#This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IF(AND(A111&gt;0,ISNUMBER(A111)),IF(fix11L[[#This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IF(AND(A112&gt;0,ISNUMBER(A112)),IF(fix11L[[#This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IF(AND(A113&gt;0,ISNUMBER(A113)),IF(fix11L[[#This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IF(AND(A114&gt;0,ISNUMBER(A114)),IF(fix11L[[#This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IF(AND(A115&gt;0,ISNUMBER(A115)),IF(fix11L[[#This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IF(AND(A116&gt;0,ISNUMBER(A116)),IF(fix11L[[#This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IF(AND(A117&gt;0,ISNUMBER(A117)),IF(fix11L[[#This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IF(AND(A118&gt;0,ISNUMBER(A118)),IF(fix11L[[#This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IF(AND(A119&gt;0,ISNUMBER(A119)),IF(fix11L[[#This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IF(AND(A120&gt;0,ISNUMBER(A120)),IF(fix11L[[#This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IF(AND(A121&gt;0,ISNUMBER(A121)),IF(fix11L[[#This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IF(AND(A122&gt;0,ISNUMBER(A122)),IF(fix11L[[#This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IF(AND(A123&gt;0,ISNUMBER(A123)),IF(fix11L[[#This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IF(AND(A124&gt;0,ISNUMBER(A124)),IF(fix11L[[#This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IF(AND(A125&gt;0,ISNUMBER(A125)),IF(fix11L[[#This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IF(AND(A126&gt;0,ISNUMBER(A126)),IF(fix11L[[#This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IF(AND(A127&gt;0,ISNUMBER(A127)),IF(fix11L[[#This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IF(AND(A128&gt;0,ISNUMBER(A128)),IF(fix11L[[#This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IF(AND(A129&gt;0,ISNUMBER(A129)),IF(fix11L[[#This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IF(AND(A130&gt;0,ISNUMBER(A130)),IF(fix11L[[#This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IF(AND(A131&gt;0,ISNUMBER(A131)),IF(fix11L[[#This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IF(AND(A132&gt;0,ISNUMBER(A132)),IF(fix11L[[#This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IF(AND(A133&gt;0,ISNUMBER(A133)),IF(fix11L[[#This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IF(AND(A134&gt;0,ISNUMBER(A134)),IF(fix11L[[#This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IF(AND(A135&gt;0,ISNUMBER(A135)),IF(fix11L[[#This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IF(AND(A136&gt;0,ISNUMBER(A136)),IF(fix11L[[#This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IF(AND(A137&gt;0,ISNUMBER(A137)),IF(fix11L[[#This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IF(AND(A138&gt;0,ISNUMBER(A138)),IF(fix11L[[#This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IF(AND(A139&gt;0,ISNUMBER(A139)),IF(fix11L[[#This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IF(AND(A140&gt;0,ISNUMBER(A140)),IF(fix11L[[#This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IF(AND(A141&gt;0,ISNUMBER(A141)),IF(fix11L[[#This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IF(AND(A142&gt;0,ISNUMBER(A142)),IF(fix11L[[#This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IF(AND(A143&gt;0,ISNUMBER(A143)),IF(fix11L[[#This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IF(AND(A144&gt;0,ISNUMBER(A144)),IF(fix11L[[#This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IF(AND(A145&gt;0,ISNUMBER(A145)),IF(fix11L[[#This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IF(AND(A146&gt;0,ISNUMBER(A146)),IF(fix11L[[#This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IF(AND(A147&gt;0,ISNUMBER(A147)),IF(fix11L[[#This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IF(AND(A148&gt;0,ISNUMBER(A148)),IF(fix11L[[#This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IF(AND(A149&gt;0,ISNUMBER(A149)),IF(fix11L[[#This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IF(AND(A150&gt;0,ISNUMBER(A150)),IF(fix11L[[#This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IF(AND(A151&gt;0,ISNUMBER(A151)),IF(fix11L[[#This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IF(AND(A152&gt;0,ISNUMBER(A152)),IF(fix11L[[#This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IF(AND(A153&gt;0,ISNUMBER(A153)),IF(fix11L[[#This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IF(AND(A154&gt;0,ISNUMBER(A154)),IF(fix11L[[#This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zoomScale="80" zoomScaleNormal="80" workbookViewId="0">
      <selection activeCell="B2" sqref="B2:F3"/>
    </sheetView>
  </sheetViews>
  <sheetFormatPr defaultRowHeight="15" x14ac:dyDescent="0.25"/>
  <cols>
    <col min="1" max="1" width="4" bestFit="1" customWidth="1"/>
    <col min="2" max="2" width="10.28515625" bestFit="1" customWidth="1"/>
    <col min="3" max="3" width="12.85546875" bestFit="1" customWidth="1"/>
    <col min="4" max="4" width="13.42578125" bestFit="1" customWidth="1"/>
    <col min="5" max="5" width="8.5703125" customWidth="1"/>
    <col min="6" max="6" width="7.28515625" bestFit="1" customWidth="1"/>
    <col min="7" max="7" width="12.42578125" bestFit="1" customWidth="1"/>
    <col min="8" max="8" width="9" customWidth="1"/>
    <col min="9" max="9" width="11.5703125" customWidth="1"/>
    <col min="10" max="10" width="11.28515625" bestFit="1" customWidth="1"/>
    <col min="11" max="11" width="5.28515625" bestFit="1" customWidth="1"/>
    <col min="12" max="12" width="7.7109375" bestFit="1" customWidth="1"/>
    <col min="13" max="13" width="7.28515625" bestFit="1" customWidth="1"/>
    <col min="14" max="14" width="7.7109375" bestFit="1" customWidth="1"/>
    <col min="15" max="15" width="7.28515625" bestFit="1" customWidth="1"/>
    <col min="16" max="16" width="7.7109375" bestFit="1" customWidth="1"/>
    <col min="17" max="17" width="7.28515625" bestFit="1" customWidth="1"/>
    <col min="18" max="18" width="7.7109375" bestFit="1" customWidth="1"/>
    <col min="19" max="19" width="7.28515625" bestFit="1" customWidth="1"/>
    <col min="20" max="20" width="7.7109375" bestFit="1" customWidth="1"/>
    <col min="21" max="21" width="8.28515625" bestFit="1" customWidth="1"/>
    <col min="22" max="22" width="8.7109375" bestFit="1" customWidth="1"/>
    <col min="23" max="23" width="8.28515625" bestFit="1" customWidth="1"/>
    <col min="24" max="24" width="8.7109375" bestFit="1" customWidth="1"/>
    <col min="25" max="25" width="8.28515625" bestFit="1" customWidth="1"/>
    <col min="26" max="26" width="8.7109375" bestFit="1" customWidth="1"/>
    <col min="27" max="27" width="8.28515625" bestFit="1" customWidth="1"/>
    <col min="28" max="28" width="8.7109375" bestFit="1" customWidth="1"/>
    <col min="29" max="29" width="8.28515625" bestFit="1" customWidth="1"/>
    <col min="30" max="30" width="8.7109375" bestFit="1" customWidth="1"/>
    <col min="31" max="31" width="8.28515625" bestFit="1" customWidth="1"/>
    <col min="32" max="32" width="8.7109375" bestFit="1" customWidth="1"/>
    <col min="33" max="33" width="8.28515625" bestFit="1" customWidth="1"/>
    <col min="34" max="34" width="8.7109375" bestFit="1" customWidth="1"/>
    <col min="35" max="36" width="8.85546875" style="20" customWidth="1"/>
    <col min="37" max="38" width="8.7109375" style="20" customWidth="1"/>
  </cols>
  <sheetData>
    <row r="1" spans="1:38" ht="27.75" customHeight="1" x14ac:dyDescent="0.25">
      <c r="B1" s="108" t="s">
        <v>22</v>
      </c>
      <c r="C1" s="108"/>
      <c r="D1" s="108"/>
      <c r="G1" s="109" t="s">
        <v>9</v>
      </c>
      <c r="H1" s="110"/>
      <c r="I1" s="98" t="s">
        <v>587</v>
      </c>
      <c r="J1" s="99"/>
      <c r="K1" s="95" t="s">
        <v>161</v>
      </c>
      <c r="L1" s="96"/>
      <c r="M1" s="96"/>
      <c r="N1" s="97"/>
      <c r="O1" s="93" t="s">
        <v>224</v>
      </c>
      <c r="P1" s="94"/>
      <c r="Q1" s="94"/>
      <c r="R1" s="94"/>
      <c r="S1" s="94"/>
      <c r="T1" s="94"/>
      <c r="U1" s="94"/>
      <c r="V1" s="94"/>
      <c r="W1" s="95" t="s">
        <v>282</v>
      </c>
      <c r="X1" s="96"/>
      <c r="Y1" s="96"/>
      <c r="Z1" s="96"/>
      <c r="AA1" s="96"/>
      <c r="AB1" s="96"/>
      <c r="AC1" s="96"/>
      <c r="AD1" s="97"/>
      <c r="AE1" s="95" t="s">
        <v>298</v>
      </c>
      <c r="AF1" s="96"/>
      <c r="AG1" s="96"/>
      <c r="AH1" s="97"/>
      <c r="AI1" s="112" t="s">
        <v>303</v>
      </c>
      <c r="AJ1" s="113"/>
      <c r="AK1" s="113"/>
      <c r="AL1" s="113"/>
    </row>
    <row r="2" spans="1:38" ht="33.75" customHeight="1" x14ac:dyDescent="0.25">
      <c r="B2" s="86" t="s">
        <v>330</v>
      </c>
      <c r="C2" s="87"/>
      <c r="D2" s="87"/>
      <c r="E2" s="87"/>
      <c r="F2" s="87"/>
      <c r="G2" s="90" t="s">
        <v>8</v>
      </c>
      <c r="H2" s="91"/>
      <c r="I2" s="100" t="s">
        <v>584</v>
      </c>
      <c r="J2" s="101"/>
      <c r="K2" s="114" t="s">
        <v>225</v>
      </c>
      <c r="L2" s="115"/>
      <c r="M2" s="107" t="s">
        <v>226</v>
      </c>
      <c r="N2" s="111"/>
      <c r="O2" s="104" t="s">
        <v>227</v>
      </c>
      <c r="P2" s="105"/>
      <c r="Q2" s="104" t="s">
        <v>228</v>
      </c>
      <c r="R2" s="105"/>
      <c r="S2" s="104" t="s">
        <v>229</v>
      </c>
      <c r="T2" s="105"/>
      <c r="U2" s="104" t="s">
        <v>230</v>
      </c>
      <c r="V2" s="106"/>
      <c r="W2" s="104" t="s">
        <v>283</v>
      </c>
      <c r="X2" s="105"/>
      <c r="Y2" s="104" t="s">
        <v>284</v>
      </c>
      <c r="Z2" s="105"/>
      <c r="AA2" s="104" t="s">
        <v>285</v>
      </c>
      <c r="AB2" s="105"/>
      <c r="AC2" s="104" t="s">
        <v>286</v>
      </c>
      <c r="AD2" s="106"/>
      <c r="AE2" s="107" t="s">
        <v>299</v>
      </c>
      <c r="AF2" s="105"/>
      <c r="AG2" s="104" t="s">
        <v>300</v>
      </c>
      <c r="AH2" s="105"/>
      <c r="AI2" s="107" t="s">
        <v>304</v>
      </c>
      <c r="AJ2" s="105"/>
      <c r="AK2" s="107" t="s">
        <v>305</v>
      </c>
      <c r="AL2" s="105"/>
    </row>
    <row r="3" spans="1:38" x14ac:dyDescent="0.25">
      <c r="B3" s="87"/>
      <c r="C3" s="87"/>
      <c r="D3" s="87"/>
      <c r="E3" s="87"/>
      <c r="F3" s="87"/>
      <c r="G3" s="90"/>
      <c r="H3" s="91"/>
      <c r="I3" s="102"/>
      <c r="J3" s="103"/>
      <c r="K3" s="88" t="s">
        <v>328</v>
      </c>
      <c r="L3" s="89"/>
      <c r="M3" s="88" t="s">
        <v>329</v>
      </c>
      <c r="N3" s="92"/>
      <c r="O3" s="88" t="s">
        <v>324</v>
      </c>
      <c r="P3" s="89"/>
      <c r="Q3" s="88" t="s">
        <v>325</v>
      </c>
      <c r="R3" s="89"/>
      <c r="S3" s="88" t="s">
        <v>326</v>
      </c>
      <c r="T3" s="89"/>
      <c r="U3" s="88" t="s">
        <v>327</v>
      </c>
      <c r="V3" s="92"/>
      <c r="W3" s="88" t="s">
        <v>321</v>
      </c>
      <c r="X3" s="89"/>
      <c r="Y3" s="88" t="s">
        <v>322</v>
      </c>
      <c r="Z3" s="89"/>
      <c r="AA3" s="88" t="s">
        <v>323</v>
      </c>
      <c r="AB3" s="89"/>
      <c r="AC3" s="88" t="s">
        <v>578</v>
      </c>
      <c r="AD3" s="92"/>
      <c r="AE3" s="88" t="s">
        <v>319</v>
      </c>
      <c r="AF3" s="89"/>
      <c r="AG3" s="88" t="s">
        <v>320</v>
      </c>
      <c r="AH3" s="92"/>
      <c r="AI3" s="88" t="s">
        <v>318</v>
      </c>
      <c r="AJ3" s="89"/>
      <c r="AK3" s="88" t="s">
        <v>317</v>
      </c>
      <c r="AL3" s="89"/>
    </row>
    <row r="4" spans="1:38" s="20" customFormat="1" x14ac:dyDescent="0.25">
      <c r="B4" s="35"/>
      <c r="C4" s="35"/>
      <c r="D4" s="35"/>
      <c r="E4" s="35"/>
      <c r="F4" s="35"/>
      <c r="G4" s="33" t="s">
        <v>11</v>
      </c>
      <c r="H4" s="34" t="s">
        <v>10</v>
      </c>
      <c r="I4" s="67" t="s">
        <v>87</v>
      </c>
      <c r="J4" s="67" t="s">
        <v>88</v>
      </c>
      <c r="K4" s="21" t="s">
        <v>81</v>
      </c>
      <c r="L4" s="22" t="s">
        <v>86</v>
      </c>
      <c r="M4" s="21" t="s">
        <v>81</v>
      </c>
      <c r="N4" s="23" t="s">
        <v>86</v>
      </c>
      <c r="O4" s="21" t="s">
        <v>81</v>
      </c>
      <c r="P4" s="22" t="s">
        <v>86</v>
      </c>
      <c r="Q4" s="21" t="s">
        <v>81</v>
      </c>
      <c r="R4" s="22" t="s">
        <v>86</v>
      </c>
      <c r="S4" s="21" t="s">
        <v>81</v>
      </c>
      <c r="T4" s="22" t="s">
        <v>86</v>
      </c>
      <c r="U4" s="21" t="s">
        <v>81</v>
      </c>
      <c r="V4" s="23" t="s">
        <v>86</v>
      </c>
      <c r="W4" s="21" t="s">
        <v>81</v>
      </c>
      <c r="X4" s="22" t="s">
        <v>86</v>
      </c>
      <c r="Y4" s="21" t="s">
        <v>81</v>
      </c>
      <c r="Z4" s="22" t="s">
        <v>86</v>
      </c>
      <c r="AA4" s="21" t="s">
        <v>81</v>
      </c>
      <c r="AB4" s="22" t="s">
        <v>86</v>
      </c>
      <c r="AC4" s="21" t="s">
        <v>81</v>
      </c>
      <c r="AD4" s="23" t="s">
        <v>86</v>
      </c>
      <c r="AE4" s="21" t="s">
        <v>81</v>
      </c>
      <c r="AF4" s="22" t="s">
        <v>86</v>
      </c>
      <c r="AG4" s="21" t="s">
        <v>81</v>
      </c>
      <c r="AH4" s="22" t="s">
        <v>86</v>
      </c>
      <c r="AI4" s="21" t="s">
        <v>81</v>
      </c>
      <c r="AJ4" s="22" t="s">
        <v>86</v>
      </c>
      <c r="AK4" s="21" t="s">
        <v>81</v>
      </c>
      <c r="AL4" s="22" t="s">
        <v>86</v>
      </c>
    </row>
    <row r="5" spans="1:38" x14ac:dyDescent="0.25">
      <c r="B5" s="13" t="s">
        <v>214</v>
      </c>
      <c r="C5" s="13" t="s">
        <v>1</v>
      </c>
      <c r="D5" s="13" t="s">
        <v>2</v>
      </c>
      <c r="E5" s="13" t="s">
        <v>3</v>
      </c>
      <c r="F5" t="s">
        <v>4</v>
      </c>
      <c r="G5" s="1" t="s">
        <v>12</v>
      </c>
      <c r="H5" s="1" t="s">
        <v>13</v>
      </c>
      <c r="I5" s="64" t="s">
        <v>585</v>
      </c>
      <c r="J5" s="64" t="s">
        <v>586</v>
      </c>
      <c r="K5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" t="s">
        <v>19</v>
      </c>
      <c r="Q5" s="1" t="s">
        <v>20</v>
      </c>
      <c r="R5" s="1" t="s">
        <v>21</v>
      </c>
      <c r="S5" s="1" t="s">
        <v>62</v>
      </c>
      <c r="T5" s="1" t="s">
        <v>63</v>
      </c>
      <c r="U5" s="1" t="s">
        <v>64</v>
      </c>
      <c r="V5" s="1" t="s">
        <v>65</v>
      </c>
      <c r="W5" s="2" t="s">
        <v>66</v>
      </c>
      <c r="X5" s="2" t="s">
        <v>67</v>
      </c>
      <c r="Y5" s="2" t="s">
        <v>68</v>
      </c>
      <c r="Z5" s="2" t="s">
        <v>69</v>
      </c>
      <c r="AA5" s="2" t="s">
        <v>70</v>
      </c>
      <c r="AB5" s="2" t="s">
        <v>71</v>
      </c>
      <c r="AC5" s="1" t="s">
        <v>72</v>
      </c>
      <c r="AD5" s="1" t="s">
        <v>73</v>
      </c>
      <c r="AE5" s="1" t="s">
        <v>74</v>
      </c>
      <c r="AF5" s="1" t="s">
        <v>75</v>
      </c>
      <c r="AG5" s="2" t="s">
        <v>76</v>
      </c>
      <c r="AH5" s="2" t="s">
        <v>77</v>
      </c>
      <c r="AI5" s="43" t="s">
        <v>308</v>
      </c>
      <c r="AJ5" s="44" t="s">
        <v>309</v>
      </c>
      <c r="AK5" s="44" t="s">
        <v>310</v>
      </c>
      <c r="AL5" s="45" t="s">
        <v>583</v>
      </c>
    </row>
    <row r="6" spans="1:38" x14ac:dyDescent="0.25">
      <c r="A6">
        <v>1</v>
      </c>
      <c r="B6" s="56">
        <v>104469</v>
      </c>
      <c r="C6" s="56" t="s">
        <v>392</v>
      </c>
      <c r="D6" s="57" t="s">
        <v>61</v>
      </c>
      <c r="E6" s="56" t="s">
        <v>43</v>
      </c>
      <c r="F6" s="56">
        <v>1997</v>
      </c>
      <c r="G6">
        <f t="shared" ref="G6:G37" si="0">SUM(L6,N6,P6,R6,T6,V6,X6,Z6,AB6,AD6,AF6,AH6,AJ6, AL6)</f>
        <v>840</v>
      </c>
      <c r="H6" s="20">
        <f>IF(PRSMen2017[[#This Row],[OA_PTS]]&gt;0,_xlfn.RANK.EQ(PRSMen2017[[#This Row],[OA_PTS]],PRSMen2017[OA_PTS]),"")</f>
        <v>1</v>
      </c>
      <c r="I6" s="20">
        <f>PRSMen2017[[#This Row],[7p]]+PRSMen2017[[#This Row],[8p]]+PRSMen2017[[#This Row],[11p]]+PRSMen2017[[#This Row],[12p]]</f>
        <v>320</v>
      </c>
      <c r="J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520</v>
      </c>
      <c r="K6" s="24">
        <f>IFERROR(VLOOKUP(PRSMen2017[[#This Row],[FIS Card]],fix5M[],2,FALSE),0)</f>
        <v>0</v>
      </c>
      <c r="L6" s="25">
        <f>IFERROR(VLOOKUP(K6,PointsLookup[],2,FALSE),0)</f>
        <v>0</v>
      </c>
      <c r="M6" s="25">
        <f>IFERROR(VLOOKUP(PRSMen2017[[#This Row],[FIS Card]],fix6M[],2,FALSE),0)</f>
        <v>2</v>
      </c>
      <c r="N6" s="26">
        <f>IFERROR(VLOOKUP(M6,PointsLookup[],2,FALSE),0)</f>
        <v>80</v>
      </c>
      <c r="O6" s="24">
        <f>IFERROR(VLOOKUP(PRSMen2017[[#This Row],[FIS Card]],fix7M[],2,FALSE),0)</f>
        <v>3</v>
      </c>
      <c r="P6" s="25">
        <f>IFERROR(VLOOKUP(O6,PointsLookup[],2,FALSE),0)</f>
        <v>60</v>
      </c>
      <c r="Q6" s="25">
        <f>IFERROR(VLOOKUP(PRSMen2017[[#This Row],[FIS Card]],fix8M[],2,FALSE),0)</f>
        <v>3</v>
      </c>
      <c r="R6" s="25">
        <f>IFERROR(VLOOKUP(Q6,PointsLookup[],2,FALSE),0)</f>
        <v>60</v>
      </c>
      <c r="S6" s="25">
        <f>IFERROR(VLOOKUP(PRSMen2017[[#This Row],[FIS Card]],fix9M[],2,FALSE),0)</f>
        <v>2</v>
      </c>
      <c r="T6" s="25">
        <f>IFERROR(VLOOKUP(S6,PointsLookup[],2,FALSE),0)</f>
        <v>80</v>
      </c>
      <c r="U6" s="25">
        <f>IFERROR(VLOOKUP(PRSMen2017[[#This Row],[FIS Card]],fix10M[],2,FALSE),0)</f>
        <v>2</v>
      </c>
      <c r="V6" s="26">
        <f>IFERROR(VLOOKUP(U6,PointsLookup[],2,FALSE),0)</f>
        <v>80</v>
      </c>
      <c r="W6" s="24">
        <f>IFERROR(VLOOKUP(PRSMen2017[[#This Row],[FIS Card]],fix11M[],2,FALSE),0)</f>
        <v>1</v>
      </c>
      <c r="X6" s="25">
        <f>IFERROR(VLOOKUP(W6,PointsLookup[],2,FALSE),0)</f>
        <v>100</v>
      </c>
      <c r="Y6" s="25">
        <f>IFERROR(VLOOKUP(PRSMen2017[[#This Row],[FIS Card]],fix12M[],2,FALSE),0)</f>
        <v>1</v>
      </c>
      <c r="Z6" s="25">
        <f>IFERROR(VLOOKUP(Y6,PointsLookup[],2,FALSE),0)</f>
        <v>100</v>
      </c>
      <c r="AA6" s="25">
        <f>IFERROR(VLOOKUP(PRSMen2017[[#This Row],[FIS Card]],fix13M[],2,FALSE),0)</f>
        <v>1</v>
      </c>
      <c r="AB6" s="25">
        <f>IFERROR(VLOOKUP(AA6,PointsLookup[],2,FALSE),0)</f>
        <v>100</v>
      </c>
      <c r="AC6" s="25">
        <f>IFERROR(VLOOKUP(PRSMen2017[[#This Row],[FIS Card]],fix14M[],2,FALSE),0)</f>
        <v>1</v>
      </c>
      <c r="AD6" s="26">
        <f>IFERROR(VLOOKUP(AC6,PointsLookup[],2,FALSE),0)</f>
        <v>100</v>
      </c>
      <c r="AE6" s="24">
        <f>IFERROR(VLOOKUP(PRSMen2017[[#This Row],[FIS Card]],fix15M[],2,FALSE),0)</f>
        <v>2</v>
      </c>
      <c r="AF6" s="25">
        <f>IFERROR(VLOOKUP(AE6,PointsLookup[],2,FALSE),0)</f>
        <v>80</v>
      </c>
      <c r="AG6" s="25">
        <f>IFERROR(VLOOKUP(PRSMen2017[[#This Row],[FIS Card]],fix16M[],2,FALSE),0)</f>
        <v>0</v>
      </c>
      <c r="AH6" s="26">
        <f>IFERROR(VLOOKUP(AG6,PointsLookup[],2,FALSE),0)</f>
        <v>0</v>
      </c>
      <c r="AI6" s="24">
        <f>IFERROR(VLOOKUP(PRSMen2017[[#This Row],[FIS Card]],fix17M[],2,FALSE),0)</f>
        <v>0</v>
      </c>
      <c r="AJ6" s="25">
        <f>IFERROR(VLOOKUP(AI6,PointsLookup[],2,FALSE),0)</f>
        <v>0</v>
      </c>
      <c r="AK6" s="25">
        <f>IFERROR(VLOOKUP(PRSMen2017[[#This Row],[FIS Card]],fix18M[],2,FALSE),0)</f>
        <v>0</v>
      </c>
      <c r="AL6" s="26">
        <f>IFERROR(VLOOKUP(AK6,PointsLookup[],2,FALSE),0)</f>
        <v>0</v>
      </c>
    </row>
    <row r="7" spans="1:38" x14ac:dyDescent="0.25">
      <c r="A7">
        <v>2</v>
      </c>
      <c r="B7" s="56">
        <v>104354</v>
      </c>
      <c r="C7" s="56" t="s">
        <v>57</v>
      </c>
      <c r="D7" s="57" t="s">
        <v>395</v>
      </c>
      <c r="E7" s="56" t="s">
        <v>38</v>
      </c>
      <c r="F7" s="56">
        <v>1996</v>
      </c>
      <c r="G7">
        <f t="shared" si="0"/>
        <v>685</v>
      </c>
      <c r="H7">
        <f>IF(PRSMen2017[[#This Row],[OA_PTS]]&gt;0,_xlfn.RANK.EQ(PRSMen2017[[#This Row],[OA_PTS]],PRSMen2017[OA_PTS]),"")</f>
        <v>2</v>
      </c>
      <c r="I7" s="20">
        <f>PRSMen2017[[#This Row],[7p]]+PRSMen2017[[#This Row],[8p]]+PRSMen2017[[#This Row],[11p]]+PRSMen2017[[#This Row],[12p]]</f>
        <v>190</v>
      </c>
      <c r="J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495</v>
      </c>
      <c r="K7" s="27">
        <f>IFERROR(VLOOKUP(PRSMen2017[[#This Row],[FIS Card]],fix5M[],2,FALSE),0)</f>
        <v>2</v>
      </c>
      <c r="L7" s="28">
        <f>IFERROR(VLOOKUP(K7,PointsLookup[],2,FALSE),0)</f>
        <v>80</v>
      </c>
      <c r="M7" s="28">
        <f>IFERROR(VLOOKUP(PRSMen2017[[#This Row],[FIS Card]],fix6M[],2,FALSE),0)</f>
        <v>1</v>
      </c>
      <c r="N7" s="29">
        <f>IFERROR(VLOOKUP(M7,PointsLookup[],2,FALSE),0)</f>
        <v>100</v>
      </c>
      <c r="O7" s="27">
        <f>IFERROR(VLOOKUP(PRSMen2017[[#This Row],[FIS Card]],fix7M[],2,FALSE),0)</f>
        <v>4</v>
      </c>
      <c r="P7" s="28">
        <f>IFERROR(VLOOKUP(O7,PointsLookup[],2,FALSE),0)</f>
        <v>50</v>
      </c>
      <c r="Q7" s="28">
        <f>IFERROR(VLOOKUP(PRSMen2017[[#This Row],[FIS Card]],fix8M[],2,FALSE),0)</f>
        <v>2</v>
      </c>
      <c r="R7" s="28">
        <f>IFERROR(VLOOKUP(Q7,PointsLookup[],2,FALSE),0)</f>
        <v>80</v>
      </c>
      <c r="S7" s="28">
        <f>IFERROR(VLOOKUP(PRSMen2017[[#This Row],[FIS Card]],fix9M[],2,FALSE),0)</f>
        <v>5</v>
      </c>
      <c r="T7" s="28">
        <f>IFERROR(VLOOKUP(S7,PointsLookup[],2,FALSE),0)</f>
        <v>45</v>
      </c>
      <c r="U7" s="28">
        <f>IFERROR(VLOOKUP(PRSMen2017[[#This Row],[FIS Card]],fix10M[],2,FALSE),0)</f>
        <v>0</v>
      </c>
      <c r="V7" s="29">
        <f>IFERROR(VLOOKUP(U7,PointsLookup[],2,FALSE),0)</f>
        <v>0</v>
      </c>
      <c r="W7" s="27">
        <f>IFERROR(VLOOKUP(PRSMen2017[[#This Row],[FIS Card]],fix11M[],2,FALSE),0)</f>
        <v>3</v>
      </c>
      <c r="X7" s="28">
        <f>IFERROR(VLOOKUP(W7,PointsLookup[],2,FALSE),0)</f>
        <v>60</v>
      </c>
      <c r="Y7" s="28">
        <f>IFERROR(VLOOKUP(PRSMen2017[[#This Row],[FIS Card]],fix12M[],2,FALSE),0)</f>
        <v>0</v>
      </c>
      <c r="Z7" s="28">
        <f>IFERROR(VLOOKUP(Y7,PointsLookup[],2,FALSE),0)</f>
        <v>0</v>
      </c>
      <c r="AA7" s="28">
        <f>IFERROR(VLOOKUP(PRSMen2017[[#This Row],[FIS Card]],fix13M[],2,FALSE),0)</f>
        <v>2</v>
      </c>
      <c r="AB7" s="28">
        <f>IFERROR(VLOOKUP(AA7,PointsLookup[],2,FALSE),0)</f>
        <v>80</v>
      </c>
      <c r="AC7" s="28">
        <f>IFERROR(VLOOKUP(PRSMen2017[[#This Row],[FIS Card]],fix14M[],2,FALSE),0)</f>
        <v>3</v>
      </c>
      <c r="AD7" s="29">
        <f>IFERROR(VLOOKUP(AC7,PointsLookup[],2,FALSE),0)</f>
        <v>60</v>
      </c>
      <c r="AE7" s="27">
        <f>IFERROR(VLOOKUP(PRSMen2017[[#This Row],[FIS Card]],fix15M[],2,FALSE),0)</f>
        <v>4</v>
      </c>
      <c r="AF7" s="28">
        <f>IFERROR(VLOOKUP(AE7,PointsLookup[],2,FALSE),0)</f>
        <v>50</v>
      </c>
      <c r="AG7" s="28">
        <f>IFERROR(VLOOKUP(PRSMen2017[[#This Row],[FIS Card]],fix16M[],2,FALSE),0)</f>
        <v>0</v>
      </c>
      <c r="AH7" s="29">
        <f>IFERROR(VLOOKUP(AG7,PointsLookup[],2,FALSE),0)</f>
        <v>0</v>
      </c>
      <c r="AI7" s="27">
        <f>IFERROR(VLOOKUP(PRSMen2017[[#This Row],[FIS Card]],fix17M[],2,FALSE),0)</f>
        <v>6</v>
      </c>
      <c r="AJ7" s="28">
        <f>IFERROR(VLOOKUP(AI7,PointsLookup[],2,FALSE),0)</f>
        <v>40</v>
      </c>
      <c r="AK7" s="28">
        <f>IFERROR(VLOOKUP(PRSMen2017[[#This Row],[FIS Card]],fix18M[],2,FALSE),0)</f>
        <v>6</v>
      </c>
      <c r="AL7" s="29">
        <f>IFERROR(VLOOKUP(AK7,PointsLookup[],2,FALSE),0)</f>
        <v>40</v>
      </c>
    </row>
    <row r="8" spans="1:38" x14ac:dyDescent="0.25">
      <c r="A8">
        <v>3</v>
      </c>
      <c r="B8" s="56">
        <v>104697</v>
      </c>
      <c r="C8" s="56" t="s">
        <v>407</v>
      </c>
      <c r="D8" s="57" t="s">
        <v>406</v>
      </c>
      <c r="E8" s="56" t="s">
        <v>35</v>
      </c>
      <c r="F8" s="56">
        <v>1999</v>
      </c>
      <c r="G8">
        <f t="shared" si="0"/>
        <v>591</v>
      </c>
      <c r="H8">
        <f>IF(PRSMen2017[[#This Row],[OA_PTS]]&gt;0,_xlfn.RANK.EQ(PRSMen2017[[#This Row],[OA_PTS]],PRSMen2017[OA_PTS]),"")</f>
        <v>3</v>
      </c>
      <c r="I8" s="20">
        <f>PRSMen2017[[#This Row],[7p]]+PRSMen2017[[#This Row],[8p]]+PRSMen2017[[#This Row],[11p]]+PRSMen2017[[#This Row],[12p]]</f>
        <v>196</v>
      </c>
      <c r="J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395</v>
      </c>
      <c r="K8" s="27">
        <f>IFERROR(VLOOKUP(PRSMen2017[[#This Row],[FIS Card]],fix5M[],2,FALSE),0)</f>
        <v>3</v>
      </c>
      <c r="L8" s="28">
        <f>IFERROR(VLOOKUP(K8,PointsLookup[],2,FALSE),0)</f>
        <v>60</v>
      </c>
      <c r="M8" s="28">
        <f>IFERROR(VLOOKUP(PRSMen2017[[#This Row],[FIS Card]],fix6M[],2,FALSE),0)</f>
        <v>0</v>
      </c>
      <c r="N8" s="29">
        <f>IFERROR(VLOOKUP(M8,PointsLookup[],2,FALSE),0)</f>
        <v>0</v>
      </c>
      <c r="O8" s="27">
        <f>IFERROR(VLOOKUP(PRSMen2017[[#This Row],[FIS Card]],fix7M[],2,FALSE),0)</f>
        <v>7</v>
      </c>
      <c r="P8" s="28">
        <f>IFERROR(VLOOKUP(O8,PointsLookup[],2,FALSE),0)</f>
        <v>36</v>
      </c>
      <c r="Q8" s="28">
        <f>IFERROR(VLOOKUP(PRSMen2017[[#This Row],[FIS Card]],fix8M[],2,FALSE),0)</f>
        <v>0</v>
      </c>
      <c r="R8" s="28">
        <f>IFERROR(VLOOKUP(Q8,PointsLookup[],2,FALSE),0)</f>
        <v>0</v>
      </c>
      <c r="S8" s="28">
        <f>IFERROR(VLOOKUP(PRSMen2017[[#This Row],[FIS Card]],fix9M[],2,FALSE),0)</f>
        <v>4</v>
      </c>
      <c r="T8" s="28">
        <f>IFERROR(VLOOKUP(S8,PointsLookup[],2,FALSE),0)</f>
        <v>50</v>
      </c>
      <c r="U8" s="28">
        <f>IFERROR(VLOOKUP(PRSMen2017[[#This Row],[FIS Card]],fix10M[],2,FALSE),0)</f>
        <v>5</v>
      </c>
      <c r="V8" s="29">
        <f>IFERROR(VLOOKUP(U8,PointsLookup[],2,FALSE),0)</f>
        <v>45</v>
      </c>
      <c r="W8" s="27">
        <f>IFERROR(VLOOKUP(PRSMen2017[[#This Row],[FIS Card]],fix11M[],2,FALSE),0)</f>
        <v>2</v>
      </c>
      <c r="X8" s="28">
        <f>IFERROR(VLOOKUP(W8,PointsLookup[],2,FALSE),0)</f>
        <v>80</v>
      </c>
      <c r="Y8" s="28">
        <f>IFERROR(VLOOKUP(PRSMen2017[[#This Row],[FIS Card]],fix12M[],2,FALSE),0)</f>
        <v>2</v>
      </c>
      <c r="Z8" s="28">
        <f>IFERROR(VLOOKUP(Y8,PointsLookup[],2,FALSE),0)</f>
        <v>80</v>
      </c>
      <c r="AA8" s="28">
        <f>IFERROR(VLOOKUP(PRSMen2017[[#This Row],[FIS Card]],fix13M[],2,FALSE),0)</f>
        <v>3</v>
      </c>
      <c r="AB8" s="28">
        <f>IFERROR(VLOOKUP(AA8,PointsLookup[],2,FALSE),0)</f>
        <v>60</v>
      </c>
      <c r="AC8" s="28">
        <f>IFERROR(VLOOKUP(PRSMen2017[[#This Row],[FIS Card]],fix14M[],2,FALSE),0)</f>
        <v>2</v>
      </c>
      <c r="AD8" s="29">
        <f>IFERROR(VLOOKUP(AC8,PointsLookup[],2,FALSE),0)</f>
        <v>80</v>
      </c>
      <c r="AE8" s="27">
        <f>IFERROR(VLOOKUP(PRSMen2017[[#This Row],[FIS Card]],fix15M[],2,FALSE),0)</f>
        <v>1</v>
      </c>
      <c r="AF8" s="28">
        <f>IFERROR(VLOOKUP(AE8,PointsLookup[],2,FALSE),0)</f>
        <v>100</v>
      </c>
      <c r="AG8" s="28">
        <f>IFERROR(VLOOKUP(PRSMen2017[[#This Row],[FIS Card]],fix16M[],2,FALSE),0)</f>
        <v>0</v>
      </c>
      <c r="AH8" s="29">
        <f>IFERROR(VLOOKUP(AG8,PointsLookup[],2,FALSE),0)</f>
        <v>0</v>
      </c>
      <c r="AI8" s="27">
        <f>IFERROR(VLOOKUP(PRSMen2017[[#This Row],[FIS Card]],fix17M[],2,FALSE),0)</f>
        <v>0</v>
      </c>
      <c r="AJ8" s="28">
        <f>IFERROR(VLOOKUP(AI8,PointsLookup[],2,FALSE),0)</f>
        <v>0</v>
      </c>
      <c r="AK8" s="28">
        <f>IFERROR(VLOOKUP(PRSMen2017[[#This Row],[FIS Card]],fix18M[],2,FALSE),0)</f>
        <v>0</v>
      </c>
      <c r="AL8" s="29">
        <f>IFERROR(VLOOKUP(AK8,PointsLookup[],2,FALSE),0)</f>
        <v>0</v>
      </c>
    </row>
    <row r="9" spans="1:38" x14ac:dyDescent="0.25">
      <c r="A9">
        <v>4</v>
      </c>
      <c r="B9" s="56">
        <v>104582</v>
      </c>
      <c r="C9" s="56" t="s">
        <v>59</v>
      </c>
      <c r="D9" s="57" t="s">
        <v>405</v>
      </c>
      <c r="E9" s="56" t="s">
        <v>36</v>
      </c>
      <c r="F9" s="56">
        <v>1998</v>
      </c>
      <c r="G9">
        <f t="shared" si="0"/>
        <v>570</v>
      </c>
      <c r="H9">
        <f>IF(PRSMen2017[[#This Row],[OA_PTS]]&gt;0,_xlfn.RANK.EQ(PRSMen2017[[#This Row],[OA_PTS]],PRSMen2017[OA_PTS]),"")</f>
        <v>4</v>
      </c>
      <c r="I9" s="20">
        <f>PRSMen2017[[#This Row],[7p]]+PRSMen2017[[#This Row],[8p]]+PRSMen2017[[#This Row],[11p]]+PRSMen2017[[#This Row],[12p]]</f>
        <v>145</v>
      </c>
      <c r="J9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425</v>
      </c>
      <c r="K9" s="27">
        <f>IFERROR(VLOOKUP(PRSMen2017[[#This Row],[FIS Card]],fix5M[],2,FALSE),0)</f>
        <v>7</v>
      </c>
      <c r="L9" s="28">
        <f>IFERROR(VLOOKUP(K9,PointsLookup[],2,FALSE),0)</f>
        <v>36</v>
      </c>
      <c r="M9" s="28">
        <f>IFERROR(VLOOKUP(PRSMen2017[[#This Row],[FIS Card]],fix6M[],2,FALSE),0)</f>
        <v>8</v>
      </c>
      <c r="N9" s="29">
        <f>IFERROR(VLOOKUP(M9,PointsLookup[],2,FALSE),0)</f>
        <v>32</v>
      </c>
      <c r="O9" s="27">
        <f>IFERROR(VLOOKUP(PRSMen2017[[#This Row],[FIS Card]],fix7M[],2,FALSE),0)</f>
        <v>9</v>
      </c>
      <c r="P9" s="28">
        <f>IFERROR(VLOOKUP(O9,PointsLookup[],2,FALSE),0)</f>
        <v>29</v>
      </c>
      <c r="Q9" s="28">
        <f>IFERROR(VLOOKUP(PRSMen2017[[#This Row],[FIS Card]],fix8M[],2,FALSE),0)</f>
        <v>10</v>
      </c>
      <c r="R9" s="28">
        <f>IFERROR(VLOOKUP(Q9,PointsLookup[],2,FALSE),0)</f>
        <v>26</v>
      </c>
      <c r="S9" s="28">
        <f>IFERROR(VLOOKUP(PRSMen2017[[#This Row],[FIS Card]],fix9M[],2,FALSE),0)</f>
        <v>12</v>
      </c>
      <c r="T9" s="28">
        <f>IFERROR(VLOOKUP(S9,PointsLookup[],2,FALSE),0)</f>
        <v>22</v>
      </c>
      <c r="U9" s="28">
        <f>IFERROR(VLOOKUP(PRSMen2017[[#This Row],[FIS Card]],fix10M[],2,FALSE),0)</f>
        <v>10</v>
      </c>
      <c r="V9" s="29">
        <f>IFERROR(VLOOKUP(U9,PointsLookup[],2,FALSE),0)</f>
        <v>26</v>
      </c>
      <c r="W9" s="27">
        <f>IFERROR(VLOOKUP(PRSMen2017[[#This Row],[FIS Card]],fix11M[],2,FALSE),0)</f>
        <v>6</v>
      </c>
      <c r="X9" s="28">
        <f>IFERROR(VLOOKUP(W9,PointsLookup[],2,FALSE),0)</f>
        <v>40</v>
      </c>
      <c r="Y9" s="28">
        <f>IFERROR(VLOOKUP(PRSMen2017[[#This Row],[FIS Card]],fix12M[],2,FALSE),0)</f>
        <v>4</v>
      </c>
      <c r="Z9" s="28">
        <f>IFERROR(VLOOKUP(Y9,PointsLookup[],2,FALSE),0)</f>
        <v>50</v>
      </c>
      <c r="AA9" s="28">
        <f>IFERROR(VLOOKUP(PRSMen2017[[#This Row],[FIS Card]],fix13M[],2,FALSE),0)</f>
        <v>0</v>
      </c>
      <c r="AB9" s="28">
        <f>IFERROR(VLOOKUP(AA9,PointsLookup[],2,FALSE),0)</f>
        <v>0</v>
      </c>
      <c r="AC9" s="28">
        <f>IFERROR(VLOOKUP(PRSMen2017[[#This Row],[FIS Card]],fix14M[],2,FALSE),0)</f>
        <v>5</v>
      </c>
      <c r="AD9" s="29">
        <f>IFERROR(VLOOKUP(AC9,PointsLookup[],2,FALSE),0)</f>
        <v>45</v>
      </c>
      <c r="AE9" s="27">
        <f>IFERROR(VLOOKUP(PRSMen2017[[#This Row],[FIS Card]],fix15M[],2,FALSE),0)</f>
        <v>11</v>
      </c>
      <c r="AF9" s="28">
        <f>IFERROR(VLOOKUP(AE9,PointsLookup[],2,FALSE),0)</f>
        <v>24</v>
      </c>
      <c r="AG9" s="28">
        <f>IFERROR(VLOOKUP(PRSMen2017[[#This Row],[FIS Card]],fix16M[],2,FALSE),0)</f>
        <v>1</v>
      </c>
      <c r="AH9" s="29">
        <f>IFERROR(VLOOKUP(AG9,PointsLookup[],2,FALSE),0)</f>
        <v>100</v>
      </c>
      <c r="AI9" s="27">
        <f>IFERROR(VLOOKUP(PRSMen2017[[#This Row],[FIS Card]],fix17M[],2,FALSE),0)</f>
        <v>3</v>
      </c>
      <c r="AJ9" s="28">
        <f>IFERROR(VLOOKUP(AI9,PointsLookup[],2,FALSE),0)</f>
        <v>60</v>
      </c>
      <c r="AK9" s="28">
        <f>IFERROR(VLOOKUP(PRSMen2017[[#This Row],[FIS Card]],fix18M[],2,FALSE),0)</f>
        <v>2</v>
      </c>
      <c r="AL9" s="29">
        <f>IFERROR(VLOOKUP(AK9,PointsLookup[],2,FALSE),0)</f>
        <v>80</v>
      </c>
    </row>
    <row r="10" spans="1:38" x14ac:dyDescent="0.25">
      <c r="A10">
        <v>5</v>
      </c>
      <c r="B10" s="56">
        <v>104346</v>
      </c>
      <c r="C10" s="56" t="s">
        <v>46</v>
      </c>
      <c r="D10" s="57" t="s">
        <v>362</v>
      </c>
      <c r="E10" s="56" t="s">
        <v>36</v>
      </c>
      <c r="F10" s="56">
        <v>1996</v>
      </c>
      <c r="G10">
        <f t="shared" si="0"/>
        <v>466</v>
      </c>
      <c r="H10">
        <f>IF(PRSMen2017[[#This Row],[OA_PTS]]&gt;0,_xlfn.RANK.EQ(PRSMen2017[[#This Row],[OA_PTS]],PRSMen2017[OA_PTS]),"")</f>
        <v>5</v>
      </c>
      <c r="I10" s="20">
        <f>PRSMen2017[[#This Row],[7p]]+PRSMen2017[[#This Row],[8p]]+PRSMen2017[[#This Row],[11p]]+PRSMen2017[[#This Row],[12p]]</f>
        <v>99</v>
      </c>
      <c r="J10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367</v>
      </c>
      <c r="K10" s="27">
        <f>IFERROR(VLOOKUP(PRSMen2017[[#This Row],[FIS Card]],fix5M[],2,FALSE),0)</f>
        <v>9</v>
      </c>
      <c r="L10" s="28">
        <f>IFERROR(VLOOKUP(K10,PointsLookup[],2,FALSE),0)</f>
        <v>29</v>
      </c>
      <c r="M10" s="28">
        <f>IFERROR(VLOOKUP(PRSMen2017[[#This Row],[FIS Card]],fix6M[],2,FALSE),0)</f>
        <v>6</v>
      </c>
      <c r="N10" s="29">
        <f>IFERROR(VLOOKUP(M10,PointsLookup[],2,FALSE),0)</f>
        <v>40</v>
      </c>
      <c r="O10" s="27">
        <f>IFERROR(VLOOKUP(PRSMen2017[[#This Row],[FIS Card]],fix7M[],2,FALSE),0)</f>
        <v>10</v>
      </c>
      <c r="P10" s="28">
        <f>IFERROR(VLOOKUP(O10,PointsLookup[],2,FALSE),0)</f>
        <v>26</v>
      </c>
      <c r="Q10" s="28">
        <f>IFERROR(VLOOKUP(PRSMen2017[[#This Row],[FIS Card]],fix8M[],2,FALSE),0)</f>
        <v>13</v>
      </c>
      <c r="R10" s="28">
        <f>IFERROR(VLOOKUP(Q10,PointsLookup[],2,FALSE),0)</f>
        <v>20</v>
      </c>
      <c r="S10" s="28">
        <f>IFERROR(VLOOKUP(PRSMen2017[[#This Row],[FIS Card]],fix9M[],2,FALSE),0)</f>
        <v>8</v>
      </c>
      <c r="T10" s="28">
        <f>IFERROR(VLOOKUP(S10,PointsLookup[],2,FALSE),0)</f>
        <v>32</v>
      </c>
      <c r="U10" s="28">
        <f>IFERROR(VLOOKUP(PRSMen2017[[#This Row],[FIS Card]],fix10M[],2,FALSE),0)</f>
        <v>7</v>
      </c>
      <c r="V10" s="29">
        <f>IFERROR(VLOOKUP(U10,PointsLookup[],2,FALSE),0)</f>
        <v>36</v>
      </c>
      <c r="W10" s="27">
        <f>IFERROR(VLOOKUP(PRSMen2017[[#This Row],[FIS Card]],fix11M[],2,FALSE),0)</f>
        <v>11</v>
      </c>
      <c r="X10" s="28">
        <f>IFERROR(VLOOKUP(W10,PointsLookup[],2,FALSE),0)</f>
        <v>24</v>
      </c>
      <c r="Y10" s="28">
        <f>IFERROR(VLOOKUP(PRSMen2017[[#This Row],[FIS Card]],fix12M[],2,FALSE),0)</f>
        <v>9</v>
      </c>
      <c r="Z10" s="28">
        <f>IFERROR(VLOOKUP(Y10,PointsLookup[],2,FALSE),0)</f>
        <v>29</v>
      </c>
      <c r="AA10" s="28">
        <f>IFERROR(VLOOKUP(PRSMen2017[[#This Row],[FIS Card]],fix13M[],2,FALSE),0)</f>
        <v>5</v>
      </c>
      <c r="AB10" s="28">
        <f>IFERROR(VLOOKUP(AA10,PointsLookup[],2,FALSE),0)</f>
        <v>45</v>
      </c>
      <c r="AC10" s="28">
        <f>IFERROR(VLOOKUP(PRSMen2017[[#This Row],[FIS Card]],fix14M[],2,FALSE),0)</f>
        <v>0</v>
      </c>
      <c r="AD10" s="29">
        <f>IFERROR(VLOOKUP(AC10,PointsLookup[],2,FALSE),0)</f>
        <v>0</v>
      </c>
      <c r="AE10" s="27">
        <f>IFERROR(VLOOKUP(PRSMen2017[[#This Row],[FIS Card]],fix15M[],2,FALSE),0)</f>
        <v>6</v>
      </c>
      <c r="AF10" s="28">
        <f>IFERROR(VLOOKUP(AE10,PointsLookup[],2,FALSE),0)</f>
        <v>40</v>
      </c>
      <c r="AG10" s="28">
        <f>IFERROR(VLOOKUP(PRSMen2017[[#This Row],[FIS Card]],fix16M[],2,FALSE),0)</f>
        <v>0</v>
      </c>
      <c r="AH10" s="29">
        <f>IFERROR(VLOOKUP(AG10,PointsLookup[],2,FALSE),0)</f>
        <v>0</v>
      </c>
      <c r="AI10" s="27">
        <f>IFERROR(VLOOKUP(PRSMen2017[[#This Row],[FIS Card]],fix17M[],2,FALSE),0)</f>
        <v>1</v>
      </c>
      <c r="AJ10" s="28">
        <f>IFERROR(VLOOKUP(AI10,PointsLookup[],2,FALSE),0)</f>
        <v>100</v>
      </c>
      <c r="AK10" s="28">
        <f>IFERROR(VLOOKUP(PRSMen2017[[#This Row],[FIS Card]],fix18M[],2,FALSE),0)</f>
        <v>5</v>
      </c>
      <c r="AL10" s="29">
        <f>IFERROR(VLOOKUP(AK10,PointsLookup[],2,FALSE),0)</f>
        <v>45</v>
      </c>
    </row>
    <row r="11" spans="1:38" x14ac:dyDescent="0.25">
      <c r="A11">
        <v>6</v>
      </c>
      <c r="B11" s="56">
        <v>104680</v>
      </c>
      <c r="C11" s="56" t="s">
        <v>339</v>
      </c>
      <c r="D11" s="57" t="s">
        <v>338</v>
      </c>
      <c r="E11" s="56" t="s">
        <v>36</v>
      </c>
      <c r="F11" s="56">
        <v>1999</v>
      </c>
      <c r="G11">
        <f t="shared" si="0"/>
        <v>444</v>
      </c>
      <c r="H11">
        <f>IF(PRSMen2017[[#This Row],[OA_PTS]]&gt;0,_xlfn.RANK.EQ(PRSMen2017[[#This Row],[OA_PTS]],PRSMen2017[OA_PTS]),"")</f>
        <v>6</v>
      </c>
      <c r="I11" s="20">
        <f>PRSMen2017[[#This Row],[7p]]+PRSMen2017[[#This Row],[8p]]+PRSMen2017[[#This Row],[11p]]+PRSMen2017[[#This Row],[12p]]</f>
        <v>56</v>
      </c>
      <c r="J11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388</v>
      </c>
      <c r="K11" s="27">
        <f>IFERROR(VLOOKUP(PRSMen2017[[#This Row],[FIS Card]],fix5M[],2,FALSE),0)</f>
        <v>10</v>
      </c>
      <c r="L11" s="28">
        <f>IFERROR(VLOOKUP(K11,PointsLookup[],2,FALSE),0)</f>
        <v>26</v>
      </c>
      <c r="M11" s="28">
        <f>IFERROR(VLOOKUP(PRSMen2017[[#This Row],[FIS Card]],fix6M[],2,FALSE),0)</f>
        <v>0</v>
      </c>
      <c r="N11" s="29">
        <f>IFERROR(VLOOKUP(M11,PointsLookup[],2,FALSE),0)</f>
        <v>0</v>
      </c>
      <c r="O11" s="27">
        <f>IFERROR(VLOOKUP(PRSMen2017[[#This Row],[FIS Card]],fix7M[],2,FALSE),0)</f>
        <v>0</v>
      </c>
      <c r="P11" s="28">
        <f>IFERROR(VLOOKUP(O11,PointsLookup[],2,FALSE),0)</f>
        <v>0</v>
      </c>
      <c r="Q11" s="28">
        <f>IFERROR(VLOOKUP(PRSMen2017[[#This Row],[FIS Card]],fix8M[],2,FALSE),0)</f>
        <v>0</v>
      </c>
      <c r="R11" s="28">
        <f>IFERROR(VLOOKUP(Q11,PointsLookup[],2,FALSE),0)</f>
        <v>0</v>
      </c>
      <c r="S11" s="28">
        <f>IFERROR(VLOOKUP(PRSMen2017[[#This Row],[FIS Card]],fix9M[],2,FALSE),0)</f>
        <v>0</v>
      </c>
      <c r="T11" s="28">
        <f>IFERROR(VLOOKUP(S11,PointsLookup[],2,FALSE),0)</f>
        <v>0</v>
      </c>
      <c r="U11" s="28">
        <f>IFERROR(VLOOKUP(PRSMen2017[[#This Row],[FIS Card]],fix10M[],2,FALSE),0)</f>
        <v>0</v>
      </c>
      <c r="V11" s="29">
        <f>IFERROR(VLOOKUP(U11,PointsLookup[],2,FALSE),0)</f>
        <v>0</v>
      </c>
      <c r="W11" s="27">
        <f>IFERROR(VLOOKUP(PRSMen2017[[#This Row],[FIS Card]],fix11M[],2,FALSE),0)</f>
        <v>7</v>
      </c>
      <c r="X11" s="28">
        <f>IFERROR(VLOOKUP(W11,PointsLookup[],2,FALSE),0)</f>
        <v>36</v>
      </c>
      <c r="Y11" s="28">
        <f>IFERROR(VLOOKUP(PRSMen2017[[#This Row],[FIS Card]],fix12M[],2,FALSE),0)</f>
        <v>13</v>
      </c>
      <c r="Z11" s="28">
        <f>IFERROR(VLOOKUP(Y11,PointsLookup[],2,FALSE),0)</f>
        <v>20</v>
      </c>
      <c r="AA11" s="28">
        <f>IFERROR(VLOOKUP(PRSMen2017[[#This Row],[FIS Card]],fix13M[],2,FALSE),0)</f>
        <v>4</v>
      </c>
      <c r="AB11" s="28">
        <f>IFERROR(VLOOKUP(AA11,PointsLookup[],2,FALSE),0)</f>
        <v>50</v>
      </c>
      <c r="AC11" s="28">
        <f>IFERROR(VLOOKUP(PRSMen2017[[#This Row],[FIS Card]],fix14M[],2,FALSE),0)</f>
        <v>6</v>
      </c>
      <c r="AD11" s="29">
        <f>IFERROR(VLOOKUP(AC11,PointsLookup[],2,FALSE),0)</f>
        <v>40</v>
      </c>
      <c r="AE11" s="27">
        <f>IFERROR(VLOOKUP(PRSMen2017[[#This Row],[FIS Card]],fix15M[],2,FALSE),0)</f>
        <v>8</v>
      </c>
      <c r="AF11" s="28">
        <f>IFERROR(VLOOKUP(AE11,PointsLookup[],2,FALSE),0)</f>
        <v>32</v>
      </c>
      <c r="AG11" s="28">
        <f>IFERROR(VLOOKUP(PRSMen2017[[#This Row],[FIS Card]],fix16M[],2,FALSE),0)</f>
        <v>3</v>
      </c>
      <c r="AH11" s="29">
        <f>IFERROR(VLOOKUP(AG11,PointsLookup[],2,FALSE),0)</f>
        <v>60</v>
      </c>
      <c r="AI11" s="27">
        <f>IFERROR(VLOOKUP(PRSMen2017[[#This Row],[FIS Card]],fix17M[],2,FALSE),0)</f>
        <v>2</v>
      </c>
      <c r="AJ11" s="28">
        <f>IFERROR(VLOOKUP(AI11,PointsLookup[],2,FALSE),0)</f>
        <v>80</v>
      </c>
      <c r="AK11" s="28">
        <f>IFERROR(VLOOKUP(PRSMen2017[[#This Row],[FIS Card]],fix18M[],2,FALSE),0)</f>
        <v>1</v>
      </c>
      <c r="AL11" s="29">
        <f>IFERROR(VLOOKUP(AK11,PointsLookup[],2,FALSE),0)</f>
        <v>100</v>
      </c>
    </row>
    <row r="12" spans="1:38" x14ac:dyDescent="0.25">
      <c r="A12">
        <v>7</v>
      </c>
      <c r="B12" s="56">
        <v>104590</v>
      </c>
      <c r="C12" s="56" t="s">
        <v>49</v>
      </c>
      <c r="D12" s="57" t="s">
        <v>340</v>
      </c>
      <c r="E12" s="56" t="s">
        <v>38</v>
      </c>
      <c r="F12" s="56">
        <v>1998</v>
      </c>
      <c r="G12">
        <f t="shared" si="0"/>
        <v>395</v>
      </c>
      <c r="H12">
        <f>IF(PRSMen2017[[#This Row],[OA_PTS]]&gt;0,_xlfn.RANK.EQ(PRSMen2017[[#This Row],[OA_PTS]],PRSMen2017[OA_PTS]),"")</f>
        <v>7</v>
      </c>
      <c r="I12" s="20">
        <f>PRSMen2017[[#This Row],[7p]]+PRSMen2017[[#This Row],[8p]]+PRSMen2017[[#This Row],[11p]]+PRSMen2017[[#This Row],[12p]]</f>
        <v>58</v>
      </c>
      <c r="J12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337</v>
      </c>
      <c r="K12" s="27">
        <f>IFERROR(VLOOKUP(PRSMen2017[[#This Row],[FIS Card]],fix5M[],2,FALSE),0)</f>
        <v>6</v>
      </c>
      <c r="L12" s="28">
        <f>IFERROR(VLOOKUP(K12,PointsLookup[],2,FALSE),0)</f>
        <v>40</v>
      </c>
      <c r="M12" s="28">
        <f>IFERROR(VLOOKUP(PRSMen2017[[#This Row],[FIS Card]],fix6M[],2,FALSE),0)</f>
        <v>3</v>
      </c>
      <c r="N12" s="29">
        <f>IFERROR(VLOOKUP(M12,PointsLookup[],2,FALSE),0)</f>
        <v>60</v>
      </c>
      <c r="O12" s="27">
        <f>IFERROR(VLOOKUP(PRSMen2017[[#This Row],[FIS Card]],fix7M[],2,FALSE),0)</f>
        <v>0</v>
      </c>
      <c r="P12" s="28">
        <f>IFERROR(VLOOKUP(O12,PointsLookup[],2,FALSE),0)</f>
        <v>0</v>
      </c>
      <c r="Q12" s="28">
        <f>IFERROR(VLOOKUP(PRSMen2017[[#This Row],[FIS Card]],fix8M[],2,FALSE),0)</f>
        <v>0</v>
      </c>
      <c r="R12" s="28">
        <f>IFERROR(VLOOKUP(Q12,PointsLookup[],2,FALSE),0)</f>
        <v>0</v>
      </c>
      <c r="S12" s="28">
        <f>IFERROR(VLOOKUP(PRSMen2017[[#This Row],[FIS Card]],fix9M[],2,FALSE),0)</f>
        <v>0</v>
      </c>
      <c r="T12" s="28">
        <f>IFERROR(VLOOKUP(S12,PointsLookup[],2,FALSE),0)</f>
        <v>0</v>
      </c>
      <c r="U12" s="28">
        <f>IFERROR(VLOOKUP(PRSMen2017[[#This Row],[FIS Card]],fix10M[],2,FALSE),0)</f>
        <v>8</v>
      </c>
      <c r="V12" s="29">
        <f>IFERROR(VLOOKUP(U12,PointsLookup[],2,FALSE),0)</f>
        <v>32</v>
      </c>
      <c r="W12" s="27">
        <f>IFERROR(VLOOKUP(PRSMen2017[[#This Row],[FIS Card]],fix11M[],2,FALSE),0)</f>
        <v>14</v>
      </c>
      <c r="X12" s="28">
        <f>IFERROR(VLOOKUP(W12,PointsLookup[],2,FALSE),0)</f>
        <v>18</v>
      </c>
      <c r="Y12" s="28">
        <f>IFERROR(VLOOKUP(PRSMen2017[[#This Row],[FIS Card]],fix12M[],2,FALSE),0)</f>
        <v>6</v>
      </c>
      <c r="Z12" s="28">
        <f>IFERROR(VLOOKUP(Y12,PointsLookup[],2,FALSE),0)</f>
        <v>40</v>
      </c>
      <c r="AA12" s="28">
        <f>IFERROR(VLOOKUP(PRSMen2017[[#This Row],[FIS Card]],fix13M[],2,FALSE),0)</f>
        <v>6</v>
      </c>
      <c r="AB12" s="28">
        <f>IFERROR(VLOOKUP(AA12,PointsLookup[],2,FALSE),0)</f>
        <v>40</v>
      </c>
      <c r="AC12" s="28">
        <f>IFERROR(VLOOKUP(PRSMen2017[[#This Row],[FIS Card]],fix14M[],2,FALSE),0)</f>
        <v>4</v>
      </c>
      <c r="AD12" s="29">
        <f>IFERROR(VLOOKUP(AC12,PointsLookup[],2,FALSE),0)</f>
        <v>50</v>
      </c>
      <c r="AE12" s="27">
        <f>IFERROR(VLOOKUP(PRSMen2017[[#This Row],[FIS Card]],fix15M[],2,FALSE),0)</f>
        <v>9</v>
      </c>
      <c r="AF12" s="28">
        <f>IFERROR(VLOOKUP(AE12,PointsLookup[],2,FALSE),0)</f>
        <v>29</v>
      </c>
      <c r="AG12" s="28">
        <f>IFERROR(VLOOKUP(PRSMen2017[[#This Row],[FIS Card]],fix16M[],2,FALSE),0)</f>
        <v>0</v>
      </c>
      <c r="AH12" s="29">
        <f>IFERROR(VLOOKUP(AG12,PointsLookup[],2,FALSE),0)</f>
        <v>0</v>
      </c>
      <c r="AI12" s="27">
        <f>IFERROR(VLOOKUP(PRSMen2017[[#This Row],[FIS Card]],fix17M[],2,FALSE),0)</f>
        <v>4</v>
      </c>
      <c r="AJ12" s="28">
        <f>IFERROR(VLOOKUP(AI12,PointsLookup[],2,FALSE),0)</f>
        <v>50</v>
      </c>
      <c r="AK12" s="28">
        <f>IFERROR(VLOOKUP(PRSMen2017[[#This Row],[FIS Card]],fix18M[],2,FALSE),0)</f>
        <v>7</v>
      </c>
      <c r="AL12" s="29">
        <f>IFERROR(VLOOKUP(AK12,PointsLookup[],2,FALSE),0)</f>
        <v>36</v>
      </c>
    </row>
    <row r="13" spans="1:38" x14ac:dyDescent="0.25">
      <c r="A13">
        <v>8</v>
      </c>
      <c r="B13" s="56">
        <v>104885</v>
      </c>
      <c r="C13" s="56" t="s">
        <v>336</v>
      </c>
      <c r="D13" s="57" t="s">
        <v>335</v>
      </c>
      <c r="E13" s="56" t="s">
        <v>43</v>
      </c>
      <c r="F13" s="56">
        <v>2000</v>
      </c>
      <c r="G13">
        <f t="shared" si="0"/>
        <v>367</v>
      </c>
      <c r="H13">
        <f>IF(PRSMen2017[[#This Row],[OA_PTS]]&gt;0,_xlfn.RANK.EQ(PRSMen2017[[#This Row],[OA_PTS]],PRSMen2017[OA_PTS]),"")</f>
        <v>8</v>
      </c>
      <c r="I13" s="20">
        <f>PRSMen2017[[#This Row],[7p]]+PRSMen2017[[#This Row],[8p]]+PRSMen2017[[#This Row],[11p]]+PRSMen2017[[#This Row],[12p]]</f>
        <v>131</v>
      </c>
      <c r="J13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236</v>
      </c>
      <c r="K13" s="27">
        <f>IFERROR(VLOOKUP(PRSMen2017[[#This Row],[FIS Card]],fix5M[],2,FALSE),0)</f>
        <v>0</v>
      </c>
      <c r="L13" s="28">
        <f>IFERROR(VLOOKUP(K13,PointsLookup[],2,FALSE),0)</f>
        <v>0</v>
      </c>
      <c r="M13" s="28">
        <f>IFERROR(VLOOKUP(PRSMen2017[[#This Row],[FIS Card]],fix6M[],2,FALSE),0)</f>
        <v>7</v>
      </c>
      <c r="N13" s="29">
        <f>IFERROR(VLOOKUP(M13,PointsLookup[],2,FALSE),0)</f>
        <v>36</v>
      </c>
      <c r="O13" s="27">
        <f>IFERROR(VLOOKUP(PRSMen2017[[#This Row],[FIS Card]],fix7M[],2,FALSE),0)</f>
        <v>8</v>
      </c>
      <c r="P13" s="28">
        <f>IFERROR(VLOOKUP(O13,PointsLookup[],2,FALSE),0)</f>
        <v>32</v>
      </c>
      <c r="Q13" s="28">
        <f>IFERROR(VLOOKUP(PRSMen2017[[#This Row],[FIS Card]],fix8M[],2,FALSE),0)</f>
        <v>8</v>
      </c>
      <c r="R13" s="28">
        <f>IFERROR(VLOOKUP(Q13,PointsLookup[],2,FALSE),0)</f>
        <v>32</v>
      </c>
      <c r="S13" s="28">
        <f>IFERROR(VLOOKUP(PRSMen2017[[#This Row],[FIS Card]],fix9M[],2,FALSE),0)</f>
        <v>0</v>
      </c>
      <c r="T13" s="28">
        <f>IFERROR(VLOOKUP(S13,PointsLookup[],2,FALSE),0)</f>
        <v>0</v>
      </c>
      <c r="U13" s="28">
        <f>IFERROR(VLOOKUP(PRSMen2017[[#This Row],[FIS Card]],fix10M[],2,FALSE),0)</f>
        <v>9</v>
      </c>
      <c r="V13" s="29">
        <f>IFERROR(VLOOKUP(U13,PointsLookup[],2,FALSE),0)</f>
        <v>29</v>
      </c>
      <c r="W13" s="27">
        <f>IFERROR(VLOOKUP(PRSMen2017[[#This Row],[FIS Card]],fix11M[],2,FALSE),0)</f>
        <v>12</v>
      </c>
      <c r="X13" s="28">
        <f>IFERROR(VLOOKUP(W13,PointsLookup[],2,FALSE),0)</f>
        <v>22</v>
      </c>
      <c r="Y13" s="28">
        <f>IFERROR(VLOOKUP(PRSMen2017[[#This Row],[FIS Card]],fix12M[],2,FALSE),0)</f>
        <v>5</v>
      </c>
      <c r="Z13" s="28">
        <f>IFERROR(VLOOKUP(Y13,PointsLookup[],2,FALSE),0)</f>
        <v>45</v>
      </c>
      <c r="AA13" s="28">
        <f>IFERROR(VLOOKUP(PRSMen2017[[#This Row],[FIS Card]],fix13M[],2,FALSE),0)</f>
        <v>7</v>
      </c>
      <c r="AB13" s="28">
        <f>IFERROR(VLOOKUP(AA13,PointsLookup[],2,FALSE),0)</f>
        <v>36</v>
      </c>
      <c r="AC13" s="28">
        <f>IFERROR(VLOOKUP(PRSMen2017[[#This Row],[FIS Card]],fix14M[],2,FALSE),0)</f>
        <v>14</v>
      </c>
      <c r="AD13" s="29">
        <f>IFERROR(VLOOKUP(AC13,PointsLookup[],2,FALSE),0)</f>
        <v>18</v>
      </c>
      <c r="AE13" s="27">
        <f>IFERROR(VLOOKUP(PRSMen2017[[#This Row],[FIS Card]],fix15M[],2,FALSE),0)</f>
        <v>12</v>
      </c>
      <c r="AF13" s="28">
        <f>IFERROR(VLOOKUP(AE13,PointsLookup[],2,FALSE),0)</f>
        <v>22</v>
      </c>
      <c r="AG13" s="28">
        <f>IFERROR(VLOOKUP(PRSMen2017[[#This Row],[FIS Card]],fix16M[],2,FALSE),0)</f>
        <v>5</v>
      </c>
      <c r="AH13" s="29">
        <f>IFERROR(VLOOKUP(AG13,PointsLookup[],2,FALSE),0)</f>
        <v>45</v>
      </c>
      <c r="AI13" s="27">
        <f>IFERROR(VLOOKUP(PRSMen2017[[#This Row],[FIS Card]],fix17M[],2,FALSE),0)</f>
        <v>0</v>
      </c>
      <c r="AJ13" s="28">
        <f>IFERROR(VLOOKUP(AI13,PointsLookup[],2,FALSE),0)</f>
        <v>0</v>
      </c>
      <c r="AK13" s="28">
        <f>IFERROR(VLOOKUP(PRSMen2017[[#This Row],[FIS Card]],fix18M[],2,FALSE),0)</f>
        <v>4</v>
      </c>
      <c r="AL13" s="29">
        <f>IFERROR(VLOOKUP(AK13,PointsLookup[],2,FALSE),0)</f>
        <v>50</v>
      </c>
    </row>
    <row r="14" spans="1:38" x14ac:dyDescent="0.25">
      <c r="A14">
        <v>9</v>
      </c>
      <c r="B14" s="56">
        <v>104581</v>
      </c>
      <c r="C14" s="56" t="s">
        <v>50</v>
      </c>
      <c r="D14" s="57" t="s">
        <v>359</v>
      </c>
      <c r="E14" s="56" t="s">
        <v>36</v>
      </c>
      <c r="F14" s="56">
        <v>1998</v>
      </c>
      <c r="G14">
        <f t="shared" si="0"/>
        <v>329</v>
      </c>
      <c r="H14">
        <f>IF(PRSMen2017[[#This Row],[OA_PTS]]&gt;0,_xlfn.RANK.EQ(PRSMen2017[[#This Row],[OA_PTS]],PRSMen2017[OA_PTS]),"")</f>
        <v>9</v>
      </c>
      <c r="I14" s="20">
        <f>PRSMen2017[[#This Row],[7p]]+PRSMen2017[[#This Row],[8p]]+PRSMen2017[[#This Row],[11p]]+PRSMen2017[[#This Row],[12p]]</f>
        <v>50</v>
      </c>
      <c r="J14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279</v>
      </c>
      <c r="K14" s="27">
        <f>IFERROR(VLOOKUP(PRSMen2017[[#This Row],[FIS Card]],fix5M[],2,FALSE),0)</f>
        <v>5</v>
      </c>
      <c r="L14" s="28">
        <f>IFERROR(VLOOKUP(K14,PointsLookup[],2,FALSE),0)</f>
        <v>45</v>
      </c>
      <c r="M14" s="28">
        <f>IFERROR(VLOOKUP(PRSMen2017[[#This Row],[FIS Card]],fix6M[],2,FALSE),0)</f>
        <v>0</v>
      </c>
      <c r="N14" s="29">
        <f>IFERROR(VLOOKUP(M14,PointsLookup[],2,FALSE),0)</f>
        <v>0</v>
      </c>
      <c r="O14" s="27">
        <f>IFERROR(VLOOKUP(PRSMen2017[[#This Row],[FIS Card]],fix7M[],2,FALSE),0)</f>
        <v>14</v>
      </c>
      <c r="P14" s="28">
        <f>IFERROR(VLOOKUP(O14,PointsLookup[],2,FALSE),0)</f>
        <v>18</v>
      </c>
      <c r="Q14" s="28">
        <f>IFERROR(VLOOKUP(PRSMen2017[[#This Row],[FIS Card]],fix8M[],2,FALSE),0)</f>
        <v>0</v>
      </c>
      <c r="R14" s="28">
        <f>IFERROR(VLOOKUP(Q14,PointsLookup[],2,FALSE),0)</f>
        <v>0</v>
      </c>
      <c r="S14" s="28">
        <f>IFERROR(VLOOKUP(PRSMen2017[[#This Row],[FIS Card]],fix9M[],2,FALSE),0)</f>
        <v>9</v>
      </c>
      <c r="T14" s="28">
        <f>IFERROR(VLOOKUP(S14,PointsLookup[],2,FALSE),0)</f>
        <v>29</v>
      </c>
      <c r="U14" s="28">
        <f>IFERROR(VLOOKUP(PRSMen2017[[#This Row],[FIS Card]],fix10M[],2,FALSE),0)</f>
        <v>0</v>
      </c>
      <c r="V14" s="29">
        <f>IFERROR(VLOOKUP(U14,PointsLookup[],2,FALSE),0)</f>
        <v>0</v>
      </c>
      <c r="W14" s="27">
        <f>IFERROR(VLOOKUP(PRSMen2017[[#This Row],[FIS Card]],fix11M[],2,FALSE),0)</f>
        <v>8</v>
      </c>
      <c r="X14" s="28">
        <f>IFERROR(VLOOKUP(W14,PointsLookup[],2,FALSE),0)</f>
        <v>32</v>
      </c>
      <c r="Y14" s="28">
        <f>IFERROR(VLOOKUP(PRSMen2017[[#This Row],[FIS Card]],fix12M[],2,FALSE),0)</f>
        <v>0</v>
      </c>
      <c r="Z14" s="28">
        <f>IFERROR(VLOOKUP(Y14,PointsLookup[],2,FALSE),0)</f>
        <v>0</v>
      </c>
      <c r="AA14" s="28">
        <f>IFERROR(VLOOKUP(PRSMen2017[[#This Row],[FIS Card]],fix13M[],2,FALSE),0)</f>
        <v>0</v>
      </c>
      <c r="AB14" s="28">
        <f>IFERROR(VLOOKUP(AA14,PointsLookup[],2,FALSE),0)</f>
        <v>0</v>
      </c>
      <c r="AC14" s="28">
        <f>IFERROR(VLOOKUP(PRSMen2017[[#This Row],[FIS Card]],fix14M[],2,FALSE),0)</f>
        <v>9</v>
      </c>
      <c r="AD14" s="29">
        <f>IFERROR(VLOOKUP(AC14,PointsLookup[],2,FALSE),0)</f>
        <v>29</v>
      </c>
      <c r="AE14" s="27">
        <f>IFERROR(VLOOKUP(PRSMen2017[[#This Row],[FIS Card]],fix15M[],2,FALSE),0)</f>
        <v>7</v>
      </c>
      <c r="AF14" s="28">
        <f>IFERROR(VLOOKUP(AE14,PointsLookup[],2,FALSE),0)</f>
        <v>36</v>
      </c>
      <c r="AG14" s="28">
        <f>IFERROR(VLOOKUP(PRSMen2017[[#This Row],[FIS Card]],fix16M[],2,FALSE),0)</f>
        <v>2</v>
      </c>
      <c r="AH14" s="29">
        <f>IFERROR(VLOOKUP(AG14,PointsLookup[],2,FALSE),0)</f>
        <v>80</v>
      </c>
      <c r="AI14" s="27">
        <f>IFERROR(VLOOKUP(PRSMen2017[[#This Row],[FIS Card]],fix17M[],2,FALSE),0)</f>
        <v>0</v>
      </c>
      <c r="AJ14" s="28">
        <f>IFERROR(VLOOKUP(AI14,PointsLookup[],2,FALSE),0)</f>
        <v>0</v>
      </c>
      <c r="AK14" s="28">
        <f>IFERROR(VLOOKUP(PRSMen2017[[#This Row],[FIS Card]],fix18M[],2,FALSE),0)</f>
        <v>3</v>
      </c>
      <c r="AL14" s="29">
        <f>IFERROR(VLOOKUP(AK14,PointsLookup[],2,FALSE),0)</f>
        <v>60</v>
      </c>
    </row>
    <row r="15" spans="1:38" x14ac:dyDescent="0.25">
      <c r="A15">
        <v>10</v>
      </c>
      <c r="B15" s="56">
        <v>104698</v>
      </c>
      <c r="C15" s="56" t="s">
        <v>410</v>
      </c>
      <c r="D15" s="57" t="s">
        <v>33</v>
      </c>
      <c r="E15" s="56" t="s">
        <v>35</v>
      </c>
      <c r="F15" s="56">
        <v>1999</v>
      </c>
      <c r="G15">
        <f t="shared" si="0"/>
        <v>289</v>
      </c>
      <c r="H15">
        <f>IF(PRSMen2017[[#This Row],[OA_PTS]]&gt;0,_xlfn.RANK.EQ(PRSMen2017[[#This Row],[OA_PTS]],PRSMen2017[OA_PTS]),"")</f>
        <v>10</v>
      </c>
      <c r="I15" s="20">
        <f>PRSMen2017[[#This Row],[7p]]+PRSMen2017[[#This Row],[8p]]+PRSMen2017[[#This Row],[11p]]+PRSMen2017[[#This Row],[12p]]</f>
        <v>154</v>
      </c>
      <c r="J15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135</v>
      </c>
      <c r="K15" s="27">
        <f>IFERROR(VLOOKUP(PRSMen2017[[#This Row],[FIS Card]],fix5M[],2,FALSE),0)</f>
        <v>14</v>
      </c>
      <c r="L15" s="28">
        <f>IFERROR(VLOOKUP(K15,PointsLookup[],2,FALSE),0)</f>
        <v>18</v>
      </c>
      <c r="M15" s="28">
        <f>IFERROR(VLOOKUP(PRSMen2017[[#This Row],[FIS Card]],fix6M[],2,FALSE),0)</f>
        <v>10</v>
      </c>
      <c r="N15" s="29">
        <f>IFERROR(VLOOKUP(M15,PointsLookup[],2,FALSE),0)</f>
        <v>26</v>
      </c>
      <c r="O15" s="27">
        <f>IFERROR(VLOOKUP(PRSMen2017[[#This Row],[FIS Card]],fix7M[],2,FALSE),0)</f>
        <v>13</v>
      </c>
      <c r="P15" s="28">
        <f>IFERROR(VLOOKUP(O15,PointsLookup[],2,FALSE),0)</f>
        <v>20</v>
      </c>
      <c r="Q15" s="28">
        <f>IFERROR(VLOOKUP(PRSMen2017[[#This Row],[FIS Card]],fix8M[],2,FALSE),0)</f>
        <v>11</v>
      </c>
      <c r="R15" s="28">
        <f>IFERROR(VLOOKUP(Q15,PointsLookup[],2,FALSE),0)</f>
        <v>24</v>
      </c>
      <c r="S15" s="28">
        <f>IFERROR(VLOOKUP(PRSMen2017[[#This Row],[FIS Card]],fix9M[],2,FALSE),0)</f>
        <v>0</v>
      </c>
      <c r="T15" s="28">
        <f>IFERROR(VLOOKUP(S15,PointsLookup[],2,FALSE),0)</f>
        <v>0</v>
      </c>
      <c r="U15" s="28">
        <f>IFERROR(VLOOKUP(PRSMen2017[[#This Row],[FIS Card]],fix10M[],2,FALSE),0)</f>
        <v>17</v>
      </c>
      <c r="V15" s="29">
        <f>IFERROR(VLOOKUP(U15,PointsLookup[],2,FALSE),0)</f>
        <v>14</v>
      </c>
      <c r="W15" s="27">
        <f>IFERROR(VLOOKUP(PRSMen2017[[#This Row],[FIS Card]],fix11M[],2,FALSE),0)</f>
        <v>4</v>
      </c>
      <c r="X15" s="28">
        <f>IFERROR(VLOOKUP(W15,PointsLookup[],2,FALSE),0)</f>
        <v>50</v>
      </c>
      <c r="Y15" s="28">
        <f>IFERROR(VLOOKUP(PRSMen2017[[#This Row],[FIS Card]],fix12M[],2,FALSE),0)</f>
        <v>3</v>
      </c>
      <c r="Z15" s="28">
        <f>IFERROR(VLOOKUP(Y15,PointsLookup[],2,FALSE),0)</f>
        <v>60</v>
      </c>
      <c r="AA15" s="28">
        <f>IFERROR(VLOOKUP(PRSMen2017[[#This Row],[FIS Card]],fix13M[],2,FALSE),0)</f>
        <v>0</v>
      </c>
      <c r="AB15" s="28">
        <f>IFERROR(VLOOKUP(AA15,PointsLookup[],2,FALSE),0)</f>
        <v>0</v>
      </c>
      <c r="AC15" s="28">
        <f>IFERROR(VLOOKUP(PRSMen2017[[#This Row],[FIS Card]],fix14M[],2,FALSE),0)</f>
        <v>0</v>
      </c>
      <c r="AD15" s="29">
        <f>IFERROR(VLOOKUP(AC15,PointsLookup[],2,FALSE),0)</f>
        <v>0</v>
      </c>
      <c r="AE15" s="27">
        <f>IFERROR(VLOOKUP(PRSMen2017[[#This Row],[FIS Card]],fix15M[],2,FALSE),0)</f>
        <v>0</v>
      </c>
      <c r="AF15" s="28">
        <f>IFERROR(VLOOKUP(AE15,PointsLookup[],2,FALSE),0)</f>
        <v>0</v>
      </c>
      <c r="AG15" s="28">
        <f>IFERROR(VLOOKUP(PRSMen2017[[#This Row],[FIS Card]],fix16M[],2,FALSE),0)</f>
        <v>8</v>
      </c>
      <c r="AH15" s="29">
        <f>IFERROR(VLOOKUP(AG15,PointsLookup[],2,FALSE),0)</f>
        <v>32</v>
      </c>
      <c r="AI15" s="27">
        <f>IFERROR(VLOOKUP(PRSMen2017[[#This Row],[FIS Card]],fix17M[],2,FALSE),0)</f>
        <v>5</v>
      </c>
      <c r="AJ15" s="28">
        <f>IFERROR(VLOOKUP(AI15,PointsLookup[],2,FALSE),0)</f>
        <v>45</v>
      </c>
      <c r="AK15" s="28">
        <f>IFERROR(VLOOKUP(PRSMen2017[[#This Row],[FIS Card]],fix18M[],2,FALSE),0)</f>
        <v>0</v>
      </c>
      <c r="AL15" s="29">
        <f>IFERROR(VLOOKUP(AK15,PointsLookup[],2,FALSE),0)</f>
        <v>0</v>
      </c>
    </row>
    <row r="16" spans="1:38" x14ac:dyDescent="0.25">
      <c r="A16">
        <v>11</v>
      </c>
      <c r="B16" s="56">
        <v>104133</v>
      </c>
      <c r="C16" s="56" t="s">
        <v>351</v>
      </c>
      <c r="D16" s="57" t="s">
        <v>354</v>
      </c>
      <c r="E16" s="56" t="s">
        <v>40</v>
      </c>
      <c r="F16" s="56">
        <v>1994</v>
      </c>
      <c r="G16">
        <f t="shared" si="0"/>
        <v>280</v>
      </c>
      <c r="H16">
        <f>IF(PRSMen2017[[#This Row],[OA_PTS]]&gt;0,_xlfn.RANK.EQ(PRSMen2017[[#This Row],[OA_PTS]],PRSMen2017[OA_PTS]),"")</f>
        <v>11</v>
      </c>
      <c r="I16" s="20">
        <f>PRSMen2017[[#This Row],[7p]]+PRSMen2017[[#This Row],[8p]]+PRSMen2017[[#This Row],[11p]]+PRSMen2017[[#This Row],[12p]]</f>
        <v>80</v>
      </c>
      <c r="J1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200</v>
      </c>
      <c r="K16" s="27">
        <f>IFERROR(VLOOKUP(PRSMen2017[[#This Row],[FIS Card]],fix5M[],2,FALSE),0)</f>
        <v>0</v>
      </c>
      <c r="L16" s="28">
        <f>IFERROR(VLOOKUP(K16,PointsLookup[],2,FALSE),0)</f>
        <v>0</v>
      </c>
      <c r="M16" s="28">
        <f>IFERROR(VLOOKUP(PRSMen2017[[#This Row],[FIS Card]],fix6M[],2,FALSE),0)</f>
        <v>0</v>
      </c>
      <c r="N16" s="29">
        <f>IFERROR(VLOOKUP(M16,PointsLookup[],2,FALSE),0)</f>
        <v>0</v>
      </c>
      <c r="O16" s="27">
        <f>IFERROR(VLOOKUP(PRSMen2017[[#This Row],[FIS Card]],fix7M[],2,FALSE),0)</f>
        <v>2</v>
      </c>
      <c r="P16" s="28">
        <f>IFERROR(VLOOKUP(O16,PointsLookup[],2,FALSE),0)</f>
        <v>80</v>
      </c>
      <c r="Q16" s="28">
        <f>IFERROR(VLOOKUP(PRSMen2017[[#This Row],[FIS Card]],fix8M[],2,FALSE),0)</f>
        <v>0</v>
      </c>
      <c r="R16" s="28">
        <f>IFERROR(VLOOKUP(Q16,PointsLookup[],2,FALSE),0)</f>
        <v>0</v>
      </c>
      <c r="S16" s="28">
        <f>IFERROR(VLOOKUP(PRSMen2017[[#This Row],[FIS Card]],fix9M[],2,FALSE),0)</f>
        <v>1</v>
      </c>
      <c r="T16" s="28">
        <f>IFERROR(VLOOKUP(S16,PointsLookup[],2,FALSE),0)</f>
        <v>100</v>
      </c>
      <c r="U16" s="28">
        <f>IFERROR(VLOOKUP(PRSMen2017[[#This Row],[FIS Card]],fix10M[],2,FALSE),0)</f>
        <v>1</v>
      </c>
      <c r="V16" s="29">
        <f>IFERROR(VLOOKUP(U16,PointsLookup[],2,FALSE),0)</f>
        <v>100</v>
      </c>
      <c r="W16" s="27">
        <f>IFERROR(VLOOKUP(PRSMen2017[[#This Row],[FIS Card]],fix11M[],2,FALSE),0)</f>
        <v>0</v>
      </c>
      <c r="X16" s="28">
        <f>IFERROR(VLOOKUP(W16,PointsLookup[],2,FALSE),0)</f>
        <v>0</v>
      </c>
      <c r="Y16" s="28">
        <f>IFERROR(VLOOKUP(PRSMen2017[[#This Row],[FIS Card]],fix12M[],2,FALSE),0)</f>
        <v>0</v>
      </c>
      <c r="Z16" s="28">
        <f>IFERROR(VLOOKUP(Y16,PointsLookup[],2,FALSE),0)</f>
        <v>0</v>
      </c>
      <c r="AA16" s="28">
        <f>IFERROR(VLOOKUP(PRSMen2017[[#This Row],[FIS Card]],fix13M[],2,FALSE),0)</f>
        <v>0</v>
      </c>
      <c r="AB16" s="28">
        <f>IFERROR(VLOOKUP(AA16,PointsLookup[],2,FALSE),0)</f>
        <v>0</v>
      </c>
      <c r="AC16" s="28">
        <f>IFERROR(VLOOKUP(PRSMen2017[[#This Row],[FIS Card]],fix14M[],2,FALSE),0)</f>
        <v>0</v>
      </c>
      <c r="AD16" s="29">
        <f>IFERROR(VLOOKUP(AC16,PointsLookup[],2,FALSE),0)</f>
        <v>0</v>
      </c>
      <c r="AE16" s="27">
        <f>IFERROR(VLOOKUP(PRSMen2017[[#This Row],[FIS Card]],fix15M[],2,FALSE),0)</f>
        <v>0</v>
      </c>
      <c r="AF16" s="28">
        <f>IFERROR(VLOOKUP(AE16,PointsLookup[],2,FALSE),0)</f>
        <v>0</v>
      </c>
      <c r="AG16" s="28">
        <f>IFERROR(VLOOKUP(PRSMen2017[[#This Row],[FIS Card]],fix16M[],2,FALSE),0)</f>
        <v>0</v>
      </c>
      <c r="AH16" s="29">
        <f>IFERROR(VLOOKUP(AG16,PointsLookup[],2,FALSE),0)</f>
        <v>0</v>
      </c>
      <c r="AI16" s="27">
        <f>IFERROR(VLOOKUP(PRSMen2017[[#This Row],[FIS Card]],fix17M[],2,FALSE),0)</f>
        <v>0</v>
      </c>
      <c r="AJ16" s="28">
        <f>IFERROR(VLOOKUP(AI16,PointsLookup[],2,FALSE),0)</f>
        <v>0</v>
      </c>
      <c r="AK16" s="28">
        <f>IFERROR(VLOOKUP(PRSMen2017[[#This Row],[FIS Card]],fix18M[],2,FALSE),0)</f>
        <v>0</v>
      </c>
      <c r="AL16" s="29">
        <f>IFERROR(VLOOKUP(AK16,PointsLookup[],2,FALSE),0)</f>
        <v>0</v>
      </c>
    </row>
    <row r="17" spans="1:38" x14ac:dyDescent="0.25">
      <c r="A17">
        <v>12</v>
      </c>
      <c r="B17" s="56">
        <v>104468</v>
      </c>
      <c r="C17" s="56" t="s">
        <v>385</v>
      </c>
      <c r="D17" s="57" t="s">
        <v>383</v>
      </c>
      <c r="E17" s="56" t="s">
        <v>36</v>
      </c>
      <c r="F17" s="56">
        <v>1997</v>
      </c>
      <c r="G17">
        <f t="shared" si="0"/>
        <v>252</v>
      </c>
      <c r="H17">
        <f>IF(PRSMen2017[[#This Row],[OA_PTS]]&gt;0,_xlfn.RANK.EQ(PRSMen2017[[#This Row],[OA_PTS]],PRSMen2017[OA_PTS]),"")</f>
        <v>12</v>
      </c>
      <c r="I17" s="20">
        <f>PRSMen2017[[#This Row],[7p]]+PRSMen2017[[#This Row],[8p]]+PRSMen2017[[#This Row],[11p]]+PRSMen2017[[#This Row],[12p]]</f>
        <v>100</v>
      </c>
      <c r="J1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152</v>
      </c>
      <c r="K17" s="27">
        <f>IFERROR(VLOOKUP(PRSMen2017[[#This Row],[FIS Card]],fix5M[],2,FALSE),0)</f>
        <v>8</v>
      </c>
      <c r="L17" s="28">
        <f>IFERROR(VLOOKUP(K17,PointsLookup[],2,FALSE),0)</f>
        <v>32</v>
      </c>
      <c r="M17" s="28">
        <f>IFERROR(VLOOKUP(PRSMen2017[[#This Row],[FIS Card]],fix6M[],2,FALSE),0)</f>
        <v>0</v>
      </c>
      <c r="N17" s="29">
        <f>IFERROR(VLOOKUP(M17,PointsLookup[],2,FALSE),0)</f>
        <v>0</v>
      </c>
      <c r="O17" s="27">
        <f>IFERROR(VLOOKUP(PRSMen2017[[#This Row],[FIS Card]],fix7M[],2,FALSE),0)</f>
        <v>0</v>
      </c>
      <c r="P17" s="28">
        <f>IFERROR(VLOOKUP(O17,PointsLookup[],2,FALSE),0)</f>
        <v>0</v>
      </c>
      <c r="Q17" s="28">
        <f>IFERROR(VLOOKUP(PRSMen2017[[#This Row],[FIS Card]],fix8M[],2,FALSE),0)</f>
        <v>1</v>
      </c>
      <c r="R17" s="28">
        <f>IFERROR(VLOOKUP(Q17,PointsLookup[],2,FALSE),0)</f>
        <v>100</v>
      </c>
      <c r="S17" s="28">
        <f>IFERROR(VLOOKUP(PRSMen2017[[#This Row],[FIS Card]],fix9M[],2,FALSE),0)</f>
        <v>3</v>
      </c>
      <c r="T17" s="28">
        <f>IFERROR(VLOOKUP(S17,PointsLookup[],2,FALSE),0)</f>
        <v>60</v>
      </c>
      <c r="U17" s="28">
        <f>IFERROR(VLOOKUP(PRSMen2017[[#This Row],[FIS Card]],fix10M[],2,FALSE),0)</f>
        <v>0</v>
      </c>
      <c r="V17" s="29">
        <f>IFERROR(VLOOKUP(U17,PointsLookup[],2,FALSE),0)</f>
        <v>0</v>
      </c>
      <c r="W17" s="27">
        <f>IFERROR(VLOOKUP(PRSMen2017[[#This Row],[FIS Card]],fix11M[],2,FALSE),0)</f>
        <v>0</v>
      </c>
      <c r="X17" s="28">
        <f>IFERROR(VLOOKUP(W17,PointsLookup[],2,FALSE),0)</f>
        <v>0</v>
      </c>
      <c r="Y17" s="28">
        <f>IFERROR(VLOOKUP(PRSMen2017[[#This Row],[FIS Card]],fix12M[],2,FALSE),0)</f>
        <v>0</v>
      </c>
      <c r="Z17" s="28">
        <f>IFERROR(VLOOKUP(Y17,PointsLookup[],2,FALSE),0)</f>
        <v>0</v>
      </c>
      <c r="AA17" s="28">
        <f>IFERROR(VLOOKUP(PRSMen2017[[#This Row],[FIS Card]],fix13M[],2,FALSE),0)</f>
        <v>0</v>
      </c>
      <c r="AB17" s="28">
        <f>IFERROR(VLOOKUP(AA17,PointsLookup[],2,FALSE),0)</f>
        <v>0</v>
      </c>
      <c r="AC17" s="28">
        <f>IFERROR(VLOOKUP(PRSMen2017[[#This Row],[FIS Card]],fix14M[],2,FALSE),0)</f>
        <v>0</v>
      </c>
      <c r="AD17" s="29">
        <f>IFERROR(VLOOKUP(AC17,PointsLookup[],2,FALSE),0)</f>
        <v>0</v>
      </c>
      <c r="AE17" s="27">
        <f>IFERROR(VLOOKUP(PRSMen2017[[#This Row],[FIS Card]],fix15M[],2,FALSE),0)</f>
        <v>3</v>
      </c>
      <c r="AF17" s="28">
        <f>IFERROR(VLOOKUP(AE17,PointsLookup[],2,FALSE),0)</f>
        <v>60</v>
      </c>
      <c r="AG17" s="28">
        <f>IFERROR(VLOOKUP(PRSMen2017[[#This Row],[FIS Card]],fix16M[],2,FALSE),0)</f>
        <v>0</v>
      </c>
      <c r="AH17" s="29">
        <f>IFERROR(VLOOKUP(AG17,PointsLookup[],2,FALSE),0)</f>
        <v>0</v>
      </c>
      <c r="AI17" s="27">
        <f>IFERROR(VLOOKUP(PRSMen2017[[#This Row],[FIS Card]],fix17M[],2,FALSE),0)</f>
        <v>0</v>
      </c>
      <c r="AJ17" s="28">
        <f>IFERROR(VLOOKUP(AI17,PointsLookup[],2,FALSE),0)</f>
        <v>0</v>
      </c>
      <c r="AK17" s="28">
        <f>IFERROR(VLOOKUP(PRSMen2017[[#This Row],[FIS Card]],fix18M[],2,FALSE),0)</f>
        <v>0</v>
      </c>
      <c r="AL17" s="29">
        <f>IFERROR(VLOOKUP(AK17,PointsLookup[],2,FALSE),0)</f>
        <v>0</v>
      </c>
    </row>
    <row r="18" spans="1:38" x14ac:dyDescent="0.25">
      <c r="A18">
        <v>13</v>
      </c>
      <c r="B18" s="56">
        <v>104156</v>
      </c>
      <c r="C18" s="56" t="s">
        <v>377</v>
      </c>
      <c r="D18" s="57" t="s">
        <v>376</v>
      </c>
      <c r="E18" s="56" t="s">
        <v>38</v>
      </c>
      <c r="F18" s="56">
        <v>1994</v>
      </c>
      <c r="G18">
        <f t="shared" si="0"/>
        <v>240</v>
      </c>
      <c r="H18">
        <f>IF(PRSMen2017[[#This Row],[OA_PTS]]&gt;0,_xlfn.RANK.EQ(PRSMen2017[[#This Row],[OA_PTS]],PRSMen2017[OA_PTS]),"")</f>
        <v>13</v>
      </c>
      <c r="I18" s="20">
        <f>PRSMen2017[[#This Row],[7p]]+PRSMen2017[[#This Row],[8p]]+PRSMen2017[[#This Row],[11p]]+PRSMen2017[[#This Row],[12p]]</f>
        <v>140</v>
      </c>
      <c r="J1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100</v>
      </c>
      <c r="K18" s="27">
        <f>IFERROR(VLOOKUP(PRSMen2017[[#This Row],[FIS Card]],fix5M[],2,FALSE),0)</f>
        <v>0</v>
      </c>
      <c r="L18" s="28">
        <f>IFERROR(VLOOKUP(K18,PointsLookup[],2,FALSE),0)</f>
        <v>0</v>
      </c>
      <c r="M18" s="28">
        <f>IFERROR(VLOOKUP(PRSMen2017[[#This Row],[FIS Card]],fix6M[],2,FALSE),0)</f>
        <v>0</v>
      </c>
      <c r="N18" s="29">
        <f>IFERROR(VLOOKUP(M18,PointsLookup[],2,FALSE),0)</f>
        <v>0</v>
      </c>
      <c r="O18" s="27">
        <f>IFERROR(VLOOKUP(PRSMen2017[[#This Row],[FIS Card]],fix7M[],2,FALSE),0)</f>
        <v>1</v>
      </c>
      <c r="P18" s="28">
        <f>IFERROR(VLOOKUP(O18,PointsLookup[],2,FALSE),0)</f>
        <v>100</v>
      </c>
      <c r="Q18" s="28">
        <f>IFERROR(VLOOKUP(PRSMen2017[[#This Row],[FIS Card]],fix8M[],2,FALSE),0)</f>
        <v>6</v>
      </c>
      <c r="R18" s="28">
        <f>IFERROR(VLOOKUP(Q18,PointsLookup[],2,FALSE),0)</f>
        <v>40</v>
      </c>
      <c r="S18" s="28">
        <f>IFERROR(VLOOKUP(PRSMen2017[[#This Row],[FIS Card]],fix9M[],2,FALSE),0)</f>
        <v>6</v>
      </c>
      <c r="T18" s="28">
        <f>IFERROR(VLOOKUP(S18,PointsLookup[],2,FALSE),0)</f>
        <v>40</v>
      </c>
      <c r="U18" s="28">
        <f>IFERROR(VLOOKUP(PRSMen2017[[#This Row],[FIS Card]],fix10M[],2,FALSE),0)</f>
        <v>3</v>
      </c>
      <c r="V18" s="29">
        <f>IFERROR(VLOOKUP(U18,PointsLookup[],2,FALSE),0)</f>
        <v>60</v>
      </c>
      <c r="W18" s="27">
        <f>IFERROR(VLOOKUP(PRSMen2017[[#This Row],[FIS Card]],fix11M[],2,FALSE),0)</f>
        <v>0</v>
      </c>
      <c r="X18" s="28">
        <f>IFERROR(VLOOKUP(W18,PointsLookup[],2,FALSE),0)</f>
        <v>0</v>
      </c>
      <c r="Y18" s="28">
        <f>IFERROR(VLOOKUP(PRSMen2017[[#This Row],[FIS Card]],fix12M[],2,FALSE),0)</f>
        <v>0</v>
      </c>
      <c r="Z18" s="28">
        <f>IFERROR(VLOOKUP(Y18,PointsLookup[],2,FALSE),0)</f>
        <v>0</v>
      </c>
      <c r="AA18" s="28">
        <f>IFERROR(VLOOKUP(PRSMen2017[[#This Row],[FIS Card]],fix13M[],2,FALSE),0)</f>
        <v>0</v>
      </c>
      <c r="AB18" s="28">
        <f>IFERROR(VLOOKUP(AA18,PointsLookup[],2,FALSE),0)</f>
        <v>0</v>
      </c>
      <c r="AC18" s="28">
        <f>IFERROR(VLOOKUP(PRSMen2017[[#This Row],[FIS Card]],fix14M[],2,FALSE),0)</f>
        <v>0</v>
      </c>
      <c r="AD18" s="29">
        <f>IFERROR(VLOOKUP(AC18,PointsLookup[],2,FALSE),0)</f>
        <v>0</v>
      </c>
      <c r="AE18" s="27">
        <f>IFERROR(VLOOKUP(PRSMen2017[[#This Row],[FIS Card]],fix15M[],2,FALSE),0)</f>
        <v>0</v>
      </c>
      <c r="AF18" s="28">
        <f>IFERROR(VLOOKUP(AE18,PointsLookup[],2,FALSE),0)</f>
        <v>0</v>
      </c>
      <c r="AG18" s="28">
        <f>IFERROR(VLOOKUP(PRSMen2017[[#This Row],[FIS Card]],fix16M[],2,FALSE),0)</f>
        <v>0</v>
      </c>
      <c r="AH18" s="29">
        <f>IFERROR(VLOOKUP(AG18,PointsLookup[],2,FALSE),0)</f>
        <v>0</v>
      </c>
      <c r="AI18" s="27">
        <f>IFERROR(VLOOKUP(PRSMen2017[[#This Row],[FIS Card]],fix17M[],2,FALSE),0)</f>
        <v>0</v>
      </c>
      <c r="AJ18" s="28">
        <f>IFERROR(VLOOKUP(AI18,PointsLookup[],2,FALSE),0)</f>
        <v>0</v>
      </c>
      <c r="AK18" s="28">
        <f>IFERROR(VLOOKUP(PRSMen2017[[#This Row],[FIS Card]],fix18M[],2,FALSE),0)</f>
        <v>0</v>
      </c>
      <c r="AL18" s="29">
        <f>IFERROR(VLOOKUP(AK18,PointsLookup[],2,FALSE),0)</f>
        <v>0</v>
      </c>
    </row>
    <row r="19" spans="1:38" x14ac:dyDescent="0.25">
      <c r="A19">
        <v>14</v>
      </c>
      <c r="B19" s="56">
        <v>104879</v>
      </c>
      <c r="C19" s="56" t="s">
        <v>6</v>
      </c>
      <c r="D19" s="57" t="s">
        <v>403</v>
      </c>
      <c r="E19" s="56" t="s">
        <v>41</v>
      </c>
      <c r="F19" s="56">
        <v>2000</v>
      </c>
      <c r="G19">
        <f t="shared" si="0"/>
        <v>233</v>
      </c>
      <c r="H19">
        <f>IF(PRSMen2017[[#This Row],[OA_PTS]]&gt;0,_xlfn.RANK.EQ(PRSMen2017[[#This Row],[OA_PTS]],PRSMen2017[OA_PTS]),"")</f>
        <v>14</v>
      </c>
      <c r="I19" s="20">
        <f>PRSMen2017[[#This Row],[7p]]+PRSMen2017[[#This Row],[8p]]+PRSMen2017[[#This Row],[11p]]+PRSMen2017[[#This Row],[12p]]</f>
        <v>76</v>
      </c>
      <c r="J19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157</v>
      </c>
      <c r="K19" s="27">
        <f>IFERROR(VLOOKUP(PRSMen2017[[#This Row],[FIS Card]],fix5M[],2,FALSE),0)</f>
        <v>0</v>
      </c>
      <c r="L19" s="28">
        <f>IFERROR(VLOOKUP(K19,PointsLookup[],2,FALSE),0)</f>
        <v>0</v>
      </c>
      <c r="M19" s="28">
        <f>IFERROR(VLOOKUP(PRSMen2017[[#This Row],[FIS Card]],fix6M[],2,FALSE),0)</f>
        <v>15</v>
      </c>
      <c r="N19" s="29">
        <f>IFERROR(VLOOKUP(M19,PointsLookup[],2,FALSE),0)</f>
        <v>16</v>
      </c>
      <c r="O19" s="27">
        <f>IFERROR(VLOOKUP(PRSMen2017[[#This Row],[FIS Card]],fix7M[],2,FALSE),0)</f>
        <v>15</v>
      </c>
      <c r="P19" s="28">
        <f>IFERROR(VLOOKUP(O19,PointsLookup[],2,FALSE),0)</f>
        <v>16</v>
      </c>
      <c r="Q19" s="28">
        <f>IFERROR(VLOOKUP(PRSMen2017[[#This Row],[FIS Card]],fix8M[],2,FALSE),0)</f>
        <v>12</v>
      </c>
      <c r="R19" s="28">
        <f>IFERROR(VLOOKUP(Q19,PointsLookup[],2,FALSE),0)</f>
        <v>22</v>
      </c>
      <c r="S19" s="28">
        <f>IFERROR(VLOOKUP(PRSMen2017[[#This Row],[FIS Card]],fix9M[],2,FALSE),0)</f>
        <v>17</v>
      </c>
      <c r="T19" s="28">
        <f>IFERROR(VLOOKUP(S19,PointsLookup[],2,FALSE),0)</f>
        <v>14</v>
      </c>
      <c r="U19" s="28">
        <f>IFERROR(VLOOKUP(PRSMen2017[[#This Row],[FIS Card]],fix10M[],2,FALSE),0)</f>
        <v>19</v>
      </c>
      <c r="V19" s="29">
        <f>IFERROR(VLOOKUP(U19,PointsLookup[],2,FALSE),0)</f>
        <v>12</v>
      </c>
      <c r="W19" s="27">
        <f>IFERROR(VLOOKUP(PRSMen2017[[#This Row],[FIS Card]],fix11M[],2,FALSE),0)</f>
        <v>13</v>
      </c>
      <c r="X19" s="28">
        <f>IFERROR(VLOOKUP(W19,PointsLookup[],2,FALSE),0)</f>
        <v>20</v>
      </c>
      <c r="Y19" s="28">
        <f>IFERROR(VLOOKUP(PRSMen2017[[#This Row],[FIS Card]],fix12M[],2,FALSE),0)</f>
        <v>14</v>
      </c>
      <c r="Z19" s="28">
        <f>IFERROR(VLOOKUP(Y19,PointsLookup[],2,FALSE),0)</f>
        <v>18</v>
      </c>
      <c r="AA19" s="28">
        <f>IFERROR(VLOOKUP(PRSMen2017[[#This Row],[FIS Card]],fix13M[],2,FALSE),0)</f>
        <v>11</v>
      </c>
      <c r="AB19" s="28">
        <f>IFERROR(VLOOKUP(AA19,PointsLookup[],2,FALSE),0)</f>
        <v>24</v>
      </c>
      <c r="AC19" s="28">
        <f>IFERROR(VLOOKUP(PRSMen2017[[#This Row],[FIS Card]],fix14M[],2,FALSE),0)</f>
        <v>0</v>
      </c>
      <c r="AD19" s="29">
        <f>IFERROR(VLOOKUP(AC19,PointsLookup[],2,FALSE),0)</f>
        <v>0</v>
      </c>
      <c r="AE19" s="27">
        <f>IFERROR(VLOOKUP(PRSMen2017[[#This Row],[FIS Card]],fix15M[],2,FALSE),0)</f>
        <v>21</v>
      </c>
      <c r="AF19" s="28">
        <f>IFERROR(VLOOKUP(AE19,PointsLookup[],2,FALSE),0)</f>
        <v>10</v>
      </c>
      <c r="AG19" s="28">
        <f>IFERROR(VLOOKUP(PRSMen2017[[#This Row],[FIS Card]],fix16M[],2,FALSE),0)</f>
        <v>9</v>
      </c>
      <c r="AH19" s="29">
        <f>IFERROR(VLOOKUP(AG19,PointsLookup[],2,FALSE),0)</f>
        <v>29</v>
      </c>
      <c r="AI19" s="27">
        <f>IFERROR(VLOOKUP(PRSMen2017[[#This Row],[FIS Card]],fix17M[],2,FALSE),0)</f>
        <v>7</v>
      </c>
      <c r="AJ19" s="28">
        <f>IFERROR(VLOOKUP(AI19,PointsLookup[],2,FALSE),0)</f>
        <v>36</v>
      </c>
      <c r="AK19" s="28">
        <f>IFERROR(VLOOKUP(PRSMen2017[[#This Row],[FIS Card]],fix18M[],2,FALSE),0)</f>
        <v>15</v>
      </c>
      <c r="AL19" s="29">
        <f>IFERROR(VLOOKUP(AK19,PointsLookup[],2,FALSE),0)</f>
        <v>16</v>
      </c>
    </row>
    <row r="20" spans="1:38" x14ac:dyDescent="0.25">
      <c r="A20">
        <v>15</v>
      </c>
      <c r="B20" s="56">
        <v>104688</v>
      </c>
      <c r="C20" s="56" t="s">
        <v>391</v>
      </c>
      <c r="D20" s="57" t="s">
        <v>61</v>
      </c>
      <c r="E20" s="56" t="s">
        <v>43</v>
      </c>
      <c r="F20" s="56">
        <v>1999</v>
      </c>
      <c r="G20">
        <f t="shared" si="0"/>
        <v>233</v>
      </c>
      <c r="H20">
        <f>IF(PRSMen2017[[#This Row],[OA_PTS]]&gt;0,_xlfn.RANK.EQ(PRSMen2017[[#This Row],[OA_PTS]],PRSMen2017[OA_PTS]),"")</f>
        <v>14</v>
      </c>
      <c r="I20" s="20">
        <f>PRSMen2017[[#This Row],[7p]]+PRSMen2017[[#This Row],[8p]]+PRSMen2017[[#This Row],[11p]]+PRSMen2017[[#This Row],[12p]]</f>
        <v>37</v>
      </c>
      <c r="J20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196</v>
      </c>
      <c r="K20" s="27">
        <f>IFERROR(VLOOKUP(PRSMen2017[[#This Row],[FIS Card]],fix5M[],2,FALSE),0)</f>
        <v>16</v>
      </c>
      <c r="L20" s="28">
        <f>IFERROR(VLOOKUP(K20,PointsLookup[],2,FALSE),0)</f>
        <v>15</v>
      </c>
      <c r="M20" s="28">
        <f>IFERROR(VLOOKUP(PRSMen2017[[#This Row],[FIS Card]],fix6M[],2,FALSE),0)</f>
        <v>0</v>
      </c>
      <c r="N20" s="29">
        <f>IFERROR(VLOOKUP(M20,PointsLookup[],2,FALSE),0)</f>
        <v>0</v>
      </c>
      <c r="O20" s="27">
        <f>IFERROR(VLOOKUP(PRSMen2017[[#This Row],[FIS Card]],fix7M[],2,FALSE),0)</f>
        <v>0</v>
      </c>
      <c r="P20" s="28">
        <f>IFERROR(VLOOKUP(O20,PointsLookup[],2,FALSE),0)</f>
        <v>0</v>
      </c>
      <c r="Q20" s="28">
        <f>IFERROR(VLOOKUP(PRSMen2017[[#This Row],[FIS Card]],fix8M[],2,FALSE),0)</f>
        <v>22</v>
      </c>
      <c r="R20" s="28">
        <f>IFERROR(VLOOKUP(Q20,PointsLookup[],2,FALSE),0)</f>
        <v>9</v>
      </c>
      <c r="S20" s="28">
        <f>IFERROR(VLOOKUP(PRSMen2017[[#This Row],[FIS Card]],fix9M[],2,FALSE),0)</f>
        <v>14</v>
      </c>
      <c r="T20" s="28">
        <f>IFERROR(VLOOKUP(S20,PointsLookup[],2,FALSE),0)</f>
        <v>18</v>
      </c>
      <c r="U20" s="28">
        <f>IFERROR(VLOOKUP(PRSMen2017[[#This Row],[FIS Card]],fix10M[],2,FALSE),0)</f>
        <v>21</v>
      </c>
      <c r="V20" s="29">
        <f>IFERROR(VLOOKUP(U20,PointsLookup[],2,FALSE),0)</f>
        <v>10</v>
      </c>
      <c r="W20" s="27">
        <f>IFERROR(VLOOKUP(PRSMen2017[[#This Row],[FIS Card]],fix11M[],2,FALSE),0)</f>
        <v>16</v>
      </c>
      <c r="X20" s="28">
        <f>IFERROR(VLOOKUP(W20,PointsLookup[],2,FALSE),0)</f>
        <v>15</v>
      </c>
      <c r="Y20" s="28">
        <f>IFERROR(VLOOKUP(PRSMen2017[[#This Row],[FIS Card]],fix12M[],2,FALSE),0)</f>
        <v>18</v>
      </c>
      <c r="Z20" s="28">
        <f>IFERROR(VLOOKUP(Y20,PointsLookup[],2,FALSE),0)</f>
        <v>13</v>
      </c>
      <c r="AA20" s="28">
        <f>IFERROR(VLOOKUP(PRSMen2017[[#This Row],[FIS Card]],fix13M[],2,FALSE),0)</f>
        <v>9</v>
      </c>
      <c r="AB20" s="28">
        <f>IFERROR(VLOOKUP(AA20,PointsLookup[],2,FALSE),0)</f>
        <v>29</v>
      </c>
      <c r="AC20" s="28">
        <f>IFERROR(VLOOKUP(PRSMen2017[[#This Row],[FIS Card]],fix14M[],2,FALSE),0)</f>
        <v>8</v>
      </c>
      <c r="AD20" s="29">
        <f>IFERROR(VLOOKUP(AC20,PointsLookup[],2,FALSE),0)</f>
        <v>32</v>
      </c>
      <c r="AE20" s="27">
        <f>IFERROR(VLOOKUP(PRSMen2017[[#This Row],[FIS Card]],fix15M[],2,FALSE),0)</f>
        <v>15</v>
      </c>
      <c r="AF20" s="28">
        <f>IFERROR(VLOOKUP(AE20,PointsLookup[],2,FALSE),0)</f>
        <v>16</v>
      </c>
      <c r="AG20" s="28">
        <f>IFERROR(VLOOKUP(PRSMen2017[[#This Row],[FIS Card]],fix16M[],2,FALSE),0)</f>
        <v>10</v>
      </c>
      <c r="AH20" s="29">
        <f>IFERROR(VLOOKUP(AG20,PointsLookup[],2,FALSE),0)</f>
        <v>26</v>
      </c>
      <c r="AI20" s="27">
        <f>IFERROR(VLOOKUP(PRSMen2017[[#This Row],[FIS Card]],fix17M[],2,FALSE),0)</f>
        <v>10</v>
      </c>
      <c r="AJ20" s="28">
        <f>IFERROR(VLOOKUP(AI20,PointsLookup[],2,FALSE),0)</f>
        <v>26</v>
      </c>
      <c r="AK20" s="28">
        <f>IFERROR(VLOOKUP(PRSMen2017[[#This Row],[FIS Card]],fix18M[],2,FALSE),0)</f>
        <v>11</v>
      </c>
      <c r="AL20" s="29">
        <f>IFERROR(VLOOKUP(AK20,PointsLookup[],2,FALSE),0)</f>
        <v>24</v>
      </c>
    </row>
    <row r="21" spans="1:38" x14ac:dyDescent="0.25">
      <c r="A21">
        <v>16</v>
      </c>
      <c r="B21" s="56">
        <v>104880</v>
      </c>
      <c r="C21" s="56" t="s">
        <v>337</v>
      </c>
      <c r="D21" s="57" t="s">
        <v>45</v>
      </c>
      <c r="E21" s="56" t="s">
        <v>40</v>
      </c>
      <c r="F21" s="56">
        <v>2000</v>
      </c>
      <c r="G21">
        <f t="shared" si="0"/>
        <v>217</v>
      </c>
      <c r="H21">
        <f>IF(PRSMen2017[[#This Row],[OA_PTS]]&gt;0,_xlfn.RANK.EQ(PRSMen2017[[#This Row],[OA_PTS]],PRSMen2017[OA_PTS]),"")</f>
        <v>16</v>
      </c>
      <c r="I21" s="20">
        <f>PRSMen2017[[#This Row],[7p]]+PRSMen2017[[#This Row],[8p]]+PRSMen2017[[#This Row],[11p]]+PRSMen2017[[#This Row],[12p]]</f>
        <v>0</v>
      </c>
      <c r="J21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217</v>
      </c>
      <c r="K21" s="27">
        <f>IFERROR(VLOOKUP(PRSMen2017[[#This Row],[FIS Card]],fix5M[],2,FALSE),0)</f>
        <v>18</v>
      </c>
      <c r="L21" s="28">
        <f>IFERROR(VLOOKUP(K21,PointsLookup[],2,FALSE),0)</f>
        <v>13</v>
      </c>
      <c r="M21" s="28">
        <f>IFERROR(VLOOKUP(PRSMen2017[[#This Row],[FIS Card]],fix6M[],2,FALSE),0)</f>
        <v>11</v>
      </c>
      <c r="N21" s="29">
        <f>IFERROR(VLOOKUP(M21,PointsLookup[],2,FALSE),0)</f>
        <v>24</v>
      </c>
      <c r="O21" s="27">
        <f>IFERROR(VLOOKUP(PRSMen2017[[#This Row],[FIS Card]],fix7M[],2,FALSE),0)</f>
        <v>0</v>
      </c>
      <c r="P21" s="28">
        <f>IFERROR(VLOOKUP(O21,PointsLookup[],2,FALSE),0)</f>
        <v>0</v>
      </c>
      <c r="Q21" s="28">
        <f>IFERROR(VLOOKUP(PRSMen2017[[#This Row],[FIS Card]],fix8M[],2,FALSE),0)</f>
        <v>0</v>
      </c>
      <c r="R21" s="28">
        <f>IFERROR(VLOOKUP(Q21,PointsLookup[],2,FALSE),0)</f>
        <v>0</v>
      </c>
      <c r="S21" s="28">
        <f>IFERROR(VLOOKUP(PRSMen2017[[#This Row],[FIS Card]],fix9M[],2,FALSE),0)</f>
        <v>13</v>
      </c>
      <c r="T21" s="28">
        <f>IFERROR(VLOOKUP(S21,PointsLookup[],2,FALSE),0)</f>
        <v>20</v>
      </c>
      <c r="U21" s="28">
        <f>IFERROR(VLOOKUP(PRSMen2017[[#This Row],[FIS Card]],fix10M[],2,FALSE),0)</f>
        <v>14</v>
      </c>
      <c r="V21" s="29">
        <f>IFERROR(VLOOKUP(U21,PointsLookup[],2,FALSE),0)</f>
        <v>18</v>
      </c>
      <c r="W21" s="27">
        <f>IFERROR(VLOOKUP(PRSMen2017[[#This Row],[FIS Card]],fix11M[],2,FALSE),0)</f>
        <v>0</v>
      </c>
      <c r="X21" s="28">
        <f>IFERROR(VLOOKUP(W21,PointsLookup[],2,FALSE),0)</f>
        <v>0</v>
      </c>
      <c r="Y21" s="28">
        <f>IFERROR(VLOOKUP(PRSMen2017[[#This Row],[FIS Card]],fix12M[],2,FALSE),0)</f>
        <v>0</v>
      </c>
      <c r="Z21" s="28">
        <f>IFERROR(VLOOKUP(Y21,PointsLookup[],2,FALSE),0)</f>
        <v>0</v>
      </c>
      <c r="AA21" s="28">
        <f>IFERROR(VLOOKUP(PRSMen2017[[#This Row],[FIS Card]],fix13M[],2,FALSE),0)</f>
        <v>8</v>
      </c>
      <c r="AB21" s="28">
        <f>IFERROR(VLOOKUP(AA21,PointsLookup[],2,FALSE),0)</f>
        <v>32</v>
      </c>
      <c r="AC21" s="28">
        <f>IFERROR(VLOOKUP(PRSMen2017[[#This Row],[FIS Card]],fix14M[],2,FALSE),0)</f>
        <v>0</v>
      </c>
      <c r="AD21" s="29">
        <f>IFERROR(VLOOKUP(AC21,PointsLookup[],2,FALSE),0)</f>
        <v>0</v>
      </c>
      <c r="AE21" s="27">
        <f>IFERROR(VLOOKUP(PRSMen2017[[#This Row],[FIS Card]],fix15M[],2,FALSE),0)</f>
        <v>13</v>
      </c>
      <c r="AF21" s="28">
        <f>IFERROR(VLOOKUP(AE21,PointsLookup[],2,FALSE),0)</f>
        <v>20</v>
      </c>
      <c r="AG21" s="28">
        <f>IFERROR(VLOOKUP(PRSMen2017[[#This Row],[FIS Card]],fix16M[],2,FALSE),0)</f>
        <v>6</v>
      </c>
      <c r="AH21" s="29">
        <f>IFERROR(VLOOKUP(AG21,PointsLookup[],2,FALSE),0)</f>
        <v>40</v>
      </c>
      <c r="AI21" s="27">
        <f>IFERROR(VLOOKUP(PRSMen2017[[#This Row],[FIS Card]],fix17M[],2,FALSE),0)</f>
        <v>11</v>
      </c>
      <c r="AJ21" s="28">
        <f>IFERROR(VLOOKUP(AI21,PointsLookup[],2,FALSE),0)</f>
        <v>24</v>
      </c>
      <c r="AK21" s="28">
        <f>IFERROR(VLOOKUP(PRSMen2017[[#This Row],[FIS Card]],fix18M[],2,FALSE),0)</f>
        <v>10</v>
      </c>
      <c r="AL21" s="29">
        <f>IFERROR(VLOOKUP(AK21,PointsLookup[],2,FALSE),0)</f>
        <v>26</v>
      </c>
    </row>
    <row r="22" spans="1:38" x14ac:dyDescent="0.25">
      <c r="A22">
        <v>17</v>
      </c>
      <c r="B22" s="56">
        <v>104687</v>
      </c>
      <c r="C22" s="56" t="s">
        <v>358</v>
      </c>
      <c r="D22" s="57" t="s">
        <v>357</v>
      </c>
      <c r="E22" s="56" t="s">
        <v>40</v>
      </c>
      <c r="F22" s="56">
        <v>1999</v>
      </c>
      <c r="G22">
        <f t="shared" si="0"/>
        <v>190</v>
      </c>
      <c r="H22">
        <f>IF(PRSMen2017[[#This Row],[OA_PTS]]&gt;0,_xlfn.RANK.EQ(PRSMen2017[[#This Row],[OA_PTS]],PRSMen2017[OA_PTS]),"")</f>
        <v>17</v>
      </c>
      <c r="I22" s="20">
        <f>PRSMen2017[[#This Row],[7p]]+PRSMen2017[[#This Row],[8p]]+PRSMen2017[[#This Row],[11p]]+PRSMen2017[[#This Row],[12p]]</f>
        <v>37</v>
      </c>
      <c r="J22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153</v>
      </c>
      <c r="K22" s="27">
        <f>IFERROR(VLOOKUP(PRSMen2017[[#This Row],[FIS Card]],fix5M[],2,FALSE),0)</f>
        <v>11</v>
      </c>
      <c r="L22" s="28">
        <f>IFERROR(VLOOKUP(K22,PointsLookup[],2,FALSE),0)</f>
        <v>24</v>
      </c>
      <c r="M22" s="28">
        <f>IFERROR(VLOOKUP(PRSMen2017[[#This Row],[FIS Card]],fix6M[],2,FALSE),0)</f>
        <v>5</v>
      </c>
      <c r="N22" s="29">
        <f>IFERROR(VLOOKUP(M22,PointsLookup[],2,FALSE),0)</f>
        <v>45</v>
      </c>
      <c r="O22" s="27">
        <f>IFERROR(VLOOKUP(PRSMen2017[[#This Row],[FIS Card]],fix7M[],2,FALSE),0)</f>
        <v>12</v>
      </c>
      <c r="P22" s="28">
        <f>IFERROR(VLOOKUP(O22,PointsLookup[],2,FALSE),0)</f>
        <v>22</v>
      </c>
      <c r="Q22" s="28">
        <f>IFERROR(VLOOKUP(PRSMen2017[[#This Row],[FIS Card]],fix8M[],2,FALSE),0)</f>
        <v>16</v>
      </c>
      <c r="R22" s="28">
        <f>IFERROR(VLOOKUP(Q22,PointsLookup[],2,FALSE),0)</f>
        <v>15</v>
      </c>
      <c r="S22" s="28">
        <f>IFERROR(VLOOKUP(PRSMen2017[[#This Row],[FIS Card]],fix9M[],2,FALSE),0)</f>
        <v>0</v>
      </c>
      <c r="T22" s="28">
        <f>IFERROR(VLOOKUP(S22,PointsLookup[],2,FALSE),0)</f>
        <v>0</v>
      </c>
      <c r="U22" s="28">
        <f>IFERROR(VLOOKUP(PRSMen2017[[#This Row],[FIS Card]],fix10M[],2,FALSE),0)</f>
        <v>6</v>
      </c>
      <c r="V22" s="29">
        <f>IFERROR(VLOOKUP(U22,PointsLookup[],2,FALSE),0)</f>
        <v>40</v>
      </c>
      <c r="W22" s="27">
        <f>IFERROR(VLOOKUP(PRSMen2017[[#This Row],[FIS Card]],fix11M[],2,FALSE),0)</f>
        <v>0</v>
      </c>
      <c r="X22" s="28">
        <f>IFERROR(VLOOKUP(W22,PointsLookup[],2,FALSE),0)</f>
        <v>0</v>
      </c>
      <c r="Y22" s="28">
        <f>IFERROR(VLOOKUP(PRSMen2017[[#This Row],[FIS Card]],fix12M[],2,FALSE),0)</f>
        <v>0</v>
      </c>
      <c r="Z22" s="28">
        <f>IFERROR(VLOOKUP(Y22,PointsLookup[],2,FALSE),0)</f>
        <v>0</v>
      </c>
      <c r="AA22" s="28">
        <f>IFERROR(VLOOKUP(PRSMen2017[[#This Row],[FIS Card]],fix13M[],2,FALSE),0)</f>
        <v>0</v>
      </c>
      <c r="AB22" s="28">
        <f>IFERROR(VLOOKUP(AA22,PointsLookup[],2,FALSE),0)</f>
        <v>0</v>
      </c>
      <c r="AC22" s="28">
        <f>IFERROR(VLOOKUP(PRSMen2017[[#This Row],[FIS Card]],fix14M[],2,FALSE),0)</f>
        <v>0</v>
      </c>
      <c r="AD22" s="29">
        <f>IFERROR(VLOOKUP(AC22,PointsLookup[],2,FALSE),0)</f>
        <v>0</v>
      </c>
      <c r="AE22" s="27">
        <f>IFERROR(VLOOKUP(PRSMen2017[[#This Row],[FIS Card]],fix15M[],2,FALSE),0)</f>
        <v>10</v>
      </c>
      <c r="AF22" s="28">
        <f>IFERROR(VLOOKUP(AE22,PointsLookup[],2,FALSE),0)</f>
        <v>26</v>
      </c>
      <c r="AG22" s="28">
        <f>IFERROR(VLOOKUP(PRSMen2017[[#This Row],[FIS Card]],fix16M[],2,FALSE),0)</f>
        <v>14</v>
      </c>
      <c r="AH22" s="29">
        <f>IFERROR(VLOOKUP(AG22,PointsLookup[],2,FALSE),0)</f>
        <v>18</v>
      </c>
      <c r="AI22" s="27">
        <f>IFERROR(VLOOKUP(PRSMen2017[[#This Row],[FIS Card]],fix17M[],2,FALSE),0)</f>
        <v>0</v>
      </c>
      <c r="AJ22" s="28">
        <f>IFERROR(VLOOKUP(AI22,PointsLookup[],2,FALSE),0)</f>
        <v>0</v>
      </c>
      <c r="AK22" s="28">
        <f>IFERROR(VLOOKUP(PRSMen2017[[#This Row],[FIS Card]],fix18M[],2,FALSE),0)</f>
        <v>0</v>
      </c>
      <c r="AL22" s="29">
        <f>IFERROR(VLOOKUP(AK22,PointsLookup[],2,FALSE),0)</f>
        <v>0</v>
      </c>
    </row>
    <row r="23" spans="1:38" x14ac:dyDescent="0.25">
      <c r="A23">
        <v>18</v>
      </c>
      <c r="B23" s="56">
        <v>104601</v>
      </c>
      <c r="C23" s="56" t="s">
        <v>334</v>
      </c>
      <c r="D23" s="57" t="s">
        <v>408</v>
      </c>
      <c r="E23" s="56" t="s">
        <v>36</v>
      </c>
      <c r="F23" s="56">
        <v>1998</v>
      </c>
      <c r="G23">
        <f t="shared" si="0"/>
        <v>185</v>
      </c>
      <c r="H23">
        <f>IF(PRSMen2017[[#This Row],[OA_PTS]]&gt;0,_xlfn.RANK.EQ(PRSMen2017[[#This Row],[OA_PTS]],PRSMen2017[OA_PTS]),"")</f>
        <v>18</v>
      </c>
      <c r="I23" s="20">
        <f>PRSMen2017[[#This Row],[7p]]+PRSMen2017[[#This Row],[8p]]+PRSMen2017[[#This Row],[11p]]+PRSMen2017[[#This Row],[12p]]</f>
        <v>50</v>
      </c>
      <c r="J23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135</v>
      </c>
      <c r="K23" s="27">
        <f>IFERROR(VLOOKUP(PRSMen2017[[#This Row],[FIS Card]],fix5M[],2,FALSE),0)</f>
        <v>15</v>
      </c>
      <c r="L23" s="28">
        <f>IFERROR(VLOOKUP(K23,PointsLookup[],2,FALSE),0)</f>
        <v>16</v>
      </c>
      <c r="M23" s="28">
        <f>IFERROR(VLOOKUP(PRSMen2017[[#This Row],[FIS Card]],fix6M[],2,FALSE),0)</f>
        <v>14</v>
      </c>
      <c r="N23" s="29">
        <f>IFERROR(VLOOKUP(M23,PointsLookup[],2,FALSE),0)</f>
        <v>18</v>
      </c>
      <c r="O23" s="27">
        <f>IFERROR(VLOOKUP(PRSMen2017[[#This Row],[FIS Card]],fix7M[],2,FALSE),0)</f>
        <v>0</v>
      </c>
      <c r="P23" s="28">
        <f>IFERROR(VLOOKUP(O23,PointsLookup[],2,FALSE),0)</f>
        <v>0</v>
      </c>
      <c r="Q23" s="28">
        <f>IFERROR(VLOOKUP(PRSMen2017[[#This Row],[FIS Card]],fix8M[],2,FALSE),0)</f>
        <v>0</v>
      </c>
      <c r="R23" s="28">
        <f>IFERROR(VLOOKUP(Q23,PointsLookup[],2,FALSE),0)</f>
        <v>0</v>
      </c>
      <c r="S23" s="28">
        <f>IFERROR(VLOOKUP(PRSMen2017[[#This Row],[FIS Card]],fix9M[],2,FALSE),0)</f>
        <v>10</v>
      </c>
      <c r="T23" s="28">
        <f>IFERROR(VLOOKUP(S23,PointsLookup[],2,FALSE),0)</f>
        <v>26</v>
      </c>
      <c r="U23" s="28">
        <f>IFERROR(VLOOKUP(PRSMen2017[[#This Row],[FIS Card]],fix10M[],2,FALSE),0)</f>
        <v>11</v>
      </c>
      <c r="V23" s="29">
        <f>IFERROR(VLOOKUP(U23,PointsLookup[],2,FALSE),0)</f>
        <v>24</v>
      </c>
      <c r="W23" s="27">
        <f>IFERROR(VLOOKUP(PRSMen2017[[#This Row],[FIS Card]],fix11M[],2,FALSE),0)</f>
        <v>10</v>
      </c>
      <c r="X23" s="28">
        <f>IFERROR(VLOOKUP(W23,PointsLookup[],2,FALSE),0)</f>
        <v>26</v>
      </c>
      <c r="Y23" s="28">
        <f>IFERROR(VLOOKUP(PRSMen2017[[#This Row],[FIS Card]],fix12M[],2,FALSE),0)</f>
        <v>11</v>
      </c>
      <c r="Z23" s="28">
        <f>IFERROR(VLOOKUP(Y23,PointsLookup[],2,FALSE),0)</f>
        <v>24</v>
      </c>
      <c r="AA23" s="28">
        <f>IFERROR(VLOOKUP(PRSMen2017[[#This Row],[FIS Card]],fix13M[],2,FALSE),0)</f>
        <v>0</v>
      </c>
      <c r="AB23" s="28">
        <f>IFERROR(VLOOKUP(AA23,PointsLookup[],2,FALSE),0)</f>
        <v>0</v>
      </c>
      <c r="AC23" s="28">
        <f>IFERROR(VLOOKUP(PRSMen2017[[#This Row],[FIS Card]],fix14M[],2,FALSE),0)</f>
        <v>0</v>
      </c>
      <c r="AD23" s="29">
        <f>IFERROR(VLOOKUP(AC23,PointsLookup[],2,FALSE),0)</f>
        <v>0</v>
      </c>
      <c r="AE23" s="27">
        <f>IFERROR(VLOOKUP(PRSMen2017[[#This Row],[FIS Card]],fix15M[],2,FALSE),0)</f>
        <v>0</v>
      </c>
      <c r="AF23" s="28">
        <f>IFERROR(VLOOKUP(AE23,PointsLookup[],2,FALSE),0)</f>
        <v>0</v>
      </c>
      <c r="AG23" s="28">
        <f>IFERROR(VLOOKUP(PRSMen2017[[#This Row],[FIS Card]],fix16M[],2,FALSE),0)</f>
        <v>12</v>
      </c>
      <c r="AH23" s="29">
        <f>IFERROR(VLOOKUP(AG23,PointsLookup[],2,FALSE),0)</f>
        <v>22</v>
      </c>
      <c r="AI23" s="27">
        <f>IFERROR(VLOOKUP(PRSMen2017[[#This Row],[FIS Card]],fix17M[],2,FALSE),0)</f>
        <v>0</v>
      </c>
      <c r="AJ23" s="28">
        <f>IFERROR(VLOOKUP(AI23,PointsLookup[],2,FALSE),0)</f>
        <v>0</v>
      </c>
      <c r="AK23" s="28">
        <f>IFERROR(VLOOKUP(PRSMen2017[[#This Row],[FIS Card]],fix18M[],2,FALSE),0)</f>
        <v>9</v>
      </c>
      <c r="AL23" s="29">
        <f>IFERROR(VLOOKUP(AK23,PointsLookup[],2,FALSE),0)</f>
        <v>29</v>
      </c>
    </row>
    <row r="24" spans="1:38" x14ac:dyDescent="0.25">
      <c r="A24">
        <v>19</v>
      </c>
      <c r="B24" s="56">
        <v>103994</v>
      </c>
      <c r="C24" s="56" t="s">
        <v>367</v>
      </c>
      <c r="D24" s="57" t="s">
        <v>366</v>
      </c>
      <c r="E24" s="56" t="s">
        <v>36</v>
      </c>
      <c r="F24" s="56">
        <v>1993</v>
      </c>
      <c r="G24">
        <f t="shared" si="0"/>
        <v>176</v>
      </c>
      <c r="H24">
        <f>IF(PRSMen2017[[#This Row],[OA_PTS]]&gt;0,_xlfn.RANK.EQ(PRSMen2017[[#This Row],[OA_PTS]],PRSMen2017[OA_PTS]),"")</f>
        <v>19</v>
      </c>
      <c r="I24" s="20">
        <f>PRSMen2017[[#This Row],[7p]]+PRSMen2017[[#This Row],[8p]]+PRSMen2017[[#This Row],[11p]]+PRSMen2017[[#This Row],[12p]]</f>
        <v>90</v>
      </c>
      <c r="J24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86</v>
      </c>
      <c r="K24" s="27">
        <f>IFERROR(VLOOKUP(PRSMen2017[[#This Row],[FIS Card]],fix5M[],2,FALSE),0)</f>
        <v>0</v>
      </c>
      <c r="L24" s="28">
        <f>IFERROR(VLOOKUP(K24,PointsLookup[],2,FALSE),0)</f>
        <v>0</v>
      </c>
      <c r="M24" s="28">
        <f>IFERROR(VLOOKUP(PRSMen2017[[#This Row],[FIS Card]],fix6M[],2,FALSE),0)</f>
        <v>0</v>
      </c>
      <c r="N24" s="29">
        <f>IFERROR(VLOOKUP(M24,PointsLookup[],2,FALSE),0)</f>
        <v>0</v>
      </c>
      <c r="O24" s="27">
        <f>IFERROR(VLOOKUP(PRSMen2017[[#This Row],[FIS Card]],fix7M[],2,FALSE),0)</f>
        <v>5</v>
      </c>
      <c r="P24" s="28">
        <f>IFERROR(VLOOKUP(O24,PointsLookup[],2,FALSE),0)</f>
        <v>45</v>
      </c>
      <c r="Q24" s="28">
        <f>IFERROR(VLOOKUP(PRSMen2017[[#This Row],[FIS Card]],fix8M[],2,FALSE),0)</f>
        <v>5</v>
      </c>
      <c r="R24" s="28">
        <f>IFERROR(VLOOKUP(Q24,PointsLookup[],2,FALSE),0)</f>
        <v>45</v>
      </c>
      <c r="S24" s="28">
        <f>IFERROR(VLOOKUP(PRSMen2017[[#This Row],[FIS Card]],fix9M[],2,FALSE),0)</f>
        <v>7</v>
      </c>
      <c r="T24" s="28">
        <f>IFERROR(VLOOKUP(S24,PointsLookup[],2,FALSE),0)</f>
        <v>36</v>
      </c>
      <c r="U24" s="28">
        <f>IFERROR(VLOOKUP(PRSMen2017[[#This Row],[FIS Card]],fix10M[],2,FALSE),0)</f>
        <v>4</v>
      </c>
      <c r="V24" s="29">
        <f>IFERROR(VLOOKUP(U24,PointsLookup[],2,FALSE),0)</f>
        <v>50</v>
      </c>
      <c r="W24" s="27">
        <f>IFERROR(VLOOKUP(PRSMen2017[[#This Row],[FIS Card]],fix11M[],2,FALSE),0)</f>
        <v>0</v>
      </c>
      <c r="X24" s="28">
        <f>IFERROR(VLOOKUP(W24,PointsLookup[],2,FALSE),0)</f>
        <v>0</v>
      </c>
      <c r="Y24" s="28">
        <f>IFERROR(VLOOKUP(PRSMen2017[[#This Row],[FIS Card]],fix12M[],2,FALSE),0)</f>
        <v>0</v>
      </c>
      <c r="Z24" s="28">
        <f>IFERROR(VLOOKUP(Y24,PointsLookup[],2,FALSE),0)</f>
        <v>0</v>
      </c>
      <c r="AA24" s="28">
        <f>IFERROR(VLOOKUP(PRSMen2017[[#This Row],[FIS Card]],fix13M[],2,FALSE),0)</f>
        <v>0</v>
      </c>
      <c r="AB24" s="28">
        <f>IFERROR(VLOOKUP(AA24,PointsLookup[],2,FALSE),0)</f>
        <v>0</v>
      </c>
      <c r="AC24" s="28">
        <f>IFERROR(VLOOKUP(PRSMen2017[[#This Row],[FIS Card]],fix14M[],2,FALSE),0)</f>
        <v>0</v>
      </c>
      <c r="AD24" s="29">
        <f>IFERROR(VLOOKUP(AC24,PointsLookup[],2,FALSE),0)</f>
        <v>0</v>
      </c>
      <c r="AE24" s="27">
        <f>IFERROR(VLOOKUP(PRSMen2017[[#This Row],[FIS Card]],fix15M[],2,FALSE),0)</f>
        <v>0</v>
      </c>
      <c r="AF24" s="28">
        <f>IFERROR(VLOOKUP(AE24,PointsLookup[],2,FALSE),0)</f>
        <v>0</v>
      </c>
      <c r="AG24" s="28">
        <f>IFERROR(VLOOKUP(PRSMen2017[[#This Row],[FIS Card]],fix16M[],2,FALSE),0)</f>
        <v>0</v>
      </c>
      <c r="AH24" s="29">
        <f>IFERROR(VLOOKUP(AG24,PointsLookup[],2,FALSE),0)</f>
        <v>0</v>
      </c>
      <c r="AI24" s="27">
        <f>IFERROR(VLOOKUP(PRSMen2017[[#This Row],[FIS Card]],fix17M[],2,FALSE),0)</f>
        <v>0</v>
      </c>
      <c r="AJ24" s="28">
        <f>IFERROR(VLOOKUP(AI24,PointsLookup[],2,FALSE),0)</f>
        <v>0</v>
      </c>
      <c r="AK24" s="28">
        <f>IFERROR(VLOOKUP(PRSMen2017[[#This Row],[FIS Card]],fix18M[],2,FALSE),0)</f>
        <v>0</v>
      </c>
      <c r="AL24" s="29">
        <f>IFERROR(VLOOKUP(AK24,PointsLookup[],2,FALSE),0)</f>
        <v>0</v>
      </c>
    </row>
    <row r="25" spans="1:38" x14ac:dyDescent="0.25">
      <c r="A25">
        <v>20</v>
      </c>
      <c r="B25" s="56">
        <v>750107</v>
      </c>
      <c r="C25" s="56" t="s">
        <v>413</v>
      </c>
      <c r="D25" s="57" t="s">
        <v>412</v>
      </c>
      <c r="E25" s="56" t="s">
        <v>41</v>
      </c>
      <c r="F25" s="56">
        <v>1998</v>
      </c>
      <c r="G25">
        <f t="shared" si="0"/>
        <v>175</v>
      </c>
      <c r="H25">
        <f>IF(PRSMen2017[[#This Row],[OA_PTS]]&gt;0,_xlfn.RANK.EQ(PRSMen2017[[#This Row],[OA_PTS]],PRSMen2017[OA_PTS]),"")</f>
        <v>20</v>
      </c>
      <c r="I25" s="20">
        <f>PRSMen2017[[#This Row],[7p]]+PRSMen2017[[#This Row],[8p]]+PRSMen2017[[#This Row],[11p]]+PRSMen2017[[#This Row],[12p]]</f>
        <v>96</v>
      </c>
      <c r="J25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79</v>
      </c>
      <c r="K25" s="27">
        <f>IFERROR(VLOOKUP(PRSMen2017[[#This Row],[FIS Card]],fix5M[],2,FALSE),0)</f>
        <v>13</v>
      </c>
      <c r="L25" s="28">
        <f>IFERROR(VLOOKUP(K25,PointsLookup[],2,FALSE),0)</f>
        <v>20</v>
      </c>
      <c r="M25" s="28">
        <f>IFERROR(VLOOKUP(PRSMen2017[[#This Row],[FIS Card]],fix6M[],2,FALSE),0)</f>
        <v>0</v>
      </c>
      <c r="N25" s="29">
        <f>IFERROR(VLOOKUP(M25,PointsLookup[],2,FALSE),0)</f>
        <v>0</v>
      </c>
      <c r="O25" s="27">
        <f>IFERROR(VLOOKUP(PRSMen2017[[#This Row],[FIS Card]],fix7M[],2,FALSE),0)</f>
        <v>16</v>
      </c>
      <c r="P25" s="28">
        <f>IFERROR(VLOOKUP(O25,PointsLookup[],2,FALSE),0)</f>
        <v>15</v>
      </c>
      <c r="Q25" s="28">
        <f>IFERROR(VLOOKUP(PRSMen2017[[#This Row],[FIS Card]],fix8M[],2,FALSE),0)</f>
        <v>0</v>
      </c>
      <c r="R25" s="28">
        <f>IFERROR(VLOOKUP(Q25,PointsLookup[],2,FALSE),0)</f>
        <v>0</v>
      </c>
      <c r="S25" s="28">
        <f>IFERROR(VLOOKUP(PRSMen2017[[#This Row],[FIS Card]],fix9M[],2,FALSE),0)</f>
        <v>0</v>
      </c>
      <c r="T25" s="28">
        <f>IFERROR(VLOOKUP(S25,PointsLookup[],2,FALSE),0)</f>
        <v>0</v>
      </c>
      <c r="U25" s="28">
        <f>IFERROR(VLOOKUP(PRSMen2017[[#This Row],[FIS Card]],fix10M[],2,FALSE),0)</f>
        <v>16</v>
      </c>
      <c r="V25" s="29">
        <f>IFERROR(VLOOKUP(U25,PointsLookup[],2,FALSE),0)</f>
        <v>15</v>
      </c>
      <c r="W25" s="27">
        <f>IFERROR(VLOOKUP(PRSMen2017[[#This Row],[FIS Card]],fix11M[],2,FALSE),0)</f>
        <v>5</v>
      </c>
      <c r="X25" s="28">
        <f>IFERROR(VLOOKUP(W25,PointsLookup[],2,FALSE),0)</f>
        <v>45</v>
      </c>
      <c r="Y25" s="28">
        <f>IFERROR(VLOOKUP(PRSMen2017[[#This Row],[FIS Card]],fix12M[],2,FALSE),0)</f>
        <v>7</v>
      </c>
      <c r="Z25" s="28">
        <f>IFERROR(VLOOKUP(Y25,PointsLookup[],2,FALSE),0)</f>
        <v>36</v>
      </c>
      <c r="AA25" s="28">
        <f>IFERROR(VLOOKUP(PRSMen2017[[#This Row],[FIS Card]],fix13M[],2,FALSE),0)</f>
        <v>0</v>
      </c>
      <c r="AB25" s="28">
        <f>IFERROR(VLOOKUP(AA25,PointsLookup[],2,FALSE),0)</f>
        <v>0</v>
      </c>
      <c r="AC25" s="28">
        <f>IFERROR(VLOOKUP(PRSMen2017[[#This Row],[FIS Card]],fix14M[],2,FALSE),0)</f>
        <v>10</v>
      </c>
      <c r="AD25" s="29">
        <f>IFERROR(VLOOKUP(AC25,PointsLookup[],2,FALSE),0)</f>
        <v>26</v>
      </c>
      <c r="AE25" s="27">
        <f>IFERROR(VLOOKUP(PRSMen2017[[#This Row],[FIS Card]],fix15M[],2,FALSE),0)</f>
        <v>14</v>
      </c>
      <c r="AF25" s="28">
        <f>IFERROR(VLOOKUP(AE25,PointsLookup[],2,FALSE),0)</f>
        <v>18</v>
      </c>
      <c r="AG25" s="28">
        <f>IFERROR(VLOOKUP(PRSMen2017[[#This Row],[FIS Card]],fix16M[],2,FALSE),0)</f>
        <v>0</v>
      </c>
      <c r="AH25" s="29">
        <f>IFERROR(VLOOKUP(AG25,PointsLookup[],2,FALSE),0)</f>
        <v>0</v>
      </c>
      <c r="AI25" s="27">
        <f>IFERROR(VLOOKUP(PRSMen2017[[#This Row],[FIS Card]],fix17M[],2,FALSE),0)</f>
        <v>0</v>
      </c>
      <c r="AJ25" s="28">
        <f>IFERROR(VLOOKUP(AI25,PointsLookup[],2,FALSE),0)</f>
        <v>0</v>
      </c>
      <c r="AK25" s="28">
        <f>IFERROR(VLOOKUP(PRSMen2017[[#This Row],[FIS Card]],fix18M[],2,FALSE),0)</f>
        <v>0</v>
      </c>
      <c r="AL25" s="29">
        <f>IFERROR(VLOOKUP(AK25,PointsLookup[],2,FALSE),0)</f>
        <v>0</v>
      </c>
    </row>
    <row r="26" spans="1:38" x14ac:dyDescent="0.25">
      <c r="A26">
        <v>21</v>
      </c>
      <c r="B26" s="56">
        <v>104695</v>
      </c>
      <c r="C26" s="56" t="s">
        <v>375</v>
      </c>
      <c r="D26" s="57" t="s">
        <v>374</v>
      </c>
      <c r="E26" s="56" t="s">
        <v>35</v>
      </c>
      <c r="F26" s="56">
        <v>1999</v>
      </c>
      <c r="G26">
        <f t="shared" si="0"/>
        <v>170</v>
      </c>
      <c r="H26">
        <f>IF(PRSMen2017[[#This Row],[OA_PTS]]&gt;0,_xlfn.RANK.EQ(PRSMen2017[[#This Row],[OA_PTS]],PRSMen2017[OA_PTS]),"")</f>
        <v>21</v>
      </c>
      <c r="I26" s="20">
        <f>PRSMen2017[[#This Row],[7p]]+PRSMen2017[[#This Row],[8p]]+PRSMen2017[[#This Row],[11p]]+PRSMen2017[[#This Row],[12p]]</f>
        <v>60</v>
      </c>
      <c r="J2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110</v>
      </c>
      <c r="K26" s="27">
        <f>IFERROR(VLOOKUP(PRSMen2017[[#This Row],[FIS Card]],fix5M[],2,FALSE),0)</f>
        <v>0</v>
      </c>
      <c r="L26" s="28">
        <f>IFERROR(VLOOKUP(K26,PointsLookup[],2,FALSE),0)</f>
        <v>0</v>
      </c>
      <c r="M26" s="28">
        <f>IFERROR(VLOOKUP(PRSMen2017[[#This Row],[FIS Card]],fix6M[],2,FALSE),0)</f>
        <v>13</v>
      </c>
      <c r="N26" s="29">
        <f>IFERROR(VLOOKUP(M26,PointsLookup[],2,FALSE),0)</f>
        <v>20</v>
      </c>
      <c r="O26" s="27">
        <f>IFERROR(VLOOKUP(PRSMen2017[[#This Row],[FIS Card]],fix7M[],2,FALSE),0)</f>
        <v>17</v>
      </c>
      <c r="P26" s="28">
        <f>IFERROR(VLOOKUP(O26,PointsLookup[],2,FALSE),0)</f>
        <v>14</v>
      </c>
      <c r="Q26" s="28">
        <f>IFERROR(VLOOKUP(PRSMen2017[[#This Row],[FIS Card]],fix8M[],2,FALSE),0)</f>
        <v>17</v>
      </c>
      <c r="R26" s="28">
        <f>IFERROR(VLOOKUP(Q26,PointsLookup[],2,FALSE),0)</f>
        <v>14</v>
      </c>
      <c r="S26" s="28">
        <f>IFERROR(VLOOKUP(PRSMen2017[[#This Row],[FIS Card]],fix9M[],2,FALSE),0)</f>
        <v>0</v>
      </c>
      <c r="T26" s="28">
        <f>IFERROR(VLOOKUP(S26,PointsLookup[],2,FALSE),0)</f>
        <v>0</v>
      </c>
      <c r="U26" s="28">
        <f>IFERROR(VLOOKUP(PRSMen2017[[#This Row],[FIS Card]],fix10M[],2,FALSE),0)</f>
        <v>12</v>
      </c>
      <c r="V26" s="29">
        <f>IFERROR(VLOOKUP(U26,PointsLookup[],2,FALSE),0)</f>
        <v>22</v>
      </c>
      <c r="W26" s="27">
        <f>IFERROR(VLOOKUP(PRSMen2017[[#This Row],[FIS Card]],fix11M[],2,FALSE),0)</f>
        <v>15</v>
      </c>
      <c r="X26" s="28">
        <f>IFERROR(VLOOKUP(W26,PointsLookup[],2,FALSE),0)</f>
        <v>16</v>
      </c>
      <c r="Y26" s="28">
        <f>IFERROR(VLOOKUP(PRSMen2017[[#This Row],[FIS Card]],fix12M[],2,FALSE),0)</f>
        <v>15</v>
      </c>
      <c r="Z26" s="28">
        <f>IFERROR(VLOOKUP(Y26,PointsLookup[],2,FALSE),0)</f>
        <v>16</v>
      </c>
      <c r="AA26" s="28">
        <f>IFERROR(VLOOKUP(PRSMen2017[[#This Row],[FIS Card]],fix13M[],2,FALSE),0)</f>
        <v>0</v>
      </c>
      <c r="AB26" s="28">
        <f>IFERROR(VLOOKUP(AA26,PointsLookup[],2,FALSE),0)</f>
        <v>0</v>
      </c>
      <c r="AC26" s="28">
        <f>IFERROR(VLOOKUP(PRSMen2017[[#This Row],[FIS Card]],fix14M[],2,FALSE),0)</f>
        <v>7</v>
      </c>
      <c r="AD26" s="29">
        <f>IFERROR(VLOOKUP(AC26,PointsLookup[],2,FALSE),0)</f>
        <v>36</v>
      </c>
      <c r="AE26" s="27">
        <f>IFERROR(VLOOKUP(PRSMen2017[[#This Row],[FIS Card]],fix15M[],2,FALSE),0)</f>
        <v>0</v>
      </c>
      <c r="AF26" s="28">
        <f>IFERROR(VLOOKUP(AE26,PointsLookup[],2,FALSE),0)</f>
        <v>0</v>
      </c>
      <c r="AG26" s="28">
        <f>IFERROR(VLOOKUP(PRSMen2017[[#This Row],[FIS Card]],fix16M[],2,FALSE),0)</f>
        <v>0</v>
      </c>
      <c r="AH26" s="29">
        <f>IFERROR(VLOOKUP(AG26,PointsLookup[],2,FALSE),0)</f>
        <v>0</v>
      </c>
      <c r="AI26" s="27">
        <f>IFERROR(VLOOKUP(PRSMen2017[[#This Row],[FIS Card]],fix17M[],2,FALSE),0)</f>
        <v>0</v>
      </c>
      <c r="AJ26" s="28">
        <f>IFERROR(VLOOKUP(AI26,PointsLookup[],2,FALSE),0)</f>
        <v>0</v>
      </c>
      <c r="AK26" s="28">
        <f>IFERROR(VLOOKUP(PRSMen2017[[#This Row],[FIS Card]],fix18M[],2,FALSE),0)</f>
        <v>8</v>
      </c>
      <c r="AL26" s="29">
        <f>IFERROR(VLOOKUP(AK26,PointsLookup[],2,FALSE),0)</f>
        <v>32</v>
      </c>
    </row>
    <row r="27" spans="1:38" x14ac:dyDescent="0.25">
      <c r="A27">
        <v>22</v>
      </c>
      <c r="B27" s="56">
        <v>104694</v>
      </c>
      <c r="C27" s="56" t="s">
        <v>353</v>
      </c>
      <c r="D27" s="57" t="s">
        <v>352</v>
      </c>
      <c r="E27" s="56" t="s">
        <v>35</v>
      </c>
      <c r="F27" s="56">
        <v>1999</v>
      </c>
      <c r="G27">
        <f t="shared" si="0"/>
        <v>157</v>
      </c>
      <c r="H27">
        <f>IF(PRSMen2017[[#This Row],[OA_PTS]]&gt;0,_xlfn.RANK.EQ(PRSMen2017[[#This Row],[OA_PTS]],PRSMen2017[OA_PTS]),"")</f>
        <v>22</v>
      </c>
      <c r="I27" s="20">
        <f>PRSMen2017[[#This Row],[7p]]+PRSMen2017[[#This Row],[8p]]+PRSMen2017[[#This Row],[11p]]+PRSMen2017[[#This Row],[12p]]</f>
        <v>29</v>
      </c>
      <c r="J2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128</v>
      </c>
      <c r="K27" s="27">
        <f>IFERROR(VLOOKUP(PRSMen2017[[#This Row],[FIS Card]],fix5M[],2,FALSE),0)</f>
        <v>4</v>
      </c>
      <c r="L27" s="28">
        <f>IFERROR(VLOOKUP(K27,PointsLookup[],2,FALSE),0)</f>
        <v>50</v>
      </c>
      <c r="M27" s="28">
        <f>IFERROR(VLOOKUP(PRSMen2017[[#This Row],[FIS Card]],fix6M[],2,FALSE),0)</f>
        <v>4</v>
      </c>
      <c r="N27" s="29">
        <f>IFERROR(VLOOKUP(M27,PointsLookup[],2,FALSE),0)</f>
        <v>50</v>
      </c>
      <c r="O27" s="27">
        <f>IFERROR(VLOOKUP(PRSMen2017[[#This Row],[FIS Card]],fix7M[],2,FALSE),0)</f>
        <v>0</v>
      </c>
      <c r="P27" s="28">
        <f>IFERROR(VLOOKUP(O27,PointsLookup[],2,FALSE),0)</f>
        <v>0</v>
      </c>
      <c r="Q27" s="28">
        <f>IFERROR(VLOOKUP(PRSMen2017[[#This Row],[FIS Card]],fix8M[],2,FALSE),0)</f>
        <v>9</v>
      </c>
      <c r="R27" s="28">
        <f>IFERROR(VLOOKUP(Q27,PointsLookup[],2,FALSE),0)</f>
        <v>29</v>
      </c>
      <c r="S27" s="28">
        <f>IFERROR(VLOOKUP(PRSMen2017[[#This Row],[FIS Card]],fix9M[],2,FALSE),0)</f>
        <v>11</v>
      </c>
      <c r="T27" s="28">
        <f>IFERROR(VLOOKUP(S27,PointsLookup[],2,FALSE),0)</f>
        <v>24</v>
      </c>
      <c r="U27" s="28">
        <f>IFERROR(VLOOKUP(PRSMen2017[[#This Row],[FIS Card]],fix10M[],2,FALSE),0)</f>
        <v>27</v>
      </c>
      <c r="V27" s="29">
        <f>IFERROR(VLOOKUP(U27,PointsLookup[],2,FALSE),0)</f>
        <v>4</v>
      </c>
      <c r="W27" s="27">
        <f>IFERROR(VLOOKUP(PRSMen2017[[#This Row],[FIS Card]],fix11M[],2,FALSE),0)</f>
        <v>0</v>
      </c>
      <c r="X27" s="28">
        <f>IFERROR(VLOOKUP(W27,PointsLookup[],2,FALSE),0)</f>
        <v>0</v>
      </c>
      <c r="Y27" s="28">
        <f>IFERROR(VLOOKUP(PRSMen2017[[#This Row],[FIS Card]],fix12M[],2,FALSE),0)</f>
        <v>0</v>
      </c>
      <c r="Z27" s="28">
        <f>IFERROR(VLOOKUP(Y27,PointsLookup[],2,FALSE),0)</f>
        <v>0</v>
      </c>
      <c r="AA27" s="28">
        <f>IFERROR(VLOOKUP(PRSMen2017[[#This Row],[FIS Card]],fix13M[],2,FALSE),0)</f>
        <v>0</v>
      </c>
      <c r="AB27" s="28">
        <f>IFERROR(VLOOKUP(AA27,PointsLookup[],2,FALSE),0)</f>
        <v>0</v>
      </c>
      <c r="AC27" s="28">
        <f>IFERROR(VLOOKUP(PRSMen2017[[#This Row],[FIS Card]],fix14M[],2,FALSE),0)</f>
        <v>0</v>
      </c>
      <c r="AD27" s="29">
        <f>IFERROR(VLOOKUP(AC27,PointsLookup[],2,FALSE),0)</f>
        <v>0</v>
      </c>
      <c r="AE27" s="27">
        <f>IFERROR(VLOOKUP(PRSMen2017[[#This Row],[FIS Card]],fix15M[],2,FALSE),0)</f>
        <v>0</v>
      </c>
      <c r="AF27" s="28">
        <f>IFERROR(VLOOKUP(AE27,PointsLookup[],2,FALSE),0)</f>
        <v>0</v>
      </c>
      <c r="AG27" s="28">
        <f>IFERROR(VLOOKUP(PRSMen2017[[#This Row],[FIS Card]],fix16M[],2,FALSE),0)</f>
        <v>0</v>
      </c>
      <c r="AH27" s="29">
        <f>IFERROR(VLOOKUP(AG27,PointsLookup[],2,FALSE),0)</f>
        <v>0</v>
      </c>
      <c r="AI27" s="27">
        <f>IFERROR(VLOOKUP(PRSMen2017[[#This Row],[FIS Card]],fix17M[],2,FALSE),0)</f>
        <v>0</v>
      </c>
      <c r="AJ27" s="28">
        <f>IFERROR(VLOOKUP(AI27,PointsLookup[],2,FALSE),0)</f>
        <v>0</v>
      </c>
      <c r="AK27" s="28">
        <f>IFERROR(VLOOKUP(PRSMen2017[[#This Row],[FIS Card]],fix18M[],2,FALSE),0)</f>
        <v>0</v>
      </c>
      <c r="AL27" s="29">
        <f>IFERROR(VLOOKUP(AK27,PointsLookup[],2,FALSE),0)</f>
        <v>0</v>
      </c>
    </row>
    <row r="28" spans="1:38" x14ac:dyDescent="0.25">
      <c r="A28">
        <v>23</v>
      </c>
      <c r="B28" s="56">
        <v>104467</v>
      </c>
      <c r="C28" s="56" t="s">
        <v>379</v>
      </c>
      <c r="D28" s="57" t="s">
        <v>378</v>
      </c>
      <c r="E28" s="56" t="s">
        <v>36</v>
      </c>
      <c r="F28" s="56">
        <v>1997</v>
      </c>
      <c r="G28">
        <f t="shared" si="0"/>
        <v>150</v>
      </c>
      <c r="H28">
        <f>IF(PRSMen2017[[#This Row],[OA_PTS]]&gt;0,_xlfn.RANK.EQ(PRSMen2017[[#This Row],[OA_PTS]],PRSMen2017[OA_PTS]),"")</f>
        <v>23</v>
      </c>
      <c r="I28" s="20">
        <f>PRSMen2017[[#This Row],[7p]]+PRSMen2017[[#This Row],[8p]]+PRSMen2017[[#This Row],[11p]]+PRSMen2017[[#This Row],[12p]]</f>
        <v>50</v>
      </c>
      <c r="J2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100</v>
      </c>
      <c r="K28" s="27">
        <f>IFERROR(VLOOKUP(PRSMen2017[[#This Row],[FIS Card]],fix5M[],2,FALSE),0)</f>
        <v>1</v>
      </c>
      <c r="L28" s="28">
        <f>IFERROR(VLOOKUP(K28,PointsLookup[],2,FALSE),0)</f>
        <v>100</v>
      </c>
      <c r="M28" s="28">
        <f>IFERROR(VLOOKUP(PRSMen2017[[#This Row],[FIS Card]],fix6M[],2,FALSE),0)</f>
        <v>0</v>
      </c>
      <c r="N28" s="29">
        <f>IFERROR(VLOOKUP(M28,PointsLookup[],2,FALSE),0)</f>
        <v>0</v>
      </c>
      <c r="O28" s="27">
        <f>IFERROR(VLOOKUP(PRSMen2017[[#This Row],[FIS Card]],fix7M[],2,FALSE),0)</f>
        <v>0</v>
      </c>
      <c r="P28" s="28">
        <f>IFERROR(VLOOKUP(O28,PointsLookup[],2,FALSE),0)</f>
        <v>0</v>
      </c>
      <c r="Q28" s="28">
        <f>IFERROR(VLOOKUP(PRSMen2017[[#This Row],[FIS Card]],fix8M[],2,FALSE),0)</f>
        <v>4</v>
      </c>
      <c r="R28" s="28">
        <f>IFERROR(VLOOKUP(Q28,PointsLookup[],2,FALSE),0)</f>
        <v>50</v>
      </c>
      <c r="S28" s="28">
        <f>IFERROR(VLOOKUP(PRSMen2017[[#This Row],[FIS Card]],fix9M[],2,FALSE),0)</f>
        <v>0</v>
      </c>
      <c r="T28" s="28">
        <f>IFERROR(VLOOKUP(S28,PointsLookup[],2,FALSE),0)</f>
        <v>0</v>
      </c>
      <c r="U28" s="28">
        <f>IFERROR(VLOOKUP(PRSMen2017[[#This Row],[FIS Card]],fix10M[],2,FALSE),0)</f>
        <v>0</v>
      </c>
      <c r="V28" s="29">
        <f>IFERROR(VLOOKUP(U28,PointsLookup[],2,FALSE),0)</f>
        <v>0</v>
      </c>
      <c r="W28" s="27">
        <f>IFERROR(VLOOKUP(PRSMen2017[[#This Row],[FIS Card]],fix11M[],2,FALSE),0)</f>
        <v>0</v>
      </c>
      <c r="X28" s="28">
        <f>IFERROR(VLOOKUP(W28,PointsLookup[],2,FALSE),0)</f>
        <v>0</v>
      </c>
      <c r="Y28" s="28">
        <f>IFERROR(VLOOKUP(PRSMen2017[[#This Row],[FIS Card]],fix12M[],2,FALSE),0)</f>
        <v>0</v>
      </c>
      <c r="Z28" s="28">
        <f>IFERROR(VLOOKUP(Y28,PointsLookup[],2,FALSE),0)</f>
        <v>0</v>
      </c>
      <c r="AA28" s="28">
        <f>IFERROR(VLOOKUP(PRSMen2017[[#This Row],[FIS Card]],fix13M[],2,FALSE),0)</f>
        <v>0</v>
      </c>
      <c r="AB28" s="28">
        <f>IFERROR(VLOOKUP(AA28,PointsLookup[],2,FALSE),0)</f>
        <v>0</v>
      </c>
      <c r="AC28" s="28">
        <f>IFERROR(VLOOKUP(PRSMen2017[[#This Row],[FIS Card]],fix14M[],2,FALSE),0)</f>
        <v>0</v>
      </c>
      <c r="AD28" s="29">
        <f>IFERROR(VLOOKUP(AC28,PointsLookup[],2,FALSE),0)</f>
        <v>0</v>
      </c>
      <c r="AE28" s="27">
        <f>IFERROR(VLOOKUP(PRSMen2017[[#This Row],[FIS Card]],fix15M[],2,FALSE),0)</f>
        <v>0</v>
      </c>
      <c r="AF28" s="28">
        <f>IFERROR(VLOOKUP(AE28,PointsLookup[],2,FALSE),0)</f>
        <v>0</v>
      </c>
      <c r="AG28" s="28">
        <f>IFERROR(VLOOKUP(PRSMen2017[[#This Row],[FIS Card]],fix16M[],2,FALSE),0)</f>
        <v>0</v>
      </c>
      <c r="AH28" s="29">
        <f>IFERROR(VLOOKUP(AG28,PointsLookup[],2,FALSE),0)</f>
        <v>0</v>
      </c>
      <c r="AI28" s="27">
        <f>IFERROR(VLOOKUP(PRSMen2017[[#This Row],[FIS Card]],fix17M[],2,FALSE),0)</f>
        <v>0</v>
      </c>
      <c r="AJ28" s="28">
        <f>IFERROR(VLOOKUP(AI28,PointsLookup[],2,FALSE),0)</f>
        <v>0</v>
      </c>
      <c r="AK28" s="28">
        <f>IFERROR(VLOOKUP(PRSMen2017[[#This Row],[FIS Card]],fix18M[],2,FALSE),0)</f>
        <v>0</v>
      </c>
      <c r="AL28" s="29">
        <f>IFERROR(VLOOKUP(AK28,PointsLookup[],2,FALSE),0)</f>
        <v>0</v>
      </c>
    </row>
    <row r="29" spans="1:38" x14ac:dyDescent="0.25">
      <c r="A29">
        <v>24</v>
      </c>
      <c r="B29" s="56">
        <v>104917</v>
      </c>
      <c r="C29" s="56" t="s">
        <v>356</v>
      </c>
      <c r="D29" s="57" t="s">
        <v>355</v>
      </c>
      <c r="E29" s="56" t="s">
        <v>36</v>
      </c>
      <c r="F29" s="56">
        <v>2000</v>
      </c>
      <c r="G29">
        <f t="shared" si="0"/>
        <v>138</v>
      </c>
      <c r="H29">
        <f>IF(PRSMen2017[[#This Row],[OA_PTS]]&gt;0,_xlfn.RANK.EQ(PRSMen2017[[#This Row],[OA_PTS]],PRSMen2017[OA_PTS]),"")</f>
        <v>24</v>
      </c>
      <c r="I29" s="20">
        <f>PRSMen2017[[#This Row],[7p]]+PRSMen2017[[#This Row],[8p]]+PRSMen2017[[#This Row],[11p]]+PRSMen2017[[#This Row],[12p]]</f>
        <v>13</v>
      </c>
      <c r="J29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125</v>
      </c>
      <c r="K29" s="27">
        <f>IFERROR(VLOOKUP(PRSMen2017[[#This Row],[FIS Card]],fix5M[],2,FALSE),0)</f>
        <v>0</v>
      </c>
      <c r="L29" s="28">
        <f>IFERROR(VLOOKUP(K29,PointsLookup[],2,FALSE),0)</f>
        <v>0</v>
      </c>
      <c r="M29" s="28">
        <f>IFERROR(VLOOKUP(PRSMen2017[[#This Row],[FIS Card]],fix6M[],2,FALSE),0)</f>
        <v>16</v>
      </c>
      <c r="N29" s="29">
        <f>IFERROR(VLOOKUP(M29,PointsLookup[],2,FALSE),0)</f>
        <v>15</v>
      </c>
      <c r="O29" s="27">
        <f>IFERROR(VLOOKUP(PRSMen2017[[#This Row],[FIS Card]],fix7M[],2,FALSE),0)</f>
        <v>18</v>
      </c>
      <c r="P29" s="28">
        <f>IFERROR(VLOOKUP(O29,PointsLookup[],2,FALSE),0)</f>
        <v>13</v>
      </c>
      <c r="Q29" s="28">
        <f>IFERROR(VLOOKUP(PRSMen2017[[#This Row],[FIS Card]],fix8M[],2,FALSE),0)</f>
        <v>0</v>
      </c>
      <c r="R29" s="28">
        <f>IFERROR(VLOOKUP(Q29,PointsLookup[],2,FALSE),0)</f>
        <v>0</v>
      </c>
      <c r="S29" s="28">
        <f>IFERROR(VLOOKUP(PRSMen2017[[#This Row],[FIS Card]],fix9M[],2,FALSE),0)</f>
        <v>15</v>
      </c>
      <c r="T29" s="28">
        <f>IFERROR(VLOOKUP(S29,PointsLookup[],2,FALSE),0)</f>
        <v>16</v>
      </c>
      <c r="U29" s="28">
        <f>IFERROR(VLOOKUP(PRSMen2017[[#This Row],[FIS Card]],fix10M[],2,FALSE),0)</f>
        <v>20</v>
      </c>
      <c r="V29" s="29">
        <f>IFERROR(VLOOKUP(U29,PointsLookup[],2,FALSE),0)</f>
        <v>11</v>
      </c>
      <c r="W29" s="27">
        <f>IFERROR(VLOOKUP(PRSMen2017[[#This Row],[FIS Card]],fix11M[],2,FALSE),0)</f>
        <v>0</v>
      </c>
      <c r="X29" s="28">
        <f>IFERROR(VLOOKUP(W29,PointsLookup[],2,FALSE),0)</f>
        <v>0</v>
      </c>
      <c r="Y29" s="28">
        <f>IFERROR(VLOOKUP(PRSMen2017[[#This Row],[FIS Card]],fix12M[],2,FALSE),0)</f>
        <v>0</v>
      </c>
      <c r="Z29" s="28">
        <f>IFERROR(VLOOKUP(Y29,PointsLookup[],2,FALSE),0)</f>
        <v>0</v>
      </c>
      <c r="AA29" s="28">
        <f>IFERROR(VLOOKUP(PRSMen2017[[#This Row],[FIS Card]],fix13M[],2,FALSE),0)</f>
        <v>0</v>
      </c>
      <c r="AB29" s="28">
        <f>IFERROR(VLOOKUP(AA29,PointsLookup[],2,FALSE),0)</f>
        <v>0</v>
      </c>
      <c r="AC29" s="28">
        <f>IFERROR(VLOOKUP(PRSMen2017[[#This Row],[FIS Card]],fix14M[],2,FALSE),0)</f>
        <v>0</v>
      </c>
      <c r="AD29" s="29">
        <f>IFERROR(VLOOKUP(AC29,PointsLookup[],2,FALSE),0)</f>
        <v>0</v>
      </c>
      <c r="AE29" s="27">
        <f>IFERROR(VLOOKUP(PRSMen2017[[#This Row],[FIS Card]],fix15M[],2,FALSE),0)</f>
        <v>18</v>
      </c>
      <c r="AF29" s="28">
        <f>IFERROR(VLOOKUP(AE29,PointsLookup[],2,FALSE),0)</f>
        <v>13</v>
      </c>
      <c r="AG29" s="28">
        <f>IFERROR(VLOOKUP(PRSMen2017[[#This Row],[FIS Card]],fix16M[],2,FALSE),0)</f>
        <v>4</v>
      </c>
      <c r="AH29" s="29">
        <f>IFERROR(VLOOKUP(AG29,PointsLookup[],2,FALSE),0)</f>
        <v>50</v>
      </c>
      <c r="AI29" s="27">
        <f>IFERROR(VLOOKUP(PRSMen2017[[#This Row],[FIS Card]],fix17M[],2,FALSE),0)</f>
        <v>0</v>
      </c>
      <c r="AJ29" s="28">
        <f>IFERROR(VLOOKUP(AI29,PointsLookup[],2,FALSE),0)</f>
        <v>0</v>
      </c>
      <c r="AK29" s="28">
        <f>IFERROR(VLOOKUP(PRSMen2017[[#This Row],[FIS Card]],fix18M[],2,FALSE),0)</f>
        <v>13</v>
      </c>
      <c r="AL29" s="29">
        <f>IFERROR(VLOOKUP(AK29,PointsLookup[],2,FALSE),0)</f>
        <v>20</v>
      </c>
    </row>
    <row r="30" spans="1:38" x14ac:dyDescent="0.25">
      <c r="A30">
        <v>25</v>
      </c>
      <c r="B30" s="56">
        <v>104682</v>
      </c>
      <c r="C30" s="56" t="s">
        <v>344</v>
      </c>
      <c r="D30" s="57" t="s">
        <v>343</v>
      </c>
      <c r="E30" s="56" t="s">
        <v>41</v>
      </c>
      <c r="F30" s="56">
        <v>1999</v>
      </c>
      <c r="G30">
        <f t="shared" si="0"/>
        <v>136</v>
      </c>
      <c r="H30">
        <f>IF(PRSMen2017[[#This Row],[OA_PTS]]&gt;0,_xlfn.RANK.EQ(PRSMen2017[[#This Row],[OA_PTS]],PRSMen2017[OA_PTS]),"")</f>
        <v>25</v>
      </c>
      <c r="I30" s="20">
        <f>PRSMen2017[[#This Row],[7p]]+PRSMen2017[[#This Row],[8p]]+PRSMen2017[[#This Row],[11p]]+PRSMen2017[[#This Row],[12p]]</f>
        <v>35</v>
      </c>
      <c r="J30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101</v>
      </c>
      <c r="K30" s="27">
        <f>IFERROR(VLOOKUP(PRSMen2017[[#This Row],[FIS Card]],fix5M[],2,FALSE),0)</f>
        <v>0</v>
      </c>
      <c r="L30" s="28">
        <f>IFERROR(VLOOKUP(K30,PointsLookup[],2,FALSE),0)</f>
        <v>0</v>
      </c>
      <c r="M30" s="28">
        <f>IFERROR(VLOOKUP(PRSMen2017[[#This Row],[FIS Card]],fix6M[],2,FALSE),0)</f>
        <v>12</v>
      </c>
      <c r="N30" s="29">
        <f>IFERROR(VLOOKUP(M30,PointsLookup[],2,FALSE),0)</f>
        <v>22</v>
      </c>
      <c r="O30" s="27">
        <f>IFERROR(VLOOKUP(PRSMen2017[[#This Row],[FIS Card]],fix7M[],2,FALSE),0)</f>
        <v>0</v>
      </c>
      <c r="P30" s="28">
        <f>IFERROR(VLOOKUP(O30,PointsLookup[],2,FALSE),0)</f>
        <v>0</v>
      </c>
      <c r="Q30" s="28">
        <f>IFERROR(VLOOKUP(PRSMen2017[[#This Row],[FIS Card]],fix8M[],2,FALSE),0)</f>
        <v>23</v>
      </c>
      <c r="R30" s="28">
        <f>IFERROR(VLOOKUP(Q30,PointsLookup[],2,FALSE),0)</f>
        <v>8</v>
      </c>
      <c r="S30" s="28">
        <f>IFERROR(VLOOKUP(PRSMen2017[[#This Row],[FIS Card]],fix9M[],2,FALSE),0)</f>
        <v>0</v>
      </c>
      <c r="T30" s="28">
        <f>IFERROR(VLOOKUP(S30,PointsLookup[],2,FALSE),0)</f>
        <v>0</v>
      </c>
      <c r="U30" s="28">
        <f>IFERROR(VLOOKUP(PRSMen2017[[#This Row],[FIS Card]],fix10M[],2,FALSE),0)</f>
        <v>13</v>
      </c>
      <c r="V30" s="29">
        <f>IFERROR(VLOOKUP(U30,PointsLookup[],2,FALSE),0)</f>
        <v>20</v>
      </c>
      <c r="W30" s="27">
        <f>IFERROR(VLOOKUP(PRSMen2017[[#This Row],[FIS Card]],fix11M[],2,FALSE),0)</f>
        <v>19</v>
      </c>
      <c r="X30" s="28">
        <f>IFERROR(VLOOKUP(W30,PointsLookup[],2,FALSE),0)</f>
        <v>12</v>
      </c>
      <c r="Y30" s="28">
        <f>IFERROR(VLOOKUP(PRSMen2017[[#This Row],[FIS Card]],fix12M[],2,FALSE),0)</f>
        <v>16</v>
      </c>
      <c r="Z30" s="28">
        <f>IFERROR(VLOOKUP(Y30,PointsLookup[],2,FALSE),0)</f>
        <v>15</v>
      </c>
      <c r="AA30" s="28">
        <f>IFERROR(VLOOKUP(PRSMen2017[[#This Row],[FIS Card]],fix13M[],2,FALSE),0)</f>
        <v>10</v>
      </c>
      <c r="AB30" s="28">
        <f>IFERROR(VLOOKUP(AA30,PointsLookup[],2,FALSE),0)</f>
        <v>26</v>
      </c>
      <c r="AC30" s="28">
        <f>IFERROR(VLOOKUP(PRSMen2017[[#This Row],[FIS Card]],fix14M[],2,FALSE),0)</f>
        <v>0</v>
      </c>
      <c r="AD30" s="29">
        <f>IFERROR(VLOOKUP(AC30,PointsLookup[],2,FALSE),0)</f>
        <v>0</v>
      </c>
      <c r="AE30" s="27">
        <f>IFERROR(VLOOKUP(PRSMen2017[[#This Row],[FIS Card]],fix15M[],2,FALSE),0)</f>
        <v>16</v>
      </c>
      <c r="AF30" s="28">
        <f>IFERROR(VLOOKUP(AE30,PointsLookup[],2,FALSE),0)</f>
        <v>15</v>
      </c>
      <c r="AG30" s="28">
        <f>IFERROR(VLOOKUP(PRSMen2017[[#This Row],[FIS Card]],fix16M[],2,FALSE),0)</f>
        <v>0</v>
      </c>
      <c r="AH30" s="29">
        <f>IFERROR(VLOOKUP(AG30,PointsLookup[],2,FALSE),0)</f>
        <v>0</v>
      </c>
      <c r="AI30" s="27">
        <f>IFERROR(VLOOKUP(PRSMen2017[[#This Row],[FIS Card]],fix17M[],2,FALSE),0)</f>
        <v>0</v>
      </c>
      <c r="AJ30" s="28">
        <f>IFERROR(VLOOKUP(AI30,PointsLookup[],2,FALSE),0)</f>
        <v>0</v>
      </c>
      <c r="AK30" s="28">
        <f>IFERROR(VLOOKUP(PRSMen2017[[#This Row],[FIS Card]],fix18M[],2,FALSE),0)</f>
        <v>14</v>
      </c>
      <c r="AL30" s="29">
        <f>IFERROR(VLOOKUP(AK30,PointsLookup[],2,FALSE),0)</f>
        <v>18</v>
      </c>
    </row>
    <row r="31" spans="1:38" x14ac:dyDescent="0.25">
      <c r="A31">
        <v>26</v>
      </c>
      <c r="B31" s="56">
        <v>104918</v>
      </c>
      <c r="C31" s="56" t="s">
        <v>60</v>
      </c>
      <c r="D31" s="57" t="s">
        <v>371</v>
      </c>
      <c r="E31" s="56" t="s">
        <v>36</v>
      </c>
      <c r="F31" s="56">
        <v>2000</v>
      </c>
      <c r="G31">
        <f t="shared" si="0"/>
        <v>136</v>
      </c>
      <c r="H31">
        <f>IF(PRSMen2017[[#This Row],[OA_PTS]]&gt;0,_xlfn.RANK.EQ(PRSMen2017[[#This Row],[OA_PTS]],PRSMen2017[OA_PTS]),"")</f>
        <v>25</v>
      </c>
      <c r="I31" s="20">
        <f>PRSMen2017[[#This Row],[7p]]+PRSMen2017[[#This Row],[8p]]+PRSMen2017[[#This Row],[11p]]+PRSMen2017[[#This Row],[12p]]</f>
        <v>27</v>
      </c>
      <c r="J31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109</v>
      </c>
      <c r="K31" s="27">
        <f>IFERROR(VLOOKUP(PRSMen2017[[#This Row],[FIS Card]],fix5M[],2,FALSE),0)</f>
        <v>17</v>
      </c>
      <c r="L31" s="28">
        <f>IFERROR(VLOOKUP(K31,PointsLookup[],2,FALSE),0)</f>
        <v>14</v>
      </c>
      <c r="M31" s="28">
        <f>IFERROR(VLOOKUP(PRSMen2017[[#This Row],[FIS Card]],fix6M[],2,FALSE),0)</f>
        <v>0</v>
      </c>
      <c r="N31" s="29">
        <f>IFERROR(VLOOKUP(M31,PointsLookup[],2,FALSE),0)</f>
        <v>0</v>
      </c>
      <c r="O31" s="27">
        <f>IFERROR(VLOOKUP(PRSMen2017[[#This Row],[FIS Card]],fix7M[],2,FALSE),0)</f>
        <v>22</v>
      </c>
      <c r="P31" s="28">
        <f>IFERROR(VLOOKUP(O31,PointsLookup[],2,FALSE),0)</f>
        <v>9</v>
      </c>
      <c r="Q31" s="28">
        <f>IFERROR(VLOOKUP(PRSMen2017[[#This Row],[FIS Card]],fix8M[],2,FALSE),0)</f>
        <v>24</v>
      </c>
      <c r="R31" s="28">
        <f>IFERROR(VLOOKUP(Q31,PointsLookup[],2,FALSE),0)</f>
        <v>7</v>
      </c>
      <c r="S31" s="28">
        <f>IFERROR(VLOOKUP(PRSMen2017[[#This Row],[FIS Card]],fix9M[],2,FALSE),0)</f>
        <v>20</v>
      </c>
      <c r="T31" s="28">
        <f>IFERROR(VLOOKUP(S31,PointsLookup[],2,FALSE),0)</f>
        <v>11</v>
      </c>
      <c r="U31" s="28">
        <f>IFERROR(VLOOKUP(PRSMen2017[[#This Row],[FIS Card]],fix10M[],2,FALSE),0)</f>
        <v>22</v>
      </c>
      <c r="V31" s="29">
        <f>IFERROR(VLOOKUP(U31,PointsLookup[],2,FALSE),0)</f>
        <v>9</v>
      </c>
      <c r="W31" s="27">
        <f>IFERROR(VLOOKUP(PRSMen2017[[#This Row],[FIS Card]],fix11M[],2,FALSE),0)</f>
        <v>0</v>
      </c>
      <c r="X31" s="28">
        <f>IFERROR(VLOOKUP(W31,PointsLookup[],2,FALSE),0)</f>
        <v>0</v>
      </c>
      <c r="Y31" s="28">
        <f>IFERROR(VLOOKUP(PRSMen2017[[#This Row],[FIS Card]],fix12M[],2,FALSE),0)</f>
        <v>20</v>
      </c>
      <c r="Z31" s="28">
        <f>IFERROR(VLOOKUP(Y31,PointsLookup[],2,FALSE),0)</f>
        <v>11</v>
      </c>
      <c r="AA31" s="28">
        <f>IFERROR(VLOOKUP(PRSMen2017[[#This Row],[FIS Card]],fix13M[],2,FALSE),0)</f>
        <v>0</v>
      </c>
      <c r="AB31" s="28">
        <f>IFERROR(VLOOKUP(AA31,PointsLookup[],2,FALSE),0)</f>
        <v>0</v>
      </c>
      <c r="AC31" s="28">
        <f>IFERROR(VLOOKUP(PRSMen2017[[#This Row],[FIS Card]],fix14M[],2,FALSE),0)</f>
        <v>13</v>
      </c>
      <c r="AD31" s="29">
        <f>IFERROR(VLOOKUP(AC31,PointsLookup[],2,FALSE),0)</f>
        <v>20</v>
      </c>
      <c r="AE31" s="27">
        <f>IFERROR(VLOOKUP(PRSMen2017[[#This Row],[FIS Card]],fix15M[],2,FALSE),0)</f>
        <v>22</v>
      </c>
      <c r="AF31" s="28">
        <f>IFERROR(VLOOKUP(AE31,PointsLookup[],2,FALSE),0)</f>
        <v>9</v>
      </c>
      <c r="AG31" s="28">
        <f>IFERROR(VLOOKUP(PRSMen2017[[#This Row],[FIS Card]],fix16M[],2,FALSE),0)</f>
        <v>11</v>
      </c>
      <c r="AH31" s="29">
        <f>IFERROR(VLOOKUP(AG31,PointsLookup[],2,FALSE),0)</f>
        <v>24</v>
      </c>
      <c r="AI31" s="27">
        <f>IFERROR(VLOOKUP(PRSMen2017[[#This Row],[FIS Card]],fix17M[],2,FALSE),0)</f>
        <v>0</v>
      </c>
      <c r="AJ31" s="28">
        <f>IFERROR(VLOOKUP(AI31,PointsLookup[],2,FALSE),0)</f>
        <v>0</v>
      </c>
      <c r="AK31" s="28">
        <f>IFERROR(VLOOKUP(PRSMen2017[[#This Row],[FIS Card]],fix18M[],2,FALSE),0)</f>
        <v>12</v>
      </c>
      <c r="AL31" s="29">
        <f>IFERROR(VLOOKUP(AK31,PointsLookup[],2,FALSE),0)</f>
        <v>22</v>
      </c>
    </row>
    <row r="32" spans="1:38" x14ac:dyDescent="0.25">
      <c r="A32">
        <v>27</v>
      </c>
      <c r="B32" s="56">
        <v>104696</v>
      </c>
      <c r="C32" s="56" t="s">
        <v>53</v>
      </c>
      <c r="D32" s="57" t="s">
        <v>404</v>
      </c>
      <c r="E32" s="56" t="s">
        <v>35</v>
      </c>
      <c r="F32" s="56">
        <v>1999</v>
      </c>
      <c r="G32">
        <f t="shared" si="0"/>
        <v>135</v>
      </c>
      <c r="H32">
        <f>IF(PRSMen2017[[#This Row],[OA_PTS]]&gt;0,_xlfn.RANK.EQ(PRSMen2017[[#This Row],[OA_PTS]],PRSMen2017[OA_PTS]),"")</f>
        <v>27</v>
      </c>
      <c r="I32" s="20">
        <f>PRSMen2017[[#This Row],[7p]]+PRSMen2017[[#This Row],[8p]]+PRSMen2017[[#This Row],[11p]]+PRSMen2017[[#This Row],[12p]]</f>
        <v>42</v>
      </c>
      <c r="J32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93</v>
      </c>
      <c r="K32" s="27">
        <f>IFERROR(VLOOKUP(PRSMen2017[[#This Row],[FIS Card]],fix5M[],2,FALSE),0)</f>
        <v>22</v>
      </c>
      <c r="L32" s="28">
        <f>IFERROR(VLOOKUP(K32,PointsLookup[],2,FALSE),0)</f>
        <v>9</v>
      </c>
      <c r="M32" s="28">
        <f>IFERROR(VLOOKUP(PRSMen2017[[#This Row],[FIS Card]],fix6M[],2,FALSE),0)</f>
        <v>0</v>
      </c>
      <c r="N32" s="29">
        <f>IFERROR(VLOOKUP(M32,PointsLookup[],2,FALSE),0)</f>
        <v>0</v>
      </c>
      <c r="O32" s="27">
        <f>IFERROR(VLOOKUP(PRSMen2017[[#This Row],[FIS Card]],fix7M[],2,FALSE),0)</f>
        <v>21</v>
      </c>
      <c r="P32" s="28">
        <f>IFERROR(VLOOKUP(O32,PointsLookup[],2,FALSE),0)</f>
        <v>10</v>
      </c>
      <c r="Q32" s="28">
        <f>IFERROR(VLOOKUP(PRSMen2017[[#This Row],[FIS Card]],fix8M[],2,FALSE),0)</f>
        <v>26</v>
      </c>
      <c r="R32" s="28">
        <f>IFERROR(VLOOKUP(Q32,PointsLookup[],2,FALSE),0)</f>
        <v>5</v>
      </c>
      <c r="S32" s="28">
        <f>IFERROR(VLOOKUP(PRSMen2017[[#This Row],[FIS Card]],fix9M[],2,FALSE),0)</f>
        <v>0</v>
      </c>
      <c r="T32" s="28">
        <f>IFERROR(VLOOKUP(S32,PointsLookup[],2,FALSE),0)</f>
        <v>0</v>
      </c>
      <c r="U32" s="28">
        <f>IFERROR(VLOOKUP(PRSMen2017[[#This Row],[FIS Card]],fix10M[],2,FALSE),0)</f>
        <v>23</v>
      </c>
      <c r="V32" s="29">
        <f>IFERROR(VLOOKUP(U32,PointsLookup[],2,FALSE),0)</f>
        <v>8</v>
      </c>
      <c r="W32" s="27">
        <f>IFERROR(VLOOKUP(PRSMen2017[[#This Row],[FIS Card]],fix11M[],2,FALSE),0)</f>
        <v>18</v>
      </c>
      <c r="X32" s="28">
        <f>IFERROR(VLOOKUP(W32,PointsLookup[],2,FALSE),0)</f>
        <v>13</v>
      </c>
      <c r="Y32" s="28">
        <f>IFERROR(VLOOKUP(PRSMen2017[[#This Row],[FIS Card]],fix12M[],2,FALSE),0)</f>
        <v>17</v>
      </c>
      <c r="Z32" s="28">
        <f>IFERROR(VLOOKUP(Y32,PointsLookup[],2,FALSE),0)</f>
        <v>14</v>
      </c>
      <c r="AA32" s="28">
        <f>IFERROR(VLOOKUP(PRSMen2017[[#This Row],[FIS Card]],fix13M[],2,FALSE),0)</f>
        <v>0</v>
      </c>
      <c r="AB32" s="28">
        <f>IFERROR(VLOOKUP(AA32,PointsLookup[],2,FALSE),0)</f>
        <v>0</v>
      </c>
      <c r="AC32" s="28">
        <f>IFERROR(VLOOKUP(PRSMen2017[[#This Row],[FIS Card]],fix14M[],2,FALSE),0)</f>
        <v>15</v>
      </c>
      <c r="AD32" s="29">
        <f>IFERROR(VLOOKUP(AC32,PointsLookup[],2,FALSE),0)</f>
        <v>16</v>
      </c>
      <c r="AE32" s="27">
        <f>IFERROR(VLOOKUP(PRSMen2017[[#This Row],[FIS Card]],fix15M[],2,FALSE),0)</f>
        <v>0</v>
      </c>
      <c r="AF32" s="28">
        <f>IFERROR(VLOOKUP(AE32,PointsLookup[],2,FALSE),0)</f>
        <v>0</v>
      </c>
      <c r="AG32" s="28">
        <f>IFERROR(VLOOKUP(PRSMen2017[[#This Row],[FIS Card]],fix16M[],2,FALSE),0)</f>
        <v>17</v>
      </c>
      <c r="AH32" s="29">
        <f>IFERROR(VLOOKUP(AG32,PointsLookup[],2,FALSE),0)</f>
        <v>14</v>
      </c>
      <c r="AI32" s="27">
        <f>IFERROR(VLOOKUP(PRSMen2017[[#This Row],[FIS Card]],fix17M[],2,FALSE),0)</f>
        <v>8</v>
      </c>
      <c r="AJ32" s="28">
        <f>IFERROR(VLOOKUP(AI32,PointsLookup[],2,FALSE),0)</f>
        <v>32</v>
      </c>
      <c r="AK32" s="28">
        <f>IFERROR(VLOOKUP(PRSMen2017[[#This Row],[FIS Card]],fix18M[],2,FALSE),0)</f>
        <v>17</v>
      </c>
      <c r="AL32" s="29">
        <f>IFERROR(VLOOKUP(AK32,PointsLookup[],2,FALSE),0)</f>
        <v>14</v>
      </c>
    </row>
    <row r="33" spans="1:38" x14ac:dyDescent="0.25">
      <c r="A33">
        <v>28</v>
      </c>
      <c r="B33" s="56">
        <v>104683</v>
      </c>
      <c r="C33" s="56" t="s">
        <v>348</v>
      </c>
      <c r="D33" s="57" t="s">
        <v>347</v>
      </c>
      <c r="E33" s="56" t="s">
        <v>41</v>
      </c>
      <c r="F33" s="56">
        <v>1999</v>
      </c>
      <c r="G33">
        <f t="shared" si="0"/>
        <v>124</v>
      </c>
      <c r="H33">
        <f>IF(PRSMen2017[[#This Row],[OA_PTS]]&gt;0,_xlfn.RANK.EQ(PRSMen2017[[#This Row],[OA_PTS]],PRSMen2017[OA_PTS]),"")</f>
        <v>28</v>
      </c>
      <c r="I33" s="20">
        <f>PRSMen2017[[#This Row],[7p]]+PRSMen2017[[#This Row],[8p]]+PRSMen2017[[#This Row],[11p]]+PRSMen2017[[#This Row],[12p]]</f>
        <v>53</v>
      </c>
      <c r="J33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71</v>
      </c>
      <c r="K33" s="27">
        <f>IFERROR(VLOOKUP(PRSMen2017[[#This Row],[FIS Card]],fix5M[],2,FALSE),0)</f>
        <v>0</v>
      </c>
      <c r="L33" s="28">
        <f>IFERROR(VLOOKUP(K33,PointsLookup[],2,FALSE),0)</f>
        <v>0</v>
      </c>
      <c r="M33" s="28">
        <f>IFERROR(VLOOKUP(PRSMen2017[[#This Row],[FIS Card]],fix6M[],2,FALSE),0)</f>
        <v>0</v>
      </c>
      <c r="N33" s="29">
        <f>IFERROR(VLOOKUP(M33,PointsLookup[],2,FALSE),0)</f>
        <v>0</v>
      </c>
      <c r="O33" s="27">
        <f>IFERROR(VLOOKUP(PRSMen2017[[#This Row],[FIS Card]],fix7M[],2,FALSE),0)</f>
        <v>0</v>
      </c>
      <c r="P33" s="28">
        <f>IFERROR(VLOOKUP(O33,PointsLookup[],2,FALSE),0)</f>
        <v>0</v>
      </c>
      <c r="Q33" s="28">
        <f>IFERROR(VLOOKUP(PRSMen2017[[#This Row],[FIS Card]],fix8M[],2,FALSE),0)</f>
        <v>18</v>
      </c>
      <c r="R33" s="28">
        <f>IFERROR(VLOOKUP(Q33,PointsLookup[],2,FALSE),0)</f>
        <v>13</v>
      </c>
      <c r="S33" s="28">
        <f>IFERROR(VLOOKUP(PRSMen2017[[#This Row],[FIS Card]],fix9M[],2,FALSE),0)</f>
        <v>0</v>
      </c>
      <c r="T33" s="28">
        <f>IFERROR(VLOOKUP(S33,PointsLookup[],2,FALSE),0)</f>
        <v>0</v>
      </c>
      <c r="U33" s="28">
        <f>IFERROR(VLOOKUP(PRSMen2017[[#This Row],[FIS Card]],fix10M[],2,FALSE),0)</f>
        <v>0</v>
      </c>
      <c r="V33" s="29">
        <f>IFERROR(VLOOKUP(U33,PointsLookup[],2,FALSE),0)</f>
        <v>0</v>
      </c>
      <c r="W33" s="27">
        <f>IFERROR(VLOOKUP(PRSMen2017[[#This Row],[FIS Card]],fix11M[],2,FALSE),0)</f>
        <v>17</v>
      </c>
      <c r="X33" s="28">
        <f>IFERROR(VLOOKUP(W33,PointsLookup[],2,FALSE),0)</f>
        <v>14</v>
      </c>
      <c r="Y33" s="28">
        <f>IFERROR(VLOOKUP(PRSMen2017[[#This Row],[FIS Card]],fix12M[],2,FALSE),0)</f>
        <v>10</v>
      </c>
      <c r="Z33" s="28">
        <f>IFERROR(VLOOKUP(Y33,PointsLookup[],2,FALSE),0)</f>
        <v>26</v>
      </c>
      <c r="AA33" s="28">
        <f>IFERROR(VLOOKUP(PRSMen2017[[#This Row],[FIS Card]],fix13M[],2,FALSE),0)</f>
        <v>0</v>
      </c>
      <c r="AB33" s="28">
        <f>IFERROR(VLOOKUP(AA33,PointsLookup[],2,FALSE),0)</f>
        <v>0</v>
      </c>
      <c r="AC33" s="28">
        <f>IFERROR(VLOOKUP(PRSMen2017[[#This Row],[FIS Card]],fix14M[],2,FALSE),0)</f>
        <v>11</v>
      </c>
      <c r="AD33" s="29">
        <f>IFERROR(VLOOKUP(AC33,PointsLookup[],2,FALSE),0)</f>
        <v>24</v>
      </c>
      <c r="AE33" s="27">
        <f>IFERROR(VLOOKUP(PRSMen2017[[#This Row],[FIS Card]],fix15M[],2,FALSE),0)</f>
        <v>20</v>
      </c>
      <c r="AF33" s="28">
        <f>IFERROR(VLOOKUP(AE33,PointsLookup[],2,FALSE),0)</f>
        <v>11</v>
      </c>
      <c r="AG33" s="28">
        <f>IFERROR(VLOOKUP(PRSMen2017[[#This Row],[FIS Card]],fix16M[],2,FALSE),0)</f>
        <v>7</v>
      </c>
      <c r="AH33" s="29">
        <f>IFERROR(VLOOKUP(AG33,PointsLookup[],2,FALSE),0)</f>
        <v>36</v>
      </c>
      <c r="AI33" s="27">
        <f>IFERROR(VLOOKUP(PRSMen2017[[#This Row],[FIS Card]],fix17M[],2,FALSE),0)</f>
        <v>0</v>
      </c>
      <c r="AJ33" s="28">
        <f>IFERROR(VLOOKUP(AI33,PointsLookup[],2,FALSE),0)</f>
        <v>0</v>
      </c>
      <c r="AK33" s="28">
        <f>IFERROR(VLOOKUP(PRSMen2017[[#This Row],[FIS Card]],fix18M[],2,FALSE),0)</f>
        <v>0</v>
      </c>
      <c r="AL33" s="29">
        <f>IFERROR(VLOOKUP(AK33,PointsLookup[],2,FALSE),0)</f>
        <v>0</v>
      </c>
    </row>
    <row r="34" spans="1:38" x14ac:dyDescent="0.25">
      <c r="A34">
        <v>29</v>
      </c>
      <c r="B34" s="56">
        <v>104277</v>
      </c>
      <c r="C34" s="56" t="s">
        <v>400</v>
      </c>
      <c r="D34" s="57" t="s">
        <v>399</v>
      </c>
      <c r="E34" s="56" t="s">
        <v>36</v>
      </c>
      <c r="F34" s="56">
        <v>1995</v>
      </c>
      <c r="G34">
        <f t="shared" si="0"/>
        <v>115</v>
      </c>
      <c r="H34">
        <f>IF(PRSMen2017[[#This Row],[OA_PTS]]&gt;0,_xlfn.RANK.EQ(PRSMen2017[[#This Row],[OA_PTS]],PRSMen2017[OA_PTS]),"")</f>
        <v>29</v>
      </c>
      <c r="I34" s="20">
        <f>PRSMen2017[[#This Row],[7p]]+PRSMen2017[[#This Row],[8p]]+PRSMen2017[[#This Row],[11p]]+PRSMen2017[[#This Row],[12p]]</f>
        <v>93</v>
      </c>
      <c r="J34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22</v>
      </c>
      <c r="K34" s="27">
        <f>IFERROR(VLOOKUP(PRSMen2017[[#This Row],[FIS Card]],fix5M[],2,FALSE),0)</f>
        <v>0</v>
      </c>
      <c r="L34" s="28">
        <f>IFERROR(VLOOKUP(K34,PointsLookup[],2,FALSE),0)</f>
        <v>0</v>
      </c>
      <c r="M34" s="28">
        <f>IFERROR(VLOOKUP(PRSMen2017[[#This Row],[FIS Card]],fix6M[],2,FALSE),0)</f>
        <v>0</v>
      </c>
      <c r="N34" s="29">
        <f>IFERROR(VLOOKUP(M34,PointsLookup[],2,FALSE),0)</f>
        <v>0</v>
      </c>
      <c r="O34" s="27">
        <f>IFERROR(VLOOKUP(PRSMen2017[[#This Row],[FIS Card]],fix7M[],2,FALSE),0)</f>
        <v>11</v>
      </c>
      <c r="P34" s="28">
        <f>IFERROR(VLOOKUP(O34,PointsLookup[],2,FALSE),0)</f>
        <v>24</v>
      </c>
      <c r="Q34" s="28">
        <f>IFERROR(VLOOKUP(PRSMen2017[[#This Row],[FIS Card]],fix8M[],2,FALSE),0)</f>
        <v>14</v>
      </c>
      <c r="R34" s="28">
        <f>IFERROR(VLOOKUP(Q34,PointsLookup[],2,FALSE),0)</f>
        <v>18</v>
      </c>
      <c r="S34" s="28">
        <f>IFERROR(VLOOKUP(PRSMen2017[[#This Row],[FIS Card]],fix9M[],2,FALSE),0)</f>
        <v>0</v>
      </c>
      <c r="T34" s="28">
        <f>IFERROR(VLOOKUP(S34,PointsLookup[],2,FALSE),0)</f>
        <v>0</v>
      </c>
      <c r="U34" s="28">
        <f>IFERROR(VLOOKUP(PRSMen2017[[#This Row],[FIS Card]],fix10M[],2,FALSE),0)</f>
        <v>0</v>
      </c>
      <c r="V34" s="29">
        <f>IFERROR(VLOOKUP(U34,PointsLookup[],2,FALSE),0)</f>
        <v>0</v>
      </c>
      <c r="W34" s="27">
        <f>IFERROR(VLOOKUP(PRSMen2017[[#This Row],[FIS Card]],fix11M[],2,FALSE),0)</f>
        <v>9</v>
      </c>
      <c r="X34" s="28">
        <f>IFERROR(VLOOKUP(W34,PointsLookup[],2,FALSE),0)</f>
        <v>29</v>
      </c>
      <c r="Y34" s="28">
        <f>IFERROR(VLOOKUP(PRSMen2017[[#This Row],[FIS Card]],fix12M[],2,FALSE),0)</f>
        <v>12</v>
      </c>
      <c r="Z34" s="28">
        <f>IFERROR(VLOOKUP(Y34,PointsLookup[],2,FALSE),0)</f>
        <v>22</v>
      </c>
      <c r="AA34" s="28">
        <f>IFERROR(VLOOKUP(PRSMen2017[[#This Row],[FIS Card]],fix13M[],2,FALSE),0)</f>
        <v>0</v>
      </c>
      <c r="AB34" s="28">
        <f>IFERROR(VLOOKUP(AA34,PointsLookup[],2,FALSE),0)</f>
        <v>0</v>
      </c>
      <c r="AC34" s="28">
        <f>IFERROR(VLOOKUP(PRSMen2017[[#This Row],[FIS Card]],fix14M[],2,FALSE),0)</f>
        <v>12</v>
      </c>
      <c r="AD34" s="29">
        <f>IFERROR(VLOOKUP(AC34,PointsLookup[],2,FALSE),0)</f>
        <v>22</v>
      </c>
      <c r="AE34" s="27">
        <f>IFERROR(VLOOKUP(PRSMen2017[[#This Row],[FIS Card]],fix15M[],2,FALSE),0)</f>
        <v>0</v>
      </c>
      <c r="AF34" s="28">
        <f>IFERROR(VLOOKUP(AE34,PointsLookup[],2,FALSE),0)</f>
        <v>0</v>
      </c>
      <c r="AG34" s="28">
        <f>IFERROR(VLOOKUP(PRSMen2017[[#This Row],[FIS Card]],fix16M[],2,FALSE),0)</f>
        <v>0</v>
      </c>
      <c r="AH34" s="29">
        <f>IFERROR(VLOOKUP(AG34,PointsLookup[],2,FALSE),0)</f>
        <v>0</v>
      </c>
      <c r="AI34" s="27">
        <f>IFERROR(VLOOKUP(PRSMen2017[[#This Row],[FIS Card]],fix17M[],2,FALSE),0)</f>
        <v>0</v>
      </c>
      <c r="AJ34" s="28">
        <f>IFERROR(VLOOKUP(AI34,PointsLookup[],2,FALSE),0)</f>
        <v>0</v>
      </c>
      <c r="AK34" s="28">
        <f>IFERROR(VLOOKUP(PRSMen2017[[#This Row],[FIS Card]],fix18M[],2,FALSE),0)</f>
        <v>0</v>
      </c>
      <c r="AL34" s="29">
        <f>IFERROR(VLOOKUP(AK34,PointsLookup[],2,FALSE),0)</f>
        <v>0</v>
      </c>
    </row>
    <row r="35" spans="1:38" x14ac:dyDescent="0.25">
      <c r="A35">
        <v>30</v>
      </c>
      <c r="B35" s="56">
        <v>104588</v>
      </c>
      <c r="C35" s="56" t="s">
        <v>349</v>
      </c>
      <c r="D35" s="57" t="s">
        <v>372</v>
      </c>
      <c r="E35" s="56" t="s">
        <v>41</v>
      </c>
      <c r="F35" s="56">
        <v>1998</v>
      </c>
      <c r="G35">
        <f t="shared" si="0"/>
        <v>101</v>
      </c>
      <c r="H35">
        <f>IF(PRSMen2017[[#This Row],[OA_PTS]]&gt;0,_xlfn.RANK.EQ(PRSMen2017[[#This Row],[OA_PTS]],PRSMen2017[OA_PTS]),"")</f>
        <v>30</v>
      </c>
      <c r="I35" s="20">
        <f>PRSMen2017[[#This Row],[7p]]+PRSMen2017[[#This Row],[8p]]+PRSMen2017[[#This Row],[11p]]+PRSMen2017[[#This Row],[12p]]</f>
        <v>23</v>
      </c>
      <c r="J35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78</v>
      </c>
      <c r="K35" s="27">
        <f>IFERROR(VLOOKUP(PRSMen2017[[#This Row],[FIS Card]],fix5M[],2,FALSE),0)</f>
        <v>23</v>
      </c>
      <c r="L35" s="28">
        <f>IFERROR(VLOOKUP(K35,PointsLookup[],2,FALSE),0)</f>
        <v>8</v>
      </c>
      <c r="M35" s="28">
        <f>IFERROR(VLOOKUP(PRSMen2017[[#This Row],[FIS Card]],fix6M[],2,FALSE),0)</f>
        <v>19</v>
      </c>
      <c r="N35" s="29">
        <f>IFERROR(VLOOKUP(M35,PointsLookup[],2,FALSE),0)</f>
        <v>12</v>
      </c>
      <c r="O35" s="27">
        <f>IFERROR(VLOOKUP(PRSMen2017[[#This Row],[FIS Card]],fix7M[],2,FALSE),0)</f>
        <v>25</v>
      </c>
      <c r="P35" s="28">
        <f>IFERROR(VLOOKUP(O35,PointsLookup[],2,FALSE),0)</f>
        <v>6</v>
      </c>
      <c r="Q35" s="28">
        <f>IFERROR(VLOOKUP(PRSMen2017[[#This Row],[FIS Card]],fix8M[],2,FALSE),0)</f>
        <v>0</v>
      </c>
      <c r="R35" s="28">
        <f>IFERROR(VLOOKUP(Q35,PointsLookup[],2,FALSE),0)</f>
        <v>0</v>
      </c>
      <c r="S35" s="28">
        <f>IFERROR(VLOOKUP(PRSMen2017[[#This Row],[FIS Card]],fix9M[],2,FALSE),0)</f>
        <v>0</v>
      </c>
      <c r="T35" s="28">
        <f>IFERROR(VLOOKUP(S35,PointsLookup[],2,FALSE),0)</f>
        <v>0</v>
      </c>
      <c r="U35" s="28">
        <f>IFERROR(VLOOKUP(PRSMen2017[[#This Row],[FIS Card]],fix10M[],2,FALSE),0)</f>
        <v>28</v>
      </c>
      <c r="V35" s="29">
        <f>IFERROR(VLOOKUP(U35,PointsLookup[],2,FALSE),0)</f>
        <v>3</v>
      </c>
      <c r="W35" s="27">
        <f>IFERROR(VLOOKUP(PRSMen2017[[#This Row],[FIS Card]],fix11M[],2,FALSE),0)</f>
        <v>24</v>
      </c>
      <c r="X35" s="28">
        <f>IFERROR(VLOOKUP(W35,PointsLookup[],2,FALSE),0)</f>
        <v>7</v>
      </c>
      <c r="Y35" s="28">
        <f>IFERROR(VLOOKUP(PRSMen2017[[#This Row],[FIS Card]],fix12M[],2,FALSE),0)</f>
        <v>21</v>
      </c>
      <c r="Z35" s="28">
        <f>IFERROR(VLOOKUP(Y35,PointsLookup[],2,FALSE),0)</f>
        <v>10</v>
      </c>
      <c r="AA35" s="28">
        <f>IFERROR(VLOOKUP(PRSMen2017[[#This Row],[FIS Card]],fix13M[],2,FALSE),0)</f>
        <v>0</v>
      </c>
      <c r="AB35" s="28">
        <f>IFERROR(VLOOKUP(AA35,PointsLookup[],2,FALSE),0)</f>
        <v>0</v>
      </c>
      <c r="AC35" s="28">
        <f>IFERROR(VLOOKUP(PRSMen2017[[#This Row],[FIS Card]],fix14M[],2,FALSE),0)</f>
        <v>16</v>
      </c>
      <c r="AD35" s="29">
        <f>IFERROR(VLOOKUP(AC35,PointsLookup[],2,FALSE),0)</f>
        <v>15</v>
      </c>
      <c r="AE35" s="27">
        <f>IFERROR(VLOOKUP(PRSMen2017[[#This Row],[FIS Card]],fix15M[],2,FALSE),0)</f>
        <v>26</v>
      </c>
      <c r="AF35" s="28">
        <f>IFERROR(VLOOKUP(AE35,PointsLookup[],2,FALSE),0)</f>
        <v>5</v>
      </c>
      <c r="AG35" s="28">
        <f>IFERROR(VLOOKUP(PRSMen2017[[#This Row],[FIS Card]],fix16M[],2,FALSE),0)</f>
        <v>16</v>
      </c>
      <c r="AH35" s="29">
        <f>IFERROR(VLOOKUP(AG35,PointsLookup[],2,FALSE),0)</f>
        <v>15</v>
      </c>
      <c r="AI35" s="27">
        <f>IFERROR(VLOOKUP(PRSMen2017[[#This Row],[FIS Card]],fix17M[],2,FALSE),0)</f>
        <v>13</v>
      </c>
      <c r="AJ35" s="28">
        <f>IFERROR(VLOOKUP(AI35,PointsLookup[],2,FALSE),0)</f>
        <v>20</v>
      </c>
      <c r="AK35" s="28">
        <f>IFERROR(VLOOKUP(PRSMen2017[[#This Row],[FIS Card]],fix18M[],2,FALSE),0)</f>
        <v>0</v>
      </c>
      <c r="AL35" s="29">
        <f>IFERROR(VLOOKUP(AK35,PointsLookup[],2,FALSE),0)</f>
        <v>0</v>
      </c>
    </row>
    <row r="36" spans="1:38" x14ac:dyDescent="0.25">
      <c r="A36">
        <v>31</v>
      </c>
      <c r="B36" s="56">
        <v>104877</v>
      </c>
      <c r="C36" s="56" t="s">
        <v>382</v>
      </c>
      <c r="D36" s="57" t="s">
        <v>381</v>
      </c>
      <c r="E36" s="56" t="s">
        <v>41</v>
      </c>
      <c r="F36" s="56">
        <v>2000</v>
      </c>
      <c r="G36">
        <f t="shared" si="0"/>
        <v>97</v>
      </c>
      <c r="H36">
        <f>IF(PRSMen2017[[#This Row],[OA_PTS]]&gt;0,_xlfn.RANK.EQ(PRSMen2017[[#This Row],[OA_PTS]],PRSMen2017[OA_PTS]),"")</f>
        <v>31</v>
      </c>
      <c r="I36" s="20">
        <f>PRSMen2017[[#This Row],[7p]]+PRSMen2017[[#This Row],[8p]]+PRSMen2017[[#This Row],[11p]]+PRSMen2017[[#This Row],[12p]]</f>
        <v>21</v>
      </c>
      <c r="J3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76</v>
      </c>
      <c r="K36" s="27">
        <f>IFERROR(VLOOKUP(PRSMen2017[[#This Row],[FIS Card]],fix5M[],2,FALSE),0)</f>
        <v>0</v>
      </c>
      <c r="L36" s="28">
        <f>IFERROR(VLOOKUP(K36,PointsLookup[],2,FALSE),0)</f>
        <v>0</v>
      </c>
      <c r="M36" s="28">
        <f>IFERROR(VLOOKUP(PRSMen2017[[#This Row],[FIS Card]],fix6M[],2,FALSE),0)</f>
        <v>0</v>
      </c>
      <c r="N36" s="29">
        <f>IFERROR(VLOOKUP(M36,PointsLookup[],2,FALSE),0)</f>
        <v>0</v>
      </c>
      <c r="O36" s="27">
        <f>IFERROR(VLOOKUP(PRSMen2017[[#This Row],[FIS Card]],fix7M[],2,FALSE),0)</f>
        <v>20</v>
      </c>
      <c r="P36" s="28">
        <f>IFERROR(VLOOKUP(O36,PointsLookup[],2,FALSE),0)</f>
        <v>11</v>
      </c>
      <c r="Q36" s="28">
        <f>IFERROR(VLOOKUP(PRSMen2017[[#This Row],[FIS Card]],fix8M[],2,FALSE),0)</f>
        <v>21</v>
      </c>
      <c r="R36" s="28">
        <f>IFERROR(VLOOKUP(Q36,PointsLookup[],2,FALSE),0)</f>
        <v>10</v>
      </c>
      <c r="S36" s="28">
        <f>IFERROR(VLOOKUP(PRSMen2017[[#This Row],[FIS Card]],fix9M[],2,FALSE),0)</f>
        <v>18</v>
      </c>
      <c r="T36" s="28">
        <f>IFERROR(VLOOKUP(S36,PointsLookup[],2,FALSE),0)</f>
        <v>13</v>
      </c>
      <c r="U36" s="28">
        <f>IFERROR(VLOOKUP(PRSMen2017[[#This Row],[FIS Card]],fix10M[],2,FALSE),0)</f>
        <v>24</v>
      </c>
      <c r="V36" s="29">
        <f>IFERROR(VLOOKUP(U36,PointsLookup[],2,FALSE),0)</f>
        <v>7</v>
      </c>
      <c r="W36" s="27">
        <f>IFERROR(VLOOKUP(PRSMen2017[[#This Row],[FIS Card]],fix11M[],2,FALSE),0)</f>
        <v>0</v>
      </c>
      <c r="X36" s="28">
        <f>IFERROR(VLOOKUP(W36,PointsLookup[],2,FALSE),0)</f>
        <v>0</v>
      </c>
      <c r="Y36" s="28">
        <f>IFERROR(VLOOKUP(PRSMen2017[[#This Row],[FIS Card]],fix12M[],2,FALSE),0)</f>
        <v>0</v>
      </c>
      <c r="Z36" s="28">
        <f>IFERROR(VLOOKUP(Y36,PointsLookup[],2,FALSE),0)</f>
        <v>0</v>
      </c>
      <c r="AA36" s="28">
        <f>IFERROR(VLOOKUP(PRSMen2017[[#This Row],[FIS Card]],fix13M[],2,FALSE),0)</f>
        <v>0</v>
      </c>
      <c r="AB36" s="28">
        <f>IFERROR(VLOOKUP(AA36,PointsLookup[],2,FALSE),0)</f>
        <v>0</v>
      </c>
      <c r="AC36" s="28">
        <f>IFERROR(VLOOKUP(PRSMen2017[[#This Row],[FIS Card]],fix14M[],2,FALSE),0)</f>
        <v>0</v>
      </c>
      <c r="AD36" s="29">
        <f>IFERROR(VLOOKUP(AC36,PointsLookup[],2,FALSE),0)</f>
        <v>0</v>
      </c>
      <c r="AE36" s="27">
        <f>IFERROR(VLOOKUP(PRSMen2017[[#This Row],[FIS Card]],fix15M[],2,FALSE),0)</f>
        <v>24</v>
      </c>
      <c r="AF36" s="28">
        <f>IFERROR(VLOOKUP(AE36,PointsLookup[],2,FALSE),0)</f>
        <v>7</v>
      </c>
      <c r="AG36" s="28">
        <f>IFERROR(VLOOKUP(PRSMen2017[[#This Row],[FIS Card]],fix16M[],2,FALSE),0)</f>
        <v>13</v>
      </c>
      <c r="AH36" s="29">
        <f>IFERROR(VLOOKUP(AG36,PointsLookup[],2,FALSE),0)</f>
        <v>20</v>
      </c>
      <c r="AI36" s="27">
        <f>IFERROR(VLOOKUP(PRSMen2017[[#This Row],[FIS Card]],fix17M[],2,FALSE),0)</f>
        <v>9</v>
      </c>
      <c r="AJ36" s="28">
        <f>IFERROR(VLOOKUP(AI36,PointsLookup[],2,FALSE),0)</f>
        <v>29</v>
      </c>
      <c r="AK36" s="28">
        <f>IFERROR(VLOOKUP(PRSMen2017[[#This Row],[FIS Card]],fix18M[],2,FALSE),0)</f>
        <v>0</v>
      </c>
      <c r="AL36" s="29">
        <f>IFERROR(VLOOKUP(AK36,PointsLookup[],2,FALSE),0)</f>
        <v>0</v>
      </c>
    </row>
    <row r="37" spans="1:38" x14ac:dyDescent="0.25">
      <c r="A37">
        <v>32</v>
      </c>
      <c r="B37" s="56">
        <v>104878</v>
      </c>
      <c r="C37" s="56" t="s">
        <v>388</v>
      </c>
      <c r="D37" s="57" t="s">
        <v>387</v>
      </c>
      <c r="E37" s="56" t="s">
        <v>41</v>
      </c>
      <c r="F37" s="56">
        <v>2000</v>
      </c>
      <c r="G37">
        <f t="shared" si="0"/>
        <v>89</v>
      </c>
      <c r="H37">
        <f>IF(PRSMen2017[[#This Row],[OA_PTS]]&gt;0,_xlfn.RANK.EQ(PRSMen2017[[#This Row],[OA_PTS]],PRSMen2017[OA_PTS]),"")</f>
        <v>32</v>
      </c>
      <c r="I37" s="20">
        <f>PRSMen2017[[#This Row],[7p]]+PRSMen2017[[#This Row],[8p]]+PRSMen2017[[#This Row],[11p]]+PRSMen2017[[#This Row],[12p]]</f>
        <v>10</v>
      </c>
      <c r="J3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79</v>
      </c>
      <c r="K37" s="27">
        <f>IFERROR(VLOOKUP(PRSMen2017[[#This Row],[FIS Card]],fix5M[],2,FALSE),0)</f>
        <v>0</v>
      </c>
      <c r="L37" s="28">
        <f>IFERROR(VLOOKUP(K37,PointsLookup[],2,FALSE),0)</f>
        <v>0</v>
      </c>
      <c r="M37" s="28">
        <f>IFERROR(VLOOKUP(PRSMen2017[[#This Row],[FIS Card]],fix6M[],2,FALSE),0)</f>
        <v>21</v>
      </c>
      <c r="N37" s="29">
        <f>IFERROR(VLOOKUP(M37,PointsLookup[],2,FALSE),0)</f>
        <v>10</v>
      </c>
      <c r="O37" s="27">
        <f>IFERROR(VLOOKUP(PRSMen2017[[#This Row],[FIS Card]],fix7M[],2,FALSE),0)</f>
        <v>0</v>
      </c>
      <c r="P37" s="28">
        <f>IFERROR(VLOOKUP(O37,PointsLookup[],2,FALSE),0)</f>
        <v>0</v>
      </c>
      <c r="Q37" s="28">
        <f>IFERROR(VLOOKUP(PRSMen2017[[#This Row],[FIS Card]],fix8M[],2,FALSE),0)</f>
        <v>30</v>
      </c>
      <c r="R37" s="28">
        <f>IFERROR(VLOOKUP(Q37,PointsLookup[],2,FALSE),0)</f>
        <v>1</v>
      </c>
      <c r="S37" s="28">
        <f>IFERROR(VLOOKUP(PRSMen2017[[#This Row],[FIS Card]],fix9M[],2,FALSE),0)</f>
        <v>21</v>
      </c>
      <c r="T37" s="28">
        <f>IFERROR(VLOOKUP(S37,PointsLookup[],2,FALSE),0)</f>
        <v>10</v>
      </c>
      <c r="U37" s="28">
        <f>IFERROR(VLOOKUP(PRSMen2017[[#This Row],[FIS Card]],fix10M[],2,FALSE),0)</f>
        <v>29</v>
      </c>
      <c r="V37" s="29">
        <f>IFERROR(VLOOKUP(U37,PointsLookup[],2,FALSE),0)</f>
        <v>2</v>
      </c>
      <c r="W37" s="27">
        <f>IFERROR(VLOOKUP(PRSMen2017[[#This Row],[FIS Card]],fix11M[],2,FALSE),0)</f>
        <v>22</v>
      </c>
      <c r="X37" s="28">
        <f>IFERROR(VLOOKUP(W37,PointsLookup[],2,FALSE),0)</f>
        <v>9</v>
      </c>
      <c r="Y37" s="28">
        <f>IFERROR(VLOOKUP(PRSMen2017[[#This Row],[FIS Card]],fix12M[],2,FALSE),0)</f>
        <v>0</v>
      </c>
      <c r="Z37" s="28">
        <f>IFERROR(VLOOKUP(Y37,PointsLookup[],2,FALSE),0)</f>
        <v>0</v>
      </c>
      <c r="AA37" s="28">
        <f>IFERROR(VLOOKUP(PRSMen2017[[#This Row],[FIS Card]],fix13M[],2,FALSE),0)</f>
        <v>0</v>
      </c>
      <c r="AB37" s="28">
        <f>IFERROR(VLOOKUP(AA37,PointsLookup[],2,FALSE),0)</f>
        <v>0</v>
      </c>
      <c r="AC37" s="28">
        <f>IFERROR(VLOOKUP(PRSMen2017[[#This Row],[FIS Card]],fix14M[],2,FALSE),0)</f>
        <v>18</v>
      </c>
      <c r="AD37" s="29">
        <f>IFERROR(VLOOKUP(AC37,PointsLookup[],2,FALSE),0)</f>
        <v>13</v>
      </c>
      <c r="AE37" s="27">
        <f>IFERROR(VLOOKUP(PRSMen2017[[#This Row],[FIS Card]],fix15M[],2,FALSE),0)</f>
        <v>25</v>
      </c>
      <c r="AF37" s="28">
        <f>IFERROR(VLOOKUP(AE37,PointsLookup[],2,FALSE),0)</f>
        <v>6</v>
      </c>
      <c r="AG37" s="28">
        <f>IFERROR(VLOOKUP(PRSMen2017[[#This Row],[FIS Card]],fix16M[],2,FALSE),0)</f>
        <v>15</v>
      </c>
      <c r="AH37" s="29">
        <f>IFERROR(VLOOKUP(AG37,PointsLookup[],2,FALSE),0)</f>
        <v>16</v>
      </c>
      <c r="AI37" s="27">
        <f>IFERROR(VLOOKUP(PRSMen2017[[#This Row],[FIS Card]],fix17M[],2,FALSE),0)</f>
        <v>12</v>
      </c>
      <c r="AJ37" s="28">
        <f>IFERROR(VLOOKUP(AI37,PointsLookup[],2,FALSE),0)</f>
        <v>22</v>
      </c>
      <c r="AK37" s="28">
        <f>IFERROR(VLOOKUP(PRSMen2017[[#This Row],[FIS Card]],fix18M[],2,FALSE),0)</f>
        <v>0</v>
      </c>
      <c r="AL37" s="29">
        <f>IFERROR(VLOOKUP(AK37,PointsLookup[],2,FALSE),0)</f>
        <v>0</v>
      </c>
    </row>
    <row r="38" spans="1:38" x14ac:dyDescent="0.25">
      <c r="A38">
        <v>33</v>
      </c>
      <c r="B38" s="56">
        <v>104883</v>
      </c>
      <c r="C38" s="56" t="s">
        <v>345</v>
      </c>
      <c r="D38" s="57" t="s">
        <v>346</v>
      </c>
      <c r="E38" s="56" t="s">
        <v>40</v>
      </c>
      <c r="F38" s="56">
        <v>2000</v>
      </c>
      <c r="G38">
        <f t="shared" ref="G38:G58" si="1">SUM(L38,N38,P38,R38,T38,V38,X38,Z38,AB38,AD38,AF38,AH38,AJ38, AL38)</f>
        <v>88</v>
      </c>
      <c r="H38">
        <f>IF(PRSMen2017[[#This Row],[OA_PTS]]&gt;0,_xlfn.RANK.EQ(PRSMen2017[[#This Row],[OA_PTS]],PRSMen2017[OA_PTS]),"")</f>
        <v>33</v>
      </c>
      <c r="I38" s="20">
        <f>PRSMen2017[[#This Row],[7p]]+PRSMen2017[[#This Row],[8p]]+PRSMen2017[[#This Row],[11p]]+PRSMen2017[[#This Row],[12p]]</f>
        <v>28</v>
      </c>
      <c r="J3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60</v>
      </c>
      <c r="K38" s="27">
        <f>IFERROR(VLOOKUP(PRSMen2017[[#This Row],[FIS Card]],fix5M[],2,FALSE),0)</f>
        <v>0</v>
      </c>
      <c r="L38" s="28">
        <f>IFERROR(VLOOKUP(K38,PointsLookup[],2,FALSE),0)</f>
        <v>0</v>
      </c>
      <c r="M38" s="28">
        <f>IFERROR(VLOOKUP(PRSMen2017[[#This Row],[FIS Card]],fix6M[],2,FALSE),0)</f>
        <v>9</v>
      </c>
      <c r="N38" s="29">
        <f>IFERROR(VLOOKUP(M38,PointsLookup[],2,FALSE),0)</f>
        <v>29</v>
      </c>
      <c r="O38" s="27">
        <f>IFERROR(VLOOKUP(PRSMen2017[[#This Row],[FIS Card]],fix7M[],2,FALSE),0)</f>
        <v>19</v>
      </c>
      <c r="P38" s="28">
        <f>IFERROR(VLOOKUP(O38,PointsLookup[],2,FALSE),0)</f>
        <v>12</v>
      </c>
      <c r="Q38" s="28">
        <f>IFERROR(VLOOKUP(PRSMen2017[[#This Row],[FIS Card]],fix8M[],2,FALSE),0)</f>
        <v>15</v>
      </c>
      <c r="R38" s="28">
        <f>IFERROR(VLOOKUP(Q38,PointsLookup[],2,FALSE),0)</f>
        <v>16</v>
      </c>
      <c r="S38" s="28">
        <f>IFERROR(VLOOKUP(PRSMen2017[[#This Row],[FIS Card]],fix9M[],2,FALSE),0)</f>
        <v>16</v>
      </c>
      <c r="T38" s="28">
        <f>IFERROR(VLOOKUP(S38,PointsLookup[],2,FALSE),0)</f>
        <v>15</v>
      </c>
      <c r="U38" s="28">
        <f>IFERROR(VLOOKUP(PRSMen2017[[#This Row],[FIS Card]],fix10M[],2,FALSE),0)</f>
        <v>15</v>
      </c>
      <c r="V38" s="29">
        <f>IFERROR(VLOOKUP(U38,PointsLookup[],2,FALSE),0)</f>
        <v>16</v>
      </c>
      <c r="W38" s="27">
        <f>IFERROR(VLOOKUP(PRSMen2017[[#This Row],[FIS Card]],fix11M[],2,FALSE),0)</f>
        <v>0</v>
      </c>
      <c r="X38" s="28">
        <f>IFERROR(VLOOKUP(W38,PointsLookup[],2,FALSE),0)</f>
        <v>0</v>
      </c>
      <c r="Y38" s="28">
        <f>IFERROR(VLOOKUP(PRSMen2017[[#This Row],[FIS Card]],fix12M[],2,FALSE),0)</f>
        <v>0</v>
      </c>
      <c r="Z38" s="28">
        <f>IFERROR(VLOOKUP(Y38,PointsLookup[],2,FALSE),0)</f>
        <v>0</v>
      </c>
      <c r="AA38" s="28">
        <f>IFERROR(VLOOKUP(PRSMen2017[[#This Row],[FIS Card]],fix13M[],2,FALSE),0)</f>
        <v>0</v>
      </c>
      <c r="AB38" s="28">
        <f>IFERROR(VLOOKUP(AA38,PointsLookup[],2,FALSE),0)</f>
        <v>0</v>
      </c>
      <c r="AC38" s="28">
        <f>IFERROR(VLOOKUP(PRSMen2017[[#This Row],[FIS Card]],fix14M[],2,FALSE),0)</f>
        <v>0</v>
      </c>
      <c r="AD38" s="29">
        <f>IFERROR(VLOOKUP(AC38,PointsLookup[],2,FALSE),0)</f>
        <v>0</v>
      </c>
      <c r="AE38" s="27">
        <f>IFERROR(VLOOKUP(PRSMen2017[[#This Row],[FIS Card]],fix15M[],2,FALSE),0)</f>
        <v>0</v>
      </c>
      <c r="AF38" s="28">
        <f>IFERROR(VLOOKUP(AE38,PointsLookup[],2,FALSE),0)</f>
        <v>0</v>
      </c>
      <c r="AG38" s="28">
        <f>IFERROR(VLOOKUP(PRSMen2017[[#This Row],[FIS Card]],fix16M[],2,FALSE),0)</f>
        <v>0</v>
      </c>
      <c r="AH38" s="29">
        <f>IFERROR(VLOOKUP(AG38,PointsLookup[],2,FALSE),0)</f>
        <v>0</v>
      </c>
      <c r="AI38" s="27">
        <f>IFERROR(VLOOKUP(PRSMen2017[[#This Row],[FIS Card]],fix17M[],2,FALSE),0)</f>
        <v>0</v>
      </c>
      <c r="AJ38" s="28">
        <f>IFERROR(VLOOKUP(AI38,PointsLookup[],2,FALSE),0)</f>
        <v>0</v>
      </c>
      <c r="AK38" s="28">
        <f>IFERROR(VLOOKUP(PRSMen2017[[#This Row],[FIS Card]],fix18M[],2,FALSE),0)</f>
        <v>0</v>
      </c>
      <c r="AL38" s="29">
        <f>IFERROR(VLOOKUP(AK38,PointsLookup[],2,FALSE),0)</f>
        <v>0</v>
      </c>
    </row>
    <row r="39" spans="1:38" x14ac:dyDescent="0.25">
      <c r="A39">
        <v>34</v>
      </c>
      <c r="B39" s="56">
        <v>104685</v>
      </c>
      <c r="C39" s="56" t="s">
        <v>389</v>
      </c>
      <c r="D39" s="57" t="s">
        <v>398</v>
      </c>
      <c r="E39" s="56" t="s">
        <v>41</v>
      </c>
      <c r="F39" s="56">
        <v>1999</v>
      </c>
      <c r="G39">
        <f t="shared" si="1"/>
        <v>77</v>
      </c>
      <c r="H39">
        <f>IF(PRSMen2017[[#This Row],[OA_PTS]]&gt;0,_xlfn.RANK.EQ(PRSMen2017[[#This Row],[OA_PTS]],PRSMen2017[OA_PTS]),"")</f>
        <v>34</v>
      </c>
      <c r="I39" s="20">
        <f>PRSMen2017[[#This Row],[7p]]+PRSMen2017[[#This Row],[8p]]+PRSMen2017[[#This Row],[11p]]+PRSMen2017[[#This Row],[12p]]</f>
        <v>8</v>
      </c>
      <c r="J39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69</v>
      </c>
      <c r="K39" s="27">
        <f>IFERROR(VLOOKUP(PRSMen2017[[#This Row],[FIS Card]],fix5M[],2,FALSE),0)</f>
        <v>0</v>
      </c>
      <c r="L39" s="28">
        <f>IFERROR(VLOOKUP(K39,PointsLookup[],2,FALSE),0)</f>
        <v>0</v>
      </c>
      <c r="M39" s="28">
        <f>IFERROR(VLOOKUP(PRSMen2017[[#This Row],[FIS Card]],fix6M[],2,FALSE),0)</f>
        <v>20</v>
      </c>
      <c r="N39" s="29">
        <f>IFERROR(VLOOKUP(M39,PointsLookup[],2,FALSE),0)</f>
        <v>11</v>
      </c>
      <c r="O39" s="27">
        <f>IFERROR(VLOOKUP(PRSMen2017[[#This Row],[FIS Card]],fix7M[],2,FALSE),0)</f>
        <v>0</v>
      </c>
      <c r="P39" s="28">
        <f>IFERROR(VLOOKUP(O39,PointsLookup[],2,FALSE),0)</f>
        <v>0</v>
      </c>
      <c r="Q39" s="28">
        <f>IFERROR(VLOOKUP(PRSMen2017[[#This Row],[FIS Card]],fix8M[],2,FALSE),0)</f>
        <v>29</v>
      </c>
      <c r="R39" s="28">
        <f>IFERROR(VLOOKUP(Q39,PointsLookup[],2,FALSE),0)</f>
        <v>2</v>
      </c>
      <c r="S39" s="28">
        <f>IFERROR(VLOOKUP(PRSMen2017[[#This Row],[FIS Card]],fix9M[],2,FALSE),0)</f>
        <v>0</v>
      </c>
      <c r="T39" s="28">
        <f>IFERROR(VLOOKUP(S39,PointsLookup[],2,FALSE),0)</f>
        <v>0</v>
      </c>
      <c r="U39" s="28">
        <f>IFERROR(VLOOKUP(PRSMen2017[[#This Row],[FIS Card]],fix10M[],2,FALSE),0)</f>
        <v>0</v>
      </c>
      <c r="V39" s="29">
        <f>IFERROR(VLOOKUP(U39,PointsLookup[],2,FALSE),0)</f>
        <v>0</v>
      </c>
      <c r="W39" s="27">
        <f>IFERROR(VLOOKUP(PRSMen2017[[#This Row],[FIS Card]],fix11M[],2,FALSE),0)</f>
        <v>25</v>
      </c>
      <c r="X39" s="28">
        <f>IFERROR(VLOOKUP(W39,PointsLookup[],2,FALSE),0)</f>
        <v>6</v>
      </c>
      <c r="Y39" s="28">
        <f>IFERROR(VLOOKUP(PRSMen2017[[#This Row],[FIS Card]],fix12M[],2,FALSE),0)</f>
        <v>0</v>
      </c>
      <c r="Z39" s="28">
        <f>IFERROR(VLOOKUP(Y39,PointsLookup[],2,FALSE),0)</f>
        <v>0</v>
      </c>
      <c r="AA39" s="28">
        <f>IFERROR(VLOOKUP(PRSMen2017[[#This Row],[FIS Card]],fix13M[],2,FALSE),0)</f>
        <v>12</v>
      </c>
      <c r="AB39" s="28">
        <f>IFERROR(VLOOKUP(AA39,PointsLookup[],2,FALSE),0)</f>
        <v>22</v>
      </c>
      <c r="AC39" s="28">
        <f>IFERROR(VLOOKUP(PRSMen2017[[#This Row],[FIS Card]],fix14M[],2,FALSE),0)</f>
        <v>17</v>
      </c>
      <c r="AD39" s="29">
        <f>IFERROR(VLOOKUP(AC39,PointsLookup[],2,FALSE),0)</f>
        <v>14</v>
      </c>
      <c r="AE39" s="27">
        <f>IFERROR(VLOOKUP(PRSMen2017[[#This Row],[FIS Card]],fix15M[],2,FALSE),0)</f>
        <v>27</v>
      </c>
      <c r="AF39" s="28">
        <f>IFERROR(VLOOKUP(AE39,PointsLookup[],2,FALSE),0)</f>
        <v>4</v>
      </c>
      <c r="AG39" s="28">
        <f>IFERROR(VLOOKUP(PRSMen2017[[#This Row],[FIS Card]],fix16M[],2,FALSE),0)</f>
        <v>0</v>
      </c>
      <c r="AH39" s="29">
        <f>IFERROR(VLOOKUP(AG39,PointsLookup[],2,FALSE),0)</f>
        <v>0</v>
      </c>
      <c r="AI39" s="27">
        <f>IFERROR(VLOOKUP(PRSMen2017[[#This Row],[FIS Card]],fix17M[],2,FALSE),0)</f>
        <v>14</v>
      </c>
      <c r="AJ39" s="28">
        <f>IFERROR(VLOOKUP(AI39,PointsLookup[],2,FALSE),0)</f>
        <v>18</v>
      </c>
      <c r="AK39" s="28">
        <f>IFERROR(VLOOKUP(PRSMen2017[[#This Row],[FIS Card]],fix18M[],2,FALSE),0)</f>
        <v>0</v>
      </c>
      <c r="AL39" s="29">
        <f>IFERROR(VLOOKUP(AK39,PointsLookup[],2,FALSE),0)</f>
        <v>0</v>
      </c>
    </row>
    <row r="40" spans="1:38" x14ac:dyDescent="0.25">
      <c r="A40">
        <v>35</v>
      </c>
      <c r="B40" s="56">
        <v>103942</v>
      </c>
      <c r="C40" s="56" t="s">
        <v>332</v>
      </c>
      <c r="D40" s="57" t="s">
        <v>331</v>
      </c>
      <c r="E40" s="56" t="s">
        <v>41</v>
      </c>
      <c r="F40" s="56">
        <v>1993</v>
      </c>
      <c r="G40">
        <f t="shared" si="1"/>
        <v>76</v>
      </c>
      <c r="H40">
        <f>IF(PRSMen2017[[#This Row],[OA_PTS]]&gt;0,_xlfn.RANK.EQ(PRSMen2017[[#This Row],[OA_PTS]],PRSMen2017[OA_PTS]),"")</f>
        <v>35</v>
      </c>
      <c r="I40" s="20">
        <f>PRSMen2017[[#This Row],[7p]]+PRSMen2017[[#This Row],[8p]]+PRSMen2017[[#This Row],[11p]]+PRSMen2017[[#This Row],[12p]]</f>
        <v>76</v>
      </c>
      <c r="J40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40" s="27">
        <f>IFERROR(VLOOKUP(PRSMen2017[[#This Row],[FIS Card]],fix5M[],2,FALSE),0)</f>
        <v>0</v>
      </c>
      <c r="L40" s="28">
        <f>IFERROR(VLOOKUP(K40,PointsLookup[],2,FALSE),0)</f>
        <v>0</v>
      </c>
      <c r="M40" s="28">
        <f>IFERROR(VLOOKUP(PRSMen2017[[#This Row],[FIS Card]],fix6M[],2,FALSE),0)</f>
        <v>0</v>
      </c>
      <c r="N40" s="29">
        <f>IFERROR(VLOOKUP(M40,PointsLookup[],2,FALSE),0)</f>
        <v>0</v>
      </c>
      <c r="O40" s="27">
        <f>IFERROR(VLOOKUP(PRSMen2017[[#This Row],[FIS Card]],fix7M[],2,FALSE),0)</f>
        <v>6</v>
      </c>
      <c r="P40" s="28">
        <f>IFERROR(VLOOKUP(O40,PointsLookup[],2,FALSE),0)</f>
        <v>40</v>
      </c>
      <c r="Q40" s="28">
        <f>IFERROR(VLOOKUP(PRSMen2017[[#This Row],[FIS Card]],fix8M[],2,FALSE),0)</f>
        <v>7</v>
      </c>
      <c r="R40" s="28">
        <f>IFERROR(VLOOKUP(Q40,PointsLookup[],2,FALSE),0)</f>
        <v>36</v>
      </c>
      <c r="S40" s="28">
        <f>IFERROR(VLOOKUP(PRSMen2017[[#This Row],[FIS Card]],fix9M[],2,FALSE),0)</f>
        <v>0</v>
      </c>
      <c r="T40" s="28">
        <f>IFERROR(VLOOKUP(S40,PointsLookup[],2,FALSE),0)</f>
        <v>0</v>
      </c>
      <c r="U40" s="28">
        <f>IFERROR(VLOOKUP(PRSMen2017[[#This Row],[FIS Card]],fix10M[],2,FALSE),0)</f>
        <v>0</v>
      </c>
      <c r="V40" s="29">
        <f>IFERROR(VLOOKUP(U40,PointsLookup[],2,FALSE),0)</f>
        <v>0</v>
      </c>
      <c r="W40" s="27">
        <f>IFERROR(VLOOKUP(PRSMen2017[[#This Row],[FIS Card]],fix11M[],2,FALSE),0)</f>
        <v>0</v>
      </c>
      <c r="X40" s="28">
        <f>IFERROR(VLOOKUP(W40,PointsLookup[],2,FALSE),0)</f>
        <v>0</v>
      </c>
      <c r="Y40" s="28">
        <f>IFERROR(VLOOKUP(PRSMen2017[[#This Row],[FIS Card]],fix12M[],2,FALSE),0)</f>
        <v>0</v>
      </c>
      <c r="Z40" s="28">
        <f>IFERROR(VLOOKUP(Y40,PointsLookup[],2,FALSE),0)</f>
        <v>0</v>
      </c>
      <c r="AA40" s="28">
        <f>IFERROR(VLOOKUP(PRSMen2017[[#This Row],[FIS Card]],fix13M[],2,FALSE),0)</f>
        <v>0</v>
      </c>
      <c r="AB40" s="28">
        <f>IFERROR(VLOOKUP(AA40,PointsLookup[],2,FALSE),0)</f>
        <v>0</v>
      </c>
      <c r="AC40" s="28">
        <f>IFERROR(VLOOKUP(PRSMen2017[[#This Row],[FIS Card]],fix14M[],2,FALSE),0)</f>
        <v>0</v>
      </c>
      <c r="AD40" s="29">
        <f>IFERROR(VLOOKUP(AC40,PointsLookup[],2,FALSE),0)</f>
        <v>0</v>
      </c>
      <c r="AE40" s="27">
        <f>IFERROR(VLOOKUP(PRSMen2017[[#This Row],[FIS Card]],fix15M[],2,FALSE),0)</f>
        <v>0</v>
      </c>
      <c r="AF40" s="28">
        <f>IFERROR(VLOOKUP(AE40,PointsLookup[],2,FALSE),0)</f>
        <v>0</v>
      </c>
      <c r="AG40" s="28">
        <f>IFERROR(VLOOKUP(PRSMen2017[[#This Row],[FIS Card]],fix16M[],2,FALSE),0)</f>
        <v>0</v>
      </c>
      <c r="AH40" s="29">
        <f>IFERROR(VLOOKUP(AG40,PointsLookup[],2,FALSE),0)</f>
        <v>0</v>
      </c>
      <c r="AI40" s="27">
        <f>IFERROR(VLOOKUP(PRSMen2017[[#This Row],[FIS Card]],fix17M[],2,FALSE),0)</f>
        <v>0</v>
      </c>
      <c r="AJ40" s="28">
        <f>IFERROR(VLOOKUP(AI40,PointsLookup[],2,FALSE),0)</f>
        <v>0</v>
      </c>
      <c r="AK40" s="28">
        <f>IFERROR(VLOOKUP(PRSMen2017[[#This Row],[FIS Card]],fix18M[],2,FALSE),0)</f>
        <v>0</v>
      </c>
      <c r="AL40" s="29">
        <f>IFERROR(VLOOKUP(AK40,PointsLookup[],2,FALSE),0)</f>
        <v>0</v>
      </c>
    </row>
    <row r="41" spans="1:38" x14ac:dyDescent="0.25">
      <c r="A41">
        <v>36</v>
      </c>
      <c r="B41" s="56">
        <v>104882</v>
      </c>
      <c r="C41" s="56" t="s">
        <v>333</v>
      </c>
      <c r="D41" s="57" t="s">
        <v>390</v>
      </c>
      <c r="E41" s="56" t="s">
        <v>40</v>
      </c>
      <c r="F41" s="56">
        <v>2000</v>
      </c>
      <c r="G41">
        <f t="shared" si="1"/>
        <v>74</v>
      </c>
      <c r="H41">
        <f>IF(PRSMen2017[[#This Row],[OA_PTS]]&gt;0,_xlfn.RANK.EQ(PRSMen2017[[#This Row],[OA_PTS]],PRSMen2017[OA_PTS]),"")</f>
        <v>36</v>
      </c>
      <c r="I41" s="20">
        <f>PRSMen2017[[#This Row],[7p]]+PRSMen2017[[#This Row],[8p]]+PRSMen2017[[#This Row],[11p]]+PRSMen2017[[#This Row],[12p]]</f>
        <v>12</v>
      </c>
      <c r="J41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62</v>
      </c>
      <c r="K41" s="27">
        <f>IFERROR(VLOOKUP(PRSMen2017[[#This Row],[FIS Card]],fix5M[],2,FALSE),0)</f>
        <v>12</v>
      </c>
      <c r="L41" s="28">
        <f>IFERROR(VLOOKUP(K41,PointsLookup[],2,FALSE),0)</f>
        <v>22</v>
      </c>
      <c r="M41" s="28">
        <f>IFERROR(VLOOKUP(PRSMen2017[[#This Row],[FIS Card]],fix6M[],2,FALSE),0)</f>
        <v>0</v>
      </c>
      <c r="N41" s="29">
        <f>IFERROR(VLOOKUP(M41,PointsLookup[],2,FALSE),0)</f>
        <v>0</v>
      </c>
      <c r="O41" s="27">
        <f>IFERROR(VLOOKUP(PRSMen2017[[#This Row],[FIS Card]],fix7M[],2,FALSE),0)</f>
        <v>0</v>
      </c>
      <c r="P41" s="28">
        <f>IFERROR(VLOOKUP(O41,PointsLookup[],2,FALSE),0)</f>
        <v>0</v>
      </c>
      <c r="Q41" s="28">
        <f>IFERROR(VLOOKUP(PRSMen2017[[#This Row],[FIS Card]],fix8M[],2,FALSE),0)</f>
        <v>19</v>
      </c>
      <c r="R41" s="28">
        <f>IFERROR(VLOOKUP(Q41,PointsLookup[],2,FALSE),0)</f>
        <v>12</v>
      </c>
      <c r="S41" s="28">
        <f>IFERROR(VLOOKUP(PRSMen2017[[#This Row],[FIS Card]],fix9M[],2,FALSE),0)</f>
        <v>0</v>
      </c>
      <c r="T41" s="28">
        <f>IFERROR(VLOOKUP(S41,PointsLookup[],2,FALSE),0)</f>
        <v>0</v>
      </c>
      <c r="U41" s="28">
        <f>IFERROR(VLOOKUP(PRSMen2017[[#This Row],[FIS Card]],fix10M[],2,FALSE),0)</f>
        <v>18</v>
      </c>
      <c r="V41" s="29">
        <f>IFERROR(VLOOKUP(U41,PointsLookup[],2,FALSE),0)</f>
        <v>13</v>
      </c>
      <c r="W41" s="27">
        <f>IFERROR(VLOOKUP(PRSMen2017[[#This Row],[FIS Card]],fix11M[],2,FALSE),0)</f>
        <v>0</v>
      </c>
      <c r="X41" s="28">
        <f>IFERROR(VLOOKUP(W41,PointsLookup[],2,FALSE),0)</f>
        <v>0</v>
      </c>
      <c r="Y41" s="28">
        <f>IFERROR(VLOOKUP(PRSMen2017[[#This Row],[FIS Card]],fix12M[],2,FALSE),0)</f>
        <v>0</v>
      </c>
      <c r="Z41" s="28">
        <f>IFERROR(VLOOKUP(Y41,PointsLookup[],2,FALSE),0)</f>
        <v>0</v>
      </c>
      <c r="AA41" s="28">
        <f>IFERROR(VLOOKUP(PRSMen2017[[#This Row],[FIS Card]],fix13M[],2,FALSE),0)</f>
        <v>0</v>
      </c>
      <c r="AB41" s="28">
        <f>IFERROR(VLOOKUP(AA41,PointsLookup[],2,FALSE),0)</f>
        <v>0</v>
      </c>
      <c r="AC41" s="28">
        <f>IFERROR(VLOOKUP(PRSMen2017[[#This Row],[FIS Card]],fix14M[],2,FALSE),0)</f>
        <v>0</v>
      </c>
      <c r="AD41" s="29">
        <f>IFERROR(VLOOKUP(AC41,PointsLookup[],2,FALSE),0)</f>
        <v>0</v>
      </c>
      <c r="AE41" s="27">
        <f>IFERROR(VLOOKUP(PRSMen2017[[#This Row],[FIS Card]],fix15M[],2,FALSE),0)</f>
        <v>19</v>
      </c>
      <c r="AF41" s="28">
        <f>IFERROR(VLOOKUP(AE41,PointsLookup[],2,FALSE),0)</f>
        <v>12</v>
      </c>
      <c r="AG41" s="28">
        <f>IFERROR(VLOOKUP(PRSMen2017[[#This Row],[FIS Card]],fix16M[],2,FALSE),0)</f>
        <v>0</v>
      </c>
      <c r="AH41" s="29">
        <f>IFERROR(VLOOKUP(AG41,PointsLookup[],2,FALSE),0)</f>
        <v>0</v>
      </c>
      <c r="AI41" s="27">
        <f>IFERROR(VLOOKUP(PRSMen2017[[#This Row],[FIS Card]],fix17M[],2,FALSE),0)</f>
        <v>0</v>
      </c>
      <c r="AJ41" s="28">
        <f>IFERROR(VLOOKUP(AI41,PointsLookup[],2,FALSE),0)</f>
        <v>0</v>
      </c>
      <c r="AK41" s="28">
        <f>IFERROR(VLOOKUP(PRSMen2017[[#This Row],[FIS Card]],fix18M[],2,FALSE),0)</f>
        <v>16</v>
      </c>
      <c r="AL41" s="29">
        <f>IFERROR(VLOOKUP(AK41,PointsLookup[],2,FALSE),0)</f>
        <v>15</v>
      </c>
    </row>
    <row r="42" spans="1:38" x14ac:dyDescent="0.25">
      <c r="A42">
        <v>37</v>
      </c>
      <c r="B42" s="56">
        <v>104684</v>
      </c>
      <c r="C42" s="56" t="s">
        <v>370</v>
      </c>
      <c r="D42" s="57" t="s">
        <v>369</v>
      </c>
      <c r="E42" s="56" t="s">
        <v>41</v>
      </c>
      <c r="F42" s="56">
        <v>1999</v>
      </c>
      <c r="G42">
        <f t="shared" si="1"/>
        <v>70</v>
      </c>
      <c r="H42">
        <f>IF(PRSMen2017[[#This Row],[OA_PTS]]&gt;0,_xlfn.RANK.EQ(PRSMen2017[[#This Row],[OA_PTS]],PRSMen2017[OA_PTS]),"")</f>
        <v>37</v>
      </c>
      <c r="I42" s="20">
        <f>PRSMen2017[[#This Row],[7p]]+PRSMen2017[[#This Row],[8p]]+PRSMen2017[[#This Row],[11p]]+PRSMen2017[[#This Row],[12p]]</f>
        <v>27</v>
      </c>
      <c r="J42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43</v>
      </c>
      <c r="K42" s="27">
        <f>IFERROR(VLOOKUP(PRSMen2017[[#This Row],[FIS Card]],fix5M[],2,FALSE),0)</f>
        <v>19</v>
      </c>
      <c r="L42" s="28">
        <f>IFERROR(VLOOKUP(K42,PointsLookup[],2,FALSE),0)</f>
        <v>12</v>
      </c>
      <c r="M42" s="28">
        <f>IFERROR(VLOOKUP(PRSMen2017[[#This Row],[FIS Card]],fix6M[],2,FALSE),0)</f>
        <v>17</v>
      </c>
      <c r="N42" s="29">
        <f>IFERROR(VLOOKUP(M42,PointsLookup[],2,FALSE),0)</f>
        <v>14</v>
      </c>
      <c r="O42" s="27">
        <f>IFERROR(VLOOKUP(PRSMen2017[[#This Row],[FIS Card]],fix7M[],2,FALSE),0)</f>
        <v>24</v>
      </c>
      <c r="P42" s="28">
        <f>IFERROR(VLOOKUP(O42,PointsLookup[],2,FALSE),0)</f>
        <v>7</v>
      </c>
      <c r="Q42" s="28">
        <f>IFERROR(VLOOKUP(PRSMen2017[[#This Row],[FIS Card]],fix8M[],2,FALSE),0)</f>
        <v>28</v>
      </c>
      <c r="R42" s="28">
        <f>IFERROR(VLOOKUP(Q42,PointsLookup[],2,FALSE),0)</f>
        <v>3</v>
      </c>
      <c r="S42" s="28">
        <f>IFERROR(VLOOKUP(PRSMen2017[[#This Row],[FIS Card]],fix9M[],2,FALSE),0)</f>
        <v>0</v>
      </c>
      <c r="T42" s="28">
        <f>IFERROR(VLOOKUP(S42,PointsLookup[],2,FALSE),0)</f>
        <v>0</v>
      </c>
      <c r="U42" s="28">
        <f>IFERROR(VLOOKUP(PRSMen2017[[#This Row],[FIS Card]],fix10M[],2,FALSE),0)</f>
        <v>26</v>
      </c>
      <c r="V42" s="29">
        <f>IFERROR(VLOOKUP(U42,PointsLookup[],2,FALSE),0)</f>
        <v>5</v>
      </c>
      <c r="W42" s="27">
        <f>IFERROR(VLOOKUP(PRSMen2017[[#This Row],[FIS Card]],fix11M[],2,FALSE),0)</f>
        <v>23</v>
      </c>
      <c r="X42" s="28">
        <f>IFERROR(VLOOKUP(W42,PointsLookup[],2,FALSE),0)</f>
        <v>8</v>
      </c>
      <c r="Y42" s="28">
        <f>IFERROR(VLOOKUP(PRSMen2017[[#This Row],[FIS Card]],fix12M[],2,FALSE),0)</f>
        <v>22</v>
      </c>
      <c r="Z42" s="28">
        <f>IFERROR(VLOOKUP(Y42,PointsLookup[],2,FALSE),0)</f>
        <v>9</v>
      </c>
      <c r="AA42" s="28">
        <f>IFERROR(VLOOKUP(PRSMen2017[[#This Row],[FIS Card]],fix13M[],2,FALSE),0)</f>
        <v>0</v>
      </c>
      <c r="AB42" s="28">
        <f>IFERROR(VLOOKUP(AA42,PointsLookup[],2,FALSE),0)</f>
        <v>0</v>
      </c>
      <c r="AC42" s="28">
        <f>IFERROR(VLOOKUP(PRSMen2017[[#This Row],[FIS Card]],fix14M[],2,FALSE),0)</f>
        <v>0</v>
      </c>
      <c r="AD42" s="29">
        <f>IFERROR(VLOOKUP(AC42,PointsLookup[],2,FALSE),0)</f>
        <v>0</v>
      </c>
      <c r="AE42" s="27">
        <f>IFERROR(VLOOKUP(PRSMen2017[[#This Row],[FIS Card]],fix15M[],2,FALSE),0)</f>
        <v>0</v>
      </c>
      <c r="AF42" s="28">
        <f>IFERROR(VLOOKUP(AE42,PointsLookup[],2,FALSE),0)</f>
        <v>0</v>
      </c>
      <c r="AG42" s="28">
        <f>IFERROR(VLOOKUP(PRSMen2017[[#This Row],[FIS Card]],fix16M[],2,FALSE),0)</f>
        <v>0</v>
      </c>
      <c r="AH42" s="29">
        <f>IFERROR(VLOOKUP(AG42,PointsLookup[],2,FALSE),0)</f>
        <v>0</v>
      </c>
      <c r="AI42" s="27">
        <f>IFERROR(VLOOKUP(PRSMen2017[[#This Row],[FIS Card]],fix17M[],2,FALSE),0)</f>
        <v>0</v>
      </c>
      <c r="AJ42" s="28">
        <f>IFERROR(VLOOKUP(AI42,PointsLookup[],2,FALSE),0)</f>
        <v>0</v>
      </c>
      <c r="AK42" s="28">
        <f>IFERROR(VLOOKUP(PRSMen2017[[#This Row],[FIS Card]],fix18M[],2,FALSE),0)</f>
        <v>19</v>
      </c>
      <c r="AL42" s="29">
        <f>IFERROR(VLOOKUP(AK42,PointsLookup[],2,FALSE),0)</f>
        <v>12</v>
      </c>
    </row>
    <row r="43" spans="1:38" x14ac:dyDescent="0.25">
      <c r="A43">
        <v>38</v>
      </c>
      <c r="B43" s="56">
        <v>104686</v>
      </c>
      <c r="C43" s="56" t="s">
        <v>47</v>
      </c>
      <c r="D43" s="57" t="s">
        <v>346</v>
      </c>
      <c r="E43" s="56" t="s">
        <v>40</v>
      </c>
      <c r="F43" s="56">
        <v>1999</v>
      </c>
      <c r="G43">
        <f t="shared" si="1"/>
        <v>63</v>
      </c>
      <c r="H43">
        <f>IF(PRSMen2017[[#This Row],[OA_PTS]]&gt;0,_xlfn.RANK.EQ(PRSMen2017[[#This Row],[OA_PTS]],PRSMen2017[OA_PTS]),"")</f>
        <v>38</v>
      </c>
      <c r="I43" s="20">
        <f>PRSMen2017[[#This Row],[7p]]+PRSMen2017[[#This Row],[8p]]+PRSMen2017[[#This Row],[11p]]+PRSMen2017[[#This Row],[12p]]</f>
        <v>0</v>
      </c>
      <c r="J43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63</v>
      </c>
      <c r="K43" s="27">
        <f>IFERROR(VLOOKUP(PRSMen2017[[#This Row],[FIS Card]],fix5M[],2,FALSE),0)</f>
        <v>20</v>
      </c>
      <c r="L43" s="28">
        <f>IFERROR(VLOOKUP(K43,PointsLookup[],2,FALSE),0)</f>
        <v>11</v>
      </c>
      <c r="M43" s="28">
        <f>IFERROR(VLOOKUP(PRSMen2017[[#This Row],[FIS Card]],fix6M[],2,FALSE),0)</f>
        <v>18</v>
      </c>
      <c r="N43" s="29">
        <f>IFERROR(VLOOKUP(M43,PointsLookup[],2,FALSE),0)</f>
        <v>13</v>
      </c>
      <c r="O43" s="27">
        <f>IFERROR(VLOOKUP(PRSMen2017[[#This Row],[FIS Card]],fix7M[],2,FALSE),0)</f>
        <v>0</v>
      </c>
      <c r="P43" s="28">
        <f>IFERROR(VLOOKUP(O43,PointsLookup[],2,FALSE),0)</f>
        <v>0</v>
      </c>
      <c r="Q43" s="28">
        <f>IFERROR(VLOOKUP(PRSMen2017[[#This Row],[FIS Card]],fix8M[],2,FALSE),0)</f>
        <v>0</v>
      </c>
      <c r="R43" s="28">
        <f>IFERROR(VLOOKUP(Q43,PointsLookup[],2,FALSE),0)</f>
        <v>0</v>
      </c>
      <c r="S43" s="28">
        <f>IFERROR(VLOOKUP(PRSMen2017[[#This Row],[FIS Card]],fix9M[],2,FALSE),0)</f>
        <v>19</v>
      </c>
      <c r="T43" s="28">
        <f>IFERROR(VLOOKUP(S43,PointsLookup[],2,FALSE),0)</f>
        <v>12</v>
      </c>
      <c r="U43" s="28">
        <f>IFERROR(VLOOKUP(PRSMen2017[[#This Row],[FIS Card]],fix10M[],2,FALSE),0)</f>
        <v>25</v>
      </c>
      <c r="V43" s="29">
        <f>IFERROR(VLOOKUP(U43,PointsLookup[],2,FALSE),0)</f>
        <v>6</v>
      </c>
      <c r="W43" s="27">
        <f>IFERROR(VLOOKUP(PRSMen2017[[#This Row],[FIS Card]],fix11M[],2,FALSE),0)</f>
        <v>0</v>
      </c>
      <c r="X43" s="28">
        <f>IFERROR(VLOOKUP(W43,PointsLookup[],2,FALSE),0)</f>
        <v>0</v>
      </c>
      <c r="Y43" s="28">
        <f>IFERROR(VLOOKUP(PRSMen2017[[#This Row],[FIS Card]],fix12M[],2,FALSE),0)</f>
        <v>0</v>
      </c>
      <c r="Z43" s="28">
        <f>IFERROR(VLOOKUP(Y43,PointsLookup[],2,FALSE),0)</f>
        <v>0</v>
      </c>
      <c r="AA43" s="28">
        <f>IFERROR(VLOOKUP(PRSMen2017[[#This Row],[FIS Card]],fix13M[],2,FALSE),0)</f>
        <v>0</v>
      </c>
      <c r="AB43" s="28">
        <f>IFERROR(VLOOKUP(AA43,PointsLookup[],2,FALSE),0)</f>
        <v>0</v>
      </c>
      <c r="AC43" s="28">
        <f>IFERROR(VLOOKUP(PRSMen2017[[#This Row],[FIS Card]],fix14M[],2,FALSE),0)</f>
        <v>0</v>
      </c>
      <c r="AD43" s="29">
        <f>IFERROR(VLOOKUP(AC43,PointsLookup[],2,FALSE),0)</f>
        <v>0</v>
      </c>
      <c r="AE43" s="27">
        <f>IFERROR(VLOOKUP(PRSMen2017[[#This Row],[FIS Card]],fix15M[],2,FALSE),0)</f>
        <v>23</v>
      </c>
      <c r="AF43" s="28">
        <f>IFERROR(VLOOKUP(AE43,PointsLookup[],2,FALSE),0)</f>
        <v>8</v>
      </c>
      <c r="AG43" s="28">
        <f>IFERROR(VLOOKUP(PRSMen2017[[#This Row],[FIS Card]],fix16M[],2,FALSE),0)</f>
        <v>0</v>
      </c>
      <c r="AH43" s="29">
        <f>IFERROR(VLOOKUP(AG43,PointsLookup[],2,FALSE),0)</f>
        <v>0</v>
      </c>
      <c r="AI43" s="27">
        <f>IFERROR(VLOOKUP(PRSMen2017[[#This Row],[FIS Card]],fix17M[],2,FALSE),0)</f>
        <v>0</v>
      </c>
      <c r="AJ43" s="28">
        <f>IFERROR(VLOOKUP(AI43,PointsLookup[],2,FALSE),0)</f>
        <v>0</v>
      </c>
      <c r="AK43" s="28">
        <f>IFERROR(VLOOKUP(PRSMen2017[[#This Row],[FIS Card]],fix18M[],2,FALSE),0)</f>
        <v>18</v>
      </c>
      <c r="AL43" s="29">
        <f>IFERROR(VLOOKUP(AK43,PointsLookup[],2,FALSE),0)</f>
        <v>13</v>
      </c>
    </row>
    <row r="44" spans="1:38" x14ac:dyDescent="0.25">
      <c r="A44">
        <v>39</v>
      </c>
      <c r="B44" s="56">
        <v>104689</v>
      </c>
      <c r="C44" s="56" t="s">
        <v>361</v>
      </c>
      <c r="D44" s="57" t="s">
        <v>360</v>
      </c>
      <c r="E44" s="56" t="s">
        <v>41</v>
      </c>
      <c r="F44" s="56">
        <v>1999</v>
      </c>
      <c r="G44">
        <f t="shared" si="1"/>
        <v>48</v>
      </c>
      <c r="H44">
        <f>IF(PRSMen2017[[#This Row],[OA_PTS]]&gt;0,_xlfn.RANK.EQ(PRSMen2017[[#This Row],[OA_PTS]],PRSMen2017[OA_PTS]),"")</f>
        <v>39</v>
      </c>
      <c r="I44" s="20">
        <f>PRSMen2017[[#This Row],[7p]]+PRSMen2017[[#This Row],[8p]]+PRSMen2017[[#This Row],[11p]]+PRSMen2017[[#This Row],[12p]]</f>
        <v>34</v>
      </c>
      <c r="J44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14</v>
      </c>
      <c r="K44" s="27">
        <f>IFERROR(VLOOKUP(PRSMen2017[[#This Row],[FIS Card]],fix5M[],2,FALSE),0)</f>
        <v>0</v>
      </c>
      <c r="L44" s="28">
        <f>IFERROR(VLOOKUP(K44,PointsLookup[],2,FALSE),0)</f>
        <v>0</v>
      </c>
      <c r="M44" s="28">
        <f>IFERROR(VLOOKUP(PRSMen2017[[#This Row],[FIS Card]],fix6M[],2,FALSE),0)</f>
        <v>0</v>
      </c>
      <c r="N44" s="29">
        <f>IFERROR(VLOOKUP(M44,PointsLookup[],2,FALSE),0)</f>
        <v>0</v>
      </c>
      <c r="O44" s="27">
        <f>IFERROR(VLOOKUP(PRSMen2017[[#This Row],[FIS Card]],fix7M[],2,FALSE),0)</f>
        <v>0</v>
      </c>
      <c r="P44" s="28">
        <f>IFERROR(VLOOKUP(O44,PointsLookup[],2,FALSE),0)</f>
        <v>0</v>
      </c>
      <c r="Q44" s="28">
        <f>IFERROR(VLOOKUP(PRSMen2017[[#This Row],[FIS Card]],fix8M[],2,FALSE),0)</f>
        <v>20</v>
      </c>
      <c r="R44" s="28">
        <f>IFERROR(VLOOKUP(Q44,PointsLookup[],2,FALSE),0)</f>
        <v>11</v>
      </c>
      <c r="S44" s="28">
        <f>IFERROR(VLOOKUP(PRSMen2017[[#This Row],[FIS Card]],fix9M[],2,FALSE),0)</f>
        <v>0</v>
      </c>
      <c r="T44" s="28">
        <f>IFERROR(VLOOKUP(S44,PointsLookup[],2,FALSE),0)</f>
        <v>0</v>
      </c>
      <c r="U44" s="28">
        <f>IFERROR(VLOOKUP(PRSMen2017[[#This Row],[FIS Card]],fix10M[],2,FALSE),0)</f>
        <v>0</v>
      </c>
      <c r="V44" s="29">
        <f>IFERROR(VLOOKUP(U44,PointsLookup[],2,FALSE),0)</f>
        <v>0</v>
      </c>
      <c r="W44" s="27">
        <f>IFERROR(VLOOKUP(PRSMen2017[[#This Row],[FIS Card]],fix11M[],2,FALSE),0)</f>
        <v>20</v>
      </c>
      <c r="X44" s="28">
        <f>IFERROR(VLOOKUP(W44,PointsLookup[],2,FALSE),0)</f>
        <v>11</v>
      </c>
      <c r="Y44" s="28">
        <f>IFERROR(VLOOKUP(PRSMen2017[[#This Row],[FIS Card]],fix12M[],2,FALSE),0)</f>
        <v>19</v>
      </c>
      <c r="Z44" s="28">
        <f>IFERROR(VLOOKUP(Y44,PointsLookup[],2,FALSE),0)</f>
        <v>12</v>
      </c>
      <c r="AA44" s="28">
        <f>IFERROR(VLOOKUP(PRSMen2017[[#This Row],[FIS Card]],fix13M[],2,FALSE),0)</f>
        <v>0</v>
      </c>
      <c r="AB44" s="28">
        <f>IFERROR(VLOOKUP(AA44,PointsLookup[],2,FALSE),0)</f>
        <v>0</v>
      </c>
      <c r="AC44" s="28">
        <f>IFERROR(VLOOKUP(PRSMen2017[[#This Row],[FIS Card]],fix14M[],2,FALSE),0)</f>
        <v>0</v>
      </c>
      <c r="AD44" s="29">
        <f>IFERROR(VLOOKUP(AC44,PointsLookup[],2,FALSE),0)</f>
        <v>0</v>
      </c>
      <c r="AE44" s="27">
        <f>IFERROR(VLOOKUP(PRSMen2017[[#This Row],[FIS Card]],fix15M[],2,FALSE),0)</f>
        <v>17</v>
      </c>
      <c r="AF44" s="28">
        <f>IFERROR(VLOOKUP(AE44,PointsLookup[],2,FALSE),0)</f>
        <v>14</v>
      </c>
      <c r="AG44" s="28">
        <f>IFERROR(VLOOKUP(PRSMen2017[[#This Row],[FIS Card]],fix16M[],2,FALSE),0)</f>
        <v>0</v>
      </c>
      <c r="AH44" s="29">
        <f>IFERROR(VLOOKUP(AG44,PointsLookup[],2,FALSE),0)</f>
        <v>0</v>
      </c>
      <c r="AI44" s="27">
        <f>IFERROR(VLOOKUP(PRSMen2017[[#This Row],[FIS Card]],fix17M[],2,FALSE),0)</f>
        <v>0</v>
      </c>
      <c r="AJ44" s="28">
        <f>IFERROR(VLOOKUP(AI44,PointsLookup[],2,FALSE),0)</f>
        <v>0</v>
      </c>
      <c r="AK44" s="28">
        <f>IFERROR(VLOOKUP(PRSMen2017[[#This Row],[FIS Card]],fix18M[],2,FALSE),0)</f>
        <v>0</v>
      </c>
      <c r="AL44" s="29">
        <f>IFERROR(VLOOKUP(AK44,PointsLookup[],2,FALSE),0)</f>
        <v>0</v>
      </c>
    </row>
    <row r="45" spans="1:38" x14ac:dyDescent="0.25">
      <c r="A45">
        <v>40</v>
      </c>
      <c r="B45" s="56">
        <v>103865</v>
      </c>
      <c r="C45" s="56" t="s">
        <v>380</v>
      </c>
      <c r="D45" s="57" t="s">
        <v>378</v>
      </c>
      <c r="E45" s="56" t="s">
        <v>36</v>
      </c>
      <c r="F45" s="56">
        <v>1992</v>
      </c>
      <c r="G45">
        <f t="shared" si="1"/>
        <v>45</v>
      </c>
      <c r="H45">
        <f>IF(PRSMen2017[[#This Row],[OA_PTS]]&gt;0,_xlfn.RANK.EQ(PRSMen2017[[#This Row],[OA_PTS]],PRSMen2017[OA_PTS]),"")</f>
        <v>40</v>
      </c>
      <c r="I45" s="20">
        <f>PRSMen2017[[#This Row],[7p]]+PRSMen2017[[#This Row],[8p]]+PRSMen2017[[#This Row],[11p]]+PRSMen2017[[#This Row],[12p]]</f>
        <v>0</v>
      </c>
      <c r="J45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45</v>
      </c>
      <c r="K45" s="27">
        <f>IFERROR(VLOOKUP(PRSMen2017[[#This Row],[FIS Card]],fix5M[],2,FALSE),0)</f>
        <v>0</v>
      </c>
      <c r="L45" s="28">
        <f>IFERROR(VLOOKUP(K45,PointsLookup[],2,FALSE),0)</f>
        <v>0</v>
      </c>
      <c r="M45" s="28">
        <f>IFERROR(VLOOKUP(PRSMen2017[[#This Row],[FIS Card]],fix6M[],2,FALSE),0)</f>
        <v>0</v>
      </c>
      <c r="N45" s="29">
        <f>IFERROR(VLOOKUP(M45,PointsLookup[],2,FALSE),0)</f>
        <v>0</v>
      </c>
      <c r="O45" s="27">
        <f>IFERROR(VLOOKUP(PRSMen2017[[#This Row],[FIS Card]],fix7M[],2,FALSE),0)</f>
        <v>0</v>
      </c>
      <c r="P45" s="28">
        <f>IFERROR(VLOOKUP(O45,PointsLookup[],2,FALSE),0)</f>
        <v>0</v>
      </c>
      <c r="Q45" s="28">
        <f>IFERROR(VLOOKUP(PRSMen2017[[#This Row],[FIS Card]],fix8M[],2,FALSE),0)</f>
        <v>0</v>
      </c>
      <c r="R45" s="28">
        <f>IFERROR(VLOOKUP(Q45,PointsLookup[],2,FALSE),0)</f>
        <v>0</v>
      </c>
      <c r="S45" s="28">
        <f>IFERROR(VLOOKUP(PRSMen2017[[#This Row],[FIS Card]],fix9M[],2,FALSE),0)</f>
        <v>0</v>
      </c>
      <c r="T45" s="28">
        <f>IFERROR(VLOOKUP(S45,PointsLookup[],2,FALSE),0)</f>
        <v>0</v>
      </c>
      <c r="U45" s="28">
        <f>IFERROR(VLOOKUP(PRSMen2017[[#This Row],[FIS Card]],fix10M[],2,FALSE),0)</f>
        <v>0</v>
      </c>
      <c r="V45" s="29">
        <f>IFERROR(VLOOKUP(U45,PointsLookup[],2,FALSE),0)</f>
        <v>0</v>
      </c>
      <c r="W45" s="27">
        <f>IFERROR(VLOOKUP(PRSMen2017[[#This Row],[FIS Card]],fix11M[],2,FALSE),0)</f>
        <v>0</v>
      </c>
      <c r="X45" s="28">
        <f>IFERROR(VLOOKUP(W45,PointsLookup[],2,FALSE),0)</f>
        <v>0</v>
      </c>
      <c r="Y45" s="28">
        <f>IFERROR(VLOOKUP(PRSMen2017[[#This Row],[FIS Card]],fix12M[],2,FALSE),0)</f>
        <v>0</v>
      </c>
      <c r="Z45" s="28">
        <f>IFERROR(VLOOKUP(Y45,PointsLookup[],2,FALSE),0)</f>
        <v>0</v>
      </c>
      <c r="AA45" s="28">
        <f>IFERROR(VLOOKUP(PRSMen2017[[#This Row],[FIS Card]],fix13M[],2,FALSE),0)</f>
        <v>0</v>
      </c>
      <c r="AB45" s="28">
        <f>IFERROR(VLOOKUP(AA45,PointsLookup[],2,FALSE),0)</f>
        <v>0</v>
      </c>
      <c r="AC45" s="28">
        <f>IFERROR(VLOOKUP(PRSMen2017[[#This Row],[FIS Card]],fix14M[],2,FALSE),0)</f>
        <v>0</v>
      </c>
      <c r="AD45" s="29">
        <f>IFERROR(VLOOKUP(AC45,PointsLookup[],2,FALSE),0)</f>
        <v>0</v>
      </c>
      <c r="AE45" s="27">
        <f>IFERROR(VLOOKUP(PRSMen2017[[#This Row],[FIS Card]],fix15M[],2,FALSE),0)</f>
        <v>5</v>
      </c>
      <c r="AF45" s="28">
        <f>IFERROR(VLOOKUP(AE45,PointsLookup[],2,FALSE),0)</f>
        <v>45</v>
      </c>
      <c r="AG45" s="28">
        <f>IFERROR(VLOOKUP(PRSMen2017[[#This Row],[FIS Card]],fix16M[],2,FALSE),0)</f>
        <v>0</v>
      </c>
      <c r="AH45" s="29">
        <f>IFERROR(VLOOKUP(AG45,PointsLookup[],2,FALSE),0)</f>
        <v>0</v>
      </c>
      <c r="AI45" s="27">
        <f>IFERROR(VLOOKUP(PRSMen2017[[#This Row],[FIS Card]],fix17M[],2,FALSE),0)</f>
        <v>0</v>
      </c>
      <c r="AJ45" s="28">
        <f>IFERROR(VLOOKUP(AI45,PointsLookup[],2,FALSE),0)</f>
        <v>0</v>
      </c>
      <c r="AK45" s="28">
        <f>IFERROR(VLOOKUP(PRSMen2017[[#This Row],[FIS Card]],fix18M[],2,FALSE),0)</f>
        <v>0</v>
      </c>
      <c r="AL45" s="29">
        <f>IFERROR(VLOOKUP(AK45,PointsLookup[],2,FALSE),0)</f>
        <v>0</v>
      </c>
    </row>
    <row r="46" spans="1:38" x14ac:dyDescent="0.25">
      <c r="A46">
        <v>41</v>
      </c>
      <c r="B46" s="56">
        <v>104338</v>
      </c>
      <c r="C46" s="56" t="s">
        <v>342</v>
      </c>
      <c r="D46" s="57" t="s">
        <v>341</v>
      </c>
      <c r="E46" s="56" t="s">
        <v>41</v>
      </c>
      <c r="F46" s="56">
        <v>1996</v>
      </c>
      <c r="G46">
        <f t="shared" si="1"/>
        <v>32</v>
      </c>
      <c r="H46">
        <f>IF(PRSMen2017[[#This Row],[OA_PTS]]&gt;0,_xlfn.RANK.EQ(PRSMen2017[[#This Row],[OA_PTS]],PRSMen2017[OA_PTS]),"")</f>
        <v>41</v>
      </c>
      <c r="I46" s="20">
        <f>PRSMen2017[[#This Row],[7p]]+PRSMen2017[[#This Row],[8p]]+PRSMen2017[[#This Row],[11p]]+PRSMen2017[[#This Row],[12p]]</f>
        <v>32</v>
      </c>
      <c r="J4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46" s="27">
        <f>IFERROR(VLOOKUP(PRSMen2017[[#This Row],[FIS Card]],fix5M[],2,FALSE),0)</f>
        <v>0</v>
      </c>
      <c r="L46" s="28">
        <f>IFERROR(VLOOKUP(K46,PointsLookup[],2,FALSE),0)</f>
        <v>0</v>
      </c>
      <c r="M46" s="28">
        <f>IFERROR(VLOOKUP(PRSMen2017[[#This Row],[FIS Card]],fix6M[],2,FALSE),0)</f>
        <v>0</v>
      </c>
      <c r="N46" s="29">
        <f>IFERROR(VLOOKUP(M46,PointsLookup[],2,FALSE),0)</f>
        <v>0</v>
      </c>
      <c r="O46" s="27">
        <f>IFERROR(VLOOKUP(PRSMen2017[[#This Row],[FIS Card]],fix7M[],2,FALSE),0)</f>
        <v>0</v>
      </c>
      <c r="P46" s="28">
        <f>IFERROR(VLOOKUP(O46,PointsLookup[],2,FALSE),0)</f>
        <v>0</v>
      </c>
      <c r="Q46" s="28">
        <f>IFERROR(VLOOKUP(PRSMen2017[[#This Row],[FIS Card]],fix8M[],2,FALSE),0)</f>
        <v>0</v>
      </c>
      <c r="R46" s="28">
        <f>IFERROR(VLOOKUP(Q46,PointsLookup[],2,FALSE),0)</f>
        <v>0</v>
      </c>
      <c r="S46" s="28">
        <f>IFERROR(VLOOKUP(PRSMen2017[[#This Row],[FIS Card]],fix9M[],2,FALSE),0)</f>
        <v>0</v>
      </c>
      <c r="T46" s="28">
        <f>IFERROR(VLOOKUP(S46,PointsLookup[],2,FALSE),0)</f>
        <v>0</v>
      </c>
      <c r="U46" s="28">
        <f>IFERROR(VLOOKUP(PRSMen2017[[#This Row],[FIS Card]],fix10M[],2,FALSE),0)</f>
        <v>0</v>
      </c>
      <c r="V46" s="29">
        <f>IFERROR(VLOOKUP(U46,PointsLookup[],2,FALSE),0)</f>
        <v>0</v>
      </c>
      <c r="W46" s="27">
        <f>IFERROR(VLOOKUP(PRSMen2017[[#This Row],[FIS Card]],fix11M[],2,FALSE),0)</f>
        <v>0</v>
      </c>
      <c r="X46" s="28">
        <f>IFERROR(VLOOKUP(W46,PointsLookup[],2,FALSE),0)</f>
        <v>0</v>
      </c>
      <c r="Y46" s="28">
        <f>IFERROR(VLOOKUP(PRSMen2017[[#This Row],[FIS Card]],fix12M[],2,FALSE),0)</f>
        <v>8</v>
      </c>
      <c r="Z46" s="28">
        <f>IFERROR(VLOOKUP(Y46,PointsLookup[],2,FALSE),0)</f>
        <v>32</v>
      </c>
      <c r="AA46" s="28">
        <f>IFERROR(VLOOKUP(PRSMen2017[[#This Row],[FIS Card]],fix13M[],2,FALSE),0)</f>
        <v>0</v>
      </c>
      <c r="AB46" s="28">
        <f>IFERROR(VLOOKUP(AA46,PointsLookup[],2,FALSE),0)</f>
        <v>0</v>
      </c>
      <c r="AC46" s="28">
        <f>IFERROR(VLOOKUP(PRSMen2017[[#This Row],[FIS Card]],fix14M[],2,FALSE),0)</f>
        <v>0</v>
      </c>
      <c r="AD46" s="29">
        <f>IFERROR(VLOOKUP(AC46,PointsLookup[],2,FALSE),0)</f>
        <v>0</v>
      </c>
      <c r="AE46" s="27">
        <f>IFERROR(VLOOKUP(PRSMen2017[[#This Row],[FIS Card]],fix15M[],2,FALSE),0)</f>
        <v>0</v>
      </c>
      <c r="AF46" s="28">
        <f>IFERROR(VLOOKUP(AE46,PointsLookup[],2,FALSE),0)</f>
        <v>0</v>
      </c>
      <c r="AG46" s="28">
        <f>IFERROR(VLOOKUP(PRSMen2017[[#This Row],[FIS Card]],fix16M[],2,FALSE),0)</f>
        <v>0</v>
      </c>
      <c r="AH46" s="29">
        <f>IFERROR(VLOOKUP(AG46,PointsLookup[],2,FALSE),0)</f>
        <v>0</v>
      </c>
      <c r="AI46" s="27">
        <f>IFERROR(VLOOKUP(PRSMen2017[[#This Row],[FIS Card]],fix17M[],2,FALSE),0)</f>
        <v>0</v>
      </c>
      <c r="AJ46" s="28">
        <f>IFERROR(VLOOKUP(AI46,PointsLookup[],2,FALSE),0)</f>
        <v>0</v>
      </c>
      <c r="AK46" s="28">
        <f>IFERROR(VLOOKUP(PRSMen2017[[#This Row],[FIS Card]],fix18M[],2,FALSE),0)</f>
        <v>0</v>
      </c>
      <c r="AL46" s="29">
        <f>IFERROR(VLOOKUP(AK46,PointsLookup[],2,FALSE),0)</f>
        <v>0</v>
      </c>
    </row>
    <row r="47" spans="1:38" x14ac:dyDescent="0.25">
      <c r="A47">
        <v>42</v>
      </c>
      <c r="B47" s="56">
        <v>104681</v>
      </c>
      <c r="C47" s="56" t="s">
        <v>364</v>
      </c>
      <c r="D47" s="57" t="s">
        <v>363</v>
      </c>
      <c r="E47" s="56" t="s">
        <v>36</v>
      </c>
      <c r="F47" s="56">
        <v>1999</v>
      </c>
      <c r="G47">
        <f t="shared" si="1"/>
        <v>21</v>
      </c>
      <c r="H47">
        <f>IF(PRSMen2017[[#This Row],[OA_PTS]]&gt;0,_xlfn.RANK.EQ(PRSMen2017[[#This Row],[OA_PTS]],PRSMen2017[OA_PTS]),"")</f>
        <v>42</v>
      </c>
      <c r="I47" s="20">
        <f>PRSMen2017[[#This Row],[7p]]+PRSMen2017[[#This Row],[8p]]+PRSMen2017[[#This Row],[11p]]+PRSMen2017[[#This Row],[12p]]</f>
        <v>0</v>
      </c>
      <c r="J4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21</v>
      </c>
      <c r="K47" s="27">
        <f>IFERROR(VLOOKUP(PRSMen2017[[#This Row],[FIS Card]],fix5M[],2,FALSE),0)</f>
        <v>21</v>
      </c>
      <c r="L47" s="28">
        <f>IFERROR(VLOOKUP(K47,PointsLookup[],2,FALSE),0)</f>
        <v>10</v>
      </c>
      <c r="M47" s="28">
        <f>IFERROR(VLOOKUP(PRSMen2017[[#This Row],[FIS Card]],fix6M[],2,FALSE),0)</f>
        <v>0</v>
      </c>
      <c r="N47" s="29">
        <f>IFERROR(VLOOKUP(M47,PointsLookup[],2,FALSE),0)</f>
        <v>0</v>
      </c>
      <c r="O47" s="27">
        <f>IFERROR(VLOOKUP(PRSMen2017[[#This Row],[FIS Card]],fix7M[],2,FALSE),0)</f>
        <v>0</v>
      </c>
      <c r="P47" s="28">
        <f>IFERROR(VLOOKUP(O47,PointsLookup[],2,FALSE),0)</f>
        <v>0</v>
      </c>
      <c r="Q47" s="28">
        <f>IFERROR(VLOOKUP(PRSMen2017[[#This Row],[FIS Card]],fix8M[],2,FALSE),0)</f>
        <v>0</v>
      </c>
      <c r="R47" s="28">
        <f>IFERROR(VLOOKUP(Q47,PointsLookup[],2,FALSE),0)</f>
        <v>0</v>
      </c>
      <c r="S47" s="28">
        <f>IFERROR(VLOOKUP(PRSMen2017[[#This Row],[FIS Card]],fix9M[],2,FALSE),0)</f>
        <v>0</v>
      </c>
      <c r="T47" s="28">
        <f>IFERROR(VLOOKUP(S47,PointsLookup[],2,FALSE),0)</f>
        <v>0</v>
      </c>
      <c r="U47" s="28">
        <f>IFERROR(VLOOKUP(PRSMen2017[[#This Row],[FIS Card]],fix10M[],2,FALSE),0)</f>
        <v>0</v>
      </c>
      <c r="V47" s="29">
        <f>IFERROR(VLOOKUP(U47,PointsLookup[],2,FALSE),0)</f>
        <v>0</v>
      </c>
      <c r="W47" s="27">
        <f>IFERROR(VLOOKUP(PRSMen2017[[#This Row],[FIS Card]],fix11M[],2,FALSE),0)</f>
        <v>0</v>
      </c>
      <c r="X47" s="28">
        <f>IFERROR(VLOOKUP(W47,PointsLookup[],2,FALSE),0)</f>
        <v>0</v>
      </c>
      <c r="Y47" s="28">
        <f>IFERROR(VLOOKUP(PRSMen2017[[#This Row],[FIS Card]],fix12M[],2,FALSE),0)</f>
        <v>0</v>
      </c>
      <c r="Z47" s="28">
        <f>IFERROR(VLOOKUP(Y47,PointsLookup[],2,FALSE),0)</f>
        <v>0</v>
      </c>
      <c r="AA47" s="28">
        <f>IFERROR(VLOOKUP(PRSMen2017[[#This Row],[FIS Card]],fix13M[],2,FALSE),0)</f>
        <v>0</v>
      </c>
      <c r="AB47" s="28">
        <f>IFERROR(VLOOKUP(AA47,PointsLookup[],2,FALSE),0)</f>
        <v>0</v>
      </c>
      <c r="AC47" s="28">
        <f>IFERROR(VLOOKUP(PRSMen2017[[#This Row],[FIS Card]],fix14M[],2,FALSE),0)</f>
        <v>0</v>
      </c>
      <c r="AD47" s="29">
        <f>IFERROR(VLOOKUP(AC47,PointsLookup[],2,FALSE),0)</f>
        <v>0</v>
      </c>
      <c r="AE47" s="27">
        <f>IFERROR(VLOOKUP(PRSMen2017[[#This Row],[FIS Card]],fix15M[],2,FALSE),0)</f>
        <v>0</v>
      </c>
      <c r="AF47" s="28">
        <f>IFERROR(VLOOKUP(AE47,PointsLookup[],2,FALSE),0)</f>
        <v>0</v>
      </c>
      <c r="AG47" s="28">
        <f>IFERROR(VLOOKUP(PRSMen2017[[#This Row],[FIS Card]],fix16M[],2,FALSE),0)</f>
        <v>0</v>
      </c>
      <c r="AH47" s="29">
        <f>IFERROR(VLOOKUP(AG47,PointsLookup[],2,FALSE),0)</f>
        <v>0</v>
      </c>
      <c r="AI47" s="27">
        <f>IFERROR(VLOOKUP(PRSMen2017[[#This Row],[FIS Card]],fix17M[],2,FALSE),0)</f>
        <v>0</v>
      </c>
      <c r="AJ47" s="28">
        <f>IFERROR(VLOOKUP(AI47,PointsLookup[],2,FALSE),0)</f>
        <v>0</v>
      </c>
      <c r="AK47" s="28">
        <f>IFERROR(VLOOKUP(PRSMen2017[[#This Row],[FIS Card]],fix18M[],2,FALSE),0)</f>
        <v>20</v>
      </c>
      <c r="AL47" s="29">
        <f>IFERROR(VLOOKUP(AK47,PointsLookup[],2,FALSE),0)</f>
        <v>11</v>
      </c>
    </row>
    <row r="48" spans="1:38" x14ac:dyDescent="0.25">
      <c r="A48">
        <v>43</v>
      </c>
      <c r="B48" s="56">
        <v>104690</v>
      </c>
      <c r="C48" s="56" t="s">
        <v>402</v>
      </c>
      <c r="D48" s="57" t="s">
        <v>401</v>
      </c>
      <c r="E48" s="56" t="s">
        <v>43</v>
      </c>
      <c r="F48" s="56">
        <v>1999</v>
      </c>
      <c r="G48">
        <f t="shared" si="1"/>
        <v>14</v>
      </c>
      <c r="H48">
        <f>IF(PRSMen2017[[#This Row],[OA_PTS]]&gt;0,_xlfn.RANK.EQ(PRSMen2017[[#This Row],[OA_PTS]],PRSMen2017[OA_PTS]),"")</f>
        <v>43</v>
      </c>
      <c r="I48" s="20">
        <f>PRSMen2017[[#This Row],[7p]]+PRSMen2017[[#This Row],[8p]]+PRSMen2017[[#This Row],[11p]]+PRSMen2017[[#This Row],[12p]]</f>
        <v>14</v>
      </c>
      <c r="J4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48" s="27">
        <f>IFERROR(VLOOKUP(PRSMen2017[[#This Row],[FIS Card]],fix5M[],2,FALSE),0)</f>
        <v>0</v>
      </c>
      <c r="L48" s="28">
        <f>IFERROR(VLOOKUP(K48,PointsLookup[],2,FALSE),0)</f>
        <v>0</v>
      </c>
      <c r="M48" s="28">
        <f>IFERROR(VLOOKUP(PRSMen2017[[#This Row],[FIS Card]],fix6M[],2,FALSE),0)</f>
        <v>0</v>
      </c>
      <c r="N48" s="29">
        <f>IFERROR(VLOOKUP(M48,PointsLookup[],2,FALSE),0)</f>
        <v>0</v>
      </c>
      <c r="O48" s="27">
        <f>IFERROR(VLOOKUP(PRSMen2017[[#This Row],[FIS Card]],fix7M[],2,FALSE),0)</f>
        <v>23</v>
      </c>
      <c r="P48" s="28">
        <f>IFERROR(VLOOKUP(O48,PointsLookup[],2,FALSE),0)</f>
        <v>8</v>
      </c>
      <c r="Q48" s="28">
        <f>IFERROR(VLOOKUP(PRSMen2017[[#This Row],[FIS Card]],fix8M[],2,FALSE),0)</f>
        <v>25</v>
      </c>
      <c r="R48" s="28">
        <f>IFERROR(VLOOKUP(Q48,PointsLookup[],2,FALSE),0)</f>
        <v>6</v>
      </c>
      <c r="S48" s="28">
        <f>IFERROR(VLOOKUP(PRSMen2017[[#This Row],[FIS Card]],fix9M[],2,FALSE),0)</f>
        <v>0</v>
      </c>
      <c r="T48" s="28">
        <f>IFERROR(VLOOKUP(S48,PointsLookup[],2,FALSE),0)</f>
        <v>0</v>
      </c>
      <c r="U48" s="28">
        <f>IFERROR(VLOOKUP(PRSMen2017[[#This Row],[FIS Card]],fix10M[],2,FALSE),0)</f>
        <v>0</v>
      </c>
      <c r="V48" s="29">
        <f>IFERROR(VLOOKUP(U48,PointsLookup[],2,FALSE),0)</f>
        <v>0</v>
      </c>
      <c r="W48" s="27">
        <f>IFERROR(VLOOKUP(PRSMen2017[[#This Row],[FIS Card]],fix11M[],2,FALSE),0)</f>
        <v>0</v>
      </c>
      <c r="X48" s="28">
        <f>IFERROR(VLOOKUP(W48,PointsLookup[],2,FALSE),0)</f>
        <v>0</v>
      </c>
      <c r="Y48" s="28">
        <f>IFERROR(VLOOKUP(PRSMen2017[[#This Row],[FIS Card]],fix12M[],2,FALSE),0)</f>
        <v>0</v>
      </c>
      <c r="Z48" s="28">
        <f>IFERROR(VLOOKUP(Y48,PointsLookup[],2,FALSE),0)</f>
        <v>0</v>
      </c>
      <c r="AA48" s="28">
        <f>IFERROR(VLOOKUP(PRSMen2017[[#This Row],[FIS Card]],fix13M[],2,FALSE),0)</f>
        <v>0</v>
      </c>
      <c r="AB48" s="28">
        <f>IFERROR(VLOOKUP(AA48,PointsLookup[],2,FALSE),0)</f>
        <v>0</v>
      </c>
      <c r="AC48" s="28">
        <f>IFERROR(VLOOKUP(PRSMen2017[[#This Row],[FIS Card]],fix14M[],2,FALSE),0)</f>
        <v>0</v>
      </c>
      <c r="AD48" s="29">
        <f>IFERROR(VLOOKUP(AC48,PointsLookup[],2,FALSE),0)</f>
        <v>0</v>
      </c>
      <c r="AE48" s="27">
        <f>IFERROR(VLOOKUP(PRSMen2017[[#This Row],[FIS Card]],fix15M[],2,FALSE),0)</f>
        <v>0</v>
      </c>
      <c r="AF48" s="28">
        <f>IFERROR(VLOOKUP(AE48,PointsLookup[],2,FALSE),0)</f>
        <v>0</v>
      </c>
      <c r="AG48" s="28">
        <f>IFERROR(VLOOKUP(PRSMen2017[[#This Row],[FIS Card]],fix16M[],2,FALSE),0)</f>
        <v>0</v>
      </c>
      <c r="AH48" s="29">
        <f>IFERROR(VLOOKUP(AG48,PointsLookup[],2,FALSE),0)</f>
        <v>0</v>
      </c>
      <c r="AI48" s="27">
        <f>IFERROR(VLOOKUP(PRSMen2017[[#This Row],[FIS Card]],fix17M[],2,FALSE),0)</f>
        <v>0</v>
      </c>
      <c r="AJ48" s="28">
        <f>IFERROR(VLOOKUP(AI48,PointsLookup[],2,FALSE),0)</f>
        <v>0</v>
      </c>
      <c r="AK48" s="28">
        <f>IFERROR(VLOOKUP(PRSMen2017[[#This Row],[FIS Card]],fix18M[],2,FALSE),0)</f>
        <v>0</v>
      </c>
      <c r="AL48" s="29">
        <f>IFERROR(VLOOKUP(AK48,PointsLookup[],2,FALSE),0)</f>
        <v>0</v>
      </c>
    </row>
    <row r="49" spans="1:38" x14ac:dyDescent="0.25">
      <c r="A49">
        <v>44</v>
      </c>
      <c r="B49" s="56">
        <v>104876</v>
      </c>
      <c r="C49" s="56" t="s">
        <v>44</v>
      </c>
      <c r="D49" s="57" t="s">
        <v>373</v>
      </c>
      <c r="E49" s="56" t="s">
        <v>41</v>
      </c>
      <c r="F49" s="56">
        <v>2000</v>
      </c>
      <c r="G49">
        <f t="shared" si="1"/>
        <v>10</v>
      </c>
      <c r="H49">
        <f>IF(PRSMen2017[[#This Row],[OA_PTS]]&gt;0,_xlfn.RANK.EQ(PRSMen2017[[#This Row],[OA_PTS]],PRSMen2017[OA_PTS]),"")</f>
        <v>44</v>
      </c>
      <c r="I49" s="20">
        <f>PRSMen2017[[#This Row],[7p]]+PRSMen2017[[#This Row],[8p]]+PRSMen2017[[#This Row],[11p]]+PRSMen2017[[#This Row],[12p]]</f>
        <v>10</v>
      </c>
      <c r="J49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49" s="27">
        <f>IFERROR(VLOOKUP(PRSMen2017[[#This Row],[FIS Card]],fix5M[],2,FALSE),0)</f>
        <v>0</v>
      </c>
      <c r="L49" s="28">
        <f>IFERROR(VLOOKUP(K49,PointsLookup[],2,FALSE),0)</f>
        <v>0</v>
      </c>
      <c r="M49" s="28">
        <f>IFERROR(VLOOKUP(PRSMen2017[[#This Row],[FIS Card]],fix6M[],2,FALSE),0)</f>
        <v>0</v>
      </c>
      <c r="N49" s="29">
        <f>IFERROR(VLOOKUP(M49,PointsLookup[],2,FALSE),0)</f>
        <v>0</v>
      </c>
      <c r="O49" s="27">
        <f>IFERROR(VLOOKUP(PRSMen2017[[#This Row],[FIS Card]],fix7M[],2,FALSE),0)</f>
        <v>0</v>
      </c>
      <c r="P49" s="28">
        <f>IFERROR(VLOOKUP(O49,PointsLookup[],2,FALSE),0)</f>
        <v>0</v>
      </c>
      <c r="Q49" s="28">
        <f>IFERROR(VLOOKUP(PRSMen2017[[#This Row],[FIS Card]],fix8M[],2,FALSE),0)</f>
        <v>0</v>
      </c>
      <c r="R49" s="28">
        <f>IFERROR(VLOOKUP(Q49,PointsLookup[],2,FALSE),0)</f>
        <v>0</v>
      </c>
      <c r="S49" s="28">
        <f>IFERROR(VLOOKUP(PRSMen2017[[#This Row],[FIS Card]],fix9M[],2,FALSE),0)</f>
        <v>0</v>
      </c>
      <c r="T49" s="28">
        <f>IFERROR(VLOOKUP(S49,PointsLookup[],2,FALSE),0)</f>
        <v>0</v>
      </c>
      <c r="U49" s="28">
        <f>IFERROR(VLOOKUP(PRSMen2017[[#This Row],[FIS Card]],fix10M[],2,FALSE),0)</f>
        <v>0</v>
      </c>
      <c r="V49" s="29">
        <f>IFERROR(VLOOKUP(U49,PointsLookup[],2,FALSE),0)</f>
        <v>0</v>
      </c>
      <c r="W49" s="27">
        <f>IFERROR(VLOOKUP(PRSMen2017[[#This Row],[FIS Card]],fix11M[],2,FALSE),0)</f>
        <v>21</v>
      </c>
      <c r="X49" s="28">
        <f>IFERROR(VLOOKUP(W49,PointsLookup[],2,FALSE),0)</f>
        <v>10</v>
      </c>
      <c r="Y49" s="28">
        <f>IFERROR(VLOOKUP(PRSMen2017[[#This Row],[FIS Card]],fix12M[],2,FALSE),0)</f>
        <v>0</v>
      </c>
      <c r="Z49" s="28">
        <f>IFERROR(VLOOKUP(Y49,PointsLookup[],2,FALSE),0)</f>
        <v>0</v>
      </c>
      <c r="AA49" s="28">
        <f>IFERROR(VLOOKUP(PRSMen2017[[#This Row],[FIS Card]],fix13M[],2,FALSE),0)</f>
        <v>0</v>
      </c>
      <c r="AB49" s="28">
        <f>IFERROR(VLOOKUP(AA49,PointsLookup[],2,FALSE),0)</f>
        <v>0</v>
      </c>
      <c r="AC49" s="28">
        <f>IFERROR(VLOOKUP(PRSMen2017[[#This Row],[FIS Card]],fix14M[],2,FALSE),0)</f>
        <v>0</v>
      </c>
      <c r="AD49" s="29">
        <f>IFERROR(VLOOKUP(AC49,PointsLookup[],2,FALSE),0)</f>
        <v>0</v>
      </c>
      <c r="AE49" s="27">
        <f>IFERROR(VLOOKUP(PRSMen2017[[#This Row],[FIS Card]],fix15M[],2,FALSE),0)</f>
        <v>0</v>
      </c>
      <c r="AF49" s="28">
        <f>IFERROR(VLOOKUP(AE49,PointsLookup[],2,FALSE),0)</f>
        <v>0</v>
      </c>
      <c r="AG49" s="28">
        <f>IFERROR(VLOOKUP(PRSMen2017[[#This Row],[FIS Card]],fix16M[],2,FALSE),0)</f>
        <v>0</v>
      </c>
      <c r="AH49" s="29">
        <f>IFERROR(VLOOKUP(AG49,PointsLookup[],2,FALSE),0)</f>
        <v>0</v>
      </c>
      <c r="AI49" s="27">
        <f>IFERROR(VLOOKUP(PRSMen2017[[#This Row],[FIS Card]],fix17M[],2,FALSE),0)</f>
        <v>0</v>
      </c>
      <c r="AJ49" s="28">
        <f>IFERROR(VLOOKUP(AI49,PointsLookup[],2,FALSE),0)</f>
        <v>0</v>
      </c>
      <c r="AK49" s="28">
        <f>IFERROR(VLOOKUP(PRSMen2017[[#This Row],[FIS Card]],fix18M[],2,FALSE),0)</f>
        <v>0</v>
      </c>
      <c r="AL49" s="29">
        <f>IFERROR(VLOOKUP(AK49,PointsLookup[],2,FALSE),0)</f>
        <v>0</v>
      </c>
    </row>
    <row r="50" spans="1:38" x14ac:dyDescent="0.25">
      <c r="A50">
        <v>45</v>
      </c>
      <c r="B50" s="56">
        <v>104884</v>
      </c>
      <c r="C50" s="56" t="s">
        <v>47</v>
      </c>
      <c r="D50" s="57" t="s">
        <v>409</v>
      </c>
      <c r="E50" s="56" t="s">
        <v>40</v>
      </c>
      <c r="F50" s="56">
        <v>2000</v>
      </c>
      <c r="G50">
        <f t="shared" si="1"/>
        <v>4</v>
      </c>
      <c r="H50">
        <f>IF(PRSMen2017[[#This Row],[OA_PTS]]&gt;0,_xlfn.RANK.EQ(PRSMen2017[[#This Row],[OA_PTS]],PRSMen2017[OA_PTS]),"")</f>
        <v>45</v>
      </c>
      <c r="I50" s="20">
        <f>PRSMen2017[[#This Row],[7p]]+PRSMen2017[[#This Row],[8p]]+PRSMen2017[[#This Row],[11p]]+PRSMen2017[[#This Row],[12p]]</f>
        <v>4</v>
      </c>
      <c r="J50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0" s="27">
        <f>IFERROR(VLOOKUP(PRSMen2017[[#This Row],[FIS Card]],fix5M[],2,FALSE),0)</f>
        <v>0</v>
      </c>
      <c r="L50" s="28">
        <f>IFERROR(VLOOKUP(K50,PointsLookup[],2,FALSE),0)</f>
        <v>0</v>
      </c>
      <c r="M50" s="28">
        <f>IFERROR(VLOOKUP(PRSMen2017[[#This Row],[FIS Card]],fix6M[],2,FALSE),0)</f>
        <v>0</v>
      </c>
      <c r="N50" s="29">
        <f>IFERROR(VLOOKUP(M50,PointsLookup[],2,FALSE),0)</f>
        <v>0</v>
      </c>
      <c r="O50" s="27">
        <f>IFERROR(VLOOKUP(PRSMen2017[[#This Row],[FIS Card]],fix7M[],2,FALSE),0)</f>
        <v>0</v>
      </c>
      <c r="P50" s="28">
        <f>IFERROR(VLOOKUP(O50,PointsLookup[],2,FALSE),0)</f>
        <v>0</v>
      </c>
      <c r="Q50" s="28">
        <f>IFERROR(VLOOKUP(PRSMen2017[[#This Row],[FIS Card]],fix8M[],2,FALSE),0)</f>
        <v>27</v>
      </c>
      <c r="R50" s="28">
        <f>IFERROR(VLOOKUP(Q50,PointsLookup[],2,FALSE),0)</f>
        <v>4</v>
      </c>
      <c r="S50" s="28">
        <f>IFERROR(VLOOKUP(PRSMen2017[[#This Row],[FIS Card]],fix9M[],2,FALSE),0)</f>
        <v>0</v>
      </c>
      <c r="T50" s="28">
        <f>IFERROR(VLOOKUP(S50,PointsLookup[],2,FALSE),0)</f>
        <v>0</v>
      </c>
      <c r="U50" s="28">
        <f>IFERROR(VLOOKUP(PRSMen2017[[#This Row],[FIS Card]],fix10M[],2,FALSE),0)</f>
        <v>0</v>
      </c>
      <c r="V50" s="29">
        <f>IFERROR(VLOOKUP(U50,PointsLookup[],2,FALSE),0)</f>
        <v>0</v>
      </c>
      <c r="W50" s="27">
        <f>IFERROR(VLOOKUP(PRSMen2017[[#This Row],[FIS Card]],fix11M[],2,FALSE),0)</f>
        <v>0</v>
      </c>
      <c r="X50" s="28">
        <f>IFERROR(VLOOKUP(W50,PointsLookup[],2,FALSE),0)</f>
        <v>0</v>
      </c>
      <c r="Y50" s="28">
        <f>IFERROR(VLOOKUP(PRSMen2017[[#This Row],[FIS Card]],fix12M[],2,FALSE),0)</f>
        <v>0</v>
      </c>
      <c r="Z50" s="28">
        <f>IFERROR(VLOOKUP(Y50,PointsLookup[],2,FALSE),0)</f>
        <v>0</v>
      </c>
      <c r="AA50" s="28">
        <f>IFERROR(VLOOKUP(PRSMen2017[[#This Row],[FIS Card]],fix13M[],2,FALSE),0)</f>
        <v>0</v>
      </c>
      <c r="AB50" s="28">
        <f>IFERROR(VLOOKUP(AA50,PointsLookup[],2,FALSE),0)</f>
        <v>0</v>
      </c>
      <c r="AC50" s="28">
        <f>IFERROR(VLOOKUP(PRSMen2017[[#This Row],[FIS Card]],fix14M[],2,FALSE),0)</f>
        <v>0</v>
      </c>
      <c r="AD50" s="29">
        <f>IFERROR(VLOOKUP(AC50,PointsLookup[],2,FALSE),0)</f>
        <v>0</v>
      </c>
      <c r="AE50" s="27">
        <f>IFERROR(VLOOKUP(PRSMen2017[[#This Row],[FIS Card]],fix15M[],2,FALSE),0)</f>
        <v>0</v>
      </c>
      <c r="AF50" s="28">
        <f>IFERROR(VLOOKUP(AE50,PointsLookup[],2,FALSE),0)</f>
        <v>0</v>
      </c>
      <c r="AG50" s="28">
        <f>IFERROR(VLOOKUP(PRSMen2017[[#This Row],[FIS Card]],fix16M[],2,FALSE),0)</f>
        <v>0</v>
      </c>
      <c r="AH50" s="29">
        <f>IFERROR(VLOOKUP(AG50,PointsLookup[],2,FALSE),0)</f>
        <v>0</v>
      </c>
      <c r="AI50" s="27">
        <f>IFERROR(VLOOKUP(PRSMen2017[[#This Row],[FIS Card]],fix17M[],2,FALSE),0)</f>
        <v>0</v>
      </c>
      <c r="AJ50" s="28">
        <f>IFERROR(VLOOKUP(AI50,PointsLookup[],2,FALSE),0)</f>
        <v>0</v>
      </c>
      <c r="AK50" s="28">
        <f>IFERROR(VLOOKUP(PRSMen2017[[#This Row],[FIS Card]],fix18M[],2,FALSE),0)</f>
        <v>0</v>
      </c>
      <c r="AL50" s="29">
        <f>IFERROR(VLOOKUP(AK50,PointsLookup[],2,FALSE),0)</f>
        <v>0</v>
      </c>
    </row>
    <row r="51" spans="1:38" x14ac:dyDescent="0.25">
      <c r="A51">
        <v>46</v>
      </c>
      <c r="B51" s="56">
        <v>100010</v>
      </c>
      <c r="C51" s="56" t="s">
        <v>54</v>
      </c>
      <c r="D51" s="57" t="s">
        <v>23</v>
      </c>
      <c r="E51" s="56" t="s">
        <v>41</v>
      </c>
      <c r="F51" s="56">
        <v>1989</v>
      </c>
      <c r="G51">
        <f t="shared" si="1"/>
        <v>0</v>
      </c>
      <c r="H51" t="str">
        <f>IF(PRSMen2017[[#This Row],[OA_PTS]]&gt;0,_xlfn.RANK.EQ(PRSMen2017[[#This Row],[OA_PTS]],PRSMen2017[OA_PTS]),"")</f>
        <v/>
      </c>
      <c r="I51" s="20">
        <f>PRSMen2017[[#This Row],[7p]]+PRSMen2017[[#This Row],[8p]]+PRSMen2017[[#This Row],[11p]]+PRSMen2017[[#This Row],[12p]]</f>
        <v>0</v>
      </c>
      <c r="J51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1" s="27">
        <f>IFERROR(VLOOKUP(PRSMen2017[[#This Row],[FIS Card]],fix5M[],2,FALSE),0)</f>
        <v>0</v>
      </c>
      <c r="L51" s="28">
        <f>IFERROR(VLOOKUP(K51,PointsLookup[],2,FALSE),0)</f>
        <v>0</v>
      </c>
      <c r="M51" s="28">
        <f>IFERROR(VLOOKUP(PRSMen2017[[#This Row],[FIS Card]],fix6M[],2,FALSE),0)</f>
        <v>0</v>
      </c>
      <c r="N51" s="29">
        <f>IFERROR(VLOOKUP(M51,PointsLookup[],2,FALSE),0)</f>
        <v>0</v>
      </c>
      <c r="O51" s="27">
        <f>IFERROR(VLOOKUP(PRSMen2017[[#This Row],[FIS Card]],fix7M[],2,FALSE),0)</f>
        <v>0</v>
      </c>
      <c r="P51" s="28">
        <f>IFERROR(VLOOKUP(O51,PointsLookup[],2,FALSE),0)</f>
        <v>0</v>
      </c>
      <c r="Q51" s="28">
        <f>IFERROR(VLOOKUP(PRSMen2017[[#This Row],[FIS Card]],fix8M[],2,FALSE),0)</f>
        <v>0</v>
      </c>
      <c r="R51" s="28">
        <f>IFERROR(VLOOKUP(Q51,PointsLookup[],2,FALSE),0)</f>
        <v>0</v>
      </c>
      <c r="S51" s="28">
        <f>IFERROR(VLOOKUP(PRSMen2017[[#This Row],[FIS Card]],fix9M[],2,FALSE),0)</f>
        <v>0</v>
      </c>
      <c r="T51" s="28">
        <f>IFERROR(VLOOKUP(S51,PointsLookup[],2,FALSE),0)</f>
        <v>0</v>
      </c>
      <c r="U51" s="28">
        <f>IFERROR(VLOOKUP(PRSMen2017[[#This Row],[FIS Card]],fix10M[],2,FALSE),0)</f>
        <v>0</v>
      </c>
      <c r="V51" s="29">
        <f>IFERROR(VLOOKUP(U51,PointsLookup[],2,FALSE),0)</f>
        <v>0</v>
      </c>
      <c r="W51" s="27">
        <f>IFERROR(VLOOKUP(PRSMen2017[[#This Row],[FIS Card]],fix11M[],2,FALSE),0)</f>
        <v>0</v>
      </c>
      <c r="X51" s="28">
        <f>IFERROR(VLOOKUP(W51,PointsLookup[],2,FALSE),0)</f>
        <v>0</v>
      </c>
      <c r="Y51" s="28">
        <f>IFERROR(VLOOKUP(PRSMen2017[[#This Row],[FIS Card]],fix12M[],2,FALSE),0)</f>
        <v>0</v>
      </c>
      <c r="Z51" s="28">
        <f>IFERROR(VLOOKUP(Y51,PointsLookup[],2,FALSE),0)</f>
        <v>0</v>
      </c>
      <c r="AA51" s="28">
        <f>IFERROR(VLOOKUP(PRSMen2017[[#This Row],[FIS Card]],fix13M[],2,FALSE),0)</f>
        <v>0</v>
      </c>
      <c r="AB51" s="28">
        <f>IFERROR(VLOOKUP(AA51,PointsLookup[],2,FALSE),0)</f>
        <v>0</v>
      </c>
      <c r="AC51" s="28">
        <f>IFERROR(VLOOKUP(PRSMen2017[[#This Row],[FIS Card]],fix14M[],2,FALSE),0)</f>
        <v>0</v>
      </c>
      <c r="AD51" s="29">
        <f>IFERROR(VLOOKUP(AC51,PointsLookup[],2,FALSE),0)</f>
        <v>0</v>
      </c>
      <c r="AE51" s="27">
        <f>IFERROR(VLOOKUP(PRSMen2017[[#This Row],[FIS Card]],fix15M[],2,FALSE),0)</f>
        <v>0</v>
      </c>
      <c r="AF51" s="28">
        <f>IFERROR(VLOOKUP(AE51,PointsLookup[],2,FALSE),0)</f>
        <v>0</v>
      </c>
      <c r="AG51" s="28">
        <f>IFERROR(VLOOKUP(PRSMen2017[[#This Row],[FIS Card]],fix16M[],2,FALSE),0)</f>
        <v>0</v>
      </c>
      <c r="AH51" s="29">
        <f>IFERROR(VLOOKUP(AG51,PointsLookup[],2,FALSE),0)</f>
        <v>0</v>
      </c>
      <c r="AI51" s="27">
        <f>IFERROR(VLOOKUP(PRSMen2017[[#This Row],[FIS Card]],fix17M[],2,FALSE),0)</f>
        <v>0</v>
      </c>
      <c r="AJ51" s="28">
        <f>IFERROR(VLOOKUP(AI51,PointsLookup[],2,FALSE),0)</f>
        <v>0</v>
      </c>
      <c r="AK51" s="28">
        <f>IFERROR(VLOOKUP(PRSMen2017[[#This Row],[FIS Card]],fix18M[],2,FALSE),0)</f>
        <v>0</v>
      </c>
      <c r="AL51" s="29">
        <f>IFERROR(VLOOKUP(AK51,PointsLookup[],2,FALSE),0)</f>
        <v>0</v>
      </c>
    </row>
    <row r="52" spans="1:38" x14ac:dyDescent="0.25">
      <c r="A52">
        <v>47</v>
      </c>
      <c r="B52" s="56">
        <v>104693</v>
      </c>
      <c r="C52" s="56" t="s">
        <v>5</v>
      </c>
      <c r="D52" s="57" t="s">
        <v>350</v>
      </c>
      <c r="E52" s="56" t="s">
        <v>411</v>
      </c>
      <c r="F52" s="56">
        <v>1999</v>
      </c>
      <c r="G52">
        <f t="shared" si="1"/>
        <v>0</v>
      </c>
      <c r="H52" t="str">
        <f>IF(PRSMen2017[[#This Row],[OA_PTS]]&gt;0,_xlfn.RANK.EQ(PRSMen2017[[#This Row],[OA_PTS]],PRSMen2017[OA_PTS]),"")</f>
        <v/>
      </c>
      <c r="I52" s="20">
        <f>PRSMen2017[[#This Row],[7p]]+PRSMen2017[[#This Row],[8p]]+PRSMen2017[[#This Row],[11p]]+PRSMen2017[[#This Row],[12p]]</f>
        <v>0</v>
      </c>
      <c r="J52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2" s="27">
        <f>IFERROR(VLOOKUP(PRSMen2017[[#This Row],[FIS Card]],fix5M[],2,FALSE),0)</f>
        <v>0</v>
      </c>
      <c r="L52" s="28">
        <f>IFERROR(VLOOKUP(K52,PointsLookup[],2,FALSE),0)</f>
        <v>0</v>
      </c>
      <c r="M52" s="28">
        <f>IFERROR(VLOOKUP(PRSMen2017[[#This Row],[FIS Card]],fix6M[],2,FALSE),0)</f>
        <v>0</v>
      </c>
      <c r="N52" s="29">
        <f>IFERROR(VLOOKUP(M52,PointsLookup[],2,FALSE),0)</f>
        <v>0</v>
      </c>
      <c r="O52" s="27">
        <f>IFERROR(VLOOKUP(PRSMen2017[[#This Row],[FIS Card]],fix7M[],2,FALSE),0)</f>
        <v>0</v>
      </c>
      <c r="P52" s="28">
        <f>IFERROR(VLOOKUP(O52,PointsLookup[],2,FALSE),0)</f>
        <v>0</v>
      </c>
      <c r="Q52" s="28">
        <f>IFERROR(VLOOKUP(PRSMen2017[[#This Row],[FIS Card]],fix8M[],2,FALSE),0)</f>
        <v>0</v>
      </c>
      <c r="R52" s="28">
        <f>IFERROR(VLOOKUP(Q52,PointsLookup[],2,FALSE),0)</f>
        <v>0</v>
      </c>
      <c r="S52" s="28">
        <f>IFERROR(VLOOKUP(PRSMen2017[[#This Row],[FIS Card]],fix9M[],2,FALSE),0)</f>
        <v>0</v>
      </c>
      <c r="T52" s="28">
        <f>IFERROR(VLOOKUP(S52,PointsLookup[],2,FALSE),0)</f>
        <v>0</v>
      </c>
      <c r="U52" s="28">
        <f>IFERROR(VLOOKUP(PRSMen2017[[#This Row],[FIS Card]],fix10M[],2,FALSE),0)</f>
        <v>0</v>
      </c>
      <c r="V52" s="29">
        <f>IFERROR(VLOOKUP(U52,PointsLookup[],2,FALSE),0)</f>
        <v>0</v>
      </c>
      <c r="W52" s="27">
        <f>IFERROR(VLOOKUP(PRSMen2017[[#This Row],[FIS Card]],fix11M[],2,FALSE),0)</f>
        <v>0</v>
      </c>
      <c r="X52" s="28">
        <f>IFERROR(VLOOKUP(W52,PointsLookup[],2,FALSE),0)</f>
        <v>0</v>
      </c>
      <c r="Y52" s="28">
        <f>IFERROR(VLOOKUP(PRSMen2017[[#This Row],[FIS Card]],fix12M[],2,FALSE),0)</f>
        <v>0</v>
      </c>
      <c r="Z52" s="28">
        <f>IFERROR(VLOOKUP(Y52,PointsLookup[],2,FALSE),0)</f>
        <v>0</v>
      </c>
      <c r="AA52" s="28">
        <f>IFERROR(VLOOKUP(PRSMen2017[[#This Row],[FIS Card]],fix13M[],2,FALSE),0)</f>
        <v>0</v>
      </c>
      <c r="AB52" s="28">
        <f>IFERROR(VLOOKUP(AA52,PointsLookup[],2,FALSE),0)</f>
        <v>0</v>
      </c>
      <c r="AC52" s="28">
        <f>IFERROR(VLOOKUP(PRSMen2017[[#This Row],[FIS Card]],fix14M[],2,FALSE),0)</f>
        <v>0</v>
      </c>
      <c r="AD52" s="29">
        <f>IFERROR(VLOOKUP(AC52,PointsLookup[],2,FALSE),0)</f>
        <v>0</v>
      </c>
      <c r="AE52" s="27">
        <f>IFERROR(VLOOKUP(PRSMen2017[[#This Row],[FIS Card]],fix15M[],2,FALSE),0)</f>
        <v>0</v>
      </c>
      <c r="AF52" s="28">
        <f>IFERROR(VLOOKUP(AE52,PointsLookup[],2,FALSE),0)</f>
        <v>0</v>
      </c>
      <c r="AG52" s="28">
        <f>IFERROR(VLOOKUP(PRSMen2017[[#This Row],[FIS Card]],fix16M[],2,FALSE),0)</f>
        <v>0</v>
      </c>
      <c r="AH52" s="29">
        <f>IFERROR(VLOOKUP(AG52,PointsLookup[],2,FALSE),0)</f>
        <v>0</v>
      </c>
      <c r="AI52" s="27">
        <f>IFERROR(VLOOKUP(PRSMen2017[[#This Row],[FIS Card]],fix17M[],2,FALSE),0)</f>
        <v>0</v>
      </c>
      <c r="AJ52" s="28">
        <f>IFERROR(VLOOKUP(AI52,PointsLookup[],2,FALSE),0)</f>
        <v>0</v>
      </c>
      <c r="AK52" s="28">
        <f>IFERROR(VLOOKUP(PRSMen2017[[#This Row],[FIS Card]],fix18M[],2,FALSE),0)</f>
        <v>0</v>
      </c>
      <c r="AL52" s="29">
        <f>IFERROR(VLOOKUP(AK52,PointsLookup[],2,FALSE),0)</f>
        <v>0</v>
      </c>
    </row>
    <row r="53" spans="1:38" x14ac:dyDescent="0.25">
      <c r="A53">
        <v>48</v>
      </c>
      <c r="B53" s="56">
        <v>104247</v>
      </c>
      <c r="C53" s="56" t="s">
        <v>365</v>
      </c>
      <c r="D53" s="57" t="s">
        <v>199</v>
      </c>
      <c r="E53" s="56" t="s">
        <v>215</v>
      </c>
      <c r="F53" s="56">
        <v>1995</v>
      </c>
      <c r="G53">
        <f t="shared" si="1"/>
        <v>0</v>
      </c>
      <c r="H53" t="str">
        <f>IF(PRSMen2017[[#This Row],[OA_PTS]]&gt;0,_xlfn.RANK.EQ(PRSMen2017[[#This Row],[OA_PTS]],PRSMen2017[OA_PTS]),"")</f>
        <v/>
      </c>
      <c r="I53" s="20">
        <f>PRSMen2017[[#This Row],[7p]]+PRSMen2017[[#This Row],[8p]]+PRSMen2017[[#This Row],[11p]]+PRSMen2017[[#This Row],[12p]]</f>
        <v>0</v>
      </c>
      <c r="J53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3" s="27">
        <f>IFERROR(VLOOKUP(PRSMen2017[[#This Row],[FIS Card]],fix5M[],2,FALSE),0)</f>
        <v>0</v>
      </c>
      <c r="L53" s="28">
        <f>IFERROR(VLOOKUP(K53,PointsLookup[],2,FALSE),0)</f>
        <v>0</v>
      </c>
      <c r="M53" s="28">
        <f>IFERROR(VLOOKUP(PRSMen2017[[#This Row],[FIS Card]],fix6M[],2,FALSE),0)</f>
        <v>0</v>
      </c>
      <c r="N53" s="29">
        <f>IFERROR(VLOOKUP(M53,PointsLookup[],2,FALSE),0)</f>
        <v>0</v>
      </c>
      <c r="O53" s="27">
        <f>IFERROR(VLOOKUP(PRSMen2017[[#This Row],[FIS Card]],fix7M[],2,FALSE),0)</f>
        <v>0</v>
      </c>
      <c r="P53" s="28">
        <f>IFERROR(VLOOKUP(O53,PointsLookup[],2,FALSE),0)</f>
        <v>0</v>
      </c>
      <c r="Q53" s="28">
        <f>IFERROR(VLOOKUP(PRSMen2017[[#This Row],[FIS Card]],fix8M[],2,FALSE),0)</f>
        <v>0</v>
      </c>
      <c r="R53" s="28">
        <f>IFERROR(VLOOKUP(Q53,PointsLookup[],2,FALSE),0)</f>
        <v>0</v>
      </c>
      <c r="S53" s="28">
        <f>IFERROR(VLOOKUP(PRSMen2017[[#This Row],[FIS Card]],fix9M[],2,FALSE),0)</f>
        <v>0</v>
      </c>
      <c r="T53" s="28">
        <f>IFERROR(VLOOKUP(S53,PointsLookup[],2,FALSE),0)</f>
        <v>0</v>
      </c>
      <c r="U53" s="28">
        <f>IFERROR(VLOOKUP(PRSMen2017[[#This Row],[FIS Card]],fix10M[],2,FALSE),0)</f>
        <v>0</v>
      </c>
      <c r="V53" s="29">
        <f>IFERROR(VLOOKUP(U53,PointsLookup[],2,FALSE),0)</f>
        <v>0</v>
      </c>
      <c r="W53" s="27">
        <f>IFERROR(VLOOKUP(PRSMen2017[[#This Row],[FIS Card]],fix11M[],2,FALSE),0)</f>
        <v>0</v>
      </c>
      <c r="X53" s="28">
        <f>IFERROR(VLOOKUP(W53,PointsLookup[],2,FALSE),0)</f>
        <v>0</v>
      </c>
      <c r="Y53" s="28">
        <f>IFERROR(VLOOKUP(PRSMen2017[[#This Row],[FIS Card]],fix12M[],2,FALSE),0)</f>
        <v>0</v>
      </c>
      <c r="Z53" s="28">
        <f>IFERROR(VLOOKUP(Y53,PointsLookup[],2,FALSE),0)</f>
        <v>0</v>
      </c>
      <c r="AA53" s="28">
        <f>IFERROR(VLOOKUP(PRSMen2017[[#This Row],[FIS Card]],fix13M[],2,FALSE),0)</f>
        <v>0</v>
      </c>
      <c r="AB53" s="28">
        <f>IFERROR(VLOOKUP(AA53,PointsLookup[],2,FALSE),0)</f>
        <v>0</v>
      </c>
      <c r="AC53" s="28">
        <f>IFERROR(VLOOKUP(PRSMen2017[[#This Row],[FIS Card]],fix14M[],2,FALSE),0)</f>
        <v>0</v>
      </c>
      <c r="AD53" s="29">
        <f>IFERROR(VLOOKUP(AC53,PointsLookup[],2,FALSE),0)</f>
        <v>0</v>
      </c>
      <c r="AE53" s="27">
        <f>IFERROR(VLOOKUP(PRSMen2017[[#This Row],[FIS Card]],fix15M[],2,FALSE),0)</f>
        <v>0</v>
      </c>
      <c r="AF53" s="28">
        <f>IFERROR(VLOOKUP(AE53,PointsLookup[],2,FALSE),0)</f>
        <v>0</v>
      </c>
      <c r="AG53" s="28">
        <f>IFERROR(VLOOKUP(PRSMen2017[[#This Row],[FIS Card]],fix16M[],2,FALSE),0)</f>
        <v>0</v>
      </c>
      <c r="AH53" s="29">
        <f>IFERROR(VLOOKUP(AG53,PointsLookup[],2,FALSE),0)</f>
        <v>0</v>
      </c>
      <c r="AI53" s="27">
        <f>IFERROR(VLOOKUP(PRSMen2017[[#This Row],[FIS Card]],fix17M[],2,FALSE),0)</f>
        <v>0</v>
      </c>
      <c r="AJ53" s="28">
        <f>IFERROR(VLOOKUP(AI53,PointsLookup[],2,FALSE),0)</f>
        <v>0</v>
      </c>
      <c r="AK53" s="28">
        <f>IFERROR(VLOOKUP(PRSMen2017[[#This Row],[FIS Card]],fix18M[],2,FALSE),0)</f>
        <v>0</v>
      </c>
      <c r="AL53" s="29">
        <f>IFERROR(VLOOKUP(AK53,PointsLookup[],2,FALSE),0)</f>
        <v>0</v>
      </c>
    </row>
    <row r="54" spans="1:38" x14ac:dyDescent="0.25">
      <c r="A54">
        <v>49</v>
      </c>
      <c r="B54" s="56">
        <v>104881</v>
      </c>
      <c r="C54" s="56" t="s">
        <v>342</v>
      </c>
      <c r="D54" s="57" t="s">
        <v>368</v>
      </c>
      <c r="E54" s="56" t="s">
        <v>40</v>
      </c>
      <c r="F54" s="56">
        <v>2000</v>
      </c>
      <c r="G54">
        <f t="shared" si="1"/>
        <v>0</v>
      </c>
      <c r="H54" t="str">
        <f>IF(PRSMen2017[[#This Row],[OA_PTS]]&gt;0,_xlfn.RANK.EQ(PRSMen2017[[#This Row],[OA_PTS]],PRSMen2017[OA_PTS]),"")</f>
        <v/>
      </c>
      <c r="I54" s="20">
        <f>PRSMen2017[[#This Row],[7p]]+PRSMen2017[[#This Row],[8p]]+PRSMen2017[[#This Row],[11p]]+PRSMen2017[[#This Row],[12p]]</f>
        <v>0</v>
      </c>
      <c r="J54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4" s="27">
        <f>IFERROR(VLOOKUP(PRSMen2017[[#This Row],[FIS Card]],fix5M[],2,FALSE),0)</f>
        <v>0</v>
      </c>
      <c r="L54" s="28">
        <f>IFERROR(VLOOKUP(K54,PointsLookup[],2,FALSE),0)</f>
        <v>0</v>
      </c>
      <c r="M54" s="28">
        <f>IFERROR(VLOOKUP(PRSMen2017[[#This Row],[FIS Card]],fix6M[],2,FALSE),0)</f>
        <v>0</v>
      </c>
      <c r="N54" s="29">
        <f>IFERROR(VLOOKUP(M54,PointsLookup[],2,FALSE),0)</f>
        <v>0</v>
      </c>
      <c r="O54" s="27">
        <f>IFERROR(VLOOKUP(PRSMen2017[[#This Row],[FIS Card]],fix7M[],2,FALSE),0)</f>
        <v>0</v>
      </c>
      <c r="P54" s="28">
        <f>IFERROR(VLOOKUP(O54,PointsLookup[],2,FALSE),0)</f>
        <v>0</v>
      </c>
      <c r="Q54" s="28">
        <f>IFERROR(VLOOKUP(PRSMen2017[[#This Row],[FIS Card]],fix8M[],2,FALSE),0)</f>
        <v>0</v>
      </c>
      <c r="R54" s="28">
        <f>IFERROR(VLOOKUP(Q54,PointsLookup[],2,FALSE),0)</f>
        <v>0</v>
      </c>
      <c r="S54" s="28">
        <f>IFERROR(VLOOKUP(PRSMen2017[[#This Row],[FIS Card]],fix9M[],2,FALSE),0)</f>
        <v>0</v>
      </c>
      <c r="T54" s="28">
        <f>IFERROR(VLOOKUP(S54,PointsLookup[],2,FALSE),0)</f>
        <v>0</v>
      </c>
      <c r="U54" s="28">
        <f>IFERROR(VLOOKUP(PRSMen2017[[#This Row],[FIS Card]],fix10M[],2,FALSE),0)</f>
        <v>0</v>
      </c>
      <c r="V54" s="29">
        <f>IFERROR(VLOOKUP(U54,PointsLookup[],2,FALSE),0)</f>
        <v>0</v>
      </c>
      <c r="W54" s="27">
        <f>IFERROR(VLOOKUP(PRSMen2017[[#This Row],[FIS Card]],fix11M[],2,FALSE),0)</f>
        <v>0</v>
      </c>
      <c r="X54" s="28">
        <f>IFERROR(VLOOKUP(W54,PointsLookup[],2,FALSE),0)</f>
        <v>0</v>
      </c>
      <c r="Y54" s="28">
        <f>IFERROR(VLOOKUP(PRSMen2017[[#This Row],[FIS Card]],fix12M[],2,FALSE),0)</f>
        <v>0</v>
      </c>
      <c r="Z54" s="28">
        <f>IFERROR(VLOOKUP(Y54,PointsLookup[],2,FALSE),0)</f>
        <v>0</v>
      </c>
      <c r="AA54" s="28">
        <f>IFERROR(VLOOKUP(PRSMen2017[[#This Row],[FIS Card]],fix13M[],2,FALSE),0)</f>
        <v>0</v>
      </c>
      <c r="AB54" s="28">
        <f>IFERROR(VLOOKUP(AA54,PointsLookup[],2,FALSE),0)</f>
        <v>0</v>
      </c>
      <c r="AC54" s="28">
        <f>IFERROR(VLOOKUP(PRSMen2017[[#This Row],[FIS Card]],fix14M[],2,FALSE),0)</f>
        <v>0</v>
      </c>
      <c r="AD54" s="29">
        <f>IFERROR(VLOOKUP(AC54,PointsLookup[],2,FALSE),0)</f>
        <v>0</v>
      </c>
      <c r="AE54" s="27">
        <f>IFERROR(VLOOKUP(PRSMen2017[[#This Row],[FIS Card]],fix15M[],2,FALSE),0)</f>
        <v>0</v>
      </c>
      <c r="AF54" s="28">
        <f>IFERROR(VLOOKUP(AE54,PointsLookup[],2,FALSE),0)</f>
        <v>0</v>
      </c>
      <c r="AG54" s="28">
        <f>IFERROR(VLOOKUP(PRSMen2017[[#This Row],[FIS Card]],fix16M[],2,FALSE),0)</f>
        <v>0</v>
      </c>
      <c r="AH54" s="29">
        <f>IFERROR(VLOOKUP(AG54,PointsLookup[],2,FALSE),0)</f>
        <v>0</v>
      </c>
      <c r="AI54" s="27">
        <f>IFERROR(VLOOKUP(PRSMen2017[[#This Row],[FIS Card]],fix17M[],2,FALSE),0)</f>
        <v>0</v>
      </c>
      <c r="AJ54" s="28">
        <f>IFERROR(VLOOKUP(AI54,PointsLookup[],2,FALSE),0)</f>
        <v>0</v>
      </c>
      <c r="AK54" s="28">
        <f>IFERROR(VLOOKUP(PRSMen2017[[#This Row],[FIS Card]],fix18M[],2,FALSE),0)</f>
        <v>0</v>
      </c>
      <c r="AL54" s="29">
        <f>IFERROR(VLOOKUP(AK54,PointsLookup[],2,FALSE),0)</f>
        <v>0</v>
      </c>
    </row>
    <row r="55" spans="1:38" x14ac:dyDescent="0.25">
      <c r="A55">
        <v>50</v>
      </c>
      <c r="B55" s="56">
        <v>103729</v>
      </c>
      <c r="C55" s="56" t="s">
        <v>384</v>
      </c>
      <c r="D55" s="57" t="s">
        <v>383</v>
      </c>
      <c r="E55" s="56" t="s">
        <v>36</v>
      </c>
      <c r="F55" s="56">
        <v>1991</v>
      </c>
      <c r="G55">
        <f t="shared" si="1"/>
        <v>0</v>
      </c>
      <c r="H55" t="str">
        <f>IF(PRSMen2017[[#This Row],[OA_PTS]]&gt;0,_xlfn.RANK.EQ(PRSMen2017[[#This Row],[OA_PTS]],PRSMen2017[OA_PTS]),"")</f>
        <v/>
      </c>
      <c r="I55" s="20">
        <f>PRSMen2017[[#This Row],[7p]]+PRSMen2017[[#This Row],[8p]]+PRSMen2017[[#This Row],[11p]]+PRSMen2017[[#This Row],[12p]]</f>
        <v>0</v>
      </c>
      <c r="J55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5" s="27">
        <f>IFERROR(VLOOKUP(PRSMen2017[[#This Row],[FIS Card]],fix5M[],2,FALSE),0)</f>
        <v>0</v>
      </c>
      <c r="L55" s="28">
        <f>IFERROR(VLOOKUP(K55,PointsLookup[],2,FALSE),0)</f>
        <v>0</v>
      </c>
      <c r="M55" s="28">
        <f>IFERROR(VLOOKUP(PRSMen2017[[#This Row],[FIS Card]],fix6M[],2,FALSE),0)</f>
        <v>0</v>
      </c>
      <c r="N55" s="29">
        <f>IFERROR(VLOOKUP(M55,PointsLookup[],2,FALSE),0)</f>
        <v>0</v>
      </c>
      <c r="O55" s="27">
        <f>IFERROR(VLOOKUP(PRSMen2017[[#This Row],[FIS Card]],fix7M[],2,FALSE),0)</f>
        <v>0</v>
      </c>
      <c r="P55" s="28">
        <f>IFERROR(VLOOKUP(O55,PointsLookup[],2,FALSE),0)</f>
        <v>0</v>
      </c>
      <c r="Q55" s="28">
        <f>IFERROR(VLOOKUP(PRSMen2017[[#This Row],[FIS Card]],fix8M[],2,FALSE),0)</f>
        <v>0</v>
      </c>
      <c r="R55" s="28">
        <f>IFERROR(VLOOKUP(Q55,PointsLookup[],2,FALSE),0)</f>
        <v>0</v>
      </c>
      <c r="S55" s="28">
        <f>IFERROR(VLOOKUP(PRSMen2017[[#This Row],[FIS Card]],fix9M[],2,FALSE),0)</f>
        <v>0</v>
      </c>
      <c r="T55" s="28">
        <f>IFERROR(VLOOKUP(S55,PointsLookup[],2,FALSE),0)</f>
        <v>0</v>
      </c>
      <c r="U55" s="28">
        <f>IFERROR(VLOOKUP(PRSMen2017[[#This Row],[FIS Card]],fix10M[],2,FALSE),0)</f>
        <v>0</v>
      </c>
      <c r="V55" s="29">
        <f>IFERROR(VLOOKUP(U55,PointsLookup[],2,FALSE),0)</f>
        <v>0</v>
      </c>
      <c r="W55" s="27">
        <f>IFERROR(VLOOKUP(PRSMen2017[[#This Row],[FIS Card]],fix11M[],2,FALSE),0)</f>
        <v>0</v>
      </c>
      <c r="X55" s="28">
        <f>IFERROR(VLOOKUP(W55,PointsLookup[],2,FALSE),0)</f>
        <v>0</v>
      </c>
      <c r="Y55" s="28">
        <f>IFERROR(VLOOKUP(PRSMen2017[[#This Row],[FIS Card]],fix12M[],2,FALSE),0)</f>
        <v>0</v>
      </c>
      <c r="Z55" s="28">
        <f>IFERROR(VLOOKUP(Y55,PointsLookup[],2,FALSE),0)</f>
        <v>0</v>
      </c>
      <c r="AA55" s="28">
        <f>IFERROR(VLOOKUP(PRSMen2017[[#This Row],[FIS Card]],fix13M[],2,FALSE),0)</f>
        <v>0</v>
      </c>
      <c r="AB55" s="28">
        <f>IFERROR(VLOOKUP(AA55,PointsLookup[],2,FALSE),0)</f>
        <v>0</v>
      </c>
      <c r="AC55" s="28">
        <f>IFERROR(VLOOKUP(PRSMen2017[[#This Row],[FIS Card]],fix14M[],2,FALSE),0)</f>
        <v>0</v>
      </c>
      <c r="AD55" s="29">
        <f>IFERROR(VLOOKUP(AC55,PointsLookup[],2,FALSE),0)</f>
        <v>0</v>
      </c>
      <c r="AE55" s="27">
        <f>IFERROR(VLOOKUP(PRSMen2017[[#This Row],[FIS Card]],fix15M[],2,FALSE),0)</f>
        <v>0</v>
      </c>
      <c r="AF55" s="28">
        <f>IFERROR(VLOOKUP(AE55,PointsLookup[],2,FALSE),0)</f>
        <v>0</v>
      </c>
      <c r="AG55" s="28">
        <f>IFERROR(VLOOKUP(PRSMen2017[[#This Row],[FIS Card]],fix16M[],2,FALSE),0)</f>
        <v>0</v>
      </c>
      <c r="AH55" s="29">
        <f>IFERROR(VLOOKUP(AG55,PointsLookup[],2,FALSE),0)</f>
        <v>0</v>
      </c>
      <c r="AI55" s="27">
        <f>IFERROR(VLOOKUP(PRSMen2017[[#This Row],[FIS Card]],fix17M[],2,FALSE),0)</f>
        <v>0</v>
      </c>
      <c r="AJ55" s="28">
        <f>IFERROR(VLOOKUP(AI55,PointsLookup[],2,FALSE),0)</f>
        <v>0</v>
      </c>
      <c r="AK55" s="28">
        <f>IFERROR(VLOOKUP(PRSMen2017[[#This Row],[FIS Card]],fix18M[],2,FALSE),0)</f>
        <v>0</v>
      </c>
      <c r="AL55" s="29">
        <f>IFERROR(VLOOKUP(AK55,PointsLookup[],2,FALSE),0)</f>
        <v>0</v>
      </c>
    </row>
    <row r="56" spans="1:38" x14ac:dyDescent="0.25">
      <c r="A56">
        <v>51</v>
      </c>
      <c r="B56" s="56">
        <v>104044</v>
      </c>
      <c r="C56" s="56" t="s">
        <v>386</v>
      </c>
      <c r="D56" s="57" t="s">
        <v>383</v>
      </c>
      <c r="E56" s="56" t="s">
        <v>36</v>
      </c>
      <c r="F56" s="56">
        <v>1993</v>
      </c>
      <c r="G56">
        <f t="shared" si="1"/>
        <v>0</v>
      </c>
      <c r="H56" t="str">
        <f>IF(PRSMen2017[[#This Row],[OA_PTS]]&gt;0,_xlfn.RANK.EQ(PRSMen2017[[#This Row],[OA_PTS]],PRSMen2017[OA_PTS]),"")</f>
        <v/>
      </c>
      <c r="I56" s="20">
        <f>PRSMen2017[[#This Row],[7p]]+PRSMen2017[[#This Row],[8p]]+PRSMen2017[[#This Row],[11p]]+PRSMen2017[[#This Row],[12p]]</f>
        <v>0</v>
      </c>
      <c r="J56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6" s="27">
        <f>IFERROR(VLOOKUP(PRSMen2017[[#This Row],[FIS Card]],fix5M[],2,FALSE),0)</f>
        <v>0</v>
      </c>
      <c r="L56" s="28">
        <f>IFERROR(VLOOKUP(K56,PointsLookup[],2,FALSE),0)</f>
        <v>0</v>
      </c>
      <c r="M56" s="28">
        <f>IFERROR(VLOOKUP(PRSMen2017[[#This Row],[FIS Card]],fix6M[],2,FALSE),0)</f>
        <v>0</v>
      </c>
      <c r="N56" s="29">
        <f>IFERROR(VLOOKUP(M56,PointsLookup[],2,FALSE),0)</f>
        <v>0</v>
      </c>
      <c r="O56" s="27">
        <f>IFERROR(VLOOKUP(PRSMen2017[[#This Row],[FIS Card]],fix7M[],2,FALSE),0)</f>
        <v>0</v>
      </c>
      <c r="P56" s="28">
        <f>IFERROR(VLOOKUP(O56,PointsLookup[],2,FALSE),0)</f>
        <v>0</v>
      </c>
      <c r="Q56" s="28">
        <f>IFERROR(VLOOKUP(PRSMen2017[[#This Row],[FIS Card]],fix8M[],2,FALSE),0)</f>
        <v>0</v>
      </c>
      <c r="R56" s="28">
        <f>IFERROR(VLOOKUP(Q56,PointsLookup[],2,FALSE),0)</f>
        <v>0</v>
      </c>
      <c r="S56" s="28">
        <f>IFERROR(VLOOKUP(PRSMen2017[[#This Row],[FIS Card]],fix9M[],2,FALSE),0)</f>
        <v>0</v>
      </c>
      <c r="T56" s="28">
        <f>IFERROR(VLOOKUP(S56,PointsLookup[],2,FALSE),0)</f>
        <v>0</v>
      </c>
      <c r="U56" s="28">
        <f>IFERROR(VLOOKUP(PRSMen2017[[#This Row],[FIS Card]],fix10M[],2,FALSE),0)</f>
        <v>0</v>
      </c>
      <c r="V56" s="29">
        <f>IFERROR(VLOOKUP(U56,PointsLookup[],2,FALSE),0)</f>
        <v>0</v>
      </c>
      <c r="W56" s="27">
        <f>IFERROR(VLOOKUP(PRSMen2017[[#This Row],[FIS Card]],fix11M[],2,FALSE),0)</f>
        <v>0</v>
      </c>
      <c r="X56" s="28">
        <f>IFERROR(VLOOKUP(W56,PointsLookup[],2,FALSE),0)</f>
        <v>0</v>
      </c>
      <c r="Y56" s="28">
        <f>IFERROR(VLOOKUP(PRSMen2017[[#This Row],[FIS Card]],fix12M[],2,FALSE),0)</f>
        <v>0</v>
      </c>
      <c r="Z56" s="28">
        <f>IFERROR(VLOOKUP(Y56,PointsLookup[],2,FALSE),0)</f>
        <v>0</v>
      </c>
      <c r="AA56" s="28">
        <f>IFERROR(VLOOKUP(PRSMen2017[[#This Row],[FIS Card]],fix13M[],2,FALSE),0)</f>
        <v>0</v>
      </c>
      <c r="AB56" s="28">
        <f>IFERROR(VLOOKUP(AA56,PointsLookup[],2,FALSE),0)</f>
        <v>0</v>
      </c>
      <c r="AC56" s="28">
        <f>IFERROR(VLOOKUP(PRSMen2017[[#This Row],[FIS Card]],fix14M[],2,FALSE),0)</f>
        <v>0</v>
      </c>
      <c r="AD56" s="29">
        <f>IFERROR(VLOOKUP(AC56,PointsLookup[],2,FALSE),0)</f>
        <v>0</v>
      </c>
      <c r="AE56" s="27">
        <f>IFERROR(VLOOKUP(PRSMen2017[[#This Row],[FIS Card]],fix15M[],2,FALSE),0)</f>
        <v>0</v>
      </c>
      <c r="AF56" s="28">
        <f>IFERROR(VLOOKUP(AE56,PointsLookup[],2,FALSE),0)</f>
        <v>0</v>
      </c>
      <c r="AG56" s="28">
        <f>IFERROR(VLOOKUP(PRSMen2017[[#This Row],[FIS Card]],fix16M[],2,FALSE),0)</f>
        <v>0</v>
      </c>
      <c r="AH56" s="29">
        <f>IFERROR(VLOOKUP(AG56,PointsLookup[],2,FALSE),0)</f>
        <v>0</v>
      </c>
      <c r="AI56" s="27">
        <f>IFERROR(VLOOKUP(PRSMen2017[[#This Row],[FIS Card]],fix17M[],2,FALSE),0)</f>
        <v>0</v>
      </c>
      <c r="AJ56" s="28">
        <f>IFERROR(VLOOKUP(AI56,PointsLookup[],2,FALSE),0)</f>
        <v>0</v>
      </c>
      <c r="AK56" s="28">
        <f>IFERROR(VLOOKUP(PRSMen2017[[#This Row],[FIS Card]],fix18M[],2,FALSE),0)</f>
        <v>0</v>
      </c>
      <c r="AL56" s="29">
        <f>IFERROR(VLOOKUP(AK56,PointsLookup[],2,FALSE),0)</f>
        <v>0</v>
      </c>
    </row>
    <row r="57" spans="1:38" x14ac:dyDescent="0.25">
      <c r="A57">
        <v>52</v>
      </c>
      <c r="B57" s="56">
        <v>104534</v>
      </c>
      <c r="C57" s="56" t="s">
        <v>394</v>
      </c>
      <c r="D57" s="57" t="s">
        <v>393</v>
      </c>
      <c r="E57" s="56" t="s">
        <v>36</v>
      </c>
      <c r="F57" s="56">
        <v>1997</v>
      </c>
      <c r="G57">
        <f t="shared" si="1"/>
        <v>0</v>
      </c>
      <c r="H57" t="str">
        <f>IF(PRSMen2017[[#This Row],[OA_PTS]]&gt;0,_xlfn.RANK.EQ(PRSMen2017[[#This Row],[OA_PTS]],PRSMen2017[OA_PTS]),"")</f>
        <v/>
      </c>
      <c r="I57" s="20">
        <f>PRSMen2017[[#This Row],[7p]]+PRSMen2017[[#This Row],[8p]]+PRSMen2017[[#This Row],[11p]]+PRSMen2017[[#This Row],[12p]]</f>
        <v>0</v>
      </c>
      <c r="J57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7" s="27">
        <f>IFERROR(VLOOKUP(PRSMen2017[[#This Row],[FIS Card]],fix5M[],2,FALSE),0)</f>
        <v>0</v>
      </c>
      <c r="L57" s="28">
        <f>IFERROR(VLOOKUP(K57,PointsLookup[],2,FALSE),0)</f>
        <v>0</v>
      </c>
      <c r="M57" s="28">
        <f>IFERROR(VLOOKUP(PRSMen2017[[#This Row],[FIS Card]],fix6M[],2,FALSE),0)</f>
        <v>0</v>
      </c>
      <c r="N57" s="29">
        <f>IFERROR(VLOOKUP(M57,PointsLookup[],2,FALSE),0)</f>
        <v>0</v>
      </c>
      <c r="O57" s="27">
        <f>IFERROR(VLOOKUP(PRSMen2017[[#This Row],[FIS Card]],fix7M[],2,FALSE),0)</f>
        <v>0</v>
      </c>
      <c r="P57" s="28">
        <f>IFERROR(VLOOKUP(O57,PointsLookup[],2,FALSE),0)</f>
        <v>0</v>
      </c>
      <c r="Q57" s="28">
        <f>IFERROR(VLOOKUP(PRSMen2017[[#This Row],[FIS Card]],fix8M[],2,FALSE),0)</f>
        <v>0</v>
      </c>
      <c r="R57" s="28">
        <f>IFERROR(VLOOKUP(Q57,PointsLookup[],2,FALSE),0)</f>
        <v>0</v>
      </c>
      <c r="S57" s="28">
        <f>IFERROR(VLOOKUP(PRSMen2017[[#This Row],[FIS Card]],fix9M[],2,FALSE),0)</f>
        <v>0</v>
      </c>
      <c r="T57" s="28">
        <f>IFERROR(VLOOKUP(S57,PointsLookup[],2,FALSE),0)</f>
        <v>0</v>
      </c>
      <c r="U57" s="28">
        <f>IFERROR(VLOOKUP(PRSMen2017[[#This Row],[FIS Card]],fix10M[],2,FALSE),0)</f>
        <v>0</v>
      </c>
      <c r="V57" s="29">
        <f>IFERROR(VLOOKUP(U57,PointsLookup[],2,FALSE),0)</f>
        <v>0</v>
      </c>
      <c r="W57" s="27">
        <f>IFERROR(VLOOKUP(PRSMen2017[[#This Row],[FIS Card]],fix11M[],2,FALSE),0)</f>
        <v>0</v>
      </c>
      <c r="X57" s="28">
        <f>IFERROR(VLOOKUP(W57,PointsLookup[],2,FALSE),0)</f>
        <v>0</v>
      </c>
      <c r="Y57" s="28">
        <f>IFERROR(VLOOKUP(PRSMen2017[[#This Row],[FIS Card]],fix12M[],2,FALSE),0)</f>
        <v>0</v>
      </c>
      <c r="Z57" s="28">
        <f>IFERROR(VLOOKUP(Y57,PointsLookup[],2,FALSE),0)</f>
        <v>0</v>
      </c>
      <c r="AA57" s="28">
        <f>IFERROR(VLOOKUP(PRSMen2017[[#This Row],[FIS Card]],fix13M[],2,FALSE),0)</f>
        <v>0</v>
      </c>
      <c r="AB57" s="28">
        <f>IFERROR(VLOOKUP(AA57,PointsLookup[],2,FALSE),0)</f>
        <v>0</v>
      </c>
      <c r="AC57" s="28">
        <f>IFERROR(VLOOKUP(PRSMen2017[[#This Row],[FIS Card]],fix14M[],2,FALSE),0)</f>
        <v>0</v>
      </c>
      <c r="AD57" s="29">
        <f>IFERROR(VLOOKUP(AC57,PointsLookup[],2,FALSE),0)</f>
        <v>0</v>
      </c>
      <c r="AE57" s="27">
        <f>IFERROR(VLOOKUP(PRSMen2017[[#This Row],[FIS Card]],fix15M[],2,FALSE),0)</f>
        <v>0</v>
      </c>
      <c r="AF57" s="28">
        <f>IFERROR(VLOOKUP(AE57,PointsLookup[],2,FALSE),0)</f>
        <v>0</v>
      </c>
      <c r="AG57" s="28">
        <f>IFERROR(VLOOKUP(PRSMen2017[[#This Row],[FIS Card]],fix16M[],2,FALSE),0)</f>
        <v>0</v>
      </c>
      <c r="AH57" s="29">
        <f>IFERROR(VLOOKUP(AG57,PointsLookup[],2,FALSE),0)</f>
        <v>0</v>
      </c>
      <c r="AI57" s="27">
        <f>IFERROR(VLOOKUP(PRSMen2017[[#This Row],[FIS Card]],fix17M[],2,FALSE),0)</f>
        <v>0</v>
      </c>
      <c r="AJ57" s="28">
        <f>IFERROR(VLOOKUP(AI57,PointsLookup[],2,FALSE),0)</f>
        <v>0</v>
      </c>
      <c r="AK57" s="28">
        <f>IFERROR(VLOOKUP(PRSMen2017[[#This Row],[FIS Card]],fix18M[],2,FALSE),0)</f>
        <v>0</v>
      </c>
      <c r="AL57" s="29">
        <f>IFERROR(VLOOKUP(AK57,PointsLookup[],2,FALSE),0)</f>
        <v>0</v>
      </c>
    </row>
    <row r="58" spans="1:38" x14ac:dyDescent="0.25">
      <c r="A58">
        <v>53</v>
      </c>
      <c r="B58" s="56">
        <v>104598</v>
      </c>
      <c r="C58" s="56" t="s">
        <v>397</v>
      </c>
      <c r="D58" s="57" t="s">
        <v>396</v>
      </c>
      <c r="E58" s="56" t="s">
        <v>35</v>
      </c>
      <c r="F58" s="56">
        <v>1998</v>
      </c>
      <c r="G58">
        <f t="shared" si="1"/>
        <v>0</v>
      </c>
      <c r="H58" t="str">
        <f>IF(PRSMen2017[[#This Row],[OA_PTS]]&gt;0,_xlfn.RANK.EQ(PRSMen2017[[#This Row],[OA_PTS]],PRSMen2017[OA_PTS]),"")</f>
        <v/>
      </c>
      <c r="I58" s="20">
        <f>PRSMen2017[[#This Row],[7p]]+PRSMen2017[[#This Row],[8p]]+PRSMen2017[[#This Row],[11p]]+PRSMen2017[[#This Row],[12p]]</f>
        <v>0</v>
      </c>
      <c r="J58" s="20">
        <f>PRSMen2017[[#This Row],[5p]]+PRSMen2017[[#This Row],[6p]]+PRSMen2017[[#This Row],[9p]]+PRSMen2017[[#This Row],[10p]]+PRSMen2017[[#This Row],[13p]]+PRSMen2017[[#This Row],[14p]]+PRSMen2017[[#This Row],[15p]]+PRSMen2017[[#This Row],[16p]]+PRSMen2017[[#This Row],[17p]]+PRSMen2017[[#This Row],[189]]</f>
        <v>0</v>
      </c>
      <c r="K58" s="30">
        <f>IFERROR(VLOOKUP(PRSMen2017[[#This Row],[FIS Card]],fix5M[],2,FALSE),0)</f>
        <v>0</v>
      </c>
      <c r="L58" s="31">
        <f>IFERROR(VLOOKUP(K58,PointsLookup[],2,FALSE),0)</f>
        <v>0</v>
      </c>
      <c r="M58" s="31">
        <f>IFERROR(VLOOKUP(PRSMen2017[[#This Row],[FIS Card]],fix6M[],2,FALSE),0)</f>
        <v>0</v>
      </c>
      <c r="N58" s="32">
        <f>IFERROR(VLOOKUP(M58,PointsLookup[],2,FALSE),0)</f>
        <v>0</v>
      </c>
      <c r="O58" s="30">
        <f>IFERROR(VLOOKUP(PRSMen2017[[#This Row],[FIS Card]],fix7M[],2,FALSE),0)</f>
        <v>0</v>
      </c>
      <c r="P58" s="31">
        <f>IFERROR(VLOOKUP(O58,PointsLookup[],2,FALSE),0)</f>
        <v>0</v>
      </c>
      <c r="Q58" s="31">
        <f>IFERROR(VLOOKUP(PRSMen2017[[#This Row],[FIS Card]],fix8M[],2,FALSE),0)</f>
        <v>0</v>
      </c>
      <c r="R58" s="31">
        <f>IFERROR(VLOOKUP(Q58,PointsLookup[],2,FALSE),0)</f>
        <v>0</v>
      </c>
      <c r="S58" s="31">
        <f>IFERROR(VLOOKUP(PRSMen2017[[#This Row],[FIS Card]],fix9M[],2,FALSE),0)</f>
        <v>0</v>
      </c>
      <c r="T58" s="31">
        <f>IFERROR(VLOOKUP(S58,PointsLookup[],2,FALSE),0)</f>
        <v>0</v>
      </c>
      <c r="U58" s="31">
        <f>IFERROR(VLOOKUP(PRSMen2017[[#This Row],[FIS Card]],fix10M[],2,FALSE),0)</f>
        <v>0</v>
      </c>
      <c r="V58" s="32">
        <f>IFERROR(VLOOKUP(U58,PointsLookup[],2,FALSE),0)</f>
        <v>0</v>
      </c>
      <c r="W58" s="30">
        <f>IFERROR(VLOOKUP(PRSMen2017[[#This Row],[FIS Card]],fix11M[],2,FALSE),0)</f>
        <v>0</v>
      </c>
      <c r="X58" s="31">
        <f>IFERROR(VLOOKUP(W58,PointsLookup[],2,FALSE),0)</f>
        <v>0</v>
      </c>
      <c r="Y58" s="31">
        <f>IFERROR(VLOOKUP(PRSMen2017[[#This Row],[FIS Card]],fix12M[],2,FALSE),0)</f>
        <v>0</v>
      </c>
      <c r="Z58" s="31">
        <f>IFERROR(VLOOKUP(Y58,PointsLookup[],2,FALSE),0)</f>
        <v>0</v>
      </c>
      <c r="AA58" s="31">
        <f>IFERROR(VLOOKUP(PRSMen2017[[#This Row],[FIS Card]],fix13M[],2,FALSE),0)</f>
        <v>0</v>
      </c>
      <c r="AB58" s="31">
        <f>IFERROR(VLOOKUP(AA58,PointsLookup[],2,FALSE),0)</f>
        <v>0</v>
      </c>
      <c r="AC58" s="31">
        <f>IFERROR(VLOOKUP(PRSMen2017[[#This Row],[FIS Card]],fix14M[],2,FALSE),0)</f>
        <v>0</v>
      </c>
      <c r="AD58" s="32">
        <f>IFERROR(VLOOKUP(AC58,PointsLookup[],2,FALSE),0)</f>
        <v>0</v>
      </c>
      <c r="AE58" s="30">
        <f>IFERROR(VLOOKUP(PRSMen2017[[#This Row],[FIS Card]],fix15M[],2,FALSE),0)</f>
        <v>0</v>
      </c>
      <c r="AF58" s="31">
        <f>IFERROR(VLOOKUP(AE58,PointsLookup[],2,FALSE),0)</f>
        <v>0</v>
      </c>
      <c r="AG58" s="31">
        <f>IFERROR(VLOOKUP(PRSMen2017[[#This Row],[FIS Card]],fix16M[],2,FALSE),0)</f>
        <v>0</v>
      </c>
      <c r="AH58" s="32">
        <f>IFERROR(VLOOKUP(AG58,PointsLookup[],2,FALSE),0)</f>
        <v>0</v>
      </c>
      <c r="AI58" s="30">
        <f>IFERROR(VLOOKUP(PRSMen2017[[#This Row],[FIS Card]],fix17M[],2,FALSE),0)</f>
        <v>0</v>
      </c>
      <c r="AJ58" s="31">
        <f>IFERROR(VLOOKUP(AI58,PointsLookup[],2,FALSE),0)</f>
        <v>0</v>
      </c>
      <c r="AK58" s="31">
        <f>IFERROR(VLOOKUP(PRSMen2017[[#This Row],[FIS Card]],fix18M[],2,FALSE),0)</f>
        <v>0</v>
      </c>
      <c r="AL58" s="32">
        <f>IFERROR(VLOOKUP(AK58,PointsLookup[],2,FALSE),0)</f>
        <v>0</v>
      </c>
    </row>
    <row r="59" spans="1:38" x14ac:dyDescent="0.25">
      <c r="B59" s="14"/>
      <c r="C59" s="14"/>
      <c r="D59" s="13"/>
      <c r="E59" s="14"/>
      <c r="F59" s="14"/>
      <c r="G59" s="28"/>
      <c r="H59" s="28"/>
      <c r="I59" s="20"/>
      <c r="J59" s="2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x14ac:dyDescent="0.25">
      <c r="B60" s="14"/>
      <c r="C60" s="14"/>
      <c r="D60" s="13"/>
      <c r="E60" s="14"/>
      <c r="F60" s="14"/>
      <c r="G60" s="28"/>
      <c r="H60" s="28"/>
      <c r="I60" s="20"/>
      <c r="J60" s="2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x14ac:dyDescent="0.25">
      <c r="B61" s="14"/>
      <c r="C61" s="14"/>
      <c r="D61" s="13"/>
      <c r="E61" s="14"/>
      <c r="F61" s="14"/>
      <c r="G61" s="28"/>
      <c r="H61" s="28"/>
      <c r="I61" s="20"/>
      <c r="J61" s="20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x14ac:dyDescent="0.25">
      <c r="B62" s="14"/>
      <c r="C62" s="14"/>
      <c r="D62" s="13"/>
      <c r="E62" s="14"/>
      <c r="F62" s="14"/>
      <c r="G62" s="28"/>
      <c r="H62" s="28"/>
      <c r="I62" s="20"/>
      <c r="J62" s="20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x14ac:dyDescent="0.25">
      <c r="B63" s="14"/>
      <c r="C63" s="14"/>
      <c r="D63" s="13"/>
      <c r="E63" s="14"/>
      <c r="F63" s="14"/>
      <c r="G63" s="28"/>
      <c r="H63" s="28"/>
      <c r="I63" s="20"/>
      <c r="J63" s="20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x14ac:dyDescent="0.25">
      <c r="B64" s="14"/>
      <c r="C64" s="14"/>
      <c r="D64" s="13"/>
      <c r="E64" s="14"/>
      <c r="F64" s="14"/>
      <c r="G64" s="28"/>
      <c r="H64" s="28"/>
      <c r="I64" s="20"/>
      <c r="J64" s="20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2:38" x14ac:dyDescent="0.25">
      <c r="B65" s="14"/>
      <c r="C65" s="14"/>
      <c r="D65" s="13"/>
      <c r="E65" s="14"/>
      <c r="F65" s="14"/>
      <c r="G65" s="28"/>
      <c r="H65" s="28"/>
      <c r="I65" s="20"/>
      <c r="J65" s="20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2:38" x14ac:dyDescent="0.25">
      <c r="B66" s="14"/>
      <c r="C66" s="14"/>
      <c r="D66" s="13"/>
      <c r="E66" s="14"/>
      <c r="F66" s="14"/>
      <c r="G66" s="28"/>
      <c r="H66" s="28"/>
      <c r="I66" s="20"/>
      <c r="J66" s="20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:38" x14ac:dyDescent="0.25">
      <c r="B67" s="14"/>
      <c r="C67" s="14"/>
      <c r="D67" s="13"/>
      <c r="E67" s="14"/>
      <c r="F67" s="14"/>
      <c r="G67" s="28"/>
      <c r="H67" s="28"/>
      <c r="I67" s="20"/>
      <c r="J67" s="20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2:38" x14ac:dyDescent="0.25">
      <c r="B68" s="14"/>
      <c r="C68" s="14"/>
      <c r="D68" s="13"/>
      <c r="E68" s="14"/>
      <c r="F68" s="14"/>
      <c r="G68" s="28"/>
      <c r="H68" s="28"/>
      <c r="I68" s="20"/>
      <c r="J68" s="20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2:38" x14ac:dyDescent="0.25">
      <c r="B69" s="14"/>
      <c r="C69" s="14"/>
      <c r="D69" s="13"/>
      <c r="E69" s="14"/>
      <c r="F69" s="14"/>
      <c r="G69" s="28"/>
      <c r="H69" s="28"/>
      <c r="I69" s="20"/>
      <c r="J69" s="20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2:38" x14ac:dyDescent="0.25">
      <c r="B70" s="14"/>
      <c r="C70" s="14"/>
      <c r="D70" s="13"/>
      <c r="E70" s="14"/>
      <c r="F70" s="14"/>
      <c r="G70" s="28"/>
      <c r="H70" s="28"/>
      <c r="I70" s="20"/>
      <c r="J70" s="20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2:38" x14ac:dyDescent="0.25">
      <c r="B71" s="14"/>
      <c r="C71" s="14"/>
      <c r="D71" s="13"/>
      <c r="E71" s="14"/>
      <c r="F71" s="14"/>
      <c r="G71" s="28"/>
      <c r="H71" s="28"/>
      <c r="I71" s="20"/>
      <c r="J71" s="20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2:38" x14ac:dyDescent="0.25">
      <c r="B72" s="14"/>
      <c r="C72" s="14"/>
      <c r="D72" s="13"/>
      <c r="E72" s="14"/>
      <c r="F72" s="14"/>
      <c r="G72" s="28"/>
      <c r="H72" s="28"/>
      <c r="I72" s="20"/>
      <c r="J72" s="20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2:38" x14ac:dyDescent="0.25">
      <c r="B73" s="14"/>
      <c r="C73" s="14"/>
      <c r="D73" s="13"/>
      <c r="E73" s="14"/>
      <c r="F73" s="14"/>
      <c r="G73" s="28"/>
      <c r="H73" s="28"/>
      <c r="I73" s="20"/>
      <c r="J73" s="20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2:38" x14ac:dyDescent="0.25">
      <c r="B74" s="14"/>
      <c r="C74" s="14"/>
      <c r="D74" s="13"/>
      <c r="E74" s="14"/>
      <c r="F74" s="14"/>
      <c r="G74" s="28"/>
      <c r="H74" s="28"/>
      <c r="I74" s="20"/>
      <c r="J74" s="20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2:38" x14ac:dyDescent="0.25">
      <c r="B75" s="14"/>
      <c r="C75" s="14"/>
      <c r="D75" s="13"/>
      <c r="E75" s="14"/>
      <c r="F75" s="14"/>
      <c r="G75" s="28"/>
      <c r="H75" s="28"/>
      <c r="I75" s="20"/>
      <c r="J75" s="20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2:38" x14ac:dyDescent="0.25">
      <c r="B76" s="14"/>
      <c r="C76" s="14"/>
      <c r="D76" s="13"/>
      <c r="E76" s="14"/>
      <c r="F76" s="14"/>
      <c r="G76" s="28"/>
      <c r="H76" s="28"/>
      <c r="I76" s="20"/>
      <c r="J76" s="20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2:38" x14ac:dyDescent="0.25">
      <c r="B77" s="14"/>
      <c r="C77" s="14"/>
      <c r="D77" s="13"/>
      <c r="E77" s="14"/>
      <c r="F77" s="14"/>
      <c r="G77" s="28"/>
      <c r="H77" s="28"/>
      <c r="I77" s="20"/>
      <c r="J77" s="20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2:38" x14ac:dyDescent="0.25">
      <c r="B78" s="14"/>
      <c r="C78" s="14"/>
      <c r="D78" s="13"/>
      <c r="E78" s="14"/>
      <c r="F78" s="14"/>
      <c r="G78" s="28"/>
      <c r="H78" s="28"/>
      <c r="I78" s="20"/>
      <c r="J78" s="20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2:38" x14ac:dyDescent="0.25">
      <c r="B79" s="14"/>
      <c r="C79" s="14"/>
      <c r="D79" s="13"/>
      <c r="E79" s="14"/>
      <c r="F79" s="14"/>
      <c r="G79" s="28"/>
      <c r="H79" s="28"/>
      <c r="I79" s="20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2:38" x14ac:dyDescent="0.25">
      <c r="B80" s="14"/>
      <c r="C80" s="14"/>
      <c r="D80" s="13"/>
      <c r="E80" s="14"/>
      <c r="F80" s="14"/>
      <c r="G80" s="28"/>
      <c r="H80" s="28"/>
      <c r="I80" s="20"/>
      <c r="J80" s="20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2:38" x14ac:dyDescent="0.25">
      <c r="B81" s="14"/>
      <c r="C81" s="14"/>
      <c r="D81" s="13"/>
      <c r="E81" s="14"/>
      <c r="F81" s="14"/>
      <c r="G81" s="28"/>
      <c r="H81" s="28"/>
      <c r="I81" s="20"/>
      <c r="J81" s="20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2:38" x14ac:dyDescent="0.25">
      <c r="B82" s="14"/>
      <c r="C82" s="14"/>
      <c r="D82" s="13"/>
      <c r="E82" s="14"/>
      <c r="F82" s="14"/>
      <c r="G82" s="28"/>
      <c r="H82" s="28"/>
      <c r="I82" s="20"/>
      <c r="J82" s="20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2:38" x14ac:dyDescent="0.25">
      <c r="B83" s="14"/>
      <c r="C83" s="14"/>
      <c r="D83" s="13"/>
      <c r="E83" s="14"/>
      <c r="F83" s="14"/>
      <c r="G83" s="28"/>
      <c r="H83" s="28"/>
      <c r="I83" s="20"/>
      <c r="J83" s="20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2:38" x14ac:dyDescent="0.25">
      <c r="B84" s="14"/>
      <c r="C84" s="14"/>
      <c r="D84" s="13"/>
      <c r="E84" s="14"/>
      <c r="F84" s="14"/>
      <c r="G84" s="28"/>
      <c r="H84" s="28"/>
      <c r="I84" s="20"/>
      <c r="J84" s="20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2:38" x14ac:dyDescent="0.25">
      <c r="B85" s="14"/>
      <c r="C85" s="14"/>
      <c r="D85" s="13"/>
      <c r="E85" s="14"/>
      <c r="F85" s="14"/>
      <c r="G85" s="28"/>
      <c r="H85" s="28"/>
      <c r="I85" s="20"/>
      <c r="J85" s="20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2:38" x14ac:dyDescent="0.25">
      <c r="B86" s="14"/>
      <c r="C86" s="14"/>
      <c r="D86" s="13"/>
      <c r="E86" s="14"/>
      <c r="F86" s="14"/>
      <c r="G86" s="28"/>
      <c r="H86" s="28"/>
      <c r="I86" s="20"/>
      <c r="J86" s="20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:38" x14ac:dyDescent="0.25">
      <c r="B87" s="14"/>
      <c r="C87" s="14"/>
      <c r="D87" s="13"/>
      <c r="E87" s="14"/>
      <c r="F87" s="14"/>
      <c r="G87" s="28"/>
      <c r="H87" s="28"/>
      <c r="I87" s="20"/>
      <c r="J87" s="20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2:38" x14ac:dyDescent="0.25">
      <c r="B88" s="14"/>
      <c r="C88" s="14"/>
      <c r="D88" s="13"/>
      <c r="E88" s="14"/>
      <c r="F88" s="14"/>
      <c r="G88" s="28"/>
      <c r="H88" s="28"/>
      <c r="I88" s="20"/>
      <c r="J88" s="20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2:38" x14ac:dyDescent="0.25">
      <c r="B89" s="14"/>
      <c r="C89" s="14"/>
      <c r="D89" s="13"/>
      <c r="E89" s="14"/>
      <c r="F89" s="14"/>
      <c r="G89" s="28"/>
      <c r="H89" s="28"/>
      <c r="I89" s="20"/>
      <c r="J89" s="20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2:38" x14ac:dyDescent="0.25">
      <c r="B90" s="14"/>
      <c r="C90" s="14"/>
      <c r="D90" s="13"/>
      <c r="E90" s="14"/>
      <c r="F90" s="14"/>
      <c r="G90" s="28"/>
      <c r="H90" s="28"/>
      <c r="I90" s="20"/>
      <c r="J90" s="20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2:38" x14ac:dyDescent="0.25">
      <c r="B91" s="14"/>
      <c r="C91" s="14"/>
      <c r="D91" s="13"/>
      <c r="E91" s="14"/>
      <c r="F91" s="14"/>
      <c r="G91" s="28"/>
      <c r="H91" s="28"/>
      <c r="I91" s="20"/>
      <c r="J91" s="20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2:38" x14ac:dyDescent="0.25">
      <c r="B92" s="14"/>
      <c r="C92" s="14"/>
      <c r="D92" s="13"/>
      <c r="E92" s="14"/>
      <c r="F92" s="14"/>
      <c r="G92" s="28"/>
      <c r="H92" s="28"/>
      <c r="I92" s="20"/>
      <c r="J92" s="20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2:38" x14ac:dyDescent="0.25">
      <c r="B93" s="14"/>
      <c r="C93" s="14"/>
      <c r="D93" s="13"/>
      <c r="E93" s="14"/>
      <c r="F93" s="14"/>
      <c r="G93" s="28"/>
      <c r="H93" s="28"/>
      <c r="I93" s="20"/>
      <c r="J93" s="20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2:38" x14ac:dyDescent="0.25">
      <c r="B94" s="14"/>
      <c r="C94" s="14"/>
      <c r="D94" s="13"/>
      <c r="E94" s="14"/>
      <c r="F94" s="14"/>
      <c r="G94" s="28"/>
      <c r="H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2:38" x14ac:dyDescent="0.25">
      <c r="B95" s="14"/>
      <c r="C95" s="14"/>
      <c r="D95" s="13"/>
      <c r="E95" s="14"/>
      <c r="F95" s="14"/>
      <c r="G95" s="28"/>
      <c r="H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2:38" x14ac:dyDescent="0.25">
      <c r="B96" s="14"/>
      <c r="C96" s="14"/>
      <c r="D96" s="13"/>
      <c r="E96" s="14"/>
      <c r="F96" s="14"/>
      <c r="G96" s="28"/>
      <c r="H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2:38" x14ac:dyDescent="0.25">
      <c r="B97" s="14"/>
      <c r="C97" s="14"/>
      <c r="D97" s="13"/>
      <c r="E97" s="14"/>
      <c r="F97" s="14"/>
      <c r="G97" s="28"/>
      <c r="H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2:38" x14ac:dyDescent="0.25">
      <c r="B98" s="14"/>
      <c r="C98" s="14"/>
      <c r="D98" s="13"/>
      <c r="E98" s="14"/>
      <c r="F98" s="14"/>
      <c r="G98" s="28"/>
      <c r="H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2:38" x14ac:dyDescent="0.25">
      <c r="B99" s="14"/>
      <c r="C99" s="14"/>
      <c r="D99" s="13"/>
      <c r="E99" s="14"/>
      <c r="F99" s="14"/>
      <c r="G99" s="28"/>
      <c r="H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2:38" x14ac:dyDescent="0.25">
      <c r="B100" s="14"/>
      <c r="C100" s="14"/>
      <c r="D100" s="13"/>
      <c r="E100" s="14"/>
      <c r="F100" s="14"/>
      <c r="G100" s="28"/>
      <c r="H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2:38" x14ac:dyDescent="0.25">
      <c r="B101" s="14"/>
      <c r="C101" s="14"/>
      <c r="D101" s="13"/>
      <c r="E101" s="14"/>
      <c r="F101" s="14"/>
      <c r="G101" s="28"/>
      <c r="H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2:38" x14ac:dyDescent="0.25">
      <c r="B102" s="14"/>
      <c r="C102" s="14"/>
      <c r="D102" s="13"/>
      <c r="E102" s="14"/>
      <c r="F102" s="14"/>
      <c r="G102" s="28"/>
      <c r="H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2:38" x14ac:dyDescent="0.25">
      <c r="B103" s="14"/>
      <c r="C103" s="14"/>
      <c r="D103" s="13"/>
      <c r="E103" s="14"/>
      <c r="F103" s="14"/>
      <c r="G103" s="28"/>
      <c r="H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2:38" x14ac:dyDescent="0.25">
      <c r="B104" s="14"/>
      <c r="C104" s="14"/>
      <c r="D104" s="13"/>
      <c r="E104" s="14"/>
      <c r="F104" s="14"/>
      <c r="G104" s="28"/>
      <c r="H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2:38" x14ac:dyDescent="0.25">
      <c r="B105" s="14"/>
      <c r="C105" s="14"/>
      <c r="D105" s="13"/>
      <c r="E105" s="14"/>
      <c r="F105" s="14"/>
      <c r="G105" s="28"/>
      <c r="H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2:38" x14ac:dyDescent="0.25">
      <c r="B106" s="14"/>
      <c r="C106" s="14"/>
      <c r="D106" s="13"/>
      <c r="E106" s="14"/>
      <c r="F106" s="14"/>
      <c r="G106" s="28"/>
      <c r="H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</sheetData>
  <mergeCells count="39">
    <mergeCell ref="M2:N2"/>
    <mergeCell ref="K1:N1"/>
    <mergeCell ref="AI1:AL1"/>
    <mergeCell ref="AI2:AJ2"/>
    <mergeCell ref="AK2:AL2"/>
    <mergeCell ref="O2:P2"/>
    <mergeCell ref="K2:L2"/>
    <mergeCell ref="AI3:AJ3"/>
    <mergeCell ref="AK3:AL3"/>
    <mergeCell ref="B1:D1"/>
    <mergeCell ref="Y2:Z2"/>
    <mergeCell ref="AA2:AB2"/>
    <mergeCell ref="K3:L3"/>
    <mergeCell ref="M3:N3"/>
    <mergeCell ref="O3:P3"/>
    <mergeCell ref="Q3:R3"/>
    <mergeCell ref="S3:T3"/>
    <mergeCell ref="U3:V3"/>
    <mergeCell ref="W3:X3"/>
    <mergeCell ref="Y3:Z3"/>
    <mergeCell ref="Q2:R2"/>
    <mergeCell ref="G1:H1"/>
    <mergeCell ref="S2:T2"/>
    <mergeCell ref="B2:F3"/>
    <mergeCell ref="AA3:AB3"/>
    <mergeCell ref="G2:H3"/>
    <mergeCell ref="AG3:AH3"/>
    <mergeCell ref="O1:V1"/>
    <mergeCell ref="W1:AD1"/>
    <mergeCell ref="AE1:AH1"/>
    <mergeCell ref="AC3:AD3"/>
    <mergeCell ref="AE3:AF3"/>
    <mergeCell ref="I1:J1"/>
    <mergeCell ref="I2:J3"/>
    <mergeCell ref="AG2:AH2"/>
    <mergeCell ref="AC2:AD2"/>
    <mergeCell ref="AE2:AF2"/>
    <mergeCell ref="W2:X2"/>
    <mergeCell ref="U2:V2"/>
  </mergeCells>
  <conditionalFormatting sqref="I6:J93">
    <cfRule type="cellIs" dxfId="136" priority="1" operator="equal">
      <formula>0</formula>
    </cfRule>
  </conditionalFormatting>
  <hyperlinks>
    <hyperlink ref="B1:D1" location="INTRO!A1" display="Return to Home Page"/>
  </hyperlink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0.28515625" customWidth="1"/>
    <col min="5" max="5" width="5" customWidth="1"/>
    <col min="6" max="6" width="7" customWidth="1"/>
  </cols>
  <sheetData>
    <row r="1" spans="1:10" x14ac:dyDescent="0.25">
      <c r="A1" t="s">
        <v>565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IF(AND(A3&gt;0,ISNUMBER(A3)),IF(fix11M[[#This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IF(AND(A4&gt;0,ISNUMBER(A4)),IF(fix11M[[#This Row],[ABBib]]&gt;0,J3+1,J3),0)</f>
        <v>0</v>
      </c>
    </row>
    <row r="5" spans="1:10" x14ac:dyDescent="0.25">
      <c r="A5">
        <v>1</v>
      </c>
      <c r="B5">
        <v>15</v>
      </c>
      <c r="C5">
        <v>104469</v>
      </c>
      <c r="D5" t="s">
        <v>503</v>
      </c>
      <c r="E5">
        <v>1997</v>
      </c>
      <c r="F5" t="s">
        <v>98</v>
      </c>
      <c r="I5" s="20">
        <f>IFERROR(VLOOKUP(C5,PRSMen2017[],1,FALSE),0)</f>
        <v>104469</v>
      </c>
      <c r="J5" s="20">
        <f>IF(AND(A5&gt;0,ISNUMBER(A5)),IF(fix11M[[#This Row],[ABBib]]&gt;0,J4+1,J4),0)</f>
        <v>1</v>
      </c>
    </row>
    <row r="6" spans="1:10" x14ac:dyDescent="0.25">
      <c r="A6">
        <v>2</v>
      </c>
      <c r="B6">
        <v>11</v>
      </c>
      <c r="C6">
        <v>104697</v>
      </c>
      <c r="D6" t="s">
        <v>426</v>
      </c>
      <c r="E6">
        <v>1999</v>
      </c>
      <c r="F6" t="s">
        <v>98</v>
      </c>
      <c r="I6" s="20">
        <f>IFERROR(VLOOKUP(C6,PRSMen2017[],1,FALSE),0)</f>
        <v>104697</v>
      </c>
      <c r="J6" s="20">
        <f>IF(AND(A6&gt;0,ISNUMBER(A6)),IF(fix11M[[#This Row],[ABBib]]&gt;0,J5+1,J5),0)</f>
        <v>2</v>
      </c>
    </row>
    <row r="7" spans="1:10" x14ac:dyDescent="0.25">
      <c r="A7">
        <v>3</v>
      </c>
      <c r="B7">
        <v>5</v>
      </c>
      <c r="C7">
        <v>104354</v>
      </c>
      <c r="D7" t="s">
        <v>421</v>
      </c>
      <c r="E7">
        <v>1996</v>
      </c>
      <c r="F7" t="s">
        <v>98</v>
      </c>
      <c r="I7" s="20">
        <f>IFERROR(VLOOKUP(C7,PRSMen2017[],1,FALSE),0)</f>
        <v>104354</v>
      </c>
      <c r="J7" s="20">
        <f>IF(AND(A7&gt;0,ISNUMBER(A7)),IF(fix11M[[#This Row],[ABBib]]&gt;0,J6+1,J6),0)</f>
        <v>3</v>
      </c>
    </row>
    <row r="8" spans="1:10" x14ac:dyDescent="0.25">
      <c r="A8">
        <v>4</v>
      </c>
      <c r="B8">
        <v>19</v>
      </c>
      <c r="C8">
        <v>104698</v>
      </c>
      <c r="D8" t="s">
        <v>454</v>
      </c>
      <c r="E8">
        <v>1999</v>
      </c>
      <c r="F8" t="s">
        <v>98</v>
      </c>
      <c r="I8" s="20">
        <f>IFERROR(VLOOKUP(C8,PRSMen2017[],1,FALSE),0)</f>
        <v>104698</v>
      </c>
      <c r="J8" s="20">
        <f>IF(AND(A8&gt;0,ISNUMBER(A8)),IF(fix11M[[#This Row],[ABBib]]&gt;0,J7+1,J7),0)</f>
        <v>4</v>
      </c>
    </row>
    <row r="9" spans="1:10" x14ac:dyDescent="0.25">
      <c r="A9">
        <v>5</v>
      </c>
      <c r="B9">
        <v>24</v>
      </c>
      <c r="C9">
        <v>750107</v>
      </c>
      <c r="D9" t="s">
        <v>452</v>
      </c>
      <c r="E9">
        <v>1998</v>
      </c>
      <c r="F9" t="s">
        <v>453</v>
      </c>
      <c r="I9" s="20">
        <f>IFERROR(VLOOKUP(C9,PRSMen2017[],1,FALSE),0)</f>
        <v>750107</v>
      </c>
      <c r="J9" s="20">
        <f>IF(AND(A9&gt;0,ISNUMBER(A9)),IF(fix11M[[#This Row],[ABBib]]&gt;0,J8+1,J8),0)</f>
        <v>5</v>
      </c>
    </row>
    <row r="10" spans="1:10" x14ac:dyDescent="0.25">
      <c r="A10">
        <v>6</v>
      </c>
      <c r="B10">
        <v>8</v>
      </c>
      <c r="C10">
        <v>104582</v>
      </c>
      <c r="D10" t="s">
        <v>435</v>
      </c>
      <c r="E10">
        <v>1998</v>
      </c>
      <c r="F10" t="s">
        <v>98</v>
      </c>
      <c r="I10" s="20">
        <f>IFERROR(VLOOKUP(C10,PRSMen2017[],1,FALSE),0)</f>
        <v>104582</v>
      </c>
      <c r="J10" s="20">
        <f>IF(AND(A10&gt;0,ISNUMBER(A10)),IF(fix11M[[#This Row],[ABBib]]&gt;0,J9+1,J9),0)</f>
        <v>6</v>
      </c>
    </row>
    <row r="11" spans="1:10" x14ac:dyDescent="0.25">
      <c r="A11">
        <v>7</v>
      </c>
      <c r="B11">
        <v>9</v>
      </c>
      <c r="C11">
        <v>104680</v>
      </c>
      <c r="D11" t="s">
        <v>439</v>
      </c>
      <c r="E11">
        <v>1999</v>
      </c>
      <c r="F11" t="s">
        <v>98</v>
      </c>
      <c r="I11" s="20">
        <f>IFERROR(VLOOKUP(C11,PRSMen2017[],1,FALSE),0)</f>
        <v>104680</v>
      </c>
      <c r="J11" s="20">
        <f>IF(AND(A11&gt;0,ISNUMBER(A11)),IF(fix11M[[#This Row],[ABBib]]&gt;0,J10+1,J10),0)</f>
        <v>7</v>
      </c>
    </row>
    <row r="12" spans="1:10" x14ac:dyDescent="0.25">
      <c r="A12">
        <v>8</v>
      </c>
      <c r="B12">
        <v>20</v>
      </c>
      <c r="C12">
        <v>104890</v>
      </c>
      <c r="D12" t="s">
        <v>491</v>
      </c>
      <c r="E12">
        <v>2000</v>
      </c>
      <c r="F12" t="s">
        <v>98</v>
      </c>
      <c r="I12" s="20">
        <f>IFERROR(VLOOKUP(C12,PRSMen2017[],1,FALSE),0)</f>
        <v>0</v>
      </c>
      <c r="J12" s="20">
        <f>IF(AND(A12&gt;0,ISNUMBER(A12)),IF(fix11M[[#This Row],[ABBib]]&gt;0,J11+1,J11),0)</f>
        <v>7</v>
      </c>
    </row>
    <row r="13" spans="1:10" x14ac:dyDescent="0.25">
      <c r="A13">
        <v>9</v>
      </c>
      <c r="B13">
        <v>1</v>
      </c>
      <c r="C13">
        <v>104581</v>
      </c>
      <c r="D13" t="s">
        <v>433</v>
      </c>
      <c r="E13">
        <v>1998</v>
      </c>
      <c r="F13" t="s">
        <v>98</v>
      </c>
      <c r="I13" s="20">
        <f>IFERROR(VLOOKUP(C13,PRSMen2017[],1,FALSE),0)</f>
        <v>104581</v>
      </c>
      <c r="J13" s="20">
        <f>IF(AND(A13&gt;0,ISNUMBER(A13)),IF(fix11M[[#This Row],[ABBib]]&gt;0,J12+1,J12),0)</f>
        <v>8</v>
      </c>
    </row>
    <row r="14" spans="1:10" x14ac:dyDescent="0.25">
      <c r="A14">
        <v>10</v>
      </c>
      <c r="B14">
        <v>4</v>
      </c>
      <c r="C14">
        <v>104277</v>
      </c>
      <c r="D14" t="s">
        <v>534</v>
      </c>
      <c r="E14">
        <v>1995</v>
      </c>
      <c r="F14" t="s">
        <v>98</v>
      </c>
      <c r="I14" s="20">
        <f>IFERROR(VLOOKUP(C14,PRSMen2017[],1,FALSE),0)</f>
        <v>104277</v>
      </c>
      <c r="J14" s="20">
        <f>IF(AND(A14&gt;0,ISNUMBER(A14)),IF(fix11M[[#This Row],[ABBib]]&gt;0,J13+1,J13),0)</f>
        <v>9</v>
      </c>
    </row>
    <row r="15" spans="1:10" x14ac:dyDescent="0.25">
      <c r="A15">
        <v>11</v>
      </c>
      <c r="B15">
        <v>7</v>
      </c>
      <c r="C15">
        <v>104713</v>
      </c>
      <c r="D15" t="s">
        <v>531</v>
      </c>
      <c r="E15">
        <v>1999</v>
      </c>
      <c r="F15" t="s">
        <v>98</v>
      </c>
      <c r="I15" s="20">
        <f>IFERROR(VLOOKUP(C15,PRSMen2017[],1,FALSE),0)</f>
        <v>0</v>
      </c>
      <c r="J15" s="20">
        <f>IF(AND(A15&gt;0,ISNUMBER(A15)),IF(fix11M[[#This Row],[ABBib]]&gt;0,J14+1,J14),0)</f>
        <v>9</v>
      </c>
    </row>
    <row r="16" spans="1:10" x14ac:dyDescent="0.25">
      <c r="A16">
        <v>12</v>
      </c>
      <c r="B16">
        <v>13</v>
      </c>
      <c r="C16">
        <v>104601</v>
      </c>
      <c r="D16" t="s">
        <v>455</v>
      </c>
      <c r="E16">
        <v>1998</v>
      </c>
      <c r="F16" t="s">
        <v>98</v>
      </c>
      <c r="I16" s="20">
        <f>IFERROR(VLOOKUP(C16,PRSMen2017[],1,FALSE),0)</f>
        <v>104601</v>
      </c>
      <c r="J16" s="20">
        <f>IF(AND(A16&gt;0,ISNUMBER(A16)),IF(fix11M[[#This Row],[ABBib]]&gt;0,J15+1,J15),0)</f>
        <v>10</v>
      </c>
    </row>
    <row r="17" spans="1:10" x14ac:dyDescent="0.25">
      <c r="A17">
        <v>13</v>
      </c>
      <c r="B17">
        <v>14</v>
      </c>
      <c r="C17">
        <v>104346</v>
      </c>
      <c r="D17" t="s">
        <v>437</v>
      </c>
      <c r="E17">
        <v>1996</v>
      </c>
      <c r="F17" t="s">
        <v>98</v>
      </c>
      <c r="I17" s="20">
        <f>IFERROR(VLOOKUP(C17,PRSMen2017[],1,FALSE),0)</f>
        <v>104346</v>
      </c>
      <c r="J17" s="20">
        <f>IF(AND(A17&gt;0,ISNUMBER(A17)),IF(fix11M[[#This Row],[ABBib]]&gt;0,J16+1,J16),0)</f>
        <v>11</v>
      </c>
    </row>
    <row r="18" spans="1:10" x14ac:dyDescent="0.25">
      <c r="A18">
        <v>14</v>
      </c>
      <c r="B18">
        <v>12</v>
      </c>
      <c r="C18">
        <v>104885</v>
      </c>
      <c r="D18" t="s">
        <v>473</v>
      </c>
      <c r="E18">
        <v>2000</v>
      </c>
      <c r="F18" t="s">
        <v>98</v>
      </c>
      <c r="I18" s="20">
        <f>IFERROR(VLOOKUP(C18,PRSMen2017[],1,FALSE),0)</f>
        <v>104885</v>
      </c>
      <c r="J18" s="20">
        <f>IF(AND(A18&gt;0,ISNUMBER(A18)),IF(fix11M[[#This Row],[ABBib]]&gt;0,J17+1,J17),0)</f>
        <v>12</v>
      </c>
    </row>
    <row r="19" spans="1:10" x14ac:dyDescent="0.25">
      <c r="A19">
        <v>15</v>
      </c>
      <c r="B19">
        <v>23</v>
      </c>
      <c r="C19">
        <v>104879</v>
      </c>
      <c r="D19" t="s">
        <v>492</v>
      </c>
      <c r="E19">
        <v>2000</v>
      </c>
      <c r="F19" t="s">
        <v>98</v>
      </c>
      <c r="I19" s="20">
        <f>IFERROR(VLOOKUP(C19,PRSMen2017[],1,FALSE),0)</f>
        <v>104879</v>
      </c>
      <c r="J19" s="20">
        <f>IF(AND(A19&gt;0,ISNUMBER(A19)),IF(fix11M[[#This Row],[ABBib]]&gt;0,J18+1,J18),0)</f>
        <v>13</v>
      </c>
    </row>
    <row r="20" spans="1:10" x14ac:dyDescent="0.25">
      <c r="A20">
        <v>16</v>
      </c>
      <c r="B20">
        <v>2</v>
      </c>
      <c r="C20">
        <v>104590</v>
      </c>
      <c r="D20" t="s">
        <v>434</v>
      </c>
      <c r="E20">
        <v>1998</v>
      </c>
      <c r="F20" t="s">
        <v>98</v>
      </c>
      <c r="I20" s="20">
        <f>IFERROR(VLOOKUP(C20,PRSMen2017[],1,FALSE),0)</f>
        <v>104590</v>
      </c>
      <c r="J20" s="20">
        <f>IF(AND(A20&gt;0,ISNUMBER(A20)),IF(fix11M[[#This Row],[ABBib]]&gt;0,J19+1,J19),0)</f>
        <v>14</v>
      </c>
    </row>
    <row r="21" spans="1:10" x14ac:dyDescent="0.25">
      <c r="A21">
        <v>17</v>
      </c>
      <c r="B21">
        <v>22</v>
      </c>
      <c r="C21">
        <v>104887</v>
      </c>
      <c r="D21" t="s">
        <v>537</v>
      </c>
      <c r="E21">
        <v>2000</v>
      </c>
      <c r="F21" t="s">
        <v>98</v>
      </c>
      <c r="I21" s="20">
        <f>IFERROR(VLOOKUP(C21,PRSMen2017[],1,FALSE),0)</f>
        <v>0</v>
      </c>
      <c r="J21" s="20">
        <f>IF(AND(A21&gt;0,ISNUMBER(A21)),IF(fix11M[[#This Row],[ABBib]]&gt;0,J20+1,J20),0)</f>
        <v>14</v>
      </c>
    </row>
    <row r="22" spans="1:10" x14ac:dyDescent="0.25">
      <c r="A22">
        <v>18</v>
      </c>
      <c r="B22">
        <v>29</v>
      </c>
      <c r="C22">
        <v>104695</v>
      </c>
      <c r="D22" t="s">
        <v>497</v>
      </c>
      <c r="E22">
        <v>1999</v>
      </c>
      <c r="F22" t="s">
        <v>98</v>
      </c>
      <c r="I22" s="20">
        <f>IFERROR(VLOOKUP(C22,PRSMen2017[],1,FALSE),0)</f>
        <v>104695</v>
      </c>
      <c r="J22" s="20">
        <f>IF(AND(A22&gt;0,ISNUMBER(A22)),IF(fix11M[[#This Row],[ABBib]]&gt;0,J21+1,J21),0)</f>
        <v>15</v>
      </c>
    </row>
    <row r="23" spans="1:10" x14ac:dyDescent="0.25">
      <c r="A23">
        <v>19</v>
      </c>
      <c r="B23">
        <v>30</v>
      </c>
      <c r="C23">
        <v>104891</v>
      </c>
      <c r="D23" t="s">
        <v>558</v>
      </c>
      <c r="E23">
        <v>2000</v>
      </c>
      <c r="F23" t="s">
        <v>98</v>
      </c>
      <c r="I23" s="20">
        <f>IFERROR(VLOOKUP(C23,PRSMen2017[],1,FALSE),0)</f>
        <v>0</v>
      </c>
      <c r="J23" s="20">
        <f>IF(AND(A23&gt;0,ISNUMBER(A23)),IF(fix11M[[#This Row],[ABBib]]&gt;0,J22+1,J22),0)</f>
        <v>15</v>
      </c>
    </row>
    <row r="24" spans="1:10" x14ac:dyDescent="0.25">
      <c r="A24">
        <v>20</v>
      </c>
      <c r="B24">
        <v>32</v>
      </c>
      <c r="C24">
        <v>40656</v>
      </c>
      <c r="D24" t="s">
        <v>540</v>
      </c>
      <c r="E24">
        <v>2000</v>
      </c>
      <c r="F24" t="s">
        <v>274</v>
      </c>
      <c r="I24" s="20">
        <f>IFERROR(VLOOKUP(C24,PRSMen2017[],1,FALSE),0)</f>
        <v>0</v>
      </c>
      <c r="J24" s="20">
        <f>IF(AND(A24&gt;0,ISNUMBER(A24)),IF(fix11M[[#This Row],[ABBib]]&gt;0,J23+1,J23),0)</f>
        <v>15</v>
      </c>
    </row>
    <row r="25" spans="1:10" x14ac:dyDescent="0.25">
      <c r="A25">
        <v>21</v>
      </c>
      <c r="B25">
        <v>34</v>
      </c>
      <c r="C25">
        <v>104688</v>
      </c>
      <c r="D25" t="s">
        <v>456</v>
      </c>
      <c r="E25">
        <v>1999</v>
      </c>
      <c r="F25" t="s">
        <v>98</v>
      </c>
      <c r="I25" s="20">
        <f>IFERROR(VLOOKUP(C25,PRSMen2017[],1,FALSE),0)</f>
        <v>104688</v>
      </c>
      <c r="J25" s="20">
        <f>IF(AND(A25&gt;0,ISNUMBER(A25)),IF(fix11M[[#This Row],[ABBib]]&gt;0,J24+1,J24),0)</f>
        <v>16</v>
      </c>
    </row>
    <row r="26" spans="1:10" x14ac:dyDescent="0.25">
      <c r="A26">
        <v>22</v>
      </c>
      <c r="B26">
        <v>27</v>
      </c>
      <c r="C26">
        <v>104901</v>
      </c>
      <c r="D26" t="s">
        <v>482</v>
      </c>
      <c r="E26">
        <v>2000</v>
      </c>
      <c r="F26" t="s">
        <v>98</v>
      </c>
      <c r="I26" s="20">
        <f>IFERROR(VLOOKUP(C26,PRSMen2017[],1,FALSE),0)</f>
        <v>0</v>
      </c>
      <c r="J26" s="20">
        <f>IF(AND(A26&gt;0,ISNUMBER(A26)),IF(fix11M[[#This Row],[ABBib]]&gt;0,J25+1,J25),0)</f>
        <v>16</v>
      </c>
    </row>
    <row r="27" spans="1:10" x14ac:dyDescent="0.25">
      <c r="A27">
        <v>23</v>
      </c>
      <c r="B27">
        <v>21</v>
      </c>
      <c r="C27">
        <v>104895</v>
      </c>
      <c r="D27" t="s">
        <v>463</v>
      </c>
      <c r="E27">
        <v>2000</v>
      </c>
      <c r="F27" t="s">
        <v>98</v>
      </c>
      <c r="I27" s="20">
        <f>IFERROR(VLOOKUP(C27,PRSMen2017[],1,FALSE),0)</f>
        <v>0</v>
      </c>
      <c r="J27" s="20">
        <f>IF(AND(A27&gt;0,ISNUMBER(A27)),IF(fix11M[[#This Row],[ABBib]]&gt;0,J26+1,J26),0)</f>
        <v>16</v>
      </c>
    </row>
    <row r="28" spans="1:10" x14ac:dyDescent="0.25">
      <c r="A28">
        <v>24</v>
      </c>
      <c r="B28">
        <v>54</v>
      </c>
      <c r="C28">
        <v>6532578</v>
      </c>
      <c r="D28" t="s">
        <v>566</v>
      </c>
      <c r="E28">
        <v>2000</v>
      </c>
      <c r="F28" t="s">
        <v>96</v>
      </c>
      <c r="I28" s="20">
        <f>IFERROR(VLOOKUP(C28,PRSMen2017[],1,FALSE),0)</f>
        <v>0</v>
      </c>
      <c r="J28" s="20">
        <f>IF(AND(A28&gt;0,ISNUMBER(A28)),IF(fix11M[[#This Row],[ABBib]]&gt;0,J27+1,J27),0)</f>
        <v>16</v>
      </c>
    </row>
    <row r="29" spans="1:10" x14ac:dyDescent="0.25">
      <c r="A29">
        <v>25</v>
      </c>
      <c r="B29">
        <v>26</v>
      </c>
      <c r="C29">
        <v>104683</v>
      </c>
      <c r="D29" t="s">
        <v>496</v>
      </c>
      <c r="E29">
        <v>1999</v>
      </c>
      <c r="F29" t="s">
        <v>98</v>
      </c>
      <c r="I29" s="20">
        <f>IFERROR(VLOOKUP(C29,PRSMen2017[],1,FALSE),0)</f>
        <v>104683</v>
      </c>
      <c r="J29" s="20">
        <f>IF(AND(A29&gt;0,ISNUMBER(A29)),IF(fix11M[[#This Row],[ABBib]]&gt;0,J28+1,J28),0)</f>
        <v>17</v>
      </c>
    </row>
    <row r="30" spans="1:10" x14ac:dyDescent="0.25">
      <c r="A30">
        <v>26</v>
      </c>
      <c r="B30">
        <v>36</v>
      </c>
      <c r="C30">
        <v>104696</v>
      </c>
      <c r="D30" t="s">
        <v>468</v>
      </c>
      <c r="E30">
        <v>1999</v>
      </c>
      <c r="F30" t="s">
        <v>98</v>
      </c>
      <c r="I30" s="20">
        <f>IFERROR(VLOOKUP(C30,PRSMen2017[],1,FALSE),0)</f>
        <v>104696</v>
      </c>
      <c r="J30" s="20">
        <f>IF(AND(A30&gt;0,ISNUMBER(A30)),IF(fix11M[[#This Row],[ABBib]]&gt;0,J29+1,J29),0)</f>
        <v>18</v>
      </c>
    </row>
    <row r="31" spans="1:10" x14ac:dyDescent="0.25">
      <c r="A31">
        <v>27</v>
      </c>
      <c r="B31">
        <v>25</v>
      </c>
      <c r="C31">
        <v>104896</v>
      </c>
      <c r="D31" t="s">
        <v>460</v>
      </c>
      <c r="E31">
        <v>2000</v>
      </c>
      <c r="F31" t="s">
        <v>98</v>
      </c>
      <c r="I31" s="20">
        <f>IFERROR(VLOOKUP(C31,PRSMen2017[],1,FALSE),0)</f>
        <v>0</v>
      </c>
      <c r="J31" s="20">
        <f>IF(AND(A31&gt;0,ISNUMBER(A31)),IF(fix11M[[#This Row],[ABBib]]&gt;0,J30+1,J30),0)</f>
        <v>18</v>
      </c>
    </row>
    <row r="32" spans="1:10" x14ac:dyDescent="0.25">
      <c r="A32">
        <v>28</v>
      </c>
      <c r="B32">
        <v>31</v>
      </c>
      <c r="C32">
        <v>104682</v>
      </c>
      <c r="D32" t="s">
        <v>495</v>
      </c>
      <c r="E32">
        <v>1999</v>
      </c>
      <c r="F32" t="s">
        <v>98</v>
      </c>
      <c r="I32" s="20">
        <f>IFERROR(VLOOKUP(C32,PRSMen2017[],1,FALSE),0)</f>
        <v>104682</v>
      </c>
      <c r="J32" s="20">
        <f>IF(AND(A32&gt;0,ISNUMBER(A32)),IF(fix11M[[#This Row],[ABBib]]&gt;0,J31+1,J31),0)</f>
        <v>19</v>
      </c>
    </row>
    <row r="33" spans="1:10" x14ac:dyDescent="0.25">
      <c r="A33">
        <v>29</v>
      </c>
      <c r="B33">
        <v>38</v>
      </c>
      <c r="C33">
        <v>104806</v>
      </c>
      <c r="D33" t="s">
        <v>545</v>
      </c>
      <c r="E33">
        <v>1999</v>
      </c>
      <c r="F33" t="s">
        <v>98</v>
      </c>
      <c r="I33" s="20">
        <f>IFERROR(VLOOKUP(C33,PRSMen2017[],1,FALSE),0)</f>
        <v>0</v>
      </c>
      <c r="J33" s="20">
        <f>IF(AND(A33&gt;0,ISNUMBER(A33)),IF(fix11M[[#This Row],[ABBib]]&gt;0,J32+1,J32),0)</f>
        <v>19</v>
      </c>
    </row>
    <row r="34" spans="1:10" x14ac:dyDescent="0.25">
      <c r="A34">
        <v>30</v>
      </c>
      <c r="B34">
        <v>35</v>
      </c>
      <c r="C34">
        <v>104689</v>
      </c>
      <c r="D34" t="s">
        <v>486</v>
      </c>
      <c r="E34">
        <v>1999</v>
      </c>
      <c r="F34" t="s">
        <v>98</v>
      </c>
      <c r="I34" s="20">
        <f>IFERROR(VLOOKUP(C34,PRSMen2017[],1,FALSE),0)</f>
        <v>104689</v>
      </c>
      <c r="J34" s="20">
        <f>IF(AND(A34&gt;0,ISNUMBER(A34)),IF(fix11M[[#This Row],[ABBib]]&gt;0,J33+1,J33),0)</f>
        <v>20</v>
      </c>
    </row>
    <row r="35" spans="1:10" x14ac:dyDescent="0.25">
      <c r="A35">
        <v>31</v>
      </c>
      <c r="B35">
        <v>50</v>
      </c>
      <c r="C35">
        <v>40642</v>
      </c>
      <c r="D35" t="s">
        <v>562</v>
      </c>
      <c r="E35">
        <v>1999</v>
      </c>
      <c r="F35" t="s">
        <v>274</v>
      </c>
      <c r="I35" s="20">
        <f>IFERROR(VLOOKUP(C35,PRSMen2017[],1,FALSE),0)</f>
        <v>0</v>
      </c>
      <c r="J35" s="20">
        <f>IF(AND(A35&gt;0,ISNUMBER(A35)),IF(fix11M[[#This Row],[ABBib]]&gt;0,J34+1,J34),0)</f>
        <v>20</v>
      </c>
    </row>
    <row r="36" spans="1:10" x14ac:dyDescent="0.25">
      <c r="A36">
        <v>32</v>
      </c>
      <c r="B36">
        <v>53</v>
      </c>
      <c r="C36">
        <v>104876</v>
      </c>
      <c r="D36" t="s">
        <v>567</v>
      </c>
      <c r="E36">
        <v>2000</v>
      </c>
      <c r="F36" t="s">
        <v>98</v>
      </c>
      <c r="I36" s="20">
        <f>IFERROR(VLOOKUP(C36,PRSMen2017[],1,FALSE),0)</f>
        <v>104876</v>
      </c>
      <c r="J36" s="20">
        <f>IF(AND(A36&gt;0,ISNUMBER(A36)),IF(fix11M[[#This Row],[ABBib]]&gt;0,J35+1,J35),0)</f>
        <v>21</v>
      </c>
    </row>
    <row r="37" spans="1:10" x14ac:dyDescent="0.25">
      <c r="A37">
        <v>33</v>
      </c>
      <c r="B37">
        <v>41</v>
      </c>
      <c r="C37">
        <v>104923</v>
      </c>
      <c r="D37" t="s">
        <v>479</v>
      </c>
      <c r="E37">
        <v>2000</v>
      </c>
      <c r="F37" t="s">
        <v>98</v>
      </c>
      <c r="I37" s="20">
        <f>IFERROR(VLOOKUP(C37,PRSMen2017[],1,FALSE),0)</f>
        <v>0</v>
      </c>
      <c r="J37" s="20">
        <f>IF(AND(A37&gt;0,ISNUMBER(A37)),IF(fix11M[[#This Row],[ABBib]]&gt;0,J36+1,J36),0)</f>
        <v>21</v>
      </c>
    </row>
    <row r="38" spans="1:10" x14ac:dyDescent="0.25">
      <c r="A38">
        <v>34</v>
      </c>
      <c r="B38">
        <v>51</v>
      </c>
      <c r="C38">
        <v>104878</v>
      </c>
      <c r="D38" t="s">
        <v>481</v>
      </c>
      <c r="E38">
        <v>2000</v>
      </c>
      <c r="F38" t="s">
        <v>98</v>
      </c>
      <c r="I38" s="20">
        <f>IFERROR(VLOOKUP(C38,PRSMen2017[],1,FALSE),0)</f>
        <v>104878</v>
      </c>
      <c r="J38" s="20">
        <f>IF(AND(A38&gt;0,ISNUMBER(A38)),IF(fix11M[[#This Row],[ABBib]]&gt;0,J37+1,J37),0)</f>
        <v>22</v>
      </c>
    </row>
    <row r="39" spans="1:10" x14ac:dyDescent="0.25">
      <c r="A39">
        <v>35</v>
      </c>
      <c r="B39">
        <v>40</v>
      </c>
      <c r="C39">
        <v>104684</v>
      </c>
      <c r="D39" t="s">
        <v>462</v>
      </c>
      <c r="E39">
        <v>1999</v>
      </c>
      <c r="F39" t="s">
        <v>98</v>
      </c>
      <c r="I39" s="20">
        <f>IFERROR(VLOOKUP(C39,PRSMen2017[],1,FALSE),0)</f>
        <v>104684</v>
      </c>
      <c r="J39" s="20">
        <f>IF(AND(A39&gt;0,ISNUMBER(A39)),IF(fix11M[[#This Row],[ABBib]]&gt;0,J38+1,J38),0)</f>
        <v>23</v>
      </c>
    </row>
    <row r="40" spans="1:10" x14ac:dyDescent="0.25">
      <c r="A40">
        <v>36</v>
      </c>
      <c r="B40">
        <v>43</v>
      </c>
      <c r="C40">
        <v>104588</v>
      </c>
      <c r="D40" t="s">
        <v>469</v>
      </c>
      <c r="E40">
        <v>1998</v>
      </c>
      <c r="F40" t="s">
        <v>98</v>
      </c>
      <c r="I40" s="20">
        <f>IFERROR(VLOOKUP(C40,PRSMen2017[],1,FALSE),0)</f>
        <v>104588</v>
      </c>
      <c r="J40" s="20">
        <f>IF(AND(A40&gt;0,ISNUMBER(A40)),IF(fix11M[[#This Row],[ABBib]]&gt;0,J39+1,J39),0)</f>
        <v>24</v>
      </c>
    </row>
    <row r="41" spans="1:10" x14ac:dyDescent="0.25">
      <c r="A41">
        <v>37</v>
      </c>
      <c r="B41">
        <v>47</v>
      </c>
      <c r="C41">
        <v>104685</v>
      </c>
      <c r="D41" t="s">
        <v>483</v>
      </c>
      <c r="E41">
        <v>1999</v>
      </c>
      <c r="F41" t="s">
        <v>98</v>
      </c>
      <c r="I41" s="20">
        <f>IFERROR(VLOOKUP(C41,PRSMen2017[],1,FALSE),0)</f>
        <v>104685</v>
      </c>
      <c r="J41" s="20">
        <f>IF(AND(A41&gt;0,ISNUMBER(A41)),IF(fix11M[[#This Row],[ABBib]]&gt;0,J40+1,J40),0)</f>
        <v>25</v>
      </c>
    </row>
    <row r="42" spans="1:10" x14ac:dyDescent="0.25">
      <c r="A42">
        <v>38</v>
      </c>
      <c r="B42">
        <v>48</v>
      </c>
      <c r="C42">
        <v>221345</v>
      </c>
      <c r="D42" t="s">
        <v>568</v>
      </c>
      <c r="E42">
        <v>1999</v>
      </c>
      <c r="F42" t="s">
        <v>528</v>
      </c>
      <c r="I42" s="20">
        <f>IFERROR(VLOOKUP(C42,PRSMen2017[],1,FALSE),0)</f>
        <v>0</v>
      </c>
      <c r="J42" s="20">
        <f>IF(AND(A42&gt;0,ISNUMBER(A42)),IF(fix11M[[#This Row],[ABBib]]&gt;0,J41+1,J41),0)</f>
        <v>25</v>
      </c>
    </row>
    <row r="43" spans="1:10" x14ac:dyDescent="0.25">
      <c r="A43">
        <v>39</v>
      </c>
      <c r="B43">
        <v>52</v>
      </c>
      <c r="C43">
        <v>104902</v>
      </c>
      <c r="D43" t="s">
        <v>569</v>
      </c>
      <c r="E43">
        <v>2000</v>
      </c>
      <c r="F43" t="s">
        <v>98</v>
      </c>
      <c r="I43" s="20">
        <f>IFERROR(VLOOKUP(C43,PRSMen2017[],1,FALSE),0)</f>
        <v>0</v>
      </c>
      <c r="J43" s="20">
        <f>IF(AND(A43&gt;0,ISNUMBER(A43)),IF(fix11M[[#This Row],[ABBib]]&gt;0,J42+1,J42),0)</f>
        <v>25</v>
      </c>
    </row>
    <row r="44" spans="1:10" x14ac:dyDescent="0.25">
      <c r="A44" t="s">
        <v>221</v>
      </c>
      <c r="I44" s="20">
        <f>IFERROR(VLOOKUP(C44,PRSMen2017[],1,FALSE),0)</f>
        <v>0</v>
      </c>
      <c r="J44" s="20">
        <f>IF(AND(A44&gt;0,ISNUMBER(A44)),IF(fix11M[[#This Row],[ABBib]]&gt;0,J43+1,J43),0)</f>
        <v>0</v>
      </c>
    </row>
    <row r="45" spans="1:10" x14ac:dyDescent="0.25">
      <c r="I45" s="20">
        <f>IFERROR(VLOOKUP(C45,PRSMen2017[],1,FALSE),0)</f>
        <v>0</v>
      </c>
      <c r="J45" s="20">
        <f>IF(AND(A45&gt;0,ISNUMBER(A45)),IF(fix11M[[#This Row],[ABBib]]&gt;0,J44+1,J44),0)</f>
        <v>0</v>
      </c>
    </row>
    <row r="46" spans="1:10" x14ac:dyDescent="0.25">
      <c r="B46">
        <v>42</v>
      </c>
      <c r="C46">
        <v>40658</v>
      </c>
      <c r="D46" t="s">
        <v>563</v>
      </c>
      <c r="E46">
        <v>2000</v>
      </c>
      <c r="F46" t="s">
        <v>274</v>
      </c>
      <c r="I46" s="20">
        <f>IFERROR(VLOOKUP(C46,PRSMen2017[],1,FALSE),0)</f>
        <v>0</v>
      </c>
      <c r="J46" s="20">
        <f>IF(AND(A46&gt;0,ISNUMBER(A46)),IF(fix11M[[#This Row],[ABBib]]&gt;0,J45+1,J45),0)</f>
        <v>0</v>
      </c>
    </row>
    <row r="47" spans="1:10" x14ac:dyDescent="0.25">
      <c r="B47">
        <v>33</v>
      </c>
      <c r="C47">
        <v>6532083</v>
      </c>
      <c r="D47" t="s">
        <v>570</v>
      </c>
      <c r="E47">
        <v>1998</v>
      </c>
      <c r="F47" t="s">
        <v>96</v>
      </c>
      <c r="I47" s="20">
        <f>IFERROR(VLOOKUP(C47,PRSMen2017[],1,FALSE),0)</f>
        <v>0</v>
      </c>
      <c r="J47" s="20">
        <f>IF(AND(A47&gt;0,ISNUMBER(A47)),IF(fix11M[[#This Row],[ABBib]]&gt;0,J46+1,J46),0)</f>
        <v>0</v>
      </c>
    </row>
    <row r="48" spans="1:10" x14ac:dyDescent="0.25">
      <c r="B48">
        <v>6</v>
      </c>
      <c r="C48">
        <v>104888</v>
      </c>
      <c r="D48" t="s">
        <v>472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IF(AND(A48&gt;0,ISNUMBER(A48)),IF(fix11M[[#This Row],[ABBib]]&gt;0,J47+1,J47),0)</f>
        <v>0</v>
      </c>
    </row>
    <row r="49" spans="1:10" x14ac:dyDescent="0.25">
      <c r="B49">
        <v>3</v>
      </c>
      <c r="C49">
        <v>104694</v>
      </c>
      <c r="D49" t="s">
        <v>430</v>
      </c>
      <c r="E49">
        <v>1999</v>
      </c>
      <c r="F49" t="s">
        <v>98</v>
      </c>
      <c r="I49" s="20">
        <f>IFERROR(VLOOKUP(C49,PRSMen2017[],1,FALSE),0)</f>
        <v>104694</v>
      </c>
      <c r="J49" s="20">
        <f>IF(AND(A49&gt;0,ISNUMBER(A49)),IF(fix11M[[#This Row],[ABBib]]&gt;0,J48+1,J48),0)</f>
        <v>0</v>
      </c>
    </row>
    <row r="50" spans="1:10" x14ac:dyDescent="0.25">
      <c r="A50" t="s">
        <v>138</v>
      </c>
      <c r="I50" s="20">
        <f>IFERROR(VLOOKUP(C50,PRSMen2017[],1,FALSE),0)</f>
        <v>0</v>
      </c>
      <c r="J50" s="20">
        <f>IF(AND(A50&gt;0,ISNUMBER(A50)),IF(fix11M[[#This Row],[ABBib]]&gt;0,J49+1,J49),0)</f>
        <v>0</v>
      </c>
    </row>
    <row r="51" spans="1:10" x14ac:dyDescent="0.25">
      <c r="I51" s="20">
        <f>IFERROR(VLOOKUP(C51,PRSMen2017[],1,FALSE),0)</f>
        <v>0</v>
      </c>
      <c r="J51" s="20">
        <f>IF(AND(A51&gt;0,ISNUMBER(A51)),IF(fix11M[[#This Row],[ABBib]]&gt;0,J50+1,J50),0)</f>
        <v>0</v>
      </c>
    </row>
    <row r="52" spans="1:10" x14ac:dyDescent="0.25">
      <c r="B52">
        <v>46</v>
      </c>
      <c r="C52">
        <v>104681</v>
      </c>
      <c r="D52" t="s">
        <v>466</v>
      </c>
      <c r="E52">
        <v>1999</v>
      </c>
      <c r="F52" t="s">
        <v>98</v>
      </c>
      <c r="I52" s="20">
        <f>IFERROR(VLOOKUP(C52,PRSMen2017[],1,FALSE),0)</f>
        <v>104681</v>
      </c>
      <c r="J52" s="20">
        <f>IF(AND(A52&gt;0,ISNUMBER(A52)),IF(fix11M[[#This Row],[ABBib]]&gt;0,J51+1,J51),0)</f>
        <v>0</v>
      </c>
    </row>
    <row r="53" spans="1:10" x14ac:dyDescent="0.25">
      <c r="B53">
        <v>45</v>
      </c>
      <c r="C53">
        <v>40622</v>
      </c>
      <c r="D53" t="s">
        <v>547</v>
      </c>
      <c r="E53">
        <v>1994</v>
      </c>
      <c r="F53" t="s">
        <v>274</v>
      </c>
      <c r="I53" s="20">
        <f>IFERROR(VLOOKUP(C53,PRSMen2017[],1,FALSE),0)</f>
        <v>0</v>
      </c>
      <c r="J53" s="20">
        <f>IF(AND(A53&gt;0,ISNUMBER(A53)),IF(fix11M[[#This Row],[ABBib]]&gt;0,J52+1,J52),0)</f>
        <v>0</v>
      </c>
    </row>
    <row r="54" spans="1:10" x14ac:dyDescent="0.25">
      <c r="B54">
        <v>39</v>
      </c>
      <c r="C54">
        <v>104918</v>
      </c>
      <c r="D54" t="s">
        <v>457</v>
      </c>
      <c r="E54">
        <v>2000</v>
      </c>
      <c r="F54" t="s">
        <v>98</v>
      </c>
      <c r="I54" s="20">
        <f>IFERROR(VLOOKUP(C54,PRSMen2017[],1,FALSE),0)</f>
        <v>104918</v>
      </c>
      <c r="J54" s="20">
        <f>IF(AND(A54&gt;0,ISNUMBER(A54)),IF(fix11M[[#This Row],[ABBib]]&gt;0,J53+1,J53),0)</f>
        <v>0</v>
      </c>
    </row>
    <row r="55" spans="1:10" x14ac:dyDescent="0.25">
      <c r="B55">
        <v>28</v>
      </c>
      <c r="C55">
        <v>104338</v>
      </c>
      <c r="D55" t="s">
        <v>554</v>
      </c>
      <c r="E55">
        <v>1996</v>
      </c>
      <c r="F55" t="s">
        <v>98</v>
      </c>
      <c r="I55" s="20">
        <f>IFERROR(VLOOKUP(C55,PRSMen2017[],1,FALSE),0)</f>
        <v>104338</v>
      </c>
      <c r="J55" s="20">
        <f>IF(AND(A55&gt;0,ISNUMBER(A55)),IF(fix11M[[#This Row],[ABBib]]&gt;0,J54+1,J54),0)</f>
        <v>0</v>
      </c>
    </row>
    <row r="56" spans="1:10" x14ac:dyDescent="0.25">
      <c r="B56">
        <v>18</v>
      </c>
      <c r="C56">
        <v>6293353</v>
      </c>
      <c r="D56" t="s">
        <v>538</v>
      </c>
      <c r="E56">
        <v>1999</v>
      </c>
      <c r="F56" t="s">
        <v>539</v>
      </c>
      <c r="I56" s="20">
        <f>IFERROR(VLOOKUP(C56,PRSMen2017[],1,FALSE),0)</f>
        <v>0</v>
      </c>
      <c r="J56" s="20">
        <f>IF(AND(A56&gt;0,ISNUMBER(A56)),IF(fix11M[[#This Row],[ABBib]]&gt;0,J55+1,J55),0)</f>
        <v>0</v>
      </c>
    </row>
    <row r="57" spans="1:10" x14ac:dyDescent="0.25">
      <c r="B57">
        <v>17</v>
      </c>
      <c r="C57">
        <v>104708</v>
      </c>
      <c r="D57" t="s">
        <v>445</v>
      </c>
      <c r="E57">
        <v>1999</v>
      </c>
      <c r="F57" t="s">
        <v>98</v>
      </c>
      <c r="I57" s="20">
        <f>IFERROR(VLOOKUP(C57,PRSMen2017[],1,FALSE),0)</f>
        <v>0</v>
      </c>
      <c r="J57" s="20">
        <f>IF(AND(A57&gt;0,ISNUMBER(A57)),IF(fix11M[[#This Row],[ABBib]]&gt;0,J56+1,J56),0)</f>
        <v>0</v>
      </c>
    </row>
    <row r="58" spans="1:10" x14ac:dyDescent="0.25">
      <c r="B58">
        <v>10</v>
      </c>
      <c r="C58">
        <v>104710</v>
      </c>
      <c r="D58" t="s">
        <v>444</v>
      </c>
      <c r="E58">
        <v>1999</v>
      </c>
      <c r="F58" t="s">
        <v>98</v>
      </c>
      <c r="I58" s="20">
        <f>IFERROR(VLOOKUP(C58,PRSMen2017[],1,FALSE),0)</f>
        <v>0</v>
      </c>
      <c r="J58" s="20">
        <f>IF(AND(A58&gt;0,ISNUMBER(A58)),IF(fix11M[[#This Row],[ABBib]]&gt;0,J57+1,J57),0)</f>
        <v>0</v>
      </c>
    </row>
    <row r="59" spans="1:10" x14ac:dyDescent="0.25">
      <c r="A59" t="s">
        <v>144</v>
      </c>
      <c r="I59" s="20">
        <f>IFERROR(VLOOKUP(C59,PRSMen2017[],1,FALSE),0)</f>
        <v>0</v>
      </c>
      <c r="J59" s="20">
        <f>IF(AND(A59&gt;0,ISNUMBER(A59)),IF(fix11M[[#This Row],[ABBib]]&gt;0,J58+1,J58),0)</f>
        <v>0</v>
      </c>
    </row>
    <row r="60" spans="1:10" x14ac:dyDescent="0.25">
      <c r="I60" s="20">
        <f>IFERROR(VLOOKUP(C60,PRSMen2017[],1,FALSE),0)</f>
        <v>0</v>
      </c>
      <c r="J60" s="20">
        <f>IF(AND(A60&gt;0,ISNUMBER(A60)),IF(fix11M[[#This Row],[ABBib]]&gt;0,J59+1,J59),0)</f>
        <v>0</v>
      </c>
    </row>
    <row r="61" spans="1:10" x14ac:dyDescent="0.25">
      <c r="B61">
        <v>55</v>
      </c>
      <c r="C61">
        <v>104889</v>
      </c>
      <c r="D61" t="s">
        <v>571</v>
      </c>
      <c r="E61">
        <v>2000</v>
      </c>
      <c r="F61" t="s">
        <v>98</v>
      </c>
      <c r="I61" s="20">
        <f>IFERROR(VLOOKUP(C61,PRSMen2017[],1,FALSE),0)</f>
        <v>0</v>
      </c>
      <c r="J61" s="20">
        <f>IF(AND(A61&gt;0,ISNUMBER(A61)),IF(fix11M[[#This Row],[ABBib]]&gt;0,J60+1,J60),0)</f>
        <v>0</v>
      </c>
    </row>
    <row r="62" spans="1:10" x14ac:dyDescent="0.25">
      <c r="B62">
        <v>49</v>
      </c>
      <c r="C62">
        <v>550106</v>
      </c>
      <c r="D62" t="s">
        <v>572</v>
      </c>
      <c r="E62">
        <v>2000</v>
      </c>
      <c r="F62" t="s">
        <v>573</v>
      </c>
      <c r="I62" s="20">
        <f>IFERROR(VLOOKUP(C62,PRSMen2017[],1,FALSE),0)</f>
        <v>0</v>
      </c>
      <c r="J62" s="20">
        <f>IF(AND(A62&gt;0,ISNUMBER(A62)),IF(fix11M[[#This Row],[ABBib]]&gt;0,J61+1,J61),0)</f>
        <v>0</v>
      </c>
    </row>
    <row r="63" spans="1:10" x14ac:dyDescent="0.25">
      <c r="B63">
        <v>44</v>
      </c>
      <c r="C63">
        <v>6532558</v>
      </c>
      <c r="D63" t="s">
        <v>574</v>
      </c>
      <c r="E63">
        <v>1999</v>
      </c>
      <c r="F63" t="s">
        <v>96</v>
      </c>
      <c r="I63" s="20">
        <f>IFERROR(VLOOKUP(C63,PRSMen2017[],1,FALSE),0)</f>
        <v>0</v>
      </c>
      <c r="J63" s="20">
        <f>IF(AND(A63&gt;0,ISNUMBER(A63)),IF(fix11M[[#This Row],[ABBib]]&gt;0,J62+1,J62),0)</f>
        <v>0</v>
      </c>
    </row>
    <row r="64" spans="1:10" x14ac:dyDescent="0.25">
      <c r="B64">
        <v>37</v>
      </c>
      <c r="C64">
        <v>104917</v>
      </c>
      <c r="D64" t="s">
        <v>478</v>
      </c>
      <c r="E64">
        <v>2000</v>
      </c>
      <c r="F64" t="s">
        <v>98</v>
      </c>
      <c r="I64" s="20">
        <f>IFERROR(VLOOKUP(C64,PRSMen2017[],1,FALSE),0)</f>
        <v>104917</v>
      </c>
      <c r="J64" s="20">
        <f>IF(AND(A64&gt;0,ISNUMBER(A64)),IF(fix11M[[#This Row],[ABBib]]&gt;0,J63+1,J63),0)</f>
        <v>0</v>
      </c>
    </row>
    <row r="65" spans="2:10" x14ac:dyDescent="0.25">
      <c r="B65">
        <v>16</v>
      </c>
      <c r="C65">
        <v>104712</v>
      </c>
      <c r="D65" t="s">
        <v>448</v>
      </c>
      <c r="E65">
        <v>1999</v>
      </c>
      <c r="F65" t="s">
        <v>98</v>
      </c>
      <c r="I65" s="20">
        <f>IFERROR(VLOOKUP(C65,PRSMen2017[],1,FALSE),0)</f>
        <v>0</v>
      </c>
      <c r="J65" s="20">
        <f>IF(AND(A65&gt;0,ISNUMBER(A65)),IF(fix11M[[#This Row],[ABBib]]&gt;0,J64+1,J64),0)</f>
        <v>0</v>
      </c>
    </row>
    <row r="66" spans="2:10" x14ac:dyDescent="0.25">
      <c r="I66" s="20">
        <f>IFERROR(VLOOKUP(C66,PRSMen2017[],1,FALSE),0)</f>
        <v>0</v>
      </c>
      <c r="J66" s="20">
        <f>IF(AND(A66&gt;0,ISNUMBER(A66)),IF(fix11M[[#This Row],[ABBib]]&gt;0,J65+1,J65),0)</f>
        <v>0</v>
      </c>
    </row>
    <row r="67" spans="2:10" x14ac:dyDescent="0.25">
      <c r="I67" s="20">
        <f>IFERROR(VLOOKUP(C67,PRSMen2017[],1,FALSE),0)</f>
        <v>0</v>
      </c>
      <c r="J67" s="20">
        <f>IF(AND(A67&gt;0,ISNUMBER(A67)),IF(fix11M[[#This Row],[ABBib]]&gt;0,J66+1,J66),0)</f>
        <v>0</v>
      </c>
    </row>
    <row r="68" spans="2:10" x14ac:dyDescent="0.25">
      <c r="I68" s="20">
        <f>IFERROR(VLOOKUP(C68,PRSMen2017[],1,FALSE),0)</f>
        <v>0</v>
      </c>
      <c r="J68" s="20">
        <f>IF(AND(A68&gt;0,ISNUMBER(A68)),IF(fix11M[[#This Row],[ABBib]]&gt;0,J67+1,J67),0)</f>
        <v>0</v>
      </c>
    </row>
    <row r="69" spans="2:10" x14ac:dyDescent="0.25">
      <c r="I69" s="20">
        <f>IFERROR(VLOOKUP(C69,PRSMen2017[],1,FALSE),0)</f>
        <v>0</v>
      </c>
      <c r="J69" s="20">
        <f>IF(AND(A69&gt;0,ISNUMBER(A69)),IF(fix11M[[#This Row],[ABBib]]&gt;0,J68+1,J68),0)</f>
        <v>0</v>
      </c>
    </row>
    <row r="70" spans="2:10" x14ac:dyDescent="0.25">
      <c r="I70" s="20">
        <f>IFERROR(VLOOKUP(C70,PRSMen2017[],1,FALSE),0)</f>
        <v>0</v>
      </c>
      <c r="J70" s="20">
        <f>IF(AND(A70&gt;0,ISNUMBER(A70)),IF(fix11M[[#This Row],[ABBib]]&gt;0,J69+1,J69),0)</f>
        <v>0</v>
      </c>
    </row>
    <row r="71" spans="2:10" x14ac:dyDescent="0.25">
      <c r="I71" s="20">
        <f>IFERROR(VLOOKUP(C71,PRSMen2017[],1,FALSE),0)</f>
        <v>0</v>
      </c>
      <c r="J71" s="20">
        <f>IF(AND(A71&gt;0,ISNUMBER(A71)),IF(fix11M[[#This Row],[ABBib]]&gt;0,J70+1,J70),0)</f>
        <v>0</v>
      </c>
    </row>
    <row r="72" spans="2:10" x14ac:dyDescent="0.25">
      <c r="I72" s="20">
        <f>IFERROR(VLOOKUP(C72,PRSMen2017[],1,FALSE),0)</f>
        <v>0</v>
      </c>
      <c r="J72" s="20">
        <f>IF(AND(A72&gt;0,ISNUMBER(A72)),IF(fix11M[[#This Row],[ABBib]]&gt;0,J71+1,J71),0)</f>
        <v>0</v>
      </c>
    </row>
    <row r="73" spans="2:10" x14ac:dyDescent="0.25">
      <c r="I73" s="20">
        <f>IFERROR(VLOOKUP(C73,PRSMen2017[],1,FALSE),0)</f>
        <v>0</v>
      </c>
      <c r="J73" s="20">
        <f>IF(AND(A73&gt;0,ISNUMBER(A73)),IF(fix11M[[#This Row],[ABBib]]&gt;0,J72+1,J72),0)</f>
        <v>0</v>
      </c>
    </row>
    <row r="74" spans="2:10" x14ac:dyDescent="0.25">
      <c r="I74" s="20">
        <f>IFERROR(VLOOKUP(C74,PRSMen2017[],1,FALSE),0)</f>
        <v>0</v>
      </c>
      <c r="J74" s="20">
        <f>IF(AND(A74&gt;0,ISNUMBER(A74)),IF(fix11M[[#This Row],[ABBib]]&gt;0,J73+1,J73),0)</f>
        <v>0</v>
      </c>
    </row>
    <row r="75" spans="2:10" x14ac:dyDescent="0.25">
      <c r="I75" s="20">
        <f>IFERROR(VLOOKUP(C75,PRSMen2017[],1,FALSE),0)</f>
        <v>0</v>
      </c>
      <c r="J75" s="20">
        <f>IF(AND(A75&gt;0,ISNUMBER(A75)),IF(fix11M[[#This Row],[ABBib]]&gt;0,J74+1,J74),0)</f>
        <v>0</v>
      </c>
    </row>
    <row r="76" spans="2:10" x14ac:dyDescent="0.25">
      <c r="I76" s="20">
        <f>IFERROR(VLOOKUP(C76,PRSMen2017[],1,FALSE),0)</f>
        <v>0</v>
      </c>
      <c r="J76" s="20">
        <f>IF(AND(A76&gt;0,ISNUMBER(A76)),IF(fix11M[[#This Row],[ABBib]]&gt;0,J75+1,J75),0)</f>
        <v>0</v>
      </c>
    </row>
    <row r="77" spans="2:10" x14ac:dyDescent="0.25">
      <c r="I77" s="20">
        <f>IFERROR(VLOOKUP(C77,PRSMen2017[],1,FALSE),0)</f>
        <v>0</v>
      </c>
      <c r="J77" s="20">
        <f>IF(AND(A77&gt;0,ISNUMBER(A77)),IF(fix11M[[#This Row],[ABBib]]&gt;0,J76+1,J76),0)</f>
        <v>0</v>
      </c>
    </row>
    <row r="78" spans="2:10" x14ac:dyDescent="0.25">
      <c r="I78" s="20">
        <f>IFERROR(VLOOKUP(C78,PRSMen2017[],1,FALSE),0)</f>
        <v>0</v>
      </c>
      <c r="J78" s="20">
        <f>IF(AND(A78&gt;0,ISNUMBER(A78)),IF(fix11M[[#This Row],[ABBib]]&gt;0,J77+1,J77),0)</f>
        <v>0</v>
      </c>
    </row>
    <row r="79" spans="2:10" x14ac:dyDescent="0.25">
      <c r="I79" s="20">
        <f>IFERROR(VLOOKUP(C79,PRSMen2017[],1,FALSE),0)</f>
        <v>0</v>
      </c>
      <c r="J79" s="20">
        <f>IF(AND(A79&gt;0,ISNUMBER(A79)),IF(fix11M[[#This Row],[ABBib]]&gt;0,J78+1,J78),0)</f>
        <v>0</v>
      </c>
    </row>
    <row r="80" spans="2:10" x14ac:dyDescent="0.25">
      <c r="I80" s="20">
        <f>IFERROR(VLOOKUP(C80,PRSMen2017[],1,FALSE),0)</f>
        <v>0</v>
      </c>
      <c r="J80" s="20">
        <f>IF(AND(A80&gt;0,ISNUMBER(A80)),IF(fix11M[[#This Row],[ABBib]]&gt;0,J79+1,J79),0)</f>
        <v>0</v>
      </c>
    </row>
    <row r="81" spans="9:10" x14ac:dyDescent="0.25">
      <c r="I81" s="20">
        <f>IFERROR(VLOOKUP(C81,PRSMen2017[],1,FALSE),0)</f>
        <v>0</v>
      </c>
      <c r="J81" s="20">
        <f>IF(AND(A81&gt;0,ISNUMBER(A81)),IF(fix11M[[#This Row],[ABBib]]&gt;0,J80+1,J80),0)</f>
        <v>0</v>
      </c>
    </row>
    <row r="82" spans="9:10" x14ac:dyDescent="0.25">
      <c r="I82" s="20">
        <f>IFERROR(VLOOKUP(C82,PRSMen2017[],1,FALSE),0)</f>
        <v>0</v>
      </c>
      <c r="J82" s="20">
        <f>IF(AND(A82&gt;0,ISNUMBER(A82)),IF(fix11M[[#This Row],[ABBib]]&gt;0,J81+1,J81),0)</f>
        <v>0</v>
      </c>
    </row>
    <row r="83" spans="9:10" x14ac:dyDescent="0.25">
      <c r="I83" s="20">
        <f>IFERROR(VLOOKUP(C83,PRSMen2017[],1,FALSE),0)</f>
        <v>0</v>
      </c>
      <c r="J83" s="20">
        <f>IF(AND(A83&gt;0,ISNUMBER(A83)),IF(fix11M[[#This Row],[ABBib]]&gt;0,J82+1,J82),0)</f>
        <v>0</v>
      </c>
    </row>
    <row r="84" spans="9:10" x14ac:dyDescent="0.25">
      <c r="I84" s="20">
        <f>IFERROR(VLOOKUP(C84,PRSMen2017[],1,FALSE),0)</f>
        <v>0</v>
      </c>
      <c r="J84" s="20">
        <f>IF(AND(A84&gt;0,ISNUMBER(A84)),IF(fix11M[[#This Row],[ABBib]]&gt;0,J83+1,J83),0)</f>
        <v>0</v>
      </c>
    </row>
    <row r="85" spans="9:10" x14ac:dyDescent="0.25">
      <c r="I85" s="20">
        <f>IFERROR(VLOOKUP(C85,PRSMen2017[],1,FALSE),0)</f>
        <v>0</v>
      </c>
      <c r="J85" s="20">
        <f>IF(AND(A85&gt;0,ISNUMBER(A85)),IF(fix11M[[#This Row],[ABBib]]&gt;0,J84+1,J84),0)</f>
        <v>0</v>
      </c>
    </row>
    <row r="86" spans="9:10" x14ac:dyDescent="0.25">
      <c r="I86" s="20">
        <f>IFERROR(VLOOKUP(C86,PRSMen2017[],1,FALSE),0)</f>
        <v>0</v>
      </c>
      <c r="J86" s="20">
        <f>IF(AND(A86&gt;0,ISNUMBER(A86)),IF(fix11M[[#This Row],[ABBib]]&gt;0,J85+1,J85),0)</f>
        <v>0</v>
      </c>
    </row>
    <row r="87" spans="9:10" x14ac:dyDescent="0.25">
      <c r="I87" s="20">
        <f>IFERROR(VLOOKUP(C87,PRSMen2017[],1,FALSE),0)</f>
        <v>0</v>
      </c>
      <c r="J87" s="20">
        <f>IF(AND(A87&gt;0,ISNUMBER(A87)),IF(fix11M[[#This Row],[ABBib]]&gt;0,J86+1,J86),0)</f>
        <v>0</v>
      </c>
    </row>
    <row r="88" spans="9:10" x14ac:dyDescent="0.25">
      <c r="I88" s="20">
        <f>IFERROR(VLOOKUP(C88,PRSMen2017[],1,FALSE),0)</f>
        <v>0</v>
      </c>
      <c r="J88" s="20">
        <f>IF(AND(A88&gt;0,ISNUMBER(A88)),IF(fix11M[[#This Row],[ABBib]]&gt;0,J87+1,J87),0)</f>
        <v>0</v>
      </c>
    </row>
    <row r="89" spans="9:10" x14ac:dyDescent="0.25">
      <c r="I89" s="20">
        <f>IFERROR(VLOOKUP(C89,PRSMen2017[],1,FALSE),0)</f>
        <v>0</v>
      </c>
      <c r="J89" s="20">
        <f>IF(AND(A89&gt;0,ISNUMBER(A89)),IF(fix11M[[#This Row],[ABBib]]&gt;0,J88+1,J88),0)</f>
        <v>0</v>
      </c>
    </row>
    <row r="90" spans="9:10" x14ac:dyDescent="0.25">
      <c r="I90" s="20">
        <f>IFERROR(VLOOKUP(C90,PRSMen2017[],1,FALSE),0)</f>
        <v>0</v>
      </c>
      <c r="J90" s="20">
        <f>IF(AND(A90&gt;0,ISNUMBER(A90)),IF(fix11M[[#This Row],[ABBib]]&gt;0,J89+1,J89),0)</f>
        <v>0</v>
      </c>
    </row>
    <row r="91" spans="9:10" x14ac:dyDescent="0.25">
      <c r="I91" s="20">
        <f>IFERROR(VLOOKUP(C91,PRSMen2017[],1,FALSE),0)</f>
        <v>0</v>
      </c>
      <c r="J91" s="20">
        <f>IF(AND(A91&gt;0,ISNUMBER(A91)),IF(fix11M[[#This Row],[ABBib]]&gt;0,J90+1,J90),0)</f>
        <v>0</v>
      </c>
    </row>
    <row r="92" spans="9:10" x14ac:dyDescent="0.25">
      <c r="I92" s="20">
        <f>IFERROR(VLOOKUP(C92,PRSMen2017[],1,FALSE),0)</f>
        <v>0</v>
      </c>
      <c r="J92" s="20">
        <f>IF(AND(A92&gt;0,ISNUMBER(A92)),IF(fix11M[[#This Row],[ABBib]]&gt;0,J91+1,J91),0)</f>
        <v>0</v>
      </c>
    </row>
    <row r="93" spans="9:10" x14ac:dyDescent="0.25">
      <c r="I93" s="20">
        <f>IFERROR(VLOOKUP(C93,PRSMen2017[],1,FALSE),0)</f>
        <v>0</v>
      </c>
      <c r="J93" s="20">
        <f>IF(AND(A93&gt;0,ISNUMBER(A93)),IF(fix11M[[#This Row],[ABBib]]&gt;0,J92+1,J92),0)</f>
        <v>0</v>
      </c>
    </row>
    <row r="94" spans="9:10" x14ac:dyDescent="0.25">
      <c r="I94" s="20">
        <f>IFERROR(VLOOKUP(C94,PRSMen2017[],1,FALSE),0)</f>
        <v>0</v>
      </c>
      <c r="J94" s="20">
        <f>IF(AND(A94&gt;0,ISNUMBER(A94)),IF(fix11M[[#This Row],[ABBib]]&gt;0,J93+1,J93),0)</f>
        <v>0</v>
      </c>
    </row>
    <row r="95" spans="9:10" x14ac:dyDescent="0.25">
      <c r="I95" s="20">
        <f>IFERROR(VLOOKUP(C95,PRSMen2017[],1,FALSE),0)</f>
        <v>0</v>
      </c>
      <c r="J95" s="20">
        <f>IF(AND(A95&gt;0,ISNUMBER(A95)),IF(fix11M[[#This Row],[ABBib]]&gt;0,J94+1,J94),0)</f>
        <v>0</v>
      </c>
    </row>
    <row r="96" spans="9:10" x14ac:dyDescent="0.25">
      <c r="I96" s="20">
        <f>IFERROR(VLOOKUP(C96,PRSMen2017[],1,FALSE),0)</f>
        <v>0</v>
      </c>
      <c r="J96" s="20">
        <f>IF(AND(A96&gt;0,ISNUMBER(A96)),IF(fix11M[[#This Row],[ABBib]]&gt;0,J95+1,J95),0)</f>
        <v>0</v>
      </c>
    </row>
    <row r="97" spans="9:10" x14ac:dyDescent="0.25">
      <c r="I97" s="20">
        <f>IFERROR(VLOOKUP(C97,PRSMen2017[],1,FALSE),0)</f>
        <v>0</v>
      </c>
      <c r="J97" s="20">
        <f>IF(AND(A97&gt;0,ISNUMBER(A97)),IF(fix11M[[#This Row],[ABBib]]&gt;0,J96+1,J96),0)</f>
        <v>0</v>
      </c>
    </row>
    <row r="98" spans="9:10" x14ac:dyDescent="0.25">
      <c r="I98" s="20">
        <f>IFERROR(VLOOKUP(C98,PRSMen2017[],1,FALSE),0)</f>
        <v>0</v>
      </c>
      <c r="J98" s="20">
        <f>IF(AND(A98&gt;0,ISNUMBER(A98)),IF(fix11M[[#This Row],[ABBib]]&gt;0,J97+1,J97),0)</f>
        <v>0</v>
      </c>
    </row>
    <row r="99" spans="9:10" x14ac:dyDescent="0.25">
      <c r="I99" s="20">
        <f>IFERROR(VLOOKUP(C99,PRSMen2017[],1,FALSE),0)</f>
        <v>0</v>
      </c>
      <c r="J99" s="20">
        <f>IF(AND(A99&gt;0,ISNUMBER(A99)),IF(fix11M[[#This Row],[ABBib]]&gt;0,J98+1,J98),0)</f>
        <v>0</v>
      </c>
    </row>
    <row r="100" spans="9:10" x14ac:dyDescent="0.25">
      <c r="I100" s="20">
        <f>IFERROR(VLOOKUP(C100,PRSMen2017[],1,FALSE),0)</f>
        <v>0</v>
      </c>
      <c r="J100" s="20">
        <f>IF(AND(A100&gt;0,ISNUMBER(A100)),IF(fix11M[[#This Row],[ABBib]]&gt;0,J99+1,J99),0)</f>
        <v>0</v>
      </c>
    </row>
    <row r="101" spans="9:10" x14ac:dyDescent="0.25">
      <c r="I101" s="20">
        <f>IFERROR(VLOOKUP(C101,PRSMen2017[],1,FALSE),0)</f>
        <v>0</v>
      </c>
      <c r="J101" s="20">
        <f>IF(AND(A101&gt;0,ISNUMBER(A101)),IF(fix11M[[#This Row],[ABBib]]&gt;0,J100+1,J100),0)</f>
        <v>0</v>
      </c>
    </row>
    <row r="102" spans="9:10" x14ac:dyDescent="0.25">
      <c r="I102" s="20">
        <f>IFERROR(VLOOKUP(C102,PRSMen2017[],1,FALSE),0)</f>
        <v>0</v>
      </c>
      <c r="J102" s="20">
        <f>IF(AND(A102&gt;0,ISNUMBER(A102)),IF(fix11M[[#This Row],[ABBib]]&gt;0,J101+1,J101),0)</f>
        <v>0</v>
      </c>
    </row>
    <row r="103" spans="9:10" x14ac:dyDescent="0.25">
      <c r="I103" s="20">
        <f>IFERROR(VLOOKUP(C103,PRSMen2017[],1,FALSE),0)</f>
        <v>0</v>
      </c>
      <c r="J103" s="20">
        <f>IF(AND(A103&gt;0,ISNUMBER(A103)),IF(fix11M[[#This Row],[ABBib]]&gt;0,J102+1,J102),0)</f>
        <v>0</v>
      </c>
    </row>
    <row r="104" spans="9:10" x14ac:dyDescent="0.25">
      <c r="I104" s="20">
        <f>IFERROR(VLOOKUP(C104,PRSMen2017[],1,FALSE),0)</f>
        <v>0</v>
      </c>
      <c r="J104" s="20">
        <f>IF(AND(A104&gt;0,ISNUMBER(A104)),IF(fix11M[[#This Row],[ABBib]]&gt;0,J103+1,J103),0)</f>
        <v>0</v>
      </c>
    </row>
    <row r="105" spans="9:10" x14ac:dyDescent="0.25">
      <c r="I105" s="20">
        <f>IFERROR(VLOOKUP(C105,PRSMen2017[],1,FALSE),0)</f>
        <v>0</v>
      </c>
      <c r="J105" s="20">
        <f>IF(AND(A105&gt;0,ISNUMBER(A105)),IF(fix11M[[#This Row],[ABBib]]&gt;0,J104+1,J104),0)</f>
        <v>0</v>
      </c>
    </row>
    <row r="106" spans="9:10" x14ac:dyDescent="0.25">
      <c r="I106" s="20">
        <f>IFERROR(VLOOKUP(C106,PRSMen2017[],1,FALSE),0)</f>
        <v>0</v>
      </c>
      <c r="J106" s="20">
        <f>IF(AND(A106&gt;0,ISNUMBER(A106)),IF(fix11M[[#This Row],[ABBib]]&gt;0,J105+1,J105),0)</f>
        <v>0</v>
      </c>
    </row>
    <row r="107" spans="9:10" x14ac:dyDescent="0.25">
      <c r="I107" s="20">
        <f>IFERROR(VLOOKUP(C107,PRSMen2017[],1,FALSE),0)</f>
        <v>0</v>
      </c>
      <c r="J107" s="20">
        <f>IF(AND(A107&gt;0,ISNUMBER(A107)),IF(fix11M[[#This Row],[ABBib]]&gt;0,J106+1,J106),0)</f>
        <v>0</v>
      </c>
    </row>
    <row r="108" spans="9:10" x14ac:dyDescent="0.25">
      <c r="I108" s="20">
        <f>IFERROR(VLOOKUP(C108,PRSMen2017[],1,FALSE),0)</f>
        <v>0</v>
      </c>
      <c r="J108" s="20">
        <f>IF(AND(A108&gt;0,ISNUMBER(A108)),IF(fix11M[[#This Row],[ABBib]]&gt;0,J107+1,J107),0)</f>
        <v>0</v>
      </c>
    </row>
    <row r="109" spans="9:10" x14ac:dyDescent="0.25">
      <c r="I109" s="20">
        <f>IFERROR(VLOOKUP(C109,PRSMen2017[],1,FALSE),0)</f>
        <v>0</v>
      </c>
      <c r="J109" s="20">
        <f>IF(AND(A109&gt;0,ISNUMBER(A109)),IF(fix11M[[#This Row],[ABBib]]&gt;0,J108+1,J108),0)</f>
        <v>0</v>
      </c>
    </row>
    <row r="110" spans="9:10" x14ac:dyDescent="0.25">
      <c r="I110" s="20">
        <f>IFERROR(VLOOKUP(C110,PRSMen2017[],1,FALSE),0)</f>
        <v>0</v>
      </c>
      <c r="J110" s="20">
        <f>IF(AND(A110&gt;0,ISNUMBER(A110)),IF(fix11M[[#This Row],[ABBib]]&gt;0,J109+1,J109),0)</f>
        <v>0</v>
      </c>
    </row>
    <row r="111" spans="9:10" x14ac:dyDescent="0.25">
      <c r="I111" s="20">
        <f>IFERROR(VLOOKUP(C111,PRSMen2017[],1,FALSE),0)</f>
        <v>0</v>
      </c>
      <c r="J111" s="20">
        <f>IF(AND(A111&gt;0,ISNUMBER(A111)),IF(fix11M[[#This Row],[ABBib]]&gt;0,J110+1,J110),0)</f>
        <v>0</v>
      </c>
    </row>
    <row r="112" spans="9:10" x14ac:dyDescent="0.25">
      <c r="I112" s="20">
        <f>IFERROR(VLOOKUP(C112,PRSMen2017[],1,FALSE),0)</f>
        <v>0</v>
      </c>
      <c r="J112" s="20">
        <f>IF(AND(A112&gt;0,ISNUMBER(A112)),IF(fix11M[[#This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IF(AND(A113&gt;0,ISNUMBER(A113)),IF(fix11M[[#This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IF(AND(A114&gt;0,ISNUMBER(A114)),IF(fix11M[[#This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IF(AND(A115&gt;0,ISNUMBER(A115)),IF(fix11M[[#This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IF(AND(A116&gt;0,ISNUMBER(A116)),IF(fix11M[[#This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IF(AND(A117&gt;0,ISNUMBER(A117)),IF(fix11M[[#This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IF(AND(A118&gt;0,ISNUMBER(A118)),IF(fix11M[[#This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IF(AND(A119&gt;0,ISNUMBER(A119)),IF(fix11M[[#This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IF(AND(A120&gt;0,ISNUMBER(A120)),IF(fix11M[[#This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IF(AND(A121&gt;0,ISNUMBER(A121)),IF(fix11M[[#This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IF(AND(A122&gt;0,ISNUMBER(A122)),IF(fix11M[[#This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IF(AND(A123&gt;0,ISNUMBER(A123)),IF(fix11M[[#This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IF(AND(A124&gt;0,ISNUMBER(A124)),IF(fix11M[[#This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IF(AND(A125&gt;0,ISNUMBER(A125)),IF(fix11M[[#This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IF(AND(A126&gt;0,ISNUMBER(A126)),IF(fix11M[[#This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IF(AND(A127&gt;0,ISNUMBER(A127)),IF(fix11M[[#This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IF(AND(A128&gt;0,ISNUMBER(A128)),IF(fix11M[[#This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IF(AND(A129&gt;0,ISNUMBER(A129)),IF(fix11M[[#This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IF(AND(A130&gt;0,ISNUMBER(A130)),IF(fix11M[[#This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IF(AND(A131&gt;0,ISNUMBER(A131)),IF(fix11M[[#This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IF(AND(A132&gt;0,ISNUMBER(A132)),IF(fix11M[[#This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IF(AND(A133&gt;0,ISNUMBER(A133)),IF(fix11M[[#This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IF(AND(A134&gt;0,ISNUMBER(A134)),IF(fix11M[[#This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IF(AND(A135&gt;0,ISNUMBER(A135)),IF(fix11M[[#This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IF(AND(A136&gt;0,ISNUMBER(A136)),IF(fix11M[[#This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IF(AND(A137&gt;0,ISNUMBER(A137)),IF(fix11M[[#This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IF(AND(A138&gt;0,ISNUMBER(A138)),IF(fix11M[[#This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IF(AND(A139&gt;0,ISNUMBER(A139)),IF(fix11M[[#This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IF(AND(A140&gt;0,ISNUMBER(A140)),IF(fix11M[[#This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IF(AND(A141&gt;0,ISNUMBER(A141)),IF(fix11M[[#This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IF(AND(A142&gt;0,ISNUMBER(A142)),IF(fix11M[[#This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IF(AND(A143&gt;0,ISNUMBER(A143)),IF(fix11M[[#This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IF(AND(A144&gt;0,ISNUMBER(A144)),IF(fix11M[[#This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IF(AND(A145&gt;0,ISNUMBER(A145)),IF(fix11M[[#This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IF(AND(A146&gt;0,ISNUMBER(A146)),IF(fix11M[[#This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IF(AND(A147&gt;0,ISNUMBER(A147)),IF(fix11M[[#This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IF(AND(A148&gt;0,ISNUMBER(A148)),IF(fix11M[[#This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IF(AND(A149&gt;0,ISNUMBER(A149)),IF(fix11M[[#This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IF(AND(A150&gt;0,ISNUMBER(A150)),IF(fix11M[[#This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IF(AND(A151&gt;0,ISNUMBER(A151)),IF(fix11M[[#This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IF(AND(A152&gt;0,ISNUMBER(A152)),IF(fix11M[[#This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140625" customWidth="1"/>
    <col min="5" max="5" width="5" customWidth="1"/>
    <col min="6" max="6" width="7" customWidth="1"/>
  </cols>
  <sheetData>
    <row r="1" spans="1:10" x14ac:dyDescent="0.25">
      <c r="A1" t="s">
        <v>294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IF(AND(A3&gt;0,ISNUMBER(A3)),IF(fix12L[[#This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IF(AND(A4&gt;0,ISNUMBER(A4)),IF(fix12L[[#This Row],[ABBib]]&gt;0,J3+1,J3),0)</f>
        <v>0</v>
      </c>
    </row>
    <row r="5" spans="1:10" x14ac:dyDescent="0.25">
      <c r="A5">
        <v>1</v>
      </c>
      <c r="B5">
        <v>13</v>
      </c>
      <c r="C5">
        <v>107648</v>
      </c>
      <c r="D5" t="s">
        <v>247</v>
      </c>
      <c r="E5">
        <v>1997</v>
      </c>
      <c r="F5" t="s">
        <v>98</v>
      </c>
      <c r="I5" s="20">
        <f>IFERROR(VLOOKUP(C5,PRSWomen2017[],1,FALSE),0)</f>
        <v>107648</v>
      </c>
      <c r="J5" s="20">
        <f>IF(AND(A5&gt;0,ISNUMBER(A5)),IF(fix12L[[#This Row],[ABBib]]&gt;0,J4+1,J4),0)</f>
        <v>1</v>
      </c>
    </row>
    <row r="6" spans="1:10" x14ac:dyDescent="0.25">
      <c r="A6">
        <v>2</v>
      </c>
      <c r="B6">
        <v>2</v>
      </c>
      <c r="C6">
        <v>107869</v>
      </c>
      <c r="D6" t="s">
        <v>153</v>
      </c>
      <c r="E6">
        <v>1999</v>
      </c>
      <c r="F6" t="s">
        <v>98</v>
      </c>
      <c r="I6" s="20">
        <f>IFERROR(VLOOKUP(C6,PRSWomen2017[],1,FALSE),0)</f>
        <v>0</v>
      </c>
      <c r="J6" s="20">
        <f>IF(AND(A6&gt;0,ISNUMBER(A6)),IF(fix12L[[#This Row],[ABBib]]&gt;0,J5+1,J5),0)</f>
        <v>1</v>
      </c>
    </row>
    <row r="7" spans="1:10" x14ac:dyDescent="0.25">
      <c r="A7">
        <v>3</v>
      </c>
      <c r="B7">
        <v>5</v>
      </c>
      <c r="C7">
        <v>516538</v>
      </c>
      <c r="D7" t="s">
        <v>111</v>
      </c>
      <c r="E7">
        <v>1999</v>
      </c>
      <c r="F7" t="s">
        <v>112</v>
      </c>
      <c r="I7" s="20">
        <f>IFERROR(VLOOKUP(C7,PRSWomen2017[],1,FALSE),0)</f>
        <v>516538</v>
      </c>
      <c r="J7" s="20">
        <f>IF(AND(A7&gt;0,ISNUMBER(A7)),IF(fix12L[[#This Row],[ABBib]]&gt;0,J6+1,J6),0)</f>
        <v>2</v>
      </c>
    </row>
    <row r="8" spans="1:10" x14ac:dyDescent="0.25">
      <c r="A8">
        <v>4</v>
      </c>
      <c r="B8">
        <v>3</v>
      </c>
      <c r="C8">
        <v>107868</v>
      </c>
      <c r="D8" t="s">
        <v>106</v>
      </c>
      <c r="E8">
        <v>1999</v>
      </c>
      <c r="F8" t="s">
        <v>98</v>
      </c>
      <c r="I8" s="20">
        <f>IFERROR(VLOOKUP(C8,PRSWomen2017[],1,FALSE),0)</f>
        <v>0</v>
      </c>
      <c r="J8" s="20">
        <f>IF(AND(A8&gt;0,ISNUMBER(A8)),IF(fix12L[[#This Row],[ABBib]]&gt;0,J7+1,J7),0)</f>
        <v>2</v>
      </c>
    </row>
    <row r="9" spans="1:10" x14ac:dyDescent="0.25">
      <c r="A9">
        <v>5</v>
      </c>
      <c r="B9">
        <v>8</v>
      </c>
      <c r="C9">
        <v>107971</v>
      </c>
      <c r="D9" t="s">
        <v>256</v>
      </c>
      <c r="E9">
        <v>1999</v>
      </c>
      <c r="F9" t="s">
        <v>98</v>
      </c>
      <c r="I9" s="20">
        <f>IFERROR(VLOOKUP(C9,PRSWomen2017[],1,FALSE),0)</f>
        <v>107971</v>
      </c>
      <c r="J9" s="20">
        <f>IF(AND(A9&gt;0,ISNUMBER(A9)),IF(fix12L[[#This Row],[ABBib]]&gt;0,J8+1,J8),0)</f>
        <v>3</v>
      </c>
    </row>
    <row r="10" spans="1:10" x14ac:dyDescent="0.25">
      <c r="A10">
        <v>6</v>
      </c>
      <c r="B10">
        <v>9</v>
      </c>
      <c r="C10">
        <v>107993</v>
      </c>
      <c r="D10" t="s">
        <v>110</v>
      </c>
      <c r="E10">
        <v>2000</v>
      </c>
      <c r="F10" t="s">
        <v>98</v>
      </c>
      <c r="I10" s="20">
        <f>IFERROR(VLOOKUP(C10,PRSWomen2017[],1,FALSE),0)</f>
        <v>0</v>
      </c>
      <c r="J10" s="20">
        <f>IF(AND(A10&gt;0,ISNUMBER(A10)),IF(fix12L[[#This Row],[ABBib]]&gt;0,J9+1,J9),0)</f>
        <v>3</v>
      </c>
    </row>
    <row r="11" spans="1:10" x14ac:dyDescent="0.25">
      <c r="A11">
        <v>7</v>
      </c>
      <c r="B11">
        <v>15</v>
      </c>
      <c r="C11">
        <v>107649</v>
      </c>
      <c r="D11" t="s">
        <v>119</v>
      </c>
      <c r="E11">
        <v>1997</v>
      </c>
      <c r="F11" t="s">
        <v>98</v>
      </c>
      <c r="I11" s="20">
        <f>IFERROR(VLOOKUP(C11,PRSWomen2017[],1,FALSE),0)</f>
        <v>107649</v>
      </c>
      <c r="J11" s="20">
        <f>IF(AND(A11&gt;0,ISNUMBER(A11)),IF(fix12L[[#This Row],[ABBib]]&gt;0,J10+1,J10),0)</f>
        <v>4</v>
      </c>
    </row>
    <row r="12" spans="1:10" x14ac:dyDescent="0.25">
      <c r="A12">
        <v>8</v>
      </c>
      <c r="B12">
        <v>18</v>
      </c>
      <c r="C12">
        <v>108018</v>
      </c>
      <c r="D12" t="s">
        <v>145</v>
      </c>
      <c r="E12">
        <v>2000</v>
      </c>
      <c r="F12" t="s">
        <v>98</v>
      </c>
      <c r="I12" s="20">
        <f>IFERROR(VLOOKUP(C12,PRSWomen2017[],1,FALSE),0)</f>
        <v>108018</v>
      </c>
      <c r="J12" s="20">
        <f>IF(AND(A12&gt;0,ISNUMBER(A12)),IF(fix12L[[#This Row],[ABBib]]&gt;0,J11+1,J11),0)</f>
        <v>5</v>
      </c>
    </row>
    <row r="13" spans="1:10" x14ac:dyDescent="0.25">
      <c r="A13">
        <v>9</v>
      </c>
      <c r="B13">
        <v>16</v>
      </c>
      <c r="C13">
        <v>107951</v>
      </c>
      <c r="D13" t="s">
        <v>152</v>
      </c>
      <c r="E13">
        <v>1999</v>
      </c>
      <c r="F13" t="s">
        <v>98</v>
      </c>
      <c r="I13" s="20">
        <f>IFERROR(VLOOKUP(C13,PRSWomen2017[],1,FALSE),0)</f>
        <v>107951</v>
      </c>
      <c r="J13" s="20">
        <f>IF(AND(A13&gt;0,ISNUMBER(A13)),IF(fix12L[[#This Row],[ABBib]]&gt;0,J12+1,J12),0)</f>
        <v>6</v>
      </c>
    </row>
    <row r="14" spans="1:10" x14ac:dyDescent="0.25">
      <c r="A14">
        <v>10</v>
      </c>
      <c r="B14">
        <v>17</v>
      </c>
      <c r="C14">
        <v>107844</v>
      </c>
      <c r="D14" t="s">
        <v>118</v>
      </c>
      <c r="E14">
        <v>1999</v>
      </c>
      <c r="F14" t="s">
        <v>98</v>
      </c>
      <c r="I14" s="20">
        <f>IFERROR(VLOOKUP(C14,PRSWomen2017[],1,FALSE),0)</f>
        <v>107844</v>
      </c>
      <c r="J14" s="20">
        <f>IF(AND(A14&gt;0,ISNUMBER(A14)),IF(fix12L[[#This Row],[ABBib]]&gt;0,J13+1,J13),0)</f>
        <v>7</v>
      </c>
    </row>
    <row r="15" spans="1:10" x14ac:dyDescent="0.25">
      <c r="A15">
        <v>11</v>
      </c>
      <c r="B15">
        <v>7</v>
      </c>
      <c r="C15">
        <v>45425</v>
      </c>
      <c r="D15" t="s">
        <v>293</v>
      </c>
      <c r="E15">
        <v>2000</v>
      </c>
      <c r="F15" t="s">
        <v>274</v>
      </c>
      <c r="I15" s="20">
        <f>IFERROR(VLOOKUP(C15,PRSWomen2017[],1,FALSE),0)</f>
        <v>0</v>
      </c>
      <c r="J15" s="20">
        <f>IF(AND(A15&gt;0,ISNUMBER(A15)),IF(fix12L[[#This Row],[ABBib]]&gt;0,J14+1,J14),0)</f>
        <v>7</v>
      </c>
    </row>
    <row r="16" spans="1:10" x14ac:dyDescent="0.25">
      <c r="A16">
        <v>12</v>
      </c>
      <c r="B16">
        <v>31</v>
      </c>
      <c r="C16">
        <v>108017</v>
      </c>
      <c r="D16" t="s">
        <v>146</v>
      </c>
      <c r="E16">
        <v>2000</v>
      </c>
      <c r="F16" t="s">
        <v>98</v>
      </c>
      <c r="I16" s="20">
        <f>IFERROR(VLOOKUP(C16,PRSWomen2017[],1,FALSE),0)</f>
        <v>108017</v>
      </c>
      <c r="J16" s="20">
        <f>IF(AND(A16&gt;0,ISNUMBER(A16)),IF(fix12L[[#This Row],[ABBib]]&gt;0,J15+1,J15),0)</f>
        <v>8</v>
      </c>
    </row>
    <row r="17" spans="1:10" x14ac:dyDescent="0.25">
      <c r="A17">
        <v>13</v>
      </c>
      <c r="B17">
        <v>19</v>
      </c>
      <c r="C17">
        <v>107848</v>
      </c>
      <c r="D17" t="s">
        <v>126</v>
      </c>
      <c r="E17">
        <v>1999</v>
      </c>
      <c r="F17" t="s">
        <v>98</v>
      </c>
      <c r="I17" s="20">
        <f>IFERROR(VLOOKUP(C17,PRSWomen2017[],1,FALSE),0)</f>
        <v>107848</v>
      </c>
      <c r="J17" s="20">
        <f>IF(AND(A17&gt;0,ISNUMBER(A17)),IF(fix12L[[#This Row],[ABBib]]&gt;0,J16+1,J16),0)</f>
        <v>9</v>
      </c>
    </row>
    <row r="18" spans="1:10" x14ac:dyDescent="0.25">
      <c r="A18">
        <v>14</v>
      </c>
      <c r="B18">
        <v>12</v>
      </c>
      <c r="C18">
        <v>108001</v>
      </c>
      <c r="D18" t="s">
        <v>140</v>
      </c>
      <c r="E18">
        <v>2000</v>
      </c>
      <c r="F18" t="s">
        <v>98</v>
      </c>
      <c r="I18" s="20">
        <f>IFERROR(VLOOKUP(C18,PRSWomen2017[],1,FALSE),0)</f>
        <v>108001</v>
      </c>
      <c r="J18" s="20">
        <f>IF(AND(A18&gt;0,ISNUMBER(A18)),IF(fix12L[[#This Row],[ABBib]]&gt;0,J17+1,J17),0)</f>
        <v>10</v>
      </c>
    </row>
    <row r="19" spans="1:10" x14ac:dyDescent="0.25">
      <c r="A19">
        <v>15</v>
      </c>
      <c r="B19">
        <v>27</v>
      </c>
      <c r="C19">
        <v>108015</v>
      </c>
      <c r="D19" t="s">
        <v>122</v>
      </c>
      <c r="E19">
        <v>2000</v>
      </c>
      <c r="F19" t="s">
        <v>98</v>
      </c>
      <c r="I19" s="20">
        <f>IFERROR(VLOOKUP(C19,PRSWomen2017[],1,FALSE),0)</f>
        <v>108015</v>
      </c>
      <c r="J19" s="20">
        <f>IF(AND(A19&gt;0,ISNUMBER(A19)),IF(fix12L[[#This Row],[ABBib]]&gt;0,J18+1,J18),0)</f>
        <v>11</v>
      </c>
    </row>
    <row r="20" spans="1:10" x14ac:dyDescent="0.25">
      <c r="A20">
        <v>16</v>
      </c>
      <c r="B20">
        <v>21</v>
      </c>
      <c r="C20">
        <v>107866</v>
      </c>
      <c r="D20" t="s">
        <v>259</v>
      </c>
      <c r="E20">
        <v>1999</v>
      </c>
      <c r="F20" t="s">
        <v>98</v>
      </c>
      <c r="I20" s="20">
        <f>IFERROR(VLOOKUP(C20,PRSWomen2017[],1,FALSE),0)</f>
        <v>0</v>
      </c>
      <c r="J20" s="20">
        <f>IF(AND(A20&gt;0,ISNUMBER(A20)),IF(fix12L[[#This Row],[ABBib]]&gt;0,J19+1,J19),0)</f>
        <v>11</v>
      </c>
    </row>
    <row r="21" spans="1:10" x14ac:dyDescent="0.25">
      <c r="A21">
        <v>17</v>
      </c>
      <c r="B21">
        <v>29</v>
      </c>
      <c r="C21">
        <v>107996</v>
      </c>
      <c r="D21" t="s">
        <v>262</v>
      </c>
      <c r="E21">
        <v>2000</v>
      </c>
      <c r="F21" t="s">
        <v>98</v>
      </c>
      <c r="I21" s="20">
        <f>IFERROR(VLOOKUP(C21,PRSWomen2017[],1,FALSE),0)</f>
        <v>0</v>
      </c>
      <c r="J21" s="20">
        <f>IF(AND(A21&gt;0,ISNUMBER(A21)),IF(fix12L[[#This Row],[ABBib]]&gt;0,J20+1,J20),0)</f>
        <v>11</v>
      </c>
    </row>
    <row r="22" spans="1:10" x14ac:dyDescent="0.25">
      <c r="A22">
        <v>18</v>
      </c>
      <c r="B22">
        <v>23</v>
      </c>
      <c r="C22">
        <v>107850</v>
      </c>
      <c r="D22" t="s">
        <v>151</v>
      </c>
      <c r="E22">
        <v>1999</v>
      </c>
      <c r="F22" t="s">
        <v>98</v>
      </c>
      <c r="I22" s="20">
        <f>IFERROR(VLOOKUP(C22,PRSWomen2017[],1,FALSE),0)</f>
        <v>107850</v>
      </c>
      <c r="J22" s="20">
        <f>IF(AND(A22&gt;0,ISNUMBER(A22)),IF(fix12L[[#This Row],[ABBib]]&gt;0,J21+1,J21),0)</f>
        <v>12</v>
      </c>
    </row>
    <row r="23" spans="1:10" x14ac:dyDescent="0.25">
      <c r="A23">
        <v>19</v>
      </c>
      <c r="B23">
        <v>25</v>
      </c>
      <c r="C23">
        <v>107992</v>
      </c>
      <c r="D23" t="s">
        <v>139</v>
      </c>
      <c r="E23">
        <v>2000</v>
      </c>
      <c r="F23" t="s">
        <v>98</v>
      </c>
      <c r="I23" s="20">
        <f>IFERROR(VLOOKUP(C23,PRSWomen2017[],1,FALSE),0)</f>
        <v>107992</v>
      </c>
      <c r="J23" s="20">
        <f>IF(AND(A23&gt;0,ISNUMBER(A23)),IF(fix12L[[#This Row],[ABBib]]&gt;0,J22+1,J22),0)</f>
        <v>13</v>
      </c>
    </row>
    <row r="24" spans="1:10" x14ac:dyDescent="0.25">
      <c r="A24">
        <v>20</v>
      </c>
      <c r="B24">
        <v>6</v>
      </c>
      <c r="C24">
        <v>107838</v>
      </c>
      <c r="D24" t="s">
        <v>156</v>
      </c>
      <c r="E24">
        <v>1999</v>
      </c>
      <c r="F24" t="s">
        <v>98</v>
      </c>
      <c r="I24" s="20">
        <f>IFERROR(VLOOKUP(C24,PRSWomen2017[],1,FALSE),0)</f>
        <v>107838</v>
      </c>
      <c r="J24" s="20">
        <f>IF(AND(A24&gt;0,ISNUMBER(A24)),IF(fix12L[[#This Row],[ABBib]]&gt;0,J23+1,J23),0)</f>
        <v>14</v>
      </c>
    </row>
    <row r="25" spans="1:10" x14ac:dyDescent="0.25">
      <c r="A25">
        <v>21</v>
      </c>
      <c r="B25">
        <v>26</v>
      </c>
      <c r="C25">
        <v>107995</v>
      </c>
      <c r="D25" t="s">
        <v>264</v>
      </c>
      <c r="E25">
        <v>2000</v>
      </c>
      <c r="F25" t="s">
        <v>98</v>
      </c>
      <c r="I25" s="20">
        <f>IFERROR(VLOOKUP(C25,PRSWomen2017[],1,FALSE),0)</f>
        <v>0</v>
      </c>
      <c r="J25" s="20">
        <f>IF(AND(A25&gt;0,ISNUMBER(A25)),IF(fix12L[[#This Row],[ABBib]]&gt;0,J24+1,J24),0)</f>
        <v>14</v>
      </c>
    </row>
    <row r="26" spans="1:10" x14ac:dyDescent="0.25">
      <c r="A26">
        <v>22</v>
      </c>
      <c r="B26">
        <v>24</v>
      </c>
      <c r="C26">
        <v>107849</v>
      </c>
      <c r="D26" t="s">
        <v>137</v>
      </c>
      <c r="E26">
        <v>1999</v>
      </c>
      <c r="F26" t="s">
        <v>98</v>
      </c>
      <c r="I26" s="20">
        <f>IFERROR(VLOOKUP(C26,PRSWomen2017[],1,FALSE),0)</f>
        <v>107849</v>
      </c>
      <c r="J26" s="20">
        <f>IF(AND(A26&gt;0,ISNUMBER(A26)),IF(fix12L[[#This Row],[ABBib]]&gt;0,J25+1,J25),0)</f>
        <v>15</v>
      </c>
    </row>
    <row r="27" spans="1:10" x14ac:dyDescent="0.25">
      <c r="A27">
        <v>23</v>
      </c>
      <c r="B27">
        <v>32</v>
      </c>
      <c r="C27">
        <v>107997</v>
      </c>
      <c r="D27" t="s">
        <v>271</v>
      </c>
      <c r="E27">
        <v>2000</v>
      </c>
      <c r="F27" t="s">
        <v>98</v>
      </c>
      <c r="I27" s="20">
        <f>IFERROR(VLOOKUP(C27,PRSWomen2017[],1,FALSE),0)</f>
        <v>0</v>
      </c>
      <c r="J27" s="20">
        <f>IF(AND(A27&gt;0,ISNUMBER(A27)),IF(fix12L[[#This Row],[ABBib]]&gt;0,J26+1,J26),0)</f>
        <v>15</v>
      </c>
    </row>
    <row r="28" spans="1:10" x14ac:dyDescent="0.25">
      <c r="A28">
        <v>24</v>
      </c>
      <c r="B28">
        <v>30</v>
      </c>
      <c r="C28">
        <v>107837</v>
      </c>
      <c r="D28" t="s">
        <v>132</v>
      </c>
      <c r="E28">
        <v>1999</v>
      </c>
      <c r="F28" t="s">
        <v>98</v>
      </c>
      <c r="I28" s="20">
        <f>IFERROR(VLOOKUP(C28,PRSWomen2017[],1,FALSE),0)</f>
        <v>107837</v>
      </c>
      <c r="J28" s="20">
        <f>IF(AND(A28&gt;0,ISNUMBER(A28)),IF(fix12L[[#This Row],[ABBib]]&gt;0,J27+1,J27),0)</f>
        <v>16</v>
      </c>
    </row>
    <row r="29" spans="1:10" x14ac:dyDescent="0.25">
      <c r="A29">
        <v>25</v>
      </c>
      <c r="B29">
        <v>28</v>
      </c>
      <c r="C29">
        <v>45399</v>
      </c>
      <c r="D29" t="s">
        <v>273</v>
      </c>
      <c r="E29">
        <v>1998</v>
      </c>
      <c r="F29" t="s">
        <v>274</v>
      </c>
      <c r="I29" s="20">
        <f>IFERROR(VLOOKUP(C29,PRSWomen2017[],1,FALSE),0)</f>
        <v>0</v>
      </c>
      <c r="J29" s="20">
        <f>IF(AND(A29&gt;0,ISNUMBER(A29)),IF(fix12L[[#This Row],[ABBib]]&gt;0,J28+1,J28),0)</f>
        <v>16</v>
      </c>
    </row>
    <row r="30" spans="1:10" x14ac:dyDescent="0.25">
      <c r="A30" t="s">
        <v>138</v>
      </c>
      <c r="I30" s="20">
        <f>IFERROR(VLOOKUP(C30,PRSWomen2017[],1,FALSE),0)</f>
        <v>0</v>
      </c>
      <c r="J30" s="20">
        <f>IF(AND(A30&gt;0,ISNUMBER(A30)),IF(fix12L[[#This Row],[ABBib]]&gt;0,J29+1,J29),0)</f>
        <v>0</v>
      </c>
    </row>
    <row r="31" spans="1:10" x14ac:dyDescent="0.25">
      <c r="I31" s="20">
        <f>IFERROR(VLOOKUP(C31,PRSWomen2017[],1,FALSE),0)</f>
        <v>0</v>
      </c>
      <c r="J31" s="20">
        <f>IF(AND(A31&gt;0,ISNUMBER(A31)),IF(fix12L[[#This Row],[ABBib]]&gt;0,J30+1,J30),0)</f>
        <v>0</v>
      </c>
    </row>
    <row r="32" spans="1:10" x14ac:dyDescent="0.25">
      <c r="B32">
        <v>14</v>
      </c>
      <c r="C32">
        <v>107696</v>
      </c>
      <c r="D32" t="s">
        <v>109</v>
      </c>
      <c r="E32">
        <v>1997</v>
      </c>
      <c r="F32" t="s">
        <v>98</v>
      </c>
      <c r="I32" s="20">
        <f>IFERROR(VLOOKUP(C32,PRSWomen2017[],1,FALSE),0)</f>
        <v>107696</v>
      </c>
      <c r="J32" s="20">
        <f>IF(AND(A32&gt;0,ISNUMBER(A32)),IF(fix12L[[#This Row],[ABBib]]&gt;0,J31+1,J31),0)</f>
        <v>0</v>
      </c>
    </row>
    <row r="33" spans="1:10" x14ac:dyDescent="0.25">
      <c r="B33">
        <v>10</v>
      </c>
      <c r="C33">
        <v>107841</v>
      </c>
      <c r="D33" t="s">
        <v>143</v>
      </c>
      <c r="E33">
        <v>1999</v>
      </c>
      <c r="F33" t="s">
        <v>98</v>
      </c>
      <c r="I33" s="20">
        <f>IFERROR(VLOOKUP(C33,PRSWomen2017[],1,FALSE),0)</f>
        <v>107841</v>
      </c>
      <c r="J33" s="20">
        <f>IF(AND(A33&gt;0,ISNUMBER(A33)),IF(fix12L[[#This Row],[ABBib]]&gt;0,J32+1,J32),0)</f>
        <v>0</v>
      </c>
    </row>
    <row r="34" spans="1:10" x14ac:dyDescent="0.25">
      <c r="B34">
        <v>1</v>
      </c>
      <c r="C34">
        <v>107864</v>
      </c>
      <c r="D34" t="s">
        <v>265</v>
      </c>
      <c r="E34">
        <v>1999</v>
      </c>
      <c r="F34" t="s">
        <v>98</v>
      </c>
      <c r="I34" s="20">
        <f>IFERROR(VLOOKUP(C34,PRSWomen2017[],1,FALSE),0)</f>
        <v>0</v>
      </c>
      <c r="J34" s="20">
        <f>IF(AND(A34&gt;0,ISNUMBER(A34)),IF(fix12L[[#This Row],[ABBib]]&gt;0,J33+1,J33),0)</f>
        <v>0</v>
      </c>
    </row>
    <row r="35" spans="1:10" x14ac:dyDescent="0.25">
      <c r="A35" t="s">
        <v>144</v>
      </c>
      <c r="I35" s="20">
        <f>IFERROR(VLOOKUP(C35,PRSWomen2017[],1,FALSE),0)</f>
        <v>0</v>
      </c>
      <c r="J35" s="20">
        <f>IF(AND(A35&gt;0,ISNUMBER(A35)),IF(fix12L[[#This Row],[ABBib]]&gt;0,J34+1,J34),0)</f>
        <v>0</v>
      </c>
    </row>
    <row r="36" spans="1:10" x14ac:dyDescent="0.25">
      <c r="I36" s="20">
        <f>IFERROR(VLOOKUP(C36,PRSWomen2017[],1,FALSE),0)</f>
        <v>0</v>
      </c>
      <c r="J36" s="20">
        <f>IF(AND(A36&gt;0,ISNUMBER(A36)),IF(fix12L[[#This Row],[ABBib]]&gt;0,J35+1,J35),0)</f>
        <v>0</v>
      </c>
    </row>
    <row r="37" spans="1:10" x14ac:dyDescent="0.25">
      <c r="B37">
        <v>33</v>
      </c>
      <c r="C37">
        <v>6536266</v>
      </c>
      <c r="D37" t="s">
        <v>292</v>
      </c>
      <c r="E37">
        <v>1999</v>
      </c>
      <c r="F37" t="s">
        <v>96</v>
      </c>
      <c r="I37" s="20">
        <f>IFERROR(VLOOKUP(C37,PRSWomen2017[],1,FALSE),0)</f>
        <v>0</v>
      </c>
      <c r="J37" s="20">
        <f>IF(AND(A37&gt;0,ISNUMBER(A37)),IF(fix12L[[#This Row],[ABBib]]&gt;0,J36+1,J36),0)</f>
        <v>0</v>
      </c>
    </row>
    <row r="38" spans="1:10" x14ac:dyDescent="0.25">
      <c r="B38">
        <v>22</v>
      </c>
      <c r="C38">
        <v>107998</v>
      </c>
      <c r="D38" t="s">
        <v>261</v>
      </c>
      <c r="E38">
        <v>2000</v>
      </c>
      <c r="F38" t="s">
        <v>98</v>
      </c>
      <c r="I38" s="20">
        <f>IFERROR(VLOOKUP(C38,PRSWomen2017[],1,FALSE),0)</f>
        <v>0</v>
      </c>
      <c r="J38" s="20">
        <f>IF(AND(A38&gt;0,ISNUMBER(A38)),IF(fix12L[[#This Row],[ABBib]]&gt;0,J37+1,J37),0)</f>
        <v>0</v>
      </c>
    </row>
    <row r="39" spans="1:10" x14ac:dyDescent="0.25">
      <c r="B39">
        <v>20</v>
      </c>
      <c r="C39">
        <v>107839</v>
      </c>
      <c r="D39" t="s">
        <v>142</v>
      </c>
      <c r="E39">
        <v>1999</v>
      </c>
      <c r="F39" t="s">
        <v>98</v>
      </c>
      <c r="I39" s="20">
        <f>IFERROR(VLOOKUP(C39,PRSWomen2017[],1,FALSE),0)</f>
        <v>107839</v>
      </c>
      <c r="J39" s="20">
        <f>IF(AND(A39&gt;0,ISNUMBER(A39)),IF(fix12L[[#This Row],[ABBib]]&gt;0,J38+1,J38),0)</f>
        <v>0</v>
      </c>
    </row>
    <row r="40" spans="1:10" x14ac:dyDescent="0.25">
      <c r="A40" s="20"/>
      <c r="B40" s="20">
        <v>11</v>
      </c>
      <c r="C40" s="20">
        <v>107991</v>
      </c>
      <c r="D40" s="20" t="s">
        <v>113</v>
      </c>
      <c r="E40" s="20">
        <v>2000</v>
      </c>
      <c r="F40" s="20" t="s">
        <v>98</v>
      </c>
      <c r="I40" s="20">
        <f>IFERROR(VLOOKUP(C42,PRSWomen2017[],1,FALSE),0)</f>
        <v>0</v>
      </c>
      <c r="J40" s="20">
        <f>IF(AND(A42&gt;0,ISNUMBER(A42)),IF(fix12L[[#This Row],[ABBib]]&gt;0,J39+1,J39),0)</f>
        <v>0</v>
      </c>
    </row>
    <row r="41" spans="1:10" x14ac:dyDescent="0.25">
      <c r="A41" s="20"/>
      <c r="B41" s="20">
        <v>4</v>
      </c>
      <c r="C41" s="20">
        <v>6536270</v>
      </c>
      <c r="D41" s="20" t="s">
        <v>295</v>
      </c>
      <c r="E41" s="20">
        <v>1999</v>
      </c>
      <c r="F41" s="20" t="s">
        <v>96</v>
      </c>
      <c r="I41" s="20">
        <f>IFERROR(VLOOKUP(C43,PRSWomen2017[],1,FALSE),0)</f>
        <v>0</v>
      </c>
      <c r="J41" s="20">
        <f>IF(AND(A43&gt;0,ISNUMBER(A43)),IF(fix12L[[#This Row],[ABBib]]&gt;0,J40+1,J40),0)</f>
        <v>0</v>
      </c>
    </row>
    <row r="42" spans="1:10" x14ac:dyDescent="0.25">
      <c r="A42" s="20"/>
      <c r="B42" s="20"/>
      <c r="C42" s="20"/>
      <c r="D42" s="20"/>
      <c r="E42" s="20"/>
      <c r="F42" s="20"/>
      <c r="I42" s="20">
        <f>IFERROR(VLOOKUP(C44,PRSWomen2017[],1,FALSE),0)</f>
        <v>0</v>
      </c>
      <c r="J42" s="20">
        <f>IF(AND(A44&gt;0,ISNUMBER(A44)),IF(fix12L[[#This Row],[ABBib]]&gt;0,J41+1,J41),0)</f>
        <v>0</v>
      </c>
    </row>
    <row r="43" spans="1:10" x14ac:dyDescent="0.25">
      <c r="I43" s="20">
        <f>IFERROR(VLOOKUP(C45,PRSWomen2017[],1,FALSE),0)</f>
        <v>0</v>
      </c>
      <c r="J43" s="20">
        <f>IF(AND(A45&gt;0,ISNUMBER(A45)),IF(fix12L[[#This Row],[ABBib]]&gt;0,J42+1,J42),0)</f>
        <v>0</v>
      </c>
    </row>
    <row r="44" spans="1:10" x14ac:dyDescent="0.25">
      <c r="I44" s="20">
        <f>IFERROR(VLOOKUP(C46,PRSWomen2017[],1,FALSE),0)</f>
        <v>0</v>
      </c>
      <c r="J44" s="20">
        <f>IF(AND(A46&gt;0,ISNUMBER(A46)),IF(fix12L[[#This Row],[ABBib]]&gt;0,J43+1,J43),0)</f>
        <v>0</v>
      </c>
    </row>
    <row r="45" spans="1:10" x14ac:dyDescent="0.25">
      <c r="I45" s="20">
        <f>IFERROR(VLOOKUP(C47,PRSWomen2017[],1,FALSE),0)</f>
        <v>0</v>
      </c>
      <c r="J45" s="20">
        <f>IF(AND(A47&gt;0,ISNUMBER(A47)),IF(fix12L[[#This Row],[ABBib]]&gt;0,J44+1,J44),0)</f>
        <v>0</v>
      </c>
    </row>
    <row r="46" spans="1:10" x14ac:dyDescent="0.25">
      <c r="I46" s="20">
        <f>IFERROR(VLOOKUP(C48,PRSWomen2017[],1,FALSE),0)</f>
        <v>0</v>
      </c>
      <c r="J46" s="20">
        <f>IF(AND(A48&gt;0,ISNUMBER(A48)),IF(fix12L[[#This Row],[ABBib]]&gt;0,J45+1,J45),0)</f>
        <v>0</v>
      </c>
    </row>
    <row r="47" spans="1:10" x14ac:dyDescent="0.25">
      <c r="I47" s="20">
        <f>IFERROR(VLOOKUP(C49,PRSWomen2017[],1,FALSE),0)</f>
        <v>0</v>
      </c>
      <c r="J47" s="20">
        <f>IF(AND(A49&gt;0,ISNUMBER(A49)),IF(fix12L[[#This Row],[ABBib]]&gt;0,J46+1,J46),0)</f>
        <v>0</v>
      </c>
    </row>
    <row r="48" spans="1:10" x14ac:dyDescent="0.25">
      <c r="I48" s="20">
        <f>IFERROR(VLOOKUP(C50,PRSWomen2017[],1,FALSE),0)</f>
        <v>0</v>
      </c>
      <c r="J48" s="20">
        <f>IF(AND(A50&gt;0,ISNUMBER(A50)),IF(fix12L[[#This Row],[ABBib]]&gt;0,J47+1,J47),0)</f>
        <v>0</v>
      </c>
    </row>
    <row r="49" spans="9:10" x14ac:dyDescent="0.25">
      <c r="I49" s="20">
        <f>IFERROR(VLOOKUP(C51,PRSWomen2017[],1,FALSE),0)</f>
        <v>0</v>
      </c>
      <c r="J49" s="20">
        <f>IF(AND(A51&gt;0,ISNUMBER(A51)),IF(fix12L[[#This Row],[ABBib]]&gt;0,J48+1,J48),0)</f>
        <v>0</v>
      </c>
    </row>
    <row r="50" spans="9:10" x14ac:dyDescent="0.25">
      <c r="I50" s="20">
        <f>IFERROR(VLOOKUP(C52,PRSWomen2017[],1,FALSE),0)</f>
        <v>0</v>
      </c>
      <c r="J50" s="20">
        <f>IF(AND(A52&gt;0,ISNUMBER(A52)),IF(fix12L[[#This Row],[ABBib]]&gt;0,J49+1,J49),0)</f>
        <v>0</v>
      </c>
    </row>
    <row r="51" spans="9:10" x14ac:dyDescent="0.25">
      <c r="I51" s="20">
        <f>IFERROR(VLOOKUP(C53,PRSWomen2017[],1,FALSE),0)</f>
        <v>0</v>
      </c>
      <c r="J51" s="20">
        <f>IF(AND(A53&gt;0,ISNUMBER(A53)),IF(fix12L[[#This Row],[ABBib]]&gt;0,J50+1,J50),0)</f>
        <v>0</v>
      </c>
    </row>
    <row r="52" spans="9:10" x14ac:dyDescent="0.25">
      <c r="I52" s="20">
        <f>IFERROR(VLOOKUP(C54,PRSWomen2017[],1,FALSE),0)</f>
        <v>0</v>
      </c>
      <c r="J52" s="20">
        <f>IF(AND(A54&gt;0,ISNUMBER(A54)),IF(fix12L[[#This Row],[ABBib]]&gt;0,J51+1,J51),0)</f>
        <v>0</v>
      </c>
    </row>
    <row r="53" spans="9:10" x14ac:dyDescent="0.25">
      <c r="I53" s="20">
        <f>IFERROR(VLOOKUP(C55,PRSWomen2017[],1,FALSE),0)</f>
        <v>0</v>
      </c>
      <c r="J53" s="20">
        <f>IF(AND(A55&gt;0,ISNUMBER(A55)),IF(fix12L[[#This Row],[ABBib]]&gt;0,J52+1,J52),0)</f>
        <v>0</v>
      </c>
    </row>
    <row r="54" spans="9:10" x14ac:dyDescent="0.25">
      <c r="I54" s="20">
        <f>IFERROR(VLOOKUP(C56,PRSWomen2017[],1,FALSE),0)</f>
        <v>0</v>
      </c>
      <c r="J54" s="20">
        <f>IF(AND(A56&gt;0,ISNUMBER(A56)),IF(fix12L[[#This Row],[ABBib]]&gt;0,J53+1,J53),0)</f>
        <v>0</v>
      </c>
    </row>
    <row r="55" spans="9:10" x14ac:dyDescent="0.25">
      <c r="I55" s="20">
        <f>IFERROR(VLOOKUP(C57,PRSWomen2017[],1,FALSE),0)</f>
        <v>0</v>
      </c>
      <c r="J55" s="20">
        <f>IF(AND(A57&gt;0,ISNUMBER(A57)),IF(fix12L[[#This Row],[ABBib]]&gt;0,J54+1,J54),0)</f>
        <v>0</v>
      </c>
    </row>
    <row r="56" spans="9:10" x14ac:dyDescent="0.25">
      <c r="I56" s="20">
        <f>IFERROR(VLOOKUP(C58,PRSWomen2017[],1,FALSE),0)</f>
        <v>0</v>
      </c>
      <c r="J56" s="20">
        <f>IF(AND(A58&gt;0,ISNUMBER(A58)),IF(fix12L[[#This Row],[ABBib]]&gt;0,J55+1,J55),0)</f>
        <v>0</v>
      </c>
    </row>
    <row r="57" spans="9:10" x14ac:dyDescent="0.25">
      <c r="I57" s="20">
        <f>IFERROR(VLOOKUP(C59,PRSWomen2017[],1,FALSE),0)</f>
        <v>0</v>
      </c>
      <c r="J57" s="20">
        <f>IF(AND(A59&gt;0,ISNUMBER(A59)),IF(fix12L[[#This Row],[ABBib]]&gt;0,J56+1,J56),0)</f>
        <v>0</v>
      </c>
    </row>
    <row r="58" spans="9:10" x14ac:dyDescent="0.25">
      <c r="I58" s="20">
        <f>IFERROR(VLOOKUP(C60,PRSWomen2017[],1,FALSE),0)</f>
        <v>0</v>
      </c>
      <c r="J58" s="20">
        <f>IF(AND(A60&gt;0,ISNUMBER(A60)),IF(fix12L[[#This Row],[ABBib]]&gt;0,J57+1,J57),0)</f>
        <v>0</v>
      </c>
    </row>
    <row r="59" spans="9:10" x14ac:dyDescent="0.25">
      <c r="I59" s="20">
        <f>IFERROR(VLOOKUP(C61,PRSWomen2017[],1,FALSE),0)</f>
        <v>0</v>
      </c>
      <c r="J59" s="20">
        <f>IF(AND(A61&gt;0,ISNUMBER(A61)),IF(fix12L[[#This Row],[ABBib]]&gt;0,J58+1,J58),0)</f>
        <v>0</v>
      </c>
    </row>
    <row r="60" spans="9:10" x14ac:dyDescent="0.25">
      <c r="I60" s="20">
        <f>IFERROR(VLOOKUP(C62,PRSWomen2017[],1,FALSE),0)</f>
        <v>0</v>
      </c>
      <c r="J60" s="20">
        <f>IF(AND(A62&gt;0,ISNUMBER(A62)),IF(fix12L[[#This Row],[ABBib]]&gt;0,J59+1,J59),0)</f>
        <v>0</v>
      </c>
    </row>
    <row r="61" spans="9:10" x14ac:dyDescent="0.25">
      <c r="I61" s="20">
        <f>IFERROR(VLOOKUP(C63,PRSWomen2017[],1,FALSE),0)</f>
        <v>0</v>
      </c>
      <c r="J61" s="20">
        <f>IF(AND(A63&gt;0,ISNUMBER(A63)),IF(fix12L[[#This Row],[ABBib]]&gt;0,J60+1,J60),0)</f>
        <v>0</v>
      </c>
    </row>
    <row r="62" spans="9:10" x14ac:dyDescent="0.25">
      <c r="I62" s="20">
        <f>IFERROR(VLOOKUP(C64,PRSWomen2017[],1,FALSE),0)</f>
        <v>0</v>
      </c>
      <c r="J62" s="20">
        <f>IF(AND(A64&gt;0,ISNUMBER(A64)),IF(fix12L[[#This Row],[ABBib]]&gt;0,J61+1,J61),0)</f>
        <v>0</v>
      </c>
    </row>
    <row r="63" spans="9:10" x14ac:dyDescent="0.25">
      <c r="I63" s="20">
        <f>IFERROR(VLOOKUP(C65,PRSWomen2017[],1,FALSE),0)</f>
        <v>0</v>
      </c>
      <c r="J63" s="20">
        <f>IF(AND(A65&gt;0,ISNUMBER(A65)),IF(fix12L[[#This Row],[ABBib]]&gt;0,J62+1,J62),0)</f>
        <v>0</v>
      </c>
    </row>
    <row r="64" spans="9:10" x14ac:dyDescent="0.25">
      <c r="I64" s="20">
        <f>IFERROR(VLOOKUP(C66,PRSWomen2017[],1,FALSE),0)</f>
        <v>0</v>
      </c>
      <c r="J64" s="20">
        <f>IF(AND(A66&gt;0,ISNUMBER(A66)),IF(fix12L[[#This Row],[ABBib]]&gt;0,J63+1,J63),0)</f>
        <v>0</v>
      </c>
    </row>
    <row r="65" spans="9:10" x14ac:dyDescent="0.25">
      <c r="I65" s="20">
        <f>IFERROR(VLOOKUP(C67,PRSWomen2017[],1,FALSE),0)</f>
        <v>0</v>
      </c>
      <c r="J65" s="20">
        <f>IF(AND(A67&gt;0,ISNUMBER(A67)),IF(fix12L[[#This Row],[ABBib]]&gt;0,J64+1,J64),0)</f>
        <v>0</v>
      </c>
    </row>
    <row r="66" spans="9:10" x14ac:dyDescent="0.25">
      <c r="I66" s="20">
        <f>IFERROR(VLOOKUP(C68,PRSWomen2017[],1,FALSE),0)</f>
        <v>0</v>
      </c>
      <c r="J66" s="20">
        <f>IF(AND(A68&gt;0,ISNUMBER(A68)),IF(fix12L[[#This Row],[ABBib]]&gt;0,J65+1,J65),0)</f>
        <v>0</v>
      </c>
    </row>
    <row r="67" spans="9:10" x14ac:dyDescent="0.25">
      <c r="I67" s="20">
        <f>IFERROR(VLOOKUP(C69,PRSWomen2017[],1,FALSE),0)</f>
        <v>0</v>
      </c>
      <c r="J67" s="20">
        <f>IF(AND(A69&gt;0,ISNUMBER(A69)),IF(fix12L[[#This Row],[ABBib]]&gt;0,J66+1,J66),0)</f>
        <v>0</v>
      </c>
    </row>
    <row r="68" spans="9:10" x14ac:dyDescent="0.25">
      <c r="I68" s="20">
        <f>IFERROR(VLOOKUP(C70,PRSWomen2017[],1,FALSE),0)</f>
        <v>0</v>
      </c>
      <c r="J68" s="20">
        <f>IF(AND(A70&gt;0,ISNUMBER(A70)),IF(fix12L[[#This Row],[ABBib]]&gt;0,J67+1,J67),0)</f>
        <v>0</v>
      </c>
    </row>
    <row r="69" spans="9:10" x14ac:dyDescent="0.25">
      <c r="I69" s="20">
        <f>IFERROR(VLOOKUP(C71,PRSWomen2017[],1,FALSE),0)</f>
        <v>0</v>
      </c>
      <c r="J69" s="20">
        <f>IF(AND(A71&gt;0,ISNUMBER(A71)),IF(fix12L[[#This Row],[ABBib]]&gt;0,J68+1,J68),0)</f>
        <v>0</v>
      </c>
    </row>
    <row r="70" spans="9:10" x14ac:dyDescent="0.25">
      <c r="I70" s="20">
        <f>IFERROR(VLOOKUP(C72,PRSWomen2017[],1,FALSE),0)</f>
        <v>0</v>
      </c>
      <c r="J70" s="20">
        <f>IF(AND(A72&gt;0,ISNUMBER(A72)),IF(fix12L[[#This Row],[ABBib]]&gt;0,J69+1,J69),0)</f>
        <v>0</v>
      </c>
    </row>
    <row r="71" spans="9:10" x14ac:dyDescent="0.25">
      <c r="I71" s="20">
        <f>IFERROR(VLOOKUP(C73,PRSWomen2017[],1,FALSE),0)</f>
        <v>0</v>
      </c>
      <c r="J71" s="20">
        <f>IF(AND(A73&gt;0,ISNUMBER(A73)),IF(fix12L[[#This Row],[ABBib]]&gt;0,J70+1,J70),0)</f>
        <v>0</v>
      </c>
    </row>
    <row r="72" spans="9:10" x14ac:dyDescent="0.25">
      <c r="I72" s="20">
        <f>IFERROR(VLOOKUP(C74,PRSWomen2017[],1,FALSE),0)</f>
        <v>0</v>
      </c>
      <c r="J72" s="20">
        <f>IF(AND(A74&gt;0,ISNUMBER(A74)),IF(fix12L[[#This Row],[ABBib]]&gt;0,J71+1,J71),0)</f>
        <v>0</v>
      </c>
    </row>
    <row r="73" spans="9:10" x14ac:dyDescent="0.25">
      <c r="I73" s="20">
        <f>IFERROR(VLOOKUP(C75,PRSWomen2017[],1,FALSE),0)</f>
        <v>0</v>
      </c>
      <c r="J73" s="20">
        <f>IF(AND(A75&gt;0,ISNUMBER(A75)),IF(fix12L[[#This Row],[ABBib]]&gt;0,J72+1,J72),0)</f>
        <v>0</v>
      </c>
    </row>
    <row r="74" spans="9:10" x14ac:dyDescent="0.25">
      <c r="I74" s="20">
        <f>IFERROR(VLOOKUP(C76,PRSWomen2017[],1,FALSE),0)</f>
        <v>0</v>
      </c>
      <c r="J74" s="20">
        <f>IF(AND(A76&gt;0,ISNUMBER(A76)),IF(fix12L[[#This Row],[ABBib]]&gt;0,J73+1,J73),0)</f>
        <v>0</v>
      </c>
    </row>
    <row r="75" spans="9:10" x14ac:dyDescent="0.25">
      <c r="I75" s="20">
        <f>IFERROR(VLOOKUP(C77,PRSWomen2017[],1,FALSE),0)</f>
        <v>0</v>
      </c>
      <c r="J75" s="20">
        <f>IF(AND(A77&gt;0,ISNUMBER(A77)),IF(fix12L[[#This Row],[ABBib]]&gt;0,J74+1,J74),0)</f>
        <v>0</v>
      </c>
    </row>
    <row r="76" spans="9:10" x14ac:dyDescent="0.25">
      <c r="I76" s="20">
        <f>IFERROR(VLOOKUP(C78,PRSWomen2017[],1,FALSE),0)</f>
        <v>0</v>
      </c>
      <c r="J76" s="20">
        <f>IF(AND(A78&gt;0,ISNUMBER(A78)),IF(fix12L[[#This Row],[ABBib]]&gt;0,J75+1,J75),0)</f>
        <v>0</v>
      </c>
    </row>
    <row r="77" spans="9:10" x14ac:dyDescent="0.25">
      <c r="I77" s="20">
        <f>IFERROR(VLOOKUP(C79,PRSWomen2017[],1,FALSE),0)</f>
        <v>0</v>
      </c>
      <c r="J77" s="20">
        <f>IF(AND(A79&gt;0,ISNUMBER(A79)),IF(fix12L[[#This Row],[ABBib]]&gt;0,J76+1,J76),0)</f>
        <v>0</v>
      </c>
    </row>
    <row r="78" spans="9:10" x14ac:dyDescent="0.25">
      <c r="I78" s="20">
        <f>IFERROR(VLOOKUP(C80,PRSWomen2017[],1,FALSE),0)</f>
        <v>0</v>
      </c>
      <c r="J78" s="20">
        <f>IF(AND(A80&gt;0,ISNUMBER(A80)),IF(fix12L[[#This Row],[ABBib]]&gt;0,J77+1,J77),0)</f>
        <v>0</v>
      </c>
    </row>
    <row r="79" spans="9:10" x14ac:dyDescent="0.25">
      <c r="I79" s="20">
        <f>IFERROR(VLOOKUP(C81,PRSWomen2017[],1,FALSE),0)</f>
        <v>0</v>
      </c>
      <c r="J79" s="20">
        <f>IF(AND(A81&gt;0,ISNUMBER(A81)),IF(fix12L[[#This Row],[ABBib]]&gt;0,J78+1,J78),0)</f>
        <v>0</v>
      </c>
    </row>
    <row r="80" spans="9:10" x14ac:dyDescent="0.25">
      <c r="I80" s="20">
        <f>IFERROR(VLOOKUP(C82,PRSWomen2017[],1,FALSE),0)</f>
        <v>0</v>
      </c>
      <c r="J80" s="20">
        <f>IF(AND(A82&gt;0,ISNUMBER(A82)),IF(fix12L[[#This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IF(AND(A83&gt;0,ISNUMBER(A83)),IF(fix12L[[#This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IF(AND(A84&gt;0,ISNUMBER(A84)),IF(fix12L[[#This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IF(AND(A85&gt;0,ISNUMBER(A85)),IF(fix12L[[#This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IF(AND(A86&gt;0,ISNUMBER(A86)),IF(fix12L[[#This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IF(AND(A87&gt;0,ISNUMBER(A87)),IF(fix12L[[#This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IF(AND(A88&gt;0,ISNUMBER(A88)),IF(fix12L[[#This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IF(AND(A89&gt;0,ISNUMBER(A89)),IF(fix12L[[#This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IF(AND(A90&gt;0,ISNUMBER(A90)),IF(fix12L[[#This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IF(AND(A91&gt;0,ISNUMBER(A91)),IF(fix12L[[#This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IF(AND(A92&gt;0,ISNUMBER(A92)),IF(fix12L[[#This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IF(AND(A93&gt;0,ISNUMBER(A93)),IF(fix12L[[#This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IF(AND(A94&gt;0,ISNUMBER(A94)),IF(fix12L[[#This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IF(AND(A95&gt;0,ISNUMBER(A95)),IF(fix12L[[#This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IF(AND(A96&gt;0,ISNUMBER(A96)),IF(fix12L[[#This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IF(AND(A97&gt;0,ISNUMBER(A97)),IF(fix12L[[#This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IF(AND(A98&gt;0,ISNUMBER(A98)),IF(fix12L[[#This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IF(AND(A99&gt;0,ISNUMBER(A99)),IF(fix12L[[#This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IF(AND(A100&gt;0,ISNUMBER(A100)),IF(fix12L[[#This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IF(AND(A101&gt;0,ISNUMBER(A101)),IF(fix12L[[#This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IF(AND(A102&gt;0,ISNUMBER(A102)),IF(fix12L[[#This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IF(AND(A103&gt;0,ISNUMBER(A103)),IF(fix12L[[#This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IF(AND(A104&gt;0,ISNUMBER(A104)),IF(fix12L[[#This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IF(AND(A105&gt;0,ISNUMBER(A105)),IF(fix12L[[#This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IF(AND(A106&gt;0,ISNUMBER(A106)),IF(fix12L[[#This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IF(AND(A107&gt;0,ISNUMBER(A107)),IF(fix12L[[#This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IF(AND(A108&gt;0,ISNUMBER(A108)),IF(fix12L[[#This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IF(AND(A109&gt;0,ISNUMBER(A109)),IF(fix12L[[#This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IF(AND(A110&gt;0,ISNUMBER(A110)),IF(fix12L[[#This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IF(AND(A111&gt;0,ISNUMBER(A111)),IF(fix12L[[#This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IF(AND(A112&gt;0,ISNUMBER(A112)),IF(fix12L[[#This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IF(AND(A113&gt;0,ISNUMBER(A113)),IF(fix12L[[#This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IF(AND(A114&gt;0,ISNUMBER(A114)),IF(fix12L[[#This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IF(AND(A115&gt;0,ISNUMBER(A115)),IF(fix12L[[#This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IF(AND(A116&gt;0,ISNUMBER(A116)),IF(fix12L[[#This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IF(AND(A117&gt;0,ISNUMBER(A117)),IF(fix12L[[#This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IF(AND(A118&gt;0,ISNUMBER(A118)),IF(fix12L[[#This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IF(AND(A119&gt;0,ISNUMBER(A119)),IF(fix12L[[#This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IF(AND(A120&gt;0,ISNUMBER(A120)),IF(fix12L[[#This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IF(AND(A121&gt;0,ISNUMBER(A121)),IF(fix12L[[#This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IF(AND(A122&gt;0,ISNUMBER(A122)),IF(fix12L[[#This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IF(AND(A123&gt;0,ISNUMBER(A123)),IF(fix12L[[#This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IF(AND(A124&gt;0,ISNUMBER(A124)),IF(fix12L[[#This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IF(AND(A125&gt;0,ISNUMBER(A125)),IF(fix12L[[#This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IF(AND(A126&gt;0,ISNUMBER(A126)),IF(fix12L[[#This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IF(AND(A127&gt;0,ISNUMBER(A127)),IF(fix12L[[#This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IF(AND(A128&gt;0,ISNUMBER(A128)),IF(fix12L[[#This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IF(AND(A129&gt;0,ISNUMBER(A129)),IF(fix12L[[#This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IF(AND(A130&gt;0,ISNUMBER(A130)),IF(fix12L[[#This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IF(AND(A131&gt;0,ISNUMBER(A131)),IF(fix12L[[#This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IF(AND(A132&gt;0,ISNUMBER(A132)),IF(fix12L[[#This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IF(AND(A133&gt;0,ISNUMBER(A133)),IF(fix12L[[#This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IF(AND(A134&gt;0,ISNUMBER(A134)),IF(fix12L[[#This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IF(AND(A135&gt;0,ISNUMBER(A135)),IF(fix12L[[#This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IF(AND(A136&gt;0,ISNUMBER(A136)),IF(fix12L[[#This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IF(AND(A137&gt;0,ISNUMBER(A137)),IF(fix12L[[#This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IF(AND(A138&gt;0,ISNUMBER(A138)),IF(fix12L[[#This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IF(AND(A139&gt;0,ISNUMBER(A139)),IF(fix12L[[#This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IF(AND(A140&gt;0,ISNUMBER(A140)),IF(fix12L[[#This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IF(AND(A141&gt;0,ISNUMBER(A141)),IF(fix12L[[#This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IF(AND(A142&gt;0,ISNUMBER(A142)),IF(fix12L[[#This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IF(AND(A143&gt;0,ISNUMBER(A143)),IF(fix12L[[#This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IF(AND(A144&gt;0,ISNUMBER(A144)),IF(fix12L[[#This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IF(AND(A145&gt;0,ISNUMBER(A145)),IF(fix12L[[#This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IF(AND(A146&gt;0,ISNUMBER(A146)),IF(fix12L[[#This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IF(AND(A147&gt;0,ISNUMBER(A147)),IF(fix12L[[#This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IF(AND(A148&gt;0,ISNUMBER(A148)),IF(fix12L[[#This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IF(AND(A149&gt;0,ISNUMBER(A149)),IF(fix12L[[#This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IF(AND(A150&gt;0,ISNUMBER(A150)),IF(fix12L[[#This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IF(AND(A151&gt;0,ISNUMBER(A151)),IF(fix12L[[#This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IF(AND(A152&gt;0,ISNUMBER(A152)),IF(fix12L[[#This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IF(AND(A153&gt;0,ISNUMBER(A153)),IF(fix12L[[#This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IF(AND(A154&gt;0,ISNUMBER(A154)),IF(fix12L[[#This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5" sqref="I5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0.28515625" customWidth="1"/>
    <col min="5" max="5" width="5" customWidth="1"/>
    <col min="6" max="6" width="7" customWidth="1"/>
  </cols>
  <sheetData>
    <row r="1" spans="1:10" x14ac:dyDescent="0.25">
      <c r="A1" t="s">
        <v>575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IF(AND(A3&gt;0,ISNUMBER(A3)),IF(fix12M[[#This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IF(AND(A4&gt;0,ISNUMBER(A4)),IF(fix12M[[#This Row],[ABBib]]&gt;0,J3+1,J3),0)</f>
        <v>0</v>
      </c>
    </row>
    <row r="5" spans="1:10" x14ac:dyDescent="0.25">
      <c r="A5">
        <v>1</v>
      </c>
      <c r="B5">
        <v>9</v>
      </c>
      <c r="C5">
        <v>104469</v>
      </c>
      <c r="D5" t="s">
        <v>503</v>
      </c>
      <c r="E5">
        <v>1997</v>
      </c>
      <c r="F5" t="s">
        <v>98</v>
      </c>
      <c r="I5" s="20">
        <f>IFERROR(VLOOKUP(C5,PRSMen2017[],1,FALSE),0)</f>
        <v>104469</v>
      </c>
      <c r="J5" s="20">
        <f>IF(AND(A5&gt;0,ISNUMBER(A5)),IF(fix12M[[#This Row],[ABBib]]&gt;0,J4+1,J4),0)</f>
        <v>1</v>
      </c>
    </row>
    <row r="6" spans="1:10" x14ac:dyDescent="0.25">
      <c r="A6">
        <v>2</v>
      </c>
      <c r="B6">
        <v>7</v>
      </c>
      <c r="C6">
        <v>104697</v>
      </c>
      <c r="D6" t="s">
        <v>426</v>
      </c>
      <c r="E6">
        <v>1999</v>
      </c>
      <c r="F6" t="s">
        <v>98</v>
      </c>
      <c r="I6" s="20">
        <f>IFERROR(VLOOKUP(C6,PRSMen2017[],1,FALSE),0)</f>
        <v>104697</v>
      </c>
      <c r="J6" s="20">
        <f>IF(AND(A6&gt;0,ISNUMBER(A6)),IF(fix12M[[#This Row],[ABBib]]&gt;0,J5+1,J5),0)</f>
        <v>2</v>
      </c>
    </row>
    <row r="7" spans="1:10" x14ac:dyDescent="0.25">
      <c r="A7">
        <v>3</v>
      </c>
      <c r="B7">
        <v>8</v>
      </c>
      <c r="C7">
        <v>104710</v>
      </c>
      <c r="D7" t="s">
        <v>444</v>
      </c>
      <c r="E7">
        <v>1999</v>
      </c>
      <c r="F7" t="s">
        <v>98</v>
      </c>
      <c r="I7" s="20">
        <f>IFERROR(VLOOKUP(C7,PRSMen2017[],1,FALSE),0)</f>
        <v>0</v>
      </c>
      <c r="J7" s="20">
        <f>IF(AND(A7&gt;0,ISNUMBER(A7)),IF(fix12M[[#This Row],[ABBib]]&gt;0,J6+1,J6),0)</f>
        <v>2</v>
      </c>
    </row>
    <row r="8" spans="1:10" x14ac:dyDescent="0.25">
      <c r="A8">
        <v>4</v>
      </c>
      <c r="B8">
        <v>17</v>
      </c>
      <c r="C8">
        <v>104698</v>
      </c>
      <c r="D8" t="s">
        <v>454</v>
      </c>
      <c r="E8">
        <v>1999</v>
      </c>
      <c r="F8" t="s">
        <v>98</v>
      </c>
      <c r="I8" s="20">
        <f>IFERROR(VLOOKUP(C8,PRSMen2017[],1,FALSE),0)</f>
        <v>104698</v>
      </c>
      <c r="J8" s="20">
        <f>IF(AND(A8&gt;0,ISNUMBER(A8)),IF(fix12M[[#This Row],[ABBib]]&gt;0,J7+1,J7),0)</f>
        <v>3</v>
      </c>
    </row>
    <row r="9" spans="1:10" x14ac:dyDescent="0.25">
      <c r="A9">
        <v>5</v>
      </c>
      <c r="B9">
        <v>4</v>
      </c>
      <c r="C9">
        <v>104708</v>
      </c>
      <c r="D9" t="s">
        <v>445</v>
      </c>
      <c r="E9">
        <v>1999</v>
      </c>
      <c r="F9" t="s">
        <v>98</v>
      </c>
      <c r="I9" s="20">
        <f>IFERROR(VLOOKUP(C9,PRSMen2017[],1,FALSE),0)</f>
        <v>0</v>
      </c>
      <c r="J9" s="20">
        <f>IF(AND(A9&gt;0,ISNUMBER(A9)),IF(fix12M[[#This Row],[ABBib]]&gt;0,J8+1,J8),0)</f>
        <v>3</v>
      </c>
    </row>
    <row r="10" spans="1:10" x14ac:dyDescent="0.25">
      <c r="A10">
        <v>6</v>
      </c>
      <c r="B10">
        <v>2</v>
      </c>
      <c r="C10">
        <v>104582</v>
      </c>
      <c r="D10" t="s">
        <v>435</v>
      </c>
      <c r="E10">
        <v>1998</v>
      </c>
      <c r="F10" t="s">
        <v>98</v>
      </c>
      <c r="I10" s="20">
        <f>IFERROR(VLOOKUP(C10,PRSMen2017[],1,FALSE),0)</f>
        <v>104582</v>
      </c>
      <c r="J10" s="20">
        <f>IF(AND(A10&gt;0,ISNUMBER(A10)),IF(fix12M[[#This Row],[ABBib]]&gt;0,J9+1,J9),0)</f>
        <v>4</v>
      </c>
    </row>
    <row r="11" spans="1:10" x14ac:dyDescent="0.25">
      <c r="A11">
        <v>7</v>
      </c>
      <c r="B11">
        <v>5</v>
      </c>
      <c r="C11">
        <v>104885</v>
      </c>
      <c r="D11" t="s">
        <v>473</v>
      </c>
      <c r="E11">
        <v>2000</v>
      </c>
      <c r="F11" t="s">
        <v>98</v>
      </c>
      <c r="I11" s="20">
        <f>IFERROR(VLOOKUP(C11,PRSMen2017[],1,FALSE),0)</f>
        <v>104885</v>
      </c>
      <c r="J11" s="20">
        <f>IF(AND(A11&gt;0,ISNUMBER(A11)),IF(fix12M[[#This Row],[ABBib]]&gt;0,J10+1,J10),0)</f>
        <v>5</v>
      </c>
    </row>
    <row r="12" spans="1:10" x14ac:dyDescent="0.25">
      <c r="A12">
        <v>8</v>
      </c>
      <c r="B12">
        <v>13</v>
      </c>
      <c r="C12">
        <v>104590</v>
      </c>
      <c r="D12" t="s">
        <v>434</v>
      </c>
      <c r="E12">
        <v>1998</v>
      </c>
      <c r="F12" t="s">
        <v>98</v>
      </c>
      <c r="I12" s="20">
        <f>IFERROR(VLOOKUP(C12,PRSMen2017[],1,FALSE),0)</f>
        <v>104590</v>
      </c>
      <c r="J12" s="20">
        <f>IF(AND(A12&gt;0,ISNUMBER(A12)),IF(fix12M[[#This Row],[ABBib]]&gt;0,J11+1,J11),0)</f>
        <v>6</v>
      </c>
    </row>
    <row r="13" spans="1:10" x14ac:dyDescent="0.25">
      <c r="A13">
        <v>9</v>
      </c>
      <c r="B13">
        <v>10</v>
      </c>
      <c r="C13">
        <v>104712</v>
      </c>
      <c r="D13" t="s">
        <v>448</v>
      </c>
      <c r="E13">
        <v>1999</v>
      </c>
      <c r="F13" t="s">
        <v>98</v>
      </c>
      <c r="I13" s="20">
        <f>IFERROR(VLOOKUP(C13,PRSMen2017[],1,FALSE),0)</f>
        <v>0</v>
      </c>
      <c r="J13" s="20">
        <f>IF(AND(A13&gt;0,ISNUMBER(A13)),IF(fix12M[[#This Row],[ABBib]]&gt;0,J12+1,J12),0)</f>
        <v>6</v>
      </c>
    </row>
    <row r="14" spans="1:10" x14ac:dyDescent="0.25">
      <c r="A14">
        <v>10</v>
      </c>
      <c r="B14">
        <v>23</v>
      </c>
      <c r="C14">
        <v>750107</v>
      </c>
      <c r="D14" t="s">
        <v>452</v>
      </c>
      <c r="E14">
        <v>1998</v>
      </c>
      <c r="F14" t="s">
        <v>453</v>
      </c>
      <c r="I14" s="20">
        <f>IFERROR(VLOOKUP(C14,PRSMen2017[],1,FALSE),0)</f>
        <v>750107</v>
      </c>
      <c r="J14" s="20">
        <f>IF(AND(A14&gt;0,ISNUMBER(A14)),IF(fix12M[[#This Row],[ABBib]]&gt;0,J13+1,J13),0)</f>
        <v>7</v>
      </c>
    </row>
    <row r="15" spans="1:10" x14ac:dyDescent="0.25">
      <c r="A15">
        <v>11</v>
      </c>
      <c r="B15">
        <v>27</v>
      </c>
      <c r="C15">
        <v>104338</v>
      </c>
      <c r="D15" t="s">
        <v>554</v>
      </c>
      <c r="E15">
        <v>1996</v>
      </c>
      <c r="F15" t="s">
        <v>98</v>
      </c>
      <c r="I15" s="20">
        <f>IFERROR(VLOOKUP(C15,PRSMen2017[],1,FALSE),0)</f>
        <v>104338</v>
      </c>
      <c r="J15" s="20">
        <f>IF(AND(A15&gt;0,ISNUMBER(A15)),IF(fix12M[[#This Row],[ABBib]]&gt;0,J14+1,J14),0)</f>
        <v>8</v>
      </c>
    </row>
    <row r="16" spans="1:10" x14ac:dyDescent="0.25">
      <c r="A16">
        <v>12</v>
      </c>
      <c r="B16">
        <v>15</v>
      </c>
      <c r="C16">
        <v>104346</v>
      </c>
      <c r="D16" t="s">
        <v>437</v>
      </c>
      <c r="E16">
        <v>1996</v>
      </c>
      <c r="F16" t="s">
        <v>98</v>
      </c>
      <c r="I16" s="20">
        <f>IFERROR(VLOOKUP(C16,PRSMen2017[],1,FALSE),0)</f>
        <v>104346</v>
      </c>
      <c r="J16" s="20">
        <f>IF(AND(A16&gt;0,ISNUMBER(A16)),IF(fix12M[[#This Row],[ABBib]]&gt;0,J15+1,J15),0)</f>
        <v>9</v>
      </c>
    </row>
    <row r="17" spans="1:10" x14ac:dyDescent="0.25">
      <c r="A17">
        <v>13</v>
      </c>
      <c r="B17">
        <v>19</v>
      </c>
      <c r="C17">
        <v>104895</v>
      </c>
      <c r="D17" t="s">
        <v>463</v>
      </c>
      <c r="E17">
        <v>2000</v>
      </c>
      <c r="F17" t="s">
        <v>98</v>
      </c>
      <c r="I17" s="20">
        <f>IFERROR(VLOOKUP(C17,PRSMen2017[],1,FALSE),0)</f>
        <v>0</v>
      </c>
      <c r="J17" s="20">
        <f>IF(AND(A17&gt;0,ISNUMBER(A17)),IF(fix12M[[#This Row],[ABBib]]&gt;0,J16+1,J16),0)</f>
        <v>9</v>
      </c>
    </row>
    <row r="18" spans="1:10" x14ac:dyDescent="0.25">
      <c r="A18">
        <v>14</v>
      </c>
      <c r="B18">
        <v>16</v>
      </c>
      <c r="C18">
        <v>6293353</v>
      </c>
      <c r="D18" t="s">
        <v>538</v>
      </c>
      <c r="E18">
        <v>1999</v>
      </c>
      <c r="F18" t="s">
        <v>539</v>
      </c>
      <c r="I18" s="20">
        <f>IFERROR(VLOOKUP(C18,PRSMen2017[],1,FALSE),0)</f>
        <v>0</v>
      </c>
      <c r="J18" s="20">
        <f>IF(AND(A18&gt;0,ISNUMBER(A18)),IF(fix12M[[#This Row],[ABBib]]&gt;0,J17+1,J17),0)</f>
        <v>9</v>
      </c>
    </row>
    <row r="19" spans="1:10" x14ac:dyDescent="0.25">
      <c r="A19">
        <v>15</v>
      </c>
      <c r="B19">
        <v>6</v>
      </c>
      <c r="C19">
        <v>104713</v>
      </c>
      <c r="D19" t="s">
        <v>531</v>
      </c>
      <c r="E19">
        <v>1999</v>
      </c>
      <c r="F19" t="s">
        <v>98</v>
      </c>
      <c r="I19" s="20">
        <f>IFERROR(VLOOKUP(C19,PRSMen2017[],1,FALSE),0)</f>
        <v>0</v>
      </c>
      <c r="J19" s="20">
        <f>IF(AND(A19&gt;0,ISNUMBER(A19)),IF(fix12M[[#This Row],[ABBib]]&gt;0,J18+1,J18),0)</f>
        <v>9</v>
      </c>
    </row>
    <row r="20" spans="1:10" x14ac:dyDescent="0.25">
      <c r="A20">
        <v>16</v>
      </c>
      <c r="B20">
        <v>25</v>
      </c>
      <c r="C20">
        <v>104683</v>
      </c>
      <c r="D20" t="s">
        <v>496</v>
      </c>
      <c r="E20">
        <v>1999</v>
      </c>
      <c r="F20" t="s">
        <v>98</v>
      </c>
      <c r="I20" s="20">
        <f>IFERROR(VLOOKUP(C20,PRSMen2017[],1,FALSE),0)</f>
        <v>104683</v>
      </c>
      <c r="J20" s="20">
        <f>IF(AND(A20&gt;0,ISNUMBER(A20)),IF(fix12M[[#This Row],[ABBib]]&gt;0,J19+1,J19),0)</f>
        <v>10</v>
      </c>
    </row>
    <row r="21" spans="1:10" x14ac:dyDescent="0.25">
      <c r="A21">
        <v>17</v>
      </c>
      <c r="B21">
        <v>24</v>
      </c>
      <c r="C21">
        <v>104896</v>
      </c>
      <c r="D21" t="s">
        <v>460</v>
      </c>
      <c r="E21">
        <v>2000</v>
      </c>
      <c r="F21" t="s">
        <v>98</v>
      </c>
      <c r="I21" s="20">
        <f>IFERROR(VLOOKUP(C21,PRSMen2017[],1,FALSE),0)</f>
        <v>0</v>
      </c>
      <c r="J21" s="20">
        <f>IF(AND(A21&gt;0,ISNUMBER(A21)),IF(fix12M[[#This Row],[ABBib]]&gt;0,J20+1,J20),0)</f>
        <v>10</v>
      </c>
    </row>
    <row r="22" spans="1:10" x14ac:dyDescent="0.25">
      <c r="A22">
        <v>18</v>
      </c>
      <c r="B22">
        <v>11</v>
      </c>
      <c r="C22">
        <v>104601</v>
      </c>
      <c r="D22" t="s">
        <v>455</v>
      </c>
      <c r="E22">
        <v>1998</v>
      </c>
      <c r="F22" t="s">
        <v>98</v>
      </c>
      <c r="I22" s="20">
        <f>IFERROR(VLOOKUP(C22,PRSMen2017[],1,FALSE),0)</f>
        <v>104601</v>
      </c>
      <c r="J22" s="20">
        <f>IF(AND(A22&gt;0,ISNUMBER(A22)),IF(fix12M[[#This Row],[ABBib]]&gt;0,J21+1,J21),0)</f>
        <v>11</v>
      </c>
    </row>
    <row r="23" spans="1:10" x14ac:dyDescent="0.25">
      <c r="A23">
        <v>18</v>
      </c>
      <c r="B23">
        <v>1</v>
      </c>
      <c r="C23">
        <v>104277</v>
      </c>
      <c r="D23" t="s">
        <v>534</v>
      </c>
      <c r="E23">
        <v>1995</v>
      </c>
      <c r="F23" t="s">
        <v>98</v>
      </c>
      <c r="I23" s="20">
        <f>IFERROR(VLOOKUP(C23,PRSMen2017[],1,FALSE),0)</f>
        <v>104277</v>
      </c>
      <c r="J23" s="20">
        <f>IF(AND(A23&gt;0,ISNUMBER(A23)),IF(fix12M[[#This Row],[ABBib]]&gt;0,J22+1,J22),0)</f>
        <v>12</v>
      </c>
    </row>
    <row r="24" spans="1:10" x14ac:dyDescent="0.25">
      <c r="A24">
        <v>20</v>
      </c>
      <c r="B24">
        <v>12</v>
      </c>
      <c r="C24">
        <v>104680</v>
      </c>
      <c r="D24" t="s">
        <v>439</v>
      </c>
      <c r="E24">
        <v>1999</v>
      </c>
      <c r="F24" t="s">
        <v>98</v>
      </c>
      <c r="I24" s="20">
        <f>IFERROR(VLOOKUP(C24,PRSMen2017[],1,FALSE),0)</f>
        <v>104680</v>
      </c>
      <c r="J24" s="20">
        <f>IF(AND(A24&gt;0,ISNUMBER(A24)),IF(fix12M[[#This Row],[ABBib]]&gt;0,J23+1,J23),0)</f>
        <v>13</v>
      </c>
    </row>
    <row r="25" spans="1:10" x14ac:dyDescent="0.25">
      <c r="A25">
        <v>21</v>
      </c>
      <c r="B25">
        <v>22</v>
      </c>
      <c r="C25">
        <v>104879</v>
      </c>
      <c r="D25" t="s">
        <v>492</v>
      </c>
      <c r="E25">
        <v>2000</v>
      </c>
      <c r="F25" t="s">
        <v>98</v>
      </c>
      <c r="I25" s="20">
        <f>IFERROR(VLOOKUP(C25,PRSMen2017[],1,FALSE),0)</f>
        <v>104879</v>
      </c>
      <c r="J25" s="20">
        <f>IF(AND(A25&gt;0,ISNUMBER(A25)),IF(fix12M[[#This Row],[ABBib]]&gt;0,J24+1,J24),0)</f>
        <v>14</v>
      </c>
    </row>
    <row r="26" spans="1:10" x14ac:dyDescent="0.25">
      <c r="A26">
        <v>22</v>
      </c>
      <c r="B26">
        <v>28</v>
      </c>
      <c r="C26">
        <v>104695</v>
      </c>
      <c r="D26" t="s">
        <v>497</v>
      </c>
      <c r="E26">
        <v>1999</v>
      </c>
      <c r="F26" t="s">
        <v>98</v>
      </c>
      <c r="I26" s="20">
        <f>IFERROR(VLOOKUP(C26,PRSMen2017[],1,FALSE),0)</f>
        <v>104695</v>
      </c>
      <c r="J26" s="20">
        <f>IF(AND(A26&gt;0,ISNUMBER(A26)),IF(fix12M[[#This Row],[ABBib]]&gt;0,J25+1,J25),0)</f>
        <v>15</v>
      </c>
    </row>
    <row r="27" spans="1:10" x14ac:dyDescent="0.25">
      <c r="A27">
        <v>23</v>
      </c>
      <c r="B27">
        <v>20</v>
      </c>
      <c r="C27">
        <v>104887</v>
      </c>
      <c r="D27" t="s">
        <v>537</v>
      </c>
      <c r="E27">
        <v>2000</v>
      </c>
      <c r="F27" t="s">
        <v>98</v>
      </c>
      <c r="I27" s="20">
        <f>IFERROR(VLOOKUP(C27,PRSMen2017[],1,FALSE),0)</f>
        <v>0</v>
      </c>
      <c r="J27" s="20">
        <f>IF(AND(A27&gt;0,ISNUMBER(A27)),IF(fix12M[[#This Row],[ABBib]]&gt;0,J26+1,J26),0)</f>
        <v>15</v>
      </c>
    </row>
    <row r="28" spans="1:10" x14ac:dyDescent="0.25">
      <c r="A28">
        <v>24</v>
      </c>
      <c r="B28">
        <v>52</v>
      </c>
      <c r="C28">
        <v>6532578</v>
      </c>
      <c r="D28" t="s">
        <v>566</v>
      </c>
      <c r="E28">
        <v>2000</v>
      </c>
      <c r="F28" t="s">
        <v>96</v>
      </c>
      <c r="I28" s="20">
        <f>IFERROR(VLOOKUP(C28,PRSMen2017[],1,FALSE),0)</f>
        <v>0</v>
      </c>
      <c r="J28" s="20">
        <f>IF(AND(A28&gt;0,ISNUMBER(A28)),IF(fix12M[[#This Row],[ABBib]]&gt;0,J27+1,J27),0)</f>
        <v>15</v>
      </c>
    </row>
    <row r="29" spans="1:10" x14ac:dyDescent="0.25">
      <c r="A29">
        <v>25</v>
      </c>
      <c r="B29">
        <v>26</v>
      </c>
      <c r="C29">
        <v>104901</v>
      </c>
      <c r="D29" t="s">
        <v>482</v>
      </c>
      <c r="E29">
        <v>2000</v>
      </c>
      <c r="F29" t="s">
        <v>98</v>
      </c>
      <c r="I29" s="20">
        <f>IFERROR(VLOOKUP(C29,PRSMen2017[],1,FALSE),0)</f>
        <v>0</v>
      </c>
      <c r="J29" s="20">
        <f>IF(AND(A29&gt;0,ISNUMBER(A29)),IF(fix12M[[#This Row],[ABBib]]&gt;0,J28+1,J28),0)</f>
        <v>15</v>
      </c>
    </row>
    <row r="30" spans="1:10" x14ac:dyDescent="0.25">
      <c r="A30">
        <v>26</v>
      </c>
      <c r="B30">
        <v>30</v>
      </c>
      <c r="C30">
        <v>104682</v>
      </c>
      <c r="D30" t="s">
        <v>495</v>
      </c>
      <c r="E30">
        <v>1999</v>
      </c>
      <c r="F30" t="s">
        <v>98</v>
      </c>
      <c r="I30" s="20">
        <f>IFERROR(VLOOKUP(C30,PRSMen2017[],1,FALSE),0)</f>
        <v>104682</v>
      </c>
      <c r="J30" s="20">
        <f>IF(AND(A30&gt;0,ISNUMBER(A30)),IF(fix12M[[#This Row],[ABBib]]&gt;0,J29+1,J29),0)</f>
        <v>16</v>
      </c>
    </row>
    <row r="31" spans="1:10" x14ac:dyDescent="0.25">
      <c r="A31">
        <v>27</v>
      </c>
      <c r="B31">
        <v>31</v>
      </c>
      <c r="C31">
        <v>40656</v>
      </c>
      <c r="D31" t="s">
        <v>540</v>
      </c>
      <c r="E31">
        <v>2000</v>
      </c>
      <c r="F31" t="s">
        <v>274</v>
      </c>
      <c r="I31" s="20">
        <f>IFERROR(VLOOKUP(C31,PRSMen2017[],1,FALSE),0)</f>
        <v>0</v>
      </c>
      <c r="J31" s="20">
        <f>IF(AND(A31&gt;0,ISNUMBER(A31)),IF(fix12M[[#This Row],[ABBib]]&gt;0,J30+1,J30),0)</f>
        <v>16</v>
      </c>
    </row>
    <row r="32" spans="1:10" x14ac:dyDescent="0.25">
      <c r="A32">
        <v>28</v>
      </c>
      <c r="B32">
        <v>35</v>
      </c>
      <c r="C32">
        <v>104696</v>
      </c>
      <c r="D32" t="s">
        <v>468</v>
      </c>
      <c r="E32">
        <v>1999</v>
      </c>
      <c r="F32" t="s">
        <v>98</v>
      </c>
      <c r="I32" s="20">
        <f>IFERROR(VLOOKUP(C32,PRSMen2017[],1,FALSE),0)</f>
        <v>104696</v>
      </c>
      <c r="J32" s="20">
        <f>IF(AND(A32&gt;0,ISNUMBER(A32)),IF(fix12M[[#This Row],[ABBib]]&gt;0,J31+1,J31),0)</f>
        <v>17</v>
      </c>
    </row>
    <row r="33" spans="1:10" x14ac:dyDescent="0.25">
      <c r="A33">
        <v>29</v>
      </c>
      <c r="B33">
        <v>37</v>
      </c>
      <c r="C33">
        <v>104806</v>
      </c>
      <c r="D33" t="s">
        <v>545</v>
      </c>
      <c r="E33">
        <v>1999</v>
      </c>
      <c r="F33" t="s">
        <v>98</v>
      </c>
      <c r="I33" s="20">
        <f>IFERROR(VLOOKUP(C33,PRSMen2017[],1,FALSE),0)</f>
        <v>0</v>
      </c>
      <c r="J33" s="20">
        <f>IF(AND(A33&gt;0,ISNUMBER(A33)),IF(fix12M[[#This Row],[ABBib]]&gt;0,J32+1,J32),0)</f>
        <v>17</v>
      </c>
    </row>
    <row r="34" spans="1:10" x14ac:dyDescent="0.25">
      <c r="A34">
        <v>30</v>
      </c>
      <c r="B34">
        <v>33</v>
      </c>
      <c r="C34">
        <v>104688</v>
      </c>
      <c r="D34" t="s">
        <v>456</v>
      </c>
      <c r="E34">
        <v>1999</v>
      </c>
      <c r="F34" t="s">
        <v>98</v>
      </c>
      <c r="I34" s="20">
        <f>IFERROR(VLOOKUP(C34,PRSMen2017[],1,FALSE),0)</f>
        <v>104688</v>
      </c>
      <c r="J34" s="20">
        <f>IF(AND(A34&gt;0,ISNUMBER(A34)),IF(fix12M[[#This Row],[ABBib]]&gt;0,J33+1,J33),0)</f>
        <v>18</v>
      </c>
    </row>
    <row r="35" spans="1:10" x14ac:dyDescent="0.25">
      <c r="A35">
        <v>31</v>
      </c>
      <c r="B35">
        <v>34</v>
      </c>
      <c r="C35">
        <v>104689</v>
      </c>
      <c r="D35" t="s">
        <v>486</v>
      </c>
      <c r="E35">
        <v>1999</v>
      </c>
      <c r="F35" t="s">
        <v>98</v>
      </c>
      <c r="I35" s="20">
        <f>IFERROR(VLOOKUP(C35,PRSMen2017[],1,FALSE),0)</f>
        <v>104689</v>
      </c>
      <c r="J35" s="20">
        <f>IF(AND(A35&gt;0,ISNUMBER(A35)),IF(fix12M[[#This Row],[ABBib]]&gt;0,J34+1,J34),0)</f>
        <v>19</v>
      </c>
    </row>
    <row r="36" spans="1:10" x14ac:dyDescent="0.25">
      <c r="A36">
        <v>32</v>
      </c>
      <c r="B36">
        <v>32</v>
      </c>
      <c r="C36">
        <v>6532083</v>
      </c>
      <c r="D36" t="s">
        <v>570</v>
      </c>
      <c r="E36">
        <v>1998</v>
      </c>
      <c r="F36" t="s">
        <v>96</v>
      </c>
      <c r="I36" s="20">
        <f>IFERROR(VLOOKUP(C36,PRSMen2017[],1,FALSE),0)</f>
        <v>0</v>
      </c>
      <c r="J36" s="20">
        <f>IF(AND(A36&gt;0,ISNUMBER(A36)),IF(fix12M[[#This Row],[ABBib]]&gt;0,J35+1,J35),0)</f>
        <v>19</v>
      </c>
    </row>
    <row r="37" spans="1:10" x14ac:dyDescent="0.25">
      <c r="A37">
        <v>33</v>
      </c>
      <c r="B37">
        <v>38</v>
      </c>
      <c r="C37">
        <v>104918</v>
      </c>
      <c r="D37" t="s">
        <v>457</v>
      </c>
      <c r="E37">
        <v>2000</v>
      </c>
      <c r="F37" t="s">
        <v>98</v>
      </c>
      <c r="I37" s="20">
        <f>IFERROR(VLOOKUP(C37,PRSMen2017[],1,FALSE),0)</f>
        <v>104918</v>
      </c>
      <c r="J37" s="20">
        <f>IF(AND(A37&gt;0,ISNUMBER(A37)),IF(fix12M[[#This Row],[ABBib]]&gt;0,J36+1,J36),0)</f>
        <v>20</v>
      </c>
    </row>
    <row r="38" spans="1:10" x14ac:dyDescent="0.25">
      <c r="A38">
        <v>34</v>
      </c>
      <c r="B38">
        <v>49</v>
      </c>
      <c r="C38">
        <v>40642</v>
      </c>
      <c r="D38" t="s">
        <v>562</v>
      </c>
      <c r="E38">
        <v>1999</v>
      </c>
      <c r="F38" t="s">
        <v>274</v>
      </c>
      <c r="I38" s="20">
        <f>IFERROR(VLOOKUP(C38,PRSMen2017[],1,FALSE),0)</f>
        <v>0</v>
      </c>
      <c r="J38" s="20">
        <f>IF(AND(A38&gt;0,ISNUMBER(A38)),IF(fix12M[[#This Row],[ABBib]]&gt;0,J37+1,J37),0)</f>
        <v>20</v>
      </c>
    </row>
    <row r="39" spans="1:10" x14ac:dyDescent="0.25">
      <c r="A39">
        <v>35</v>
      </c>
      <c r="B39">
        <v>41</v>
      </c>
      <c r="C39">
        <v>40658</v>
      </c>
      <c r="D39" t="s">
        <v>563</v>
      </c>
      <c r="E39">
        <v>2000</v>
      </c>
      <c r="F39" t="s">
        <v>274</v>
      </c>
      <c r="I39" s="20">
        <f>IFERROR(VLOOKUP(C39,PRSMen2017[],1,FALSE),0)</f>
        <v>0</v>
      </c>
      <c r="J39" s="20">
        <f>IF(AND(A39&gt;0,ISNUMBER(A39)),IF(fix12M[[#This Row],[ABBib]]&gt;0,J38+1,J38),0)</f>
        <v>20</v>
      </c>
    </row>
    <row r="40" spans="1:10" x14ac:dyDescent="0.25">
      <c r="A40">
        <v>36</v>
      </c>
      <c r="B40">
        <v>42</v>
      </c>
      <c r="C40">
        <v>104588</v>
      </c>
      <c r="D40" t="s">
        <v>469</v>
      </c>
      <c r="E40">
        <v>1998</v>
      </c>
      <c r="F40" t="s">
        <v>98</v>
      </c>
      <c r="I40" s="20">
        <f>IFERROR(VLOOKUP(C40,PRSMen2017[],1,FALSE),0)</f>
        <v>104588</v>
      </c>
      <c r="J40" s="20">
        <f>IF(AND(A40&gt;0,ISNUMBER(A40)),IF(fix12M[[#This Row],[ABBib]]&gt;0,J39+1,J39),0)</f>
        <v>21</v>
      </c>
    </row>
    <row r="41" spans="1:10" x14ac:dyDescent="0.25">
      <c r="A41">
        <v>37</v>
      </c>
      <c r="B41">
        <v>47</v>
      </c>
      <c r="C41">
        <v>221345</v>
      </c>
      <c r="D41" t="s">
        <v>568</v>
      </c>
      <c r="E41">
        <v>1999</v>
      </c>
      <c r="F41" t="s">
        <v>528</v>
      </c>
      <c r="I41" s="20">
        <f>IFERROR(VLOOKUP(C41,PRSMen2017[],1,FALSE),0)</f>
        <v>0</v>
      </c>
      <c r="J41" s="20">
        <f>IF(AND(A41&gt;0,ISNUMBER(A41)),IF(fix12M[[#This Row],[ABBib]]&gt;0,J40+1,J40),0)</f>
        <v>21</v>
      </c>
    </row>
    <row r="42" spans="1:10" x14ac:dyDescent="0.25">
      <c r="A42">
        <v>38</v>
      </c>
      <c r="B42">
        <v>39</v>
      </c>
      <c r="C42">
        <v>104684</v>
      </c>
      <c r="D42" t="s">
        <v>462</v>
      </c>
      <c r="E42">
        <v>1999</v>
      </c>
      <c r="F42" t="s">
        <v>98</v>
      </c>
      <c r="I42" s="20">
        <f>IFERROR(VLOOKUP(C42,PRSMen2017[],1,FALSE),0)</f>
        <v>104684</v>
      </c>
      <c r="J42" s="20">
        <f>IF(AND(A42&gt;0,ISNUMBER(A42)),IF(fix12M[[#This Row],[ABBib]]&gt;0,J41+1,J41),0)</f>
        <v>22</v>
      </c>
    </row>
    <row r="43" spans="1:10" x14ac:dyDescent="0.25">
      <c r="A43">
        <v>39</v>
      </c>
      <c r="B43">
        <v>51</v>
      </c>
      <c r="C43">
        <v>104902</v>
      </c>
      <c r="D43" t="s">
        <v>569</v>
      </c>
      <c r="E43">
        <v>2000</v>
      </c>
      <c r="F43" t="s">
        <v>98</v>
      </c>
      <c r="I43" s="20">
        <f>IFERROR(VLOOKUP(C43,PRSMen2017[],1,FALSE),0)</f>
        <v>0</v>
      </c>
      <c r="J43" s="20">
        <f>IF(AND(A43&gt;0,ISNUMBER(A43)),IF(fix12M[[#This Row],[ABBib]]&gt;0,J42+1,J42),0)</f>
        <v>22</v>
      </c>
    </row>
    <row r="44" spans="1:10" x14ac:dyDescent="0.25">
      <c r="A44" t="s">
        <v>471</v>
      </c>
      <c r="I44" s="20">
        <f>IFERROR(VLOOKUP(C44,PRSMen2017[],1,FALSE),0)</f>
        <v>0</v>
      </c>
      <c r="J44" s="20">
        <f>IF(AND(A44&gt;0,ISNUMBER(A44)),IF(fix12M[[#This Row],[ABBib]]&gt;0,J43+1,J43),0)</f>
        <v>0</v>
      </c>
    </row>
    <row r="45" spans="1:10" x14ac:dyDescent="0.25">
      <c r="I45" s="20">
        <f>IFERROR(VLOOKUP(C45,PRSMen2017[],1,FALSE),0)</f>
        <v>0</v>
      </c>
      <c r="J45" s="20">
        <f>IF(AND(A45&gt;0,ISNUMBER(A45)),IF(fix12M[[#This Row],[ABBib]]&gt;0,J44+1,J44),0)</f>
        <v>0</v>
      </c>
    </row>
    <row r="46" spans="1:10" x14ac:dyDescent="0.25">
      <c r="B46">
        <v>44</v>
      </c>
      <c r="C46">
        <v>40622</v>
      </c>
      <c r="D46" t="s">
        <v>547</v>
      </c>
      <c r="E46">
        <v>1994</v>
      </c>
      <c r="F46" t="s">
        <v>274</v>
      </c>
      <c r="I46" s="20">
        <f>IFERROR(VLOOKUP(C46,PRSMen2017[],1,FALSE),0)</f>
        <v>0</v>
      </c>
      <c r="J46" s="20">
        <f>IF(AND(A46&gt;0,ISNUMBER(A46)),IF(fix12M[[#This Row],[ABBib]]&gt;0,J45+1,J45),0)</f>
        <v>0</v>
      </c>
    </row>
    <row r="47" spans="1:10" x14ac:dyDescent="0.25">
      <c r="B47">
        <v>40</v>
      </c>
      <c r="C47">
        <v>104923</v>
      </c>
      <c r="D47" t="s">
        <v>479</v>
      </c>
      <c r="E47">
        <v>2000</v>
      </c>
      <c r="F47" t="s">
        <v>98</v>
      </c>
      <c r="I47" s="20">
        <f>IFERROR(VLOOKUP(C47,PRSMen2017[],1,FALSE),0)</f>
        <v>0</v>
      </c>
      <c r="J47" s="20">
        <f>IF(AND(A47&gt;0,ISNUMBER(A47)),IF(fix12M[[#This Row],[ABBib]]&gt;0,J46+1,J46),0)</f>
        <v>0</v>
      </c>
    </row>
    <row r="48" spans="1:10" x14ac:dyDescent="0.25">
      <c r="B48">
        <v>36</v>
      </c>
      <c r="C48">
        <v>104917</v>
      </c>
      <c r="D48" t="s">
        <v>478</v>
      </c>
      <c r="E48">
        <v>2000</v>
      </c>
      <c r="F48" t="s">
        <v>98</v>
      </c>
      <c r="I48" s="20">
        <f>IFERROR(VLOOKUP(C48,PRSMen2017[],1,FALSE),0)</f>
        <v>104917</v>
      </c>
      <c r="J48" s="20">
        <f>IF(AND(A48&gt;0,ISNUMBER(A48)),IF(fix12M[[#This Row],[ABBib]]&gt;0,J47+1,J47),0)</f>
        <v>0</v>
      </c>
    </row>
    <row r="49" spans="1:10" x14ac:dyDescent="0.25">
      <c r="A49" t="s">
        <v>221</v>
      </c>
      <c r="I49" s="20">
        <f>IFERROR(VLOOKUP(C49,PRSMen2017[],1,FALSE),0)</f>
        <v>0</v>
      </c>
      <c r="J49" s="20">
        <f>IF(AND(A49&gt;0,ISNUMBER(A49)),IF(fix12M[[#This Row],[ABBib]]&gt;0,J48+1,J48),0)</f>
        <v>0</v>
      </c>
    </row>
    <row r="50" spans="1:10" x14ac:dyDescent="0.25">
      <c r="I50" s="20">
        <f>IFERROR(VLOOKUP(C50,PRSMen2017[],1,FALSE),0)</f>
        <v>0</v>
      </c>
      <c r="J50" s="20">
        <f>IF(AND(A50&gt;0,ISNUMBER(A50)),IF(fix12M[[#This Row],[ABBib]]&gt;0,J49+1,J49),0)</f>
        <v>0</v>
      </c>
    </row>
    <row r="51" spans="1:10" x14ac:dyDescent="0.25">
      <c r="B51">
        <v>53</v>
      </c>
      <c r="C51">
        <v>104889</v>
      </c>
      <c r="D51" t="s">
        <v>571</v>
      </c>
      <c r="E51">
        <v>2000</v>
      </c>
      <c r="F51" t="s">
        <v>98</v>
      </c>
      <c r="I51" s="20">
        <f>IFERROR(VLOOKUP(C51,PRSMen2017[],1,FALSE),0)</f>
        <v>0</v>
      </c>
      <c r="J51" s="20">
        <f>IF(AND(A51&gt;0,ISNUMBER(A51)),IF(fix12M[[#This Row],[ABBib]]&gt;0,J50+1,J50),0)</f>
        <v>0</v>
      </c>
    </row>
    <row r="52" spans="1:10" x14ac:dyDescent="0.25">
      <c r="B52">
        <v>21</v>
      </c>
      <c r="C52">
        <v>104804</v>
      </c>
      <c r="D52" t="s">
        <v>447</v>
      </c>
      <c r="E52">
        <v>1999</v>
      </c>
      <c r="F52" t="s">
        <v>98</v>
      </c>
      <c r="I52" s="20">
        <f>IFERROR(VLOOKUP(C52,PRSMen2017[],1,FALSE),0)</f>
        <v>0</v>
      </c>
      <c r="J52" s="20">
        <f>IF(AND(A52&gt;0,ISNUMBER(A52)),IF(fix12M[[#This Row],[ABBib]]&gt;0,J51+1,J51),0)</f>
        <v>0</v>
      </c>
    </row>
    <row r="53" spans="1:10" x14ac:dyDescent="0.25">
      <c r="A53" t="s">
        <v>138</v>
      </c>
      <c r="I53" s="20">
        <f>IFERROR(VLOOKUP(C53,PRSMen2017[],1,FALSE),0)</f>
        <v>0</v>
      </c>
      <c r="J53" s="20">
        <f>IF(AND(A53&gt;0,ISNUMBER(A53)),IF(fix12M[[#This Row],[ABBib]]&gt;0,J52+1,J52),0)</f>
        <v>0</v>
      </c>
    </row>
    <row r="54" spans="1:10" x14ac:dyDescent="0.25">
      <c r="I54" s="20">
        <f>IFERROR(VLOOKUP(C54,PRSMen2017[],1,FALSE),0)</f>
        <v>0</v>
      </c>
      <c r="J54" s="20">
        <f>IF(AND(A54&gt;0,ISNUMBER(A54)),IF(fix12M[[#This Row],[ABBib]]&gt;0,J53+1,J53),0)</f>
        <v>0</v>
      </c>
    </row>
    <row r="55" spans="1:10" x14ac:dyDescent="0.25">
      <c r="B55">
        <v>43</v>
      </c>
      <c r="C55">
        <v>6532558</v>
      </c>
      <c r="D55" t="s">
        <v>574</v>
      </c>
      <c r="E55">
        <v>1999</v>
      </c>
      <c r="F55" t="s">
        <v>96</v>
      </c>
      <c r="I55" s="20">
        <f>IFERROR(VLOOKUP(C55,PRSMen2017[],1,FALSE),0)</f>
        <v>0</v>
      </c>
      <c r="J55" s="20">
        <f>IF(AND(A55&gt;0,ISNUMBER(A55)),IF(fix12M[[#This Row],[ABBib]]&gt;0,J54+1,J54),0)</f>
        <v>0</v>
      </c>
    </row>
    <row r="56" spans="1:10" x14ac:dyDescent="0.25">
      <c r="B56">
        <v>29</v>
      </c>
      <c r="C56">
        <v>104891</v>
      </c>
      <c r="D56" t="s">
        <v>558</v>
      </c>
      <c r="E56">
        <v>2000</v>
      </c>
      <c r="F56" t="s">
        <v>98</v>
      </c>
      <c r="I56" s="20">
        <f>IFERROR(VLOOKUP(C56,PRSMen2017[],1,FALSE),0)</f>
        <v>0</v>
      </c>
      <c r="J56" s="20">
        <f>IF(AND(A56&gt;0,ISNUMBER(A56)),IF(fix12M[[#This Row],[ABBib]]&gt;0,J55+1,J55),0)</f>
        <v>0</v>
      </c>
    </row>
    <row r="57" spans="1:10" x14ac:dyDescent="0.25">
      <c r="B57">
        <v>18</v>
      </c>
      <c r="C57">
        <v>104890</v>
      </c>
      <c r="D57" t="s">
        <v>491</v>
      </c>
      <c r="E57">
        <v>2000</v>
      </c>
      <c r="F57" t="s">
        <v>98</v>
      </c>
      <c r="I57" s="20">
        <f>IFERROR(VLOOKUP(C57,PRSMen2017[],1,FALSE),0)</f>
        <v>0</v>
      </c>
      <c r="J57" s="20">
        <f>IF(AND(A57&gt;0,ISNUMBER(A57)),IF(fix12M[[#This Row],[ABBib]]&gt;0,J56+1,J56),0)</f>
        <v>0</v>
      </c>
    </row>
    <row r="58" spans="1:10" x14ac:dyDescent="0.25">
      <c r="B58">
        <v>14</v>
      </c>
      <c r="C58">
        <v>104354</v>
      </c>
      <c r="D58" t="s">
        <v>421</v>
      </c>
      <c r="E58">
        <v>1996</v>
      </c>
      <c r="F58" t="s">
        <v>98</v>
      </c>
      <c r="I58" s="20">
        <f>IFERROR(VLOOKUP(C58,PRSMen2017[],1,FALSE),0)</f>
        <v>104354</v>
      </c>
      <c r="J58" s="20">
        <f>IF(AND(A58&gt;0,ISNUMBER(A58)),IF(fix12M[[#This Row],[ABBib]]&gt;0,J57+1,J57),0)</f>
        <v>0</v>
      </c>
    </row>
    <row r="59" spans="1:10" x14ac:dyDescent="0.25">
      <c r="A59" t="s">
        <v>144</v>
      </c>
      <c r="I59" s="20">
        <f>IFERROR(VLOOKUP(C59,PRSMen2017[],1,FALSE),0)</f>
        <v>0</v>
      </c>
      <c r="J59" s="20">
        <f>IF(AND(A59&gt;0,ISNUMBER(A59)),IF(fix12M[[#This Row],[ABBib]]&gt;0,J58+1,J58),0)</f>
        <v>0</v>
      </c>
    </row>
    <row r="60" spans="1:10" x14ac:dyDescent="0.25">
      <c r="I60" s="20">
        <f>IFERROR(VLOOKUP(C60,PRSMen2017[],1,FALSE),0)</f>
        <v>0</v>
      </c>
      <c r="J60" s="20">
        <f>IF(AND(A60&gt;0,ISNUMBER(A60)),IF(fix12M[[#This Row],[ABBib]]&gt;0,J59+1,J59),0)</f>
        <v>0</v>
      </c>
    </row>
    <row r="61" spans="1:10" x14ac:dyDescent="0.25">
      <c r="B61">
        <v>50</v>
      </c>
      <c r="C61">
        <v>104878</v>
      </c>
      <c r="D61" t="s">
        <v>481</v>
      </c>
      <c r="E61">
        <v>2000</v>
      </c>
      <c r="F61" t="s">
        <v>98</v>
      </c>
      <c r="I61" s="20">
        <f>IFERROR(VLOOKUP(C61,PRSMen2017[],1,FALSE),0)</f>
        <v>104878</v>
      </c>
      <c r="J61" s="20">
        <f>IF(AND(A61&gt;0,ISNUMBER(A61)),IF(fix12M[[#This Row],[ABBib]]&gt;0,J60+1,J60),0)</f>
        <v>0</v>
      </c>
    </row>
    <row r="62" spans="1:10" x14ac:dyDescent="0.25">
      <c r="B62">
        <v>48</v>
      </c>
      <c r="C62">
        <v>550106</v>
      </c>
      <c r="D62" t="s">
        <v>572</v>
      </c>
      <c r="E62">
        <v>2000</v>
      </c>
      <c r="F62" t="s">
        <v>573</v>
      </c>
      <c r="I62" s="20">
        <f>IFERROR(VLOOKUP(C62,PRSMen2017[],1,FALSE),0)</f>
        <v>0</v>
      </c>
      <c r="J62" s="20">
        <f>IF(AND(A62&gt;0,ISNUMBER(A62)),IF(fix12M[[#This Row],[ABBib]]&gt;0,J61+1,J61),0)</f>
        <v>0</v>
      </c>
    </row>
    <row r="63" spans="1:10" x14ac:dyDescent="0.25">
      <c r="B63">
        <v>46</v>
      </c>
      <c r="C63">
        <v>104685</v>
      </c>
      <c r="D63" t="s">
        <v>483</v>
      </c>
      <c r="E63">
        <v>1999</v>
      </c>
      <c r="F63" t="s">
        <v>98</v>
      </c>
      <c r="I63" s="20">
        <f>IFERROR(VLOOKUP(C63,PRSMen2017[],1,FALSE),0)</f>
        <v>104685</v>
      </c>
      <c r="J63" s="20">
        <f>IF(AND(A63&gt;0,ISNUMBER(A63)),IF(fix12M[[#This Row],[ABBib]]&gt;0,J62+1,J62),0)</f>
        <v>0</v>
      </c>
    </row>
    <row r="64" spans="1:10" x14ac:dyDescent="0.25">
      <c r="B64">
        <v>45</v>
      </c>
      <c r="C64">
        <v>104681</v>
      </c>
      <c r="D64" t="s">
        <v>466</v>
      </c>
      <c r="E64">
        <v>1999</v>
      </c>
      <c r="F64" t="s">
        <v>98</v>
      </c>
      <c r="I64" s="20">
        <f>IFERROR(VLOOKUP(C64,PRSMen2017[],1,FALSE),0)</f>
        <v>104681</v>
      </c>
      <c r="J64" s="20">
        <f>IF(AND(A64&gt;0,ISNUMBER(A64)),IF(fix12M[[#This Row],[ABBib]]&gt;0,J63+1,J63),0)</f>
        <v>0</v>
      </c>
    </row>
    <row r="65" spans="2:10" x14ac:dyDescent="0.25">
      <c r="B65">
        <v>3</v>
      </c>
      <c r="C65">
        <v>104581</v>
      </c>
      <c r="D65" t="s">
        <v>433</v>
      </c>
      <c r="E65">
        <v>1998</v>
      </c>
      <c r="F65" t="s">
        <v>98</v>
      </c>
      <c r="I65" s="20">
        <f>IFERROR(VLOOKUP(C65,PRSMen2017[],1,FALSE),0)</f>
        <v>104581</v>
      </c>
      <c r="J65" s="20">
        <f>IF(AND(A65&gt;0,ISNUMBER(A65)),IF(fix12M[[#This Row],[ABBib]]&gt;0,J64+1,J64),0)</f>
        <v>0</v>
      </c>
    </row>
    <row r="66" spans="2:10" x14ac:dyDescent="0.25">
      <c r="I66" s="20">
        <f>IFERROR(VLOOKUP(C66,PRSMen2017[],1,FALSE),0)</f>
        <v>0</v>
      </c>
      <c r="J66" s="20">
        <f>IF(AND(A66&gt;0,ISNUMBER(A66)),IF(fix12M[[#This Row],[ABBib]]&gt;0,J65+1,J65),0)</f>
        <v>0</v>
      </c>
    </row>
    <row r="67" spans="2:10" x14ac:dyDescent="0.25">
      <c r="I67" s="20">
        <f>IFERROR(VLOOKUP(C67,PRSMen2017[],1,FALSE),0)</f>
        <v>0</v>
      </c>
      <c r="J67" s="20">
        <f>IF(AND(A67&gt;0,ISNUMBER(A67)),IF(fix12M[[#This Row],[ABBib]]&gt;0,J66+1,J66),0)</f>
        <v>0</v>
      </c>
    </row>
    <row r="68" spans="2:10" x14ac:dyDescent="0.25">
      <c r="I68" s="20">
        <f>IFERROR(VLOOKUP(C68,PRSMen2017[],1,FALSE),0)</f>
        <v>0</v>
      </c>
      <c r="J68" s="20">
        <f>IF(AND(A68&gt;0,ISNUMBER(A68)),IF(fix12M[[#This Row],[ABBib]]&gt;0,J67+1,J67),0)</f>
        <v>0</v>
      </c>
    </row>
    <row r="69" spans="2:10" x14ac:dyDescent="0.25">
      <c r="I69" s="20">
        <f>IFERROR(VLOOKUP(C69,PRSMen2017[],1,FALSE),0)</f>
        <v>0</v>
      </c>
      <c r="J69" s="20">
        <f>IF(AND(A69&gt;0,ISNUMBER(A69)),IF(fix12M[[#This Row],[ABBib]]&gt;0,J68+1,J68),0)</f>
        <v>0</v>
      </c>
    </row>
    <row r="70" spans="2:10" x14ac:dyDescent="0.25">
      <c r="I70" s="20">
        <f>IFERROR(VLOOKUP(C70,PRSMen2017[],1,FALSE),0)</f>
        <v>0</v>
      </c>
      <c r="J70" s="20">
        <f>IF(AND(A70&gt;0,ISNUMBER(A70)),IF(fix12M[[#This Row],[ABBib]]&gt;0,J69+1,J69),0)</f>
        <v>0</v>
      </c>
    </row>
    <row r="71" spans="2:10" x14ac:dyDescent="0.25">
      <c r="I71" s="20">
        <f>IFERROR(VLOOKUP(C71,PRSMen2017[],1,FALSE),0)</f>
        <v>0</v>
      </c>
      <c r="J71" s="20">
        <f>IF(AND(A71&gt;0,ISNUMBER(A71)),IF(fix12M[[#This Row],[ABBib]]&gt;0,J70+1,J70),0)</f>
        <v>0</v>
      </c>
    </row>
    <row r="72" spans="2:10" x14ac:dyDescent="0.25">
      <c r="I72" s="20">
        <f>IFERROR(VLOOKUP(C72,PRSMen2017[],1,FALSE),0)</f>
        <v>0</v>
      </c>
      <c r="J72" s="20">
        <f>IF(AND(A72&gt;0,ISNUMBER(A72)),IF(fix12M[[#This Row],[ABBib]]&gt;0,J71+1,J71),0)</f>
        <v>0</v>
      </c>
    </row>
    <row r="73" spans="2:10" x14ac:dyDescent="0.25">
      <c r="I73" s="20">
        <f>IFERROR(VLOOKUP(C73,PRSMen2017[],1,FALSE),0)</f>
        <v>0</v>
      </c>
      <c r="J73" s="20">
        <f>IF(AND(A73&gt;0,ISNUMBER(A73)),IF(fix12M[[#This Row],[ABBib]]&gt;0,J72+1,J72),0)</f>
        <v>0</v>
      </c>
    </row>
    <row r="74" spans="2:10" x14ac:dyDescent="0.25">
      <c r="I74" s="20">
        <f>IFERROR(VLOOKUP(C74,PRSMen2017[],1,FALSE),0)</f>
        <v>0</v>
      </c>
      <c r="J74" s="20">
        <f>IF(AND(A74&gt;0,ISNUMBER(A74)),IF(fix12M[[#This Row],[ABBib]]&gt;0,J73+1,J73),0)</f>
        <v>0</v>
      </c>
    </row>
    <row r="75" spans="2:10" x14ac:dyDescent="0.25">
      <c r="I75" s="20">
        <f>IFERROR(VLOOKUP(C75,PRSMen2017[],1,FALSE),0)</f>
        <v>0</v>
      </c>
      <c r="J75" s="20">
        <f>IF(AND(A75&gt;0,ISNUMBER(A75)),IF(fix12M[[#This Row],[ABBib]]&gt;0,J74+1,J74),0)</f>
        <v>0</v>
      </c>
    </row>
    <row r="76" spans="2:10" x14ac:dyDescent="0.25">
      <c r="I76" s="20">
        <f>IFERROR(VLOOKUP(C76,PRSMen2017[],1,FALSE),0)</f>
        <v>0</v>
      </c>
      <c r="J76" s="20">
        <f>IF(AND(A76&gt;0,ISNUMBER(A76)),IF(fix12M[[#This Row],[ABBib]]&gt;0,J75+1,J75),0)</f>
        <v>0</v>
      </c>
    </row>
    <row r="77" spans="2:10" x14ac:dyDescent="0.25">
      <c r="I77" s="20">
        <f>IFERROR(VLOOKUP(C77,PRSMen2017[],1,FALSE),0)</f>
        <v>0</v>
      </c>
      <c r="J77" s="20">
        <f>IF(AND(A77&gt;0,ISNUMBER(A77)),IF(fix12M[[#This Row],[ABBib]]&gt;0,J76+1,J76),0)</f>
        <v>0</v>
      </c>
    </row>
    <row r="78" spans="2:10" x14ac:dyDescent="0.25">
      <c r="I78" s="20">
        <f>IFERROR(VLOOKUP(C78,PRSMen2017[],1,FALSE),0)</f>
        <v>0</v>
      </c>
      <c r="J78" s="20">
        <f>IF(AND(A78&gt;0,ISNUMBER(A78)),IF(fix12M[[#This Row],[ABBib]]&gt;0,J77+1,J77),0)</f>
        <v>0</v>
      </c>
    </row>
    <row r="79" spans="2:10" x14ac:dyDescent="0.25">
      <c r="I79" s="20">
        <f>IFERROR(VLOOKUP(C79,PRSMen2017[],1,FALSE),0)</f>
        <v>0</v>
      </c>
      <c r="J79" s="20">
        <f>IF(AND(A79&gt;0,ISNUMBER(A79)),IF(fix12M[[#This Row],[ABBib]]&gt;0,J78+1,J78),0)</f>
        <v>0</v>
      </c>
    </row>
    <row r="80" spans="2:10" x14ac:dyDescent="0.25">
      <c r="I80" s="20">
        <f>IFERROR(VLOOKUP(C80,PRSMen2017[],1,FALSE),0)</f>
        <v>0</v>
      </c>
      <c r="J80" s="20">
        <f>IF(AND(A80&gt;0,ISNUMBER(A80)),IF(fix12M[[#This Row],[ABBib]]&gt;0,J79+1,J79),0)</f>
        <v>0</v>
      </c>
    </row>
    <row r="81" spans="9:10" x14ac:dyDescent="0.25">
      <c r="I81" s="20">
        <f>IFERROR(VLOOKUP(C81,PRSMen2017[],1,FALSE),0)</f>
        <v>0</v>
      </c>
      <c r="J81" s="20">
        <f>IF(AND(A81&gt;0,ISNUMBER(A81)),IF(fix12M[[#This Row],[ABBib]]&gt;0,J80+1,J80),0)</f>
        <v>0</v>
      </c>
    </row>
    <row r="82" spans="9:10" x14ac:dyDescent="0.25">
      <c r="I82" s="20">
        <f>IFERROR(VLOOKUP(C82,PRSMen2017[],1,FALSE),0)</f>
        <v>0</v>
      </c>
      <c r="J82" s="20">
        <f>IF(AND(A82&gt;0,ISNUMBER(A82)),IF(fix12M[[#This Row],[ABBib]]&gt;0,J81+1,J81),0)</f>
        <v>0</v>
      </c>
    </row>
    <row r="83" spans="9:10" x14ac:dyDescent="0.25">
      <c r="I83" s="20">
        <f>IFERROR(VLOOKUP(C83,PRSMen2017[],1,FALSE),0)</f>
        <v>0</v>
      </c>
      <c r="J83" s="20">
        <f>IF(AND(A83&gt;0,ISNUMBER(A83)),IF(fix12M[[#This Row],[ABBib]]&gt;0,J82+1,J82),0)</f>
        <v>0</v>
      </c>
    </row>
    <row r="84" spans="9:10" x14ac:dyDescent="0.25">
      <c r="I84" s="20">
        <f>IFERROR(VLOOKUP(C84,PRSMen2017[],1,FALSE),0)</f>
        <v>0</v>
      </c>
      <c r="J84" s="20">
        <f>IF(AND(A84&gt;0,ISNUMBER(A84)),IF(fix12M[[#This Row],[ABBib]]&gt;0,J83+1,J83),0)</f>
        <v>0</v>
      </c>
    </row>
    <row r="85" spans="9:10" x14ac:dyDescent="0.25">
      <c r="I85" s="20">
        <f>IFERROR(VLOOKUP(C85,PRSMen2017[],1,FALSE),0)</f>
        <v>0</v>
      </c>
      <c r="J85" s="20">
        <f>IF(AND(A85&gt;0,ISNUMBER(A85)),IF(fix12M[[#This Row],[ABBib]]&gt;0,J84+1,J84),0)</f>
        <v>0</v>
      </c>
    </row>
    <row r="86" spans="9:10" x14ac:dyDescent="0.25">
      <c r="I86" s="20">
        <f>IFERROR(VLOOKUP(C86,PRSMen2017[],1,FALSE),0)</f>
        <v>0</v>
      </c>
      <c r="J86" s="20">
        <f>IF(AND(A86&gt;0,ISNUMBER(A86)),IF(fix12M[[#This Row],[ABBib]]&gt;0,J85+1,J85),0)</f>
        <v>0</v>
      </c>
    </row>
    <row r="87" spans="9:10" x14ac:dyDescent="0.25">
      <c r="I87" s="20">
        <f>IFERROR(VLOOKUP(C87,PRSMen2017[],1,FALSE),0)</f>
        <v>0</v>
      </c>
      <c r="J87" s="20">
        <f>IF(AND(A87&gt;0,ISNUMBER(A87)),IF(fix12M[[#This Row],[ABBib]]&gt;0,J86+1,J86),0)</f>
        <v>0</v>
      </c>
    </row>
    <row r="88" spans="9:10" x14ac:dyDescent="0.25">
      <c r="I88" s="20">
        <f>IFERROR(VLOOKUP(C88,PRSMen2017[],1,FALSE),0)</f>
        <v>0</v>
      </c>
      <c r="J88" s="20">
        <f>IF(AND(A88&gt;0,ISNUMBER(A88)),IF(fix12M[[#This Row],[ABBib]]&gt;0,J87+1,J87),0)</f>
        <v>0</v>
      </c>
    </row>
    <row r="89" spans="9:10" x14ac:dyDescent="0.25">
      <c r="I89" s="20">
        <f>IFERROR(VLOOKUP(C89,PRSMen2017[],1,FALSE),0)</f>
        <v>0</v>
      </c>
      <c r="J89" s="20">
        <f>IF(AND(A89&gt;0,ISNUMBER(A89)),IF(fix12M[[#This Row],[ABBib]]&gt;0,J88+1,J88),0)</f>
        <v>0</v>
      </c>
    </row>
    <row r="90" spans="9:10" x14ac:dyDescent="0.25">
      <c r="I90" s="20">
        <f>IFERROR(VLOOKUP(C90,PRSMen2017[],1,FALSE),0)</f>
        <v>0</v>
      </c>
      <c r="J90" s="20">
        <f>IF(AND(A90&gt;0,ISNUMBER(A90)),IF(fix12M[[#This Row],[ABBib]]&gt;0,J89+1,J89),0)</f>
        <v>0</v>
      </c>
    </row>
    <row r="91" spans="9:10" x14ac:dyDescent="0.25">
      <c r="I91" s="20">
        <f>IFERROR(VLOOKUP(C91,PRSMen2017[],1,FALSE),0)</f>
        <v>0</v>
      </c>
      <c r="J91" s="20">
        <f>IF(AND(A91&gt;0,ISNUMBER(A91)),IF(fix12M[[#This Row],[ABBib]]&gt;0,J90+1,J90),0)</f>
        <v>0</v>
      </c>
    </row>
    <row r="92" spans="9:10" x14ac:dyDescent="0.25">
      <c r="I92" s="20">
        <f>IFERROR(VLOOKUP(C92,PRSMen2017[],1,FALSE),0)</f>
        <v>0</v>
      </c>
      <c r="J92" s="20">
        <f>IF(AND(A92&gt;0,ISNUMBER(A92)),IF(fix12M[[#This Row],[ABBib]]&gt;0,J91+1,J91),0)</f>
        <v>0</v>
      </c>
    </row>
    <row r="93" spans="9:10" x14ac:dyDescent="0.25">
      <c r="I93" s="20">
        <f>IFERROR(VLOOKUP(C93,PRSMen2017[],1,FALSE),0)</f>
        <v>0</v>
      </c>
      <c r="J93" s="20">
        <f>IF(AND(A93&gt;0,ISNUMBER(A93)),IF(fix12M[[#This Row],[ABBib]]&gt;0,J92+1,J92),0)</f>
        <v>0</v>
      </c>
    </row>
    <row r="94" spans="9:10" x14ac:dyDescent="0.25">
      <c r="I94" s="20">
        <f>IFERROR(VLOOKUP(C94,PRSMen2017[],1,FALSE),0)</f>
        <v>0</v>
      </c>
      <c r="J94" s="20">
        <f>IF(AND(A94&gt;0,ISNUMBER(A94)),IF(fix12M[[#This Row],[ABBib]]&gt;0,J93+1,J93),0)</f>
        <v>0</v>
      </c>
    </row>
    <row r="95" spans="9:10" x14ac:dyDescent="0.25">
      <c r="I95" s="20">
        <f>IFERROR(VLOOKUP(C95,PRSMen2017[],1,FALSE),0)</f>
        <v>0</v>
      </c>
      <c r="J95" s="20">
        <f>IF(AND(A95&gt;0,ISNUMBER(A95)),IF(fix12M[[#This Row],[ABBib]]&gt;0,J94+1,J94),0)</f>
        <v>0</v>
      </c>
    </row>
    <row r="96" spans="9:10" x14ac:dyDescent="0.25">
      <c r="I96" s="20">
        <f>IFERROR(VLOOKUP(C96,PRSMen2017[],1,FALSE),0)</f>
        <v>0</v>
      </c>
      <c r="J96" s="20">
        <f>IF(AND(A96&gt;0,ISNUMBER(A96)),IF(fix12M[[#This Row],[ABBib]]&gt;0,J95+1,J95),0)</f>
        <v>0</v>
      </c>
    </row>
    <row r="97" spans="9:10" x14ac:dyDescent="0.25">
      <c r="I97" s="20">
        <f>IFERROR(VLOOKUP(C97,PRSMen2017[],1,FALSE),0)</f>
        <v>0</v>
      </c>
      <c r="J97" s="20">
        <f>IF(AND(A97&gt;0,ISNUMBER(A97)),IF(fix12M[[#This Row],[ABBib]]&gt;0,J96+1,J96),0)</f>
        <v>0</v>
      </c>
    </row>
    <row r="98" spans="9:10" x14ac:dyDescent="0.25">
      <c r="I98" s="20">
        <f>IFERROR(VLOOKUP(C98,PRSMen2017[],1,FALSE),0)</f>
        <v>0</v>
      </c>
      <c r="J98" s="20">
        <f>IF(AND(A98&gt;0,ISNUMBER(A98)),IF(fix12M[[#This Row],[ABBib]]&gt;0,J97+1,J97),0)</f>
        <v>0</v>
      </c>
    </row>
    <row r="99" spans="9:10" x14ac:dyDescent="0.25">
      <c r="I99" s="20">
        <f>IFERROR(VLOOKUP(C99,PRSMen2017[],1,FALSE),0)</f>
        <v>0</v>
      </c>
      <c r="J99" s="20">
        <f>IF(AND(A99&gt;0,ISNUMBER(A99)),IF(fix12M[[#This Row],[ABBib]]&gt;0,J98+1,J98),0)</f>
        <v>0</v>
      </c>
    </row>
    <row r="100" spans="9:10" x14ac:dyDescent="0.25">
      <c r="I100" s="20">
        <f>IFERROR(VLOOKUP(C100,PRSMen2017[],1,FALSE),0)</f>
        <v>0</v>
      </c>
      <c r="J100" s="20">
        <f>IF(AND(A100&gt;0,ISNUMBER(A100)),IF(fix12M[[#This Row],[ABBib]]&gt;0,J99+1,J99),0)</f>
        <v>0</v>
      </c>
    </row>
    <row r="101" spans="9:10" x14ac:dyDescent="0.25">
      <c r="I101" s="20">
        <f>IFERROR(VLOOKUP(C101,PRSMen2017[],1,FALSE),0)</f>
        <v>0</v>
      </c>
      <c r="J101" s="20">
        <f>IF(AND(A101&gt;0,ISNUMBER(A101)),IF(fix12M[[#This Row],[ABBib]]&gt;0,J100+1,J100),0)</f>
        <v>0</v>
      </c>
    </row>
    <row r="102" spans="9:10" x14ac:dyDescent="0.25">
      <c r="I102" s="20">
        <f>IFERROR(VLOOKUP(C102,PRSMen2017[],1,FALSE),0)</f>
        <v>0</v>
      </c>
      <c r="J102" s="20">
        <f>IF(AND(A102&gt;0,ISNUMBER(A102)),IF(fix12M[[#This Row],[ABBib]]&gt;0,J101+1,J101),0)</f>
        <v>0</v>
      </c>
    </row>
    <row r="103" spans="9:10" x14ac:dyDescent="0.25">
      <c r="I103" s="20">
        <f>IFERROR(VLOOKUP(C103,PRSMen2017[],1,FALSE),0)</f>
        <v>0</v>
      </c>
      <c r="J103" s="20">
        <f>IF(AND(A103&gt;0,ISNUMBER(A103)),IF(fix12M[[#This Row],[ABBib]]&gt;0,J102+1,J102),0)</f>
        <v>0</v>
      </c>
    </row>
    <row r="104" spans="9:10" x14ac:dyDescent="0.25">
      <c r="I104" s="20">
        <f>IFERROR(VLOOKUP(C104,PRSMen2017[],1,FALSE),0)</f>
        <v>0</v>
      </c>
      <c r="J104" s="20">
        <f>IF(AND(A104&gt;0,ISNUMBER(A104)),IF(fix12M[[#This Row],[ABBib]]&gt;0,J103+1,J103),0)</f>
        <v>0</v>
      </c>
    </row>
    <row r="105" spans="9:10" x14ac:dyDescent="0.25">
      <c r="I105" s="20">
        <f>IFERROR(VLOOKUP(C105,PRSMen2017[],1,FALSE),0)</f>
        <v>0</v>
      </c>
      <c r="J105" s="20">
        <f>IF(AND(A105&gt;0,ISNUMBER(A105)),IF(fix12M[[#This Row],[ABBib]]&gt;0,J104+1,J104),0)</f>
        <v>0</v>
      </c>
    </row>
    <row r="106" spans="9:10" x14ac:dyDescent="0.25">
      <c r="I106" s="20">
        <f>IFERROR(VLOOKUP(C106,PRSMen2017[],1,FALSE),0)</f>
        <v>0</v>
      </c>
      <c r="J106" s="20">
        <f>IF(AND(A106&gt;0,ISNUMBER(A106)),IF(fix12M[[#This Row],[ABBib]]&gt;0,J105+1,J105),0)</f>
        <v>0</v>
      </c>
    </row>
    <row r="107" spans="9:10" x14ac:dyDescent="0.25">
      <c r="I107" s="20">
        <f>IFERROR(VLOOKUP(C107,PRSMen2017[],1,FALSE),0)</f>
        <v>0</v>
      </c>
      <c r="J107" s="20">
        <f>IF(AND(A107&gt;0,ISNUMBER(A107)),IF(fix12M[[#This Row],[ABBib]]&gt;0,J106+1,J106),0)</f>
        <v>0</v>
      </c>
    </row>
    <row r="108" spans="9:10" x14ac:dyDescent="0.25">
      <c r="I108" s="20">
        <f>IFERROR(VLOOKUP(C108,PRSMen2017[],1,FALSE),0)</f>
        <v>0</v>
      </c>
      <c r="J108" s="20">
        <f>IF(AND(A108&gt;0,ISNUMBER(A108)),IF(fix12M[[#This Row],[ABBib]]&gt;0,J107+1,J107),0)</f>
        <v>0</v>
      </c>
    </row>
    <row r="109" spans="9:10" x14ac:dyDescent="0.25">
      <c r="I109" s="20">
        <f>IFERROR(VLOOKUP(C109,PRSMen2017[],1,FALSE),0)</f>
        <v>0</v>
      </c>
      <c r="J109" s="20">
        <f>IF(AND(A109&gt;0,ISNUMBER(A109)),IF(fix12M[[#This Row],[ABBib]]&gt;0,J108+1,J108),0)</f>
        <v>0</v>
      </c>
    </row>
    <row r="110" spans="9:10" x14ac:dyDescent="0.25">
      <c r="I110" s="20">
        <f>IFERROR(VLOOKUP(C110,PRSMen2017[],1,FALSE),0)</f>
        <v>0</v>
      </c>
      <c r="J110" s="20">
        <f>IF(AND(A110&gt;0,ISNUMBER(A110)),IF(fix12M[[#This Row],[ABBib]]&gt;0,J109+1,J109),0)</f>
        <v>0</v>
      </c>
    </row>
    <row r="111" spans="9:10" x14ac:dyDescent="0.25">
      <c r="I111" s="20">
        <f>IFERROR(VLOOKUP(C111,PRSMen2017[],1,FALSE),0)</f>
        <v>0</v>
      </c>
      <c r="J111" s="20">
        <f>IF(AND(A111&gt;0,ISNUMBER(A111)),IF(fix12M[[#This Row],[ABBib]]&gt;0,J110+1,J110),0)</f>
        <v>0</v>
      </c>
    </row>
    <row r="112" spans="9:10" x14ac:dyDescent="0.25">
      <c r="I112" s="20">
        <f>IFERROR(VLOOKUP(C112,PRSMen2017[],1,FALSE),0)</f>
        <v>0</v>
      </c>
      <c r="J112" s="20">
        <f>IF(AND(A112&gt;0,ISNUMBER(A112)),IF(fix12M[[#This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IF(AND(A113&gt;0,ISNUMBER(A113)),IF(fix12M[[#This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IF(AND(A114&gt;0,ISNUMBER(A114)),IF(fix12M[[#This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IF(AND(A115&gt;0,ISNUMBER(A115)),IF(fix12M[[#This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IF(AND(A116&gt;0,ISNUMBER(A116)),IF(fix12M[[#This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IF(AND(A117&gt;0,ISNUMBER(A117)),IF(fix12M[[#This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IF(AND(A118&gt;0,ISNUMBER(A118)),IF(fix12M[[#This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IF(AND(A119&gt;0,ISNUMBER(A119)),IF(fix12M[[#This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IF(AND(A120&gt;0,ISNUMBER(A120)),IF(fix12M[[#This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IF(AND(A121&gt;0,ISNUMBER(A121)),IF(fix12M[[#This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IF(AND(A122&gt;0,ISNUMBER(A122)),IF(fix12M[[#This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IF(AND(A123&gt;0,ISNUMBER(A123)),IF(fix12M[[#This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IF(AND(A124&gt;0,ISNUMBER(A124)),IF(fix12M[[#This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IF(AND(A125&gt;0,ISNUMBER(A125)),IF(fix12M[[#This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IF(AND(A126&gt;0,ISNUMBER(A126)),IF(fix12M[[#This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IF(AND(A127&gt;0,ISNUMBER(A127)),IF(fix12M[[#This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IF(AND(A128&gt;0,ISNUMBER(A128)),IF(fix12M[[#This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IF(AND(A129&gt;0,ISNUMBER(A129)),IF(fix12M[[#This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IF(AND(A130&gt;0,ISNUMBER(A130)),IF(fix12M[[#This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IF(AND(A131&gt;0,ISNUMBER(A131)),IF(fix12M[[#This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IF(AND(A132&gt;0,ISNUMBER(A132)),IF(fix12M[[#This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IF(AND(A133&gt;0,ISNUMBER(A133)),IF(fix12M[[#This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IF(AND(A134&gt;0,ISNUMBER(A134)),IF(fix12M[[#This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IF(AND(A135&gt;0,ISNUMBER(A135)),IF(fix12M[[#This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IF(AND(A136&gt;0,ISNUMBER(A136)),IF(fix12M[[#This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IF(AND(A137&gt;0,ISNUMBER(A137)),IF(fix12M[[#This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IF(AND(A138&gt;0,ISNUMBER(A138)),IF(fix12M[[#This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IF(AND(A139&gt;0,ISNUMBER(A139)),IF(fix12M[[#This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IF(AND(A140&gt;0,ISNUMBER(A140)),IF(fix12M[[#This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IF(AND(A141&gt;0,ISNUMBER(A141)),IF(fix12M[[#This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IF(AND(A142&gt;0,ISNUMBER(A142)),IF(fix12M[[#This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IF(AND(A143&gt;0,ISNUMBER(A143)),IF(fix12M[[#This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IF(AND(A144&gt;0,ISNUMBER(A144)),IF(fix12M[[#This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IF(AND(A145&gt;0,ISNUMBER(A145)),IF(fix12M[[#This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IF(AND(A146&gt;0,ISNUMBER(A146)),IF(fix12M[[#This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IF(AND(A147&gt;0,ISNUMBER(A147)),IF(fix12M[[#This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IF(AND(A148&gt;0,ISNUMBER(A148)),IF(fix12M[[#This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IF(AND(A149&gt;0,ISNUMBER(A149)),IF(fix12M[[#This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IF(AND(A150&gt;0,ISNUMBER(A150)),IF(fix12M[[#This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IF(AND(A151&gt;0,ISNUMBER(A151)),IF(fix12M[[#This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IF(AND(A152&gt;0,ISNUMBER(A152)),IF(fix12M[[#This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140625" bestFit="1" customWidth="1"/>
    <col min="5" max="5" width="5" customWidth="1"/>
    <col min="6" max="6" width="7" customWidth="1"/>
  </cols>
  <sheetData>
    <row r="1" spans="1:10" x14ac:dyDescent="0.25">
      <c r="A1" t="s">
        <v>296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IF(AND(A3&gt;0,ISNUMBER(A3)),IF(fix13L[[#This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IF(AND(A4&gt;0,ISNUMBER(A4)),IF(fix13L[[#This Row],[ABBib]]&gt;0,J3+1,J3),0)</f>
        <v>0</v>
      </c>
    </row>
    <row r="5" spans="1:10" x14ac:dyDescent="0.25">
      <c r="A5">
        <v>1</v>
      </c>
      <c r="B5">
        <v>13</v>
      </c>
      <c r="C5">
        <v>107648</v>
      </c>
      <c r="D5" t="s">
        <v>247</v>
      </c>
      <c r="E5">
        <v>1997</v>
      </c>
      <c r="F5" t="s">
        <v>98</v>
      </c>
      <c r="I5" s="20">
        <f>IFERROR(VLOOKUP(C5,PRSWomen2017[],1,FALSE),0)</f>
        <v>107648</v>
      </c>
      <c r="J5" s="20">
        <f>IF(AND(A5&gt;0,ISNUMBER(A5)),IF(fix13L[[#This Row],[ABBib]]&gt;0,J4+1,J4),0)</f>
        <v>1</v>
      </c>
    </row>
    <row r="6" spans="1:10" x14ac:dyDescent="0.25">
      <c r="A6">
        <v>2</v>
      </c>
      <c r="B6">
        <v>2</v>
      </c>
      <c r="C6">
        <v>107696</v>
      </c>
      <c r="D6" t="s">
        <v>109</v>
      </c>
      <c r="E6">
        <v>1997</v>
      </c>
      <c r="F6" t="s">
        <v>98</v>
      </c>
      <c r="I6" s="20">
        <f>IFERROR(VLOOKUP(C6,PRSWomen2017[],1,FALSE),0)</f>
        <v>107696</v>
      </c>
      <c r="J6" s="20">
        <f>IF(AND(A6&gt;0,ISNUMBER(A6)),IF(fix13L[[#This Row],[ABBib]]&gt;0,J5+1,J5),0)</f>
        <v>2</v>
      </c>
    </row>
    <row r="7" spans="1:10" x14ac:dyDescent="0.25">
      <c r="A7">
        <v>3</v>
      </c>
      <c r="B7">
        <v>15</v>
      </c>
      <c r="C7">
        <v>107844</v>
      </c>
      <c r="D7" t="s">
        <v>118</v>
      </c>
      <c r="E7">
        <v>1999</v>
      </c>
      <c r="F7" t="s">
        <v>98</v>
      </c>
      <c r="I7" s="20">
        <f>IFERROR(VLOOKUP(C7,PRSWomen2017[],1,FALSE),0)</f>
        <v>107844</v>
      </c>
      <c r="J7" s="20">
        <f>IF(AND(A7&gt;0,ISNUMBER(A7)),IF(fix13L[[#This Row],[ABBib]]&gt;0,J6+1,J6),0)</f>
        <v>3</v>
      </c>
    </row>
    <row r="8" spans="1:10" x14ac:dyDescent="0.25">
      <c r="A8">
        <v>4</v>
      </c>
      <c r="B8">
        <v>11</v>
      </c>
      <c r="C8">
        <v>107868</v>
      </c>
      <c r="D8" t="s">
        <v>106</v>
      </c>
      <c r="E8">
        <v>1999</v>
      </c>
      <c r="F8" t="s">
        <v>98</v>
      </c>
      <c r="I8" s="20">
        <f>IFERROR(VLOOKUP(C8,PRSWomen2017[],1,FALSE),0)</f>
        <v>0</v>
      </c>
      <c r="J8" s="20">
        <f>IF(AND(A8&gt;0,ISNUMBER(A8)),IF(fix13L[[#This Row],[ABBib]]&gt;0,J7+1,J7),0)</f>
        <v>3</v>
      </c>
    </row>
    <row r="9" spans="1:10" x14ac:dyDescent="0.25">
      <c r="A9">
        <v>5</v>
      </c>
      <c r="B9">
        <v>4</v>
      </c>
      <c r="C9">
        <v>108018</v>
      </c>
      <c r="D9" t="s">
        <v>145</v>
      </c>
      <c r="E9">
        <v>2000</v>
      </c>
      <c r="F9" t="s">
        <v>98</v>
      </c>
      <c r="I9" s="20">
        <f>IFERROR(VLOOKUP(C9,PRSWomen2017[],1,FALSE),0)</f>
        <v>108018</v>
      </c>
      <c r="J9" s="20">
        <f>IF(AND(A9&gt;0,ISNUMBER(A9)),IF(fix13L[[#This Row],[ABBib]]&gt;0,J8+1,J8),0)</f>
        <v>4</v>
      </c>
    </row>
    <row r="10" spans="1:10" x14ac:dyDescent="0.25">
      <c r="A10">
        <v>6</v>
      </c>
      <c r="B10">
        <v>19</v>
      </c>
      <c r="C10">
        <v>107971</v>
      </c>
      <c r="D10" t="s">
        <v>256</v>
      </c>
      <c r="E10">
        <v>1999</v>
      </c>
      <c r="F10" t="s">
        <v>98</v>
      </c>
      <c r="I10" s="20">
        <f>IFERROR(VLOOKUP(C10,PRSWomen2017[],1,FALSE),0)</f>
        <v>107971</v>
      </c>
      <c r="J10" s="20">
        <f>IF(AND(A10&gt;0,ISNUMBER(A10)),IF(fix13L[[#This Row],[ABBib]]&gt;0,J9+1,J9),0)</f>
        <v>5</v>
      </c>
    </row>
    <row r="11" spans="1:10" x14ac:dyDescent="0.25">
      <c r="A11">
        <v>7</v>
      </c>
      <c r="B11">
        <v>24</v>
      </c>
      <c r="C11">
        <v>107997</v>
      </c>
      <c r="D11" t="s">
        <v>271</v>
      </c>
      <c r="E11">
        <v>2000</v>
      </c>
      <c r="F11" t="s">
        <v>98</v>
      </c>
      <c r="I11" s="20">
        <f>IFERROR(VLOOKUP(C11,PRSWomen2017[],1,FALSE),0)</f>
        <v>0</v>
      </c>
      <c r="J11" s="20">
        <f>IF(AND(A11&gt;0,ISNUMBER(A11)),IF(fix13L[[#This Row],[ABBib]]&gt;0,J10+1,J10),0)</f>
        <v>5</v>
      </c>
    </row>
    <row r="12" spans="1:10" x14ac:dyDescent="0.25">
      <c r="A12">
        <v>8</v>
      </c>
      <c r="B12">
        <v>17</v>
      </c>
      <c r="C12">
        <v>107848</v>
      </c>
      <c r="D12" t="s">
        <v>126</v>
      </c>
      <c r="E12">
        <v>1999</v>
      </c>
      <c r="F12" t="s">
        <v>98</v>
      </c>
      <c r="I12" s="20">
        <f>IFERROR(VLOOKUP(C12,PRSWomen2017[],1,FALSE),0)</f>
        <v>107848</v>
      </c>
      <c r="J12" s="20">
        <f>IF(AND(A12&gt;0,ISNUMBER(A12)),IF(fix13L[[#This Row],[ABBib]]&gt;0,J11+1,J11),0)</f>
        <v>6</v>
      </c>
    </row>
    <row r="13" spans="1:10" x14ac:dyDescent="0.25">
      <c r="A13">
        <v>9</v>
      </c>
      <c r="B13">
        <v>12</v>
      </c>
      <c r="C13">
        <v>107864</v>
      </c>
      <c r="D13" t="s">
        <v>265</v>
      </c>
      <c r="E13">
        <v>1999</v>
      </c>
      <c r="F13" t="s">
        <v>98</v>
      </c>
      <c r="I13" s="20">
        <f>IFERROR(VLOOKUP(C13,PRSWomen2017[],1,FALSE),0)</f>
        <v>0</v>
      </c>
      <c r="J13" s="20">
        <f>IF(AND(A13&gt;0,ISNUMBER(A13)),IF(fix13L[[#This Row],[ABBib]]&gt;0,J12+1,J12),0)</f>
        <v>6</v>
      </c>
    </row>
    <row r="14" spans="1:10" x14ac:dyDescent="0.25">
      <c r="A14">
        <v>10</v>
      </c>
      <c r="B14">
        <v>22</v>
      </c>
      <c r="C14">
        <v>108015</v>
      </c>
      <c r="D14" t="s">
        <v>122</v>
      </c>
      <c r="E14">
        <v>2000</v>
      </c>
      <c r="F14" t="s">
        <v>98</v>
      </c>
      <c r="I14" s="20">
        <f>IFERROR(VLOOKUP(C14,PRSWomen2017[],1,FALSE),0)</f>
        <v>108015</v>
      </c>
      <c r="J14" s="20">
        <f>IF(AND(A14&gt;0,ISNUMBER(A14)),IF(fix13L[[#This Row],[ABBib]]&gt;0,J13+1,J13),0)</f>
        <v>7</v>
      </c>
    </row>
    <row r="15" spans="1:10" x14ac:dyDescent="0.25">
      <c r="A15">
        <v>11</v>
      </c>
      <c r="B15">
        <v>5</v>
      </c>
      <c r="C15">
        <v>6536270</v>
      </c>
      <c r="D15" t="s">
        <v>295</v>
      </c>
      <c r="E15">
        <v>1999</v>
      </c>
      <c r="F15" t="s">
        <v>96</v>
      </c>
      <c r="I15" s="20">
        <f>IFERROR(VLOOKUP(C15,PRSWomen2017[],1,FALSE),0)</f>
        <v>0</v>
      </c>
      <c r="J15" s="20">
        <f>IF(AND(A15&gt;0,ISNUMBER(A15)),IF(fix13L[[#This Row],[ABBib]]&gt;0,J14+1,J14),0)</f>
        <v>7</v>
      </c>
    </row>
    <row r="16" spans="1:10" x14ac:dyDescent="0.25">
      <c r="A16">
        <v>12</v>
      </c>
      <c r="B16">
        <v>18</v>
      </c>
      <c r="C16">
        <v>108001</v>
      </c>
      <c r="D16" t="s">
        <v>140</v>
      </c>
      <c r="E16">
        <v>2000</v>
      </c>
      <c r="F16" t="s">
        <v>98</v>
      </c>
      <c r="I16" s="20">
        <f>IFERROR(VLOOKUP(C16,PRSWomen2017[],1,FALSE),0)</f>
        <v>108001</v>
      </c>
      <c r="J16" s="20">
        <f>IF(AND(A16&gt;0,ISNUMBER(A16)),IF(fix13L[[#This Row],[ABBib]]&gt;0,J15+1,J15),0)</f>
        <v>8</v>
      </c>
    </row>
    <row r="17" spans="1:10" x14ac:dyDescent="0.25">
      <c r="A17">
        <v>13</v>
      </c>
      <c r="B17">
        <v>3</v>
      </c>
      <c r="C17">
        <v>107843</v>
      </c>
      <c r="D17" t="s">
        <v>123</v>
      </c>
      <c r="E17">
        <v>1999</v>
      </c>
      <c r="F17" t="s">
        <v>98</v>
      </c>
      <c r="I17" s="20">
        <f>IFERROR(VLOOKUP(C17,PRSWomen2017[],1,FALSE),0)</f>
        <v>107843</v>
      </c>
      <c r="J17" s="20">
        <f>IF(AND(A17&gt;0,ISNUMBER(A17)),IF(fix13L[[#This Row],[ABBib]]&gt;0,J16+1,J16),0)</f>
        <v>9</v>
      </c>
    </row>
    <row r="18" spans="1:10" x14ac:dyDescent="0.25">
      <c r="A18">
        <v>14</v>
      </c>
      <c r="B18">
        <v>26</v>
      </c>
      <c r="C18">
        <v>107850</v>
      </c>
      <c r="D18" t="s">
        <v>151</v>
      </c>
      <c r="E18">
        <v>1999</v>
      </c>
      <c r="F18" t="s">
        <v>98</v>
      </c>
      <c r="I18" s="20">
        <f>IFERROR(VLOOKUP(C18,PRSWomen2017[],1,FALSE),0)</f>
        <v>107850</v>
      </c>
      <c r="J18" s="20">
        <f>IF(AND(A18&gt;0,ISNUMBER(A18)),IF(fix13L[[#This Row],[ABBib]]&gt;0,J17+1,J17),0)</f>
        <v>10</v>
      </c>
    </row>
    <row r="19" spans="1:10" x14ac:dyDescent="0.25">
      <c r="A19">
        <v>15</v>
      </c>
      <c r="B19">
        <v>25</v>
      </c>
      <c r="C19">
        <v>107992</v>
      </c>
      <c r="D19" t="s">
        <v>139</v>
      </c>
      <c r="E19">
        <v>2000</v>
      </c>
      <c r="F19" t="s">
        <v>98</v>
      </c>
      <c r="I19" s="20">
        <f>IFERROR(VLOOKUP(C19,PRSWomen2017[],1,FALSE),0)</f>
        <v>107992</v>
      </c>
      <c r="J19" s="20">
        <f>IF(AND(A19&gt;0,ISNUMBER(A19)),IF(fix13L[[#This Row],[ABBib]]&gt;0,J18+1,J18),0)</f>
        <v>11</v>
      </c>
    </row>
    <row r="20" spans="1:10" x14ac:dyDescent="0.25">
      <c r="A20">
        <v>16</v>
      </c>
      <c r="B20">
        <v>33</v>
      </c>
      <c r="C20">
        <v>6536266</v>
      </c>
      <c r="D20" t="s">
        <v>292</v>
      </c>
      <c r="E20">
        <v>1999</v>
      </c>
      <c r="F20" t="s">
        <v>96</v>
      </c>
      <c r="I20" s="20">
        <f>IFERROR(VLOOKUP(C20,PRSWomen2017[],1,FALSE),0)</f>
        <v>0</v>
      </c>
      <c r="J20" s="20">
        <f>IF(AND(A20&gt;0,ISNUMBER(A20)),IF(fix13L[[#This Row],[ABBib]]&gt;0,J19+1,J19),0)</f>
        <v>11</v>
      </c>
    </row>
    <row r="21" spans="1:10" x14ac:dyDescent="0.25">
      <c r="A21">
        <v>17</v>
      </c>
      <c r="B21">
        <v>27</v>
      </c>
      <c r="C21">
        <v>107837</v>
      </c>
      <c r="D21" t="s">
        <v>132</v>
      </c>
      <c r="E21">
        <v>1999</v>
      </c>
      <c r="F21" t="s">
        <v>98</v>
      </c>
      <c r="I21" s="20">
        <f>IFERROR(VLOOKUP(C21,PRSWomen2017[],1,FALSE),0)</f>
        <v>107837</v>
      </c>
      <c r="J21" s="20">
        <f>IF(AND(A21&gt;0,ISNUMBER(A21)),IF(fix13L[[#This Row],[ABBib]]&gt;0,J20+1,J20),0)</f>
        <v>12</v>
      </c>
    </row>
    <row r="22" spans="1:10" x14ac:dyDescent="0.25">
      <c r="A22" t="s">
        <v>138</v>
      </c>
      <c r="I22" s="20">
        <f>IFERROR(VLOOKUP(C22,PRSWomen2017[],1,FALSE),0)</f>
        <v>0</v>
      </c>
      <c r="J22" s="20">
        <f>IF(AND(A22&gt;0,ISNUMBER(A22)),IF(fix13L[[#This Row],[ABBib]]&gt;0,J21+1,J21),0)</f>
        <v>0</v>
      </c>
    </row>
    <row r="23" spans="1:10" x14ac:dyDescent="0.25">
      <c r="I23" s="20">
        <f>IFERROR(VLOOKUP(C23,PRSWomen2017[],1,FALSE),0)</f>
        <v>0</v>
      </c>
      <c r="J23" s="20">
        <f>IF(AND(A23&gt;0,ISNUMBER(A23)),IF(fix13L[[#This Row],[ABBib]]&gt;0,J22+1,J22),0)</f>
        <v>0</v>
      </c>
    </row>
    <row r="24" spans="1:10" x14ac:dyDescent="0.25">
      <c r="B24">
        <v>32</v>
      </c>
      <c r="C24">
        <v>107995</v>
      </c>
      <c r="D24" t="s">
        <v>264</v>
      </c>
      <c r="E24">
        <v>2000</v>
      </c>
      <c r="F24" t="s">
        <v>98</v>
      </c>
      <c r="I24" s="20">
        <f>IFERROR(VLOOKUP(C24,PRSWomen2017[],1,FALSE),0)</f>
        <v>0</v>
      </c>
      <c r="J24" s="20">
        <f>IF(AND(A24&gt;0,ISNUMBER(A24)),IF(fix13L[[#This Row],[ABBib]]&gt;0,J23+1,J23),0)</f>
        <v>0</v>
      </c>
    </row>
    <row r="25" spans="1:10" x14ac:dyDescent="0.25">
      <c r="B25">
        <v>9</v>
      </c>
      <c r="C25">
        <v>107838</v>
      </c>
      <c r="D25" t="s">
        <v>156</v>
      </c>
      <c r="E25">
        <v>1999</v>
      </c>
      <c r="F25" t="s">
        <v>98</v>
      </c>
      <c r="I25" s="20">
        <f>IFERROR(VLOOKUP(C25,PRSWomen2017[],1,FALSE),0)</f>
        <v>107838</v>
      </c>
      <c r="J25" s="20">
        <f>IF(AND(A25&gt;0,ISNUMBER(A25)),IF(fix13L[[#This Row],[ABBib]]&gt;0,J24+1,J24),0)</f>
        <v>0</v>
      </c>
    </row>
    <row r="26" spans="1:10" x14ac:dyDescent="0.25">
      <c r="B26">
        <v>7</v>
      </c>
      <c r="C26">
        <v>107993</v>
      </c>
      <c r="D26" t="s">
        <v>110</v>
      </c>
      <c r="E26">
        <v>2000</v>
      </c>
      <c r="F26" t="s">
        <v>98</v>
      </c>
      <c r="I26" s="20">
        <f>IFERROR(VLOOKUP(C26,PRSWomen2017[],1,FALSE),0)</f>
        <v>0</v>
      </c>
      <c r="J26" s="20">
        <f>IF(AND(A26&gt;0,ISNUMBER(A26)),IF(fix13L[[#This Row],[ABBib]]&gt;0,J25+1,J25),0)</f>
        <v>0</v>
      </c>
    </row>
    <row r="27" spans="1:10" x14ac:dyDescent="0.25">
      <c r="B27">
        <v>1</v>
      </c>
      <c r="C27">
        <v>516538</v>
      </c>
      <c r="D27" t="s">
        <v>111</v>
      </c>
      <c r="E27">
        <v>1999</v>
      </c>
      <c r="F27" t="s">
        <v>112</v>
      </c>
      <c r="I27" s="20">
        <f>IFERROR(VLOOKUP(C27,PRSWomen2017[],1,FALSE),0)</f>
        <v>516538</v>
      </c>
      <c r="J27" s="20">
        <f>IF(AND(A27&gt;0,ISNUMBER(A27)),IF(fix13L[[#This Row],[ABBib]]&gt;0,J26+1,J26),0)</f>
        <v>0</v>
      </c>
    </row>
    <row r="28" spans="1:10" x14ac:dyDescent="0.25">
      <c r="A28" t="s">
        <v>144</v>
      </c>
      <c r="I28" s="20">
        <f>IFERROR(VLOOKUP(C28,PRSWomen2017[],1,FALSE),0)</f>
        <v>0</v>
      </c>
      <c r="J28" s="20">
        <f>IF(AND(A28&gt;0,ISNUMBER(A28)),IF(fix13L[[#This Row],[ABBib]]&gt;0,J27+1,J27),0)</f>
        <v>0</v>
      </c>
    </row>
    <row r="29" spans="1:10" x14ac:dyDescent="0.25">
      <c r="I29" s="20">
        <f>IFERROR(VLOOKUP(C29,PRSWomen2017[],1,FALSE),0)</f>
        <v>0</v>
      </c>
      <c r="J29" s="20">
        <f>IF(AND(A29&gt;0,ISNUMBER(A29)),IF(fix13L[[#This Row],[ABBib]]&gt;0,J28+1,J28),0)</f>
        <v>0</v>
      </c>
    </row>
    <row r="30" spans="1:10" x14ac:dyDescent="0.25">
      <c r="B30">
        <v>31</v>
      </c>
      <c r="C30">
        <v>108017</v>
      </c>
      <c r="D30" t="s">
        <v>146</v>
      </c>
      <c r="E30">
        <v>2000</v>
      </c>
      <c r="F30" t="s">
        <v>98</v>
      </c>
      <c r="I30" s="20">
        <f>IFERROR(VLOOKUP(C30,PRSWomen2017[],1,FALSE),0)</f>
        <v>108017</v>
      </c>
      <c r="J30" s="20">
        <f>IF(AND(A30&gt;0,ISNUMBER(A30)),IF(fix13L[[#This Row],[ABBib]]&gt;0,J29+1,J29),0)</f>
        <v>0</v>
      </c>
    </row>
    <row r="31" spans="1:10" x14ac:dyDescent="0.25">
      <c r="B31">
        <v>30</v>
      </c>
      <c r="C31">
        <v>107849</v>
      </c>
      <c r="D31" t="s">
        <v>137</v>
      </c>
      <c r="E31">
        <v>1999</v>
      </c>
      <c r="F31" t="s">
        <v>98</v>
      </c>
      <c r="I31" s="20">
        <f>IFERROR(VLOOKUP(C31,PRSWomen2017[],1,FALSE),0)</f>
        <v>107849</v>
      </c>
      <c r="J31" s="20">
        <f>IF(AND(A31&gt;0,ISNUMBER(A31)),IF(fix13L[[#This Row],[ABBib]]&gt;0,J30+1,J30),0)</f>
        <v>0</v>
      </c>
    </row>
    <row r="32" spans="1:10" x14ac:dyDescent="0.25">
      <c r="B32">
        <v>29</v>
      </c>
      <c r="C32">
        <v>45399</v>
      </c>
      <c r="D32" t="s">
        <v>273</v>
      </c>
      <c r="E32">
        <v>1998</v>
      </c>
      <c r="F32" t="s">
        <v>274</v>
      </c>
      <c r="I32" s="20">
        <f>IFERROR(VLOOKUP(C32,PRSWomen2017[],1,FALSE),0)</f>
        <v>0</v>
      </c>
      <c r="J32" s="20">
        <f>IF(AND(A32&gt;0,ISNUMBER(A32)),IF(fix13L[[#This Row],[ABBib]]&gt;0,J31+1,J31),0)</f>
        <v>0</v>
      </c>
    </row>
    <row r="33" spans="1:10" x14ac:dyDescent="0.25">
      <c r="B33">
        <v>28</v>
      </c>
      <c r="C33">
        <v>45425</v>
      </c>
      <c r="D33" t="s">
        <v>293</v>
      </c>
      <c r="E33">
        <v>2000</v>
      </c>
      <c r="F33" t="s">
        <v>274</v>
      </c>
      <c r="I33" s="20">
        <f>IFERROR(VLOOKUP(C33,PRSWomen2017[],1,FALSE),0)</f>
        <v>0</v>
      </c>
      <c r="J33" s="20">
        <f>IF(AND(A33&gt;0,ISNUMBER(A33)),IF(fix13L[[#This Row],[ABBib]]&gt;0,J32+1,J32),0)</f>
        <v>0</v>
      </c>
    </row>
    <row r="34" spans="1:10" x14ac:dyDescent="0.25">
      <c r="B34">
        <v>23</v>
      </c>
      <c r="C34">
        <v>107951</v>
      </c>
      <c r="D34" t="s">
        <v>152</v>
      </c>
      <c r="E34">
        <v>1999</v>
      </c>
      <c r="F34" t="s">
        <v>98</v>
      </c>
      <c r="I34" s="20">
        <f>IFERROR(VLOOKUP(C34,PRSWomen2017[],1,FALSE),0)</f>
        <v>107951</v>
      </c>
      <c r="J34" s="20">
        <f>IF(AND(A34&gt;0,ISNUMBER(A34)),IF(fix13L[[#This Row],[ABBib]]&gt;0,J33+1,J33),0)</f>
        <v>0</v>
      </c>
    </row>
    <row r="35" spans="1:10" x14ac:dyDescent="0.25">
      <c r="B35">
        <v>21</v>
      </c>
      <c r="C35">
        <v>107996</v>
      </c>
      <c r="D35" t="s">
        <v>262</v>
      </c>
      <c r="E35">
        <v>2000</v>
      </c>
      <c r="F35" t="s">
        <v>98</v>
      </c>
      <c r="I35" s="20">
        <f>IFERROR(VLOOKUP(C35,PRSWomen2017[],1,FALSE),0)</f>
        <v>0</v>
      </c>
      <c r="J35" s="20">
        <f>IF(AND(A35&gt;0,ISNUMBER(A35)),IF(fix13L[[#This Row],[ABBib]]&gt;0,J34+1,J34),0)</f>
        <v>0</v>
      </c>
    </row>
    <row r="36" spans="1:10" x14ac:dyDescent="0.25">
      <c r="B36">
        <v>20</v>
      </c>
      <c r="C36">
        <v>107998</v>
      </c>
      <c r="D36" t="s">
        <v>261</v>
      </c>
      <c r="E36">
        <v>2000</v>
      </c>
      <c r="F36" t="s">
        <v>98</v>
      </c>
      <c r="I36" s="20">
        <f>IFERROR(VLOOKUP(C36,PRSWomen2017[],1,FALSE),0)</f>
        <v>0</v>
      </c>
      <c r="J36" s="20">
        <f>IF(AND(A36&gt;0,ISNUMBER(A36)),IF(fix13L[[#This Row],[ABBib]]&gt;0,J35+1,J35),0)</f>
        <v>0</v>
      </c>
    </row>
    <row r="37" spans="1:10" x14ac:dyDescent="0.25">
      <c r="B37">
        <v>16</v>
      </c>
      <c r="C37">
        <v>107839</v>
      </c>
      <c r="D37" t="s">
        <v>142</v>
      </c>
      <c r="E37">
        <v>1999</v>
      </c>
      <c r="F37" t="s">
        <v>98</v>
      </c>
      <c r="I37" s="20">
        <f>IFERROR(VLOOKUP(C37,PRSWomen2017[],1,FALSE),0)</f>
        <v>107839</v>
      </c>
      <c r="J37" s="20">
        <f>IF(AND(A37&gt;0,ISNUMBER(A37)),IF(fix13L[[#This Row],[ABBib]]&gt;0,J36+1,J36),0)</f>
        <v>0</v>
      </c>
    </row>
    <row r="38" spans="1:10" x14ac:dyDescent="0.25">
      <c r="B38">
        <v>14</v>
      </c>
      <c r="C38">
        <v>107869</v>
      </c>
      <c r="D38" t="s">
        <v>153</v>
      </c>
      <c r="E38">
        <v>1999</v>
      </c>
      <c r="F38" t="s">
        <v>98</v>
      </c>
      <c r="I38" s="20">
        <f>IFERROR(VLOOKUP(C38,PRSWomen2017[],1,FALSE),0)</f>
        <v>0</v>
      </c>
      <c r="J38" s="20">
        <f>IF(AND(A38&gt;0,ISNUMBER(A38)),IF(fix13L[[#This Row],[ABBib]]&gt;0,J37+1,J37),0)</f>
        <v>0</v>
      </c>
    </row>
    <row r="39" spans="1:10" x14ac:dyDescent="0.25">
      <c r="B39">
        <v>10</v>
      </c>
      <c r="C39">
        <v>107649</v>
      </c>
      <c r="D39" t="s">
        <v>119</v>
      </c>
      <c r="E39">
        <v>1997</v>
      </c>
      <c r="F39" t="s">
        <v>98</v>
      </c>
      <c r="I39" s="20">
        <f>IFERROR(VLOOKUP(C39,PRSWomen2017[],1,FALSE),0)</f>
        <v>107649</v>
      </c>
      <c r="J39" s="20">
        <f>IF(AND(A39&gt;0,ISNUMBER(A39)),IF(fix13L[[#This Row],[ABBib]]&gt;0,J38+1,J38),0)</f>
        <v>0</v>
      </c>
    </row>
    <row r="40" spans="1:10" x14ac:dyDescent="0.25">
      <c r="A40" s="20"/>
      <c r="B40" s="20">
        <v>8</v>
      </c>
      <c r="C40" s="20">
        <v>107991</v>
      </c>
      <c r="D40" s="20" t="s">
        <v>113</v>
      </c>
      <c r="E40" s="20">
        <v>2000</v>
      </c>
      <c r="F40" s="20" t="s">
        <v>98</v>
      </c>
      <c r="I40" s="20">
        <f>IFERROR(VLOOKUP(C42,PRSWomen2017[],1,FALSE),0)</f>
        <v>0</v>
      </c>
      <c r="J40" s="20">
        <f>IF(AND(A42&gt;0,ISNUMBER(A42)),IF(fix13L[[#This Row],[ABBib]]&gt;0,J39+1,J39),0)</f>
        <v>0</v>
      </c>
    </row>
    <row r="41" spans="1:10" x14ac:dyDescent="0.25">
      <c r="A41" s="20"/>
      <c r="B41" s="20">
        <v>6</v>
      </c>
      <c r="C41" s="20">
        <v>107841</v>
      </c>
      <c r="D41" s="20" t="s">
        <v>143</v>
      </c>
      <c r="E41" s="20">
        <v>1999</v>
      </c>
      <c r="F41" s="20" t="s">
        <v>98</v>
      </c>
      <c r="I41" s="20">
        <f>IFERROR(VLOOKUP(C43,PRSWomen2017[],1,FALSE),0)</f>
        <v>0</v>
      </c>
      <c r="J41" s="20">
        <f>IF(AND(A43&gt;0,ISNUMBER(A43)),IF(fix13L[[#This Row],[ABBib]]&gt;0,J40+1,J40),0)</f>
        <v>0</v>
      </c>
    </row>
    <row r="42" spans="1:10" x14ac:dyDescent="0.25">
      <c r="A42" s="20"/>
      <c r="B42" s="20"/>
      <c r="C42" s="20"/>
      <c r="D42" s="20"/>
      <c r="E42" s="20"/>
      <c r="F42" s="20"/>
      <c r="I42" s="20">
        <f>IFERROR(VLOOKUP(C44,PRSWomen2017[],1,FALSE),0)</f>
        <v>0</v>
      </c>
      <c r="J42" s="20">
        <f>IF(AND(A44&gt;0,ISNUMBER(A44)),IF(fix13L[[#This Row],[ABBib]]&gt;0,J41+1,J41),0)</f>
        <v>0</v>
      </c>
    </row>
    <row r="43" spans="1:10" x14ac:dyDescent="0.25">
      <c r="I43" s="20">
        <f>IFERROR(VLOOKUP(C45,PRSWomen2017[],1,FALSE),0)</f>
        <v>0</v>
      </c>
      <c r="J43" s="20">
        <f>IF(AND(A45&gt;0,ISNUMBER(A45)),IF(fix13L[[#This Row],[ABBib]]&gt;0,J42+1,J42),0)</f>
        <v>0</v>
      </c>
    </row>
    <row r="44" spans="1:10" x14ac:dyDescent="0.25">
      <c r="I44" s="20">
        <f>IFERROR(VLOOKUP(C46,PRSWomen2017[],1,FALSE),0)</f>
        <v>0</v>
      </c>
      <c r="J44" s="20">
        <f>IF(AND(A46&gt;0,ISNUMBER(A46)),IF(fix13L[[#This Row],[ABBib]]&gt;0,J43+1,J43),0)</f>
        <v>0</v>
      </c>
    </row>
    <row r="45" spans="1:10" x14ac:dyDescent="0.25">
      <c r="I45" s="20">
        <f>IFERROR(VLOOKUP(C47,PRSWomen2017[],1,FALSE),0)</f>
        <v>0</v>
      </c>
      <c r="J45" s="20">
        <f>IF(AND(A47&gt;0,ISNUMBER(A47)),IF(fix13L[[#This Row],[ABBib]]&gt;0,J44+1,J44),0)</f>
        <v>0</v>
      </c>
    </row>
    <row r="46" spans="1:10" x14ac:dyDescent="0.25">
      <c r="I46" s="20">
        <f>IFERROR(VLOOKUP(C48,PRSWomen2017[],1,FALSE),0)</f>
        <v>0</v>
      </c>
      <c r="J46" s="20">
        <f>IF(AND(A48&gt;0,ISNUMBER(A48)),IF(fix13L[[#This Row],[ABBib]]&gt;0,J45+1,J45),0)</f>
        <v>0</v>
      </c>
    </row>
    <row r="47" spans="1:10" x14ac:dyDescent="0.25">
      <c r="I47" s="20">
        <f>IFERROR(VLOOKUP(C49,PRSWomen2017[],1,FALSE),0)</f>
        <v>0</v>
      </c>
      <c r="J47" s="20">
        <f>IF(AND(A49&gt;0,ISNUMBER(A49)),IF(fix13L[[#This Row],[ABBib]]&gt;0,J46+1,J46),0)</f>
        <v>0</v>
      </c>
    </row>
    <row r="48" spans="1:10" x14ac:dyDescent="0.25">
      <c r="I48" s="20">
        <f>IFERROR(VLOOKUP(C50,PRSWomen2017[],1,FALSE),0)</f>
        <v>0</v>
      </c>
      <c r="J48" s="20">
        <f>IF(AND(A50&gt;0,ISNUMBER(A50)),IF(fix13L[[#This Row],[ABBib]]&gt;0,J47+1,J47),0)</f>
        <v>0</v>
      </c>
    </row>
    <row r="49" spans="9:10" x14ac:dyDescent="0.25">
      <c r="I49" s="20">
        <f>IFERROR(VLOOKUP(C51,PRSWomen2017[],1,FALSE),0)</f>
        <v>0</v>
      </c>
      <c r="J49" s="20">
        <f>IF(AND(A51&gt;0,ISNUMBER(A51)),IF(fix13L[[#This Row],[ABBib]]&gt;0,J48+1,J48),0)</f>
        <v>0</v>
      </c>
    </row>
    <row r="50" spans="9:10" x14ac:dyDescent="0.25">
      <c r="I50" s="20">
        <f>IFERROR(VLOOKUP(C52,PRSWomen2017[],1,FALSE),0)</f>
        <v>0</v>
      </c>
      <c r="J50" s="20">
        <f>IF(AND(A52&gt;0,ISNUMBER(A52)),IF(fix13L[[#This Row],[ABBib]]&gt;0,J49+1,J49),0)</f>
        <v>0</v>
      </c>
    </row>
    <row r="51" spans="9:10" x14ac:dyDescent="0.25">
      <c r="I51" s="20">
        <f>IFERROR(VLOOKUP(C53,PRSWomen2017[],1,FALSE),0)</f>
        <v>0</v>
      </c>
      <c r="J51" s="20">
        <f>IF(AND(A53&gt;0,ISNUMBER(A53)),IF(fix13L[[#This Row],[ABBib]]&gt;0,J50+1,J50),0)</f>
        <v>0</v>
      </c>
    </row>
    <row r="52" spans="9:10" x14ac:dyDescent="0.25">
      <c r="I52" s="20">
        <f>IFERROR(VLOOKUP(C54,PRSWomen2017[],1,FALSE),0)</f>
        <v>0</v>
      </c>
      <c r="J52" s="20">
        <f>IF(AND(A54&gt;0,ISNUMBER(A54)),IF(fix13L[[#This Row],[ABBib]]&gt;0,J51+1,J51),0)</f>
        <v>0</v>
      </c>
    </row>
    <row r="53" spans="9:10" x14ac:dyDescent="0.25">
      <c r="I53" s="20">
        <f>IFERROR(VLOOKUP(C55,PRSWomen2017[],1,FALSE),0)</f>
        <v>0</v>
      </c>
      <c r="J53" s="20">
        <f>IF(AND(A55&gt;0,ISNUMBER(A55)),IF(fix13L[[#This Row],[ABBib]]&gt;0,J52+1,J52),0)</f>
        <v>0</v>
      </c>
    </row>
    <row r="54" spans="9:10" x14ac:dyDescent="0.25">
      <c r="I54" s="20">
        <f>IFERROR(VLOOKUP(C56,PRSWomen2017[],1,FALSE),0)</f>
        <v>0</v>
      </c>
      <c r="J54" s="20">
        <f>IF(AND(A56&gt;0,ISNUMBER(A56)),IF(fix13L[[#This Row],[ABBib]]&gt;0,J53+1,J53),0)</f>
        <v>0</v>
      </c>
    </row>
    <row r="55" spans="9:10" x14ac:dyDescent="0.25">
      <c r="I55" s="20">
        <f>IFERROR(VLOOKUP(C57,PRSWomen2017[],1,FALSE),0)</f>
        <v>0</v>
      </c>
      <c r="J55" s="20">
        <f>IF(AND(A57&gt;0,ISNUMBER(A57)),IF(fix13L[[#This Row],[ABBib]]&gt;0,J54+1,J54),0)</f>
        <v>0</v>
      </c>
    </row>
    <row r="56" spans="9:10" x14ac:dyDescent="0.25">
      <c r="I56" s="20">
        <f>IFERROR(VLOOKUP(C58,PRSWomen2017[],1,FALSE),0)</f>
        <v>0</v>
      </c>
      <c r="J56" s="20">
        <f>IF(AND(A58&gt;0,ISNUMBER(A58)),IF(fix13L[[#This Row],[ABBib]]&gt;0,J55+1,J55),0)</f>
        <v>0</v>
      </c>
    </row>
    <row r="57" spans="9:10" x14ac:dyDescent="0.25">
      <c r="I57" s="20">
        <f>IFERROR(VLOOKUP(C59,PRSWomen2017[],1,FALSE),0)</f>
        <v>0</v>
      </c>
      <c r="J57" s="20">
        <f>IF(AND(A59&gt;0,ISNUMBER(A59)),IF(fix13L[[#This Row],[ABBib]]&gt;0,J56+1,J56),0)</f>
        <v>0</v>
      </c>
    </row>
    <row r="58" spans="9:10" x14ac:dyDescent="0.25">
      <c r="I58" s="20">
        <f>IFERROR(VLOOKUP(C60,PRSWomen2017[],1,FALSE),0)</f>
        <v>0</v>
      </c>
      <c r="J58" s="20">
        <f>IF(AND(A60&gt;0,ISNUMBER(A60)),IF(fix13L[[#This Row],[ABBib]]&gt;0,J57+1,J57),0)</f>
        <v>0</v>
      </c>
    </row>
    <row r="59" spans="9:10" x14ac:dyDescent="0.25">
      <c r="I59" s="20">
        <f>IFERROR(VLOOKUP(C61,PRSWomen2017[],1,FALSE),0)</f>
        <v>0</v>
      </c>
      <c r="J59" s="20">
        <f>IF(AND(A61&gt;0,ISNUMBER(A61)),IF(fix13L[[#This Row],[ABBib]]&gt;0,J58+1,J58),0)</f>
        <v>0</v>
      </c>
    </row>
    <row r="60" spans="9:10" x14ac:dyDescent="0.25">
      <c r="I60" s="20">
        <f>IFERROR(VLOOKUP(C62,PRSWomen2017[],1,FALSE),0)</f>
        <v>0</v>
      </c>
      <c r="J60" s="20">
        <f>IF(AND(A62&gt;0,ISNUMBER(A62)),IF(fix13L[[#This Row],[ABBib]]&gt;0,J59+1,J59),0)</f>
        <v>0</v>
      </c>
    </row>
    <row r="61" spans="9:10" x14ac:dyDescent="0.25">
      <c r="I61" s="20">
        <f>IFERROR(VLOOKUP(C63,PRSWomen2017[],1,FALSE),0)</f>
        <v>0</v>
      </c>
      <c r="J61" s="20">
        <f>IF(AND(A63&gt;0,ISNUMBER(A63)),IF(fix13L[[#This Row],[ABBib]]&gt;0,J60+1,J60),0)</f>
        <v>0</v>
      </c>
    </row>
    <row r="62" spans="9:10" x14ac:dyDescent="0.25">
      <c r="I62" s="20">
        <f>IFERROR(VLOOKUP(C64,PRSWomen2017[],1,FALSE),0)</f>
        <v>0</v>
      </c>
      <c r="J62" s="20">
        <f>IF(AND(A64&gt;0,ISNUMBER(A64)),IF(fix13L[[#This Row],[ABBib]]&gt;0,J61+1,J61),0)</f>
        <v>0</v>
      </c>
    </row>
    <row r="63" spans="9:10" x14ac:dyDescent="0.25">
      <c r="I63" s="20">
        <f>IFERROR(VLOOKUP(C65,PRSWomen2017[],1,FALSE),0)</f>
        <v>0</v>
      </c>
      <c r="J63" s="20">
        <f>IF(AND(A65&gt;0,ISNUMBER(A65)),IF(fix13L[[#This Row],[ABBib]]&gt;0,J62+1,J62),0)</f>
        <v>0</v>
      </c>
    </row>
    <row r="64" spans="9:10" x14ac:dyDescent="0.25">
      <c r="I64" s="20">
        <f>IFERROR(VLOOKUP(C66,PRSWomen2017[],1,FALSE),0)</f>
        <v>0</v>
      </c>
      <c r="J64" s="20">
        <f>IF(AND(A66&gt;0,ISNUMBER(A66)),IF(fix13L[[#This Row],[ABBib]]&gt;0,J63+1,J63),0)</f>
        <v>0</v>
      </c>
    </row>
    <row r="65" spans="9:10" x14ac:dyDescent="0.25">
      <c r="I65" s="20">
        <f>IFERROR(VLOOKUP(C67,PRSWomen2017[],1,FALSE),0)</f>
        <v>0</v>
      </c>
      <c r="J65" s="20">
        <f>IF(AND(A67&gt;0,ISNUMBER(A67)),IF(fix13L[[#This Row],[ABBib]]&gt;0,J64+1,J64),0)</f>
        <v>0</v>
      </c>
    </row>
    <row r="66" spans="9:10" x14ac:dyDescent="0.25">
      <c r="I66" s="20">
        <f>IFERROR(VLOOKUP(C68,PRSWomen2017[],1,FALSE),0)</f>
        <v>0</v>
      </c>
      <c r="J66" s="20">
        <f>IF(AND(A68&gt;0,ISNUMBER(A68)),IF(fix13L[[#This Row],[ABBib]]&gt;0,J65+1,J65),0)</f>
        <v>0</v>
      </c>
    </row>
    <row r="67" spans="9:10" x14ac:dyDescent="0.25">
      <c r="I67" s="20">
        <f>IFERROR(VLOOKUP(C69,PRSWomen2017[],1,FALSE),0)</f>
        <v>0</v>
      </c>
      <c r="J67" s="20">
        <f>IF(AND(A69&gt;0,ISNUMBER(A69)),IF(fix13L[[#This Row],[ABBib]]&gt;0,J66+1,J66),0)</f>
        <v>0</v>
      </c>
    </row>
    <row r="68" spans="9:10" x14ac:dyDescent="0.25">
      <c r="I68" s="20">
        <f>IFERROR(VLOOKUP(C70,PRSWomen2017[],1,FALSE),0)</f>
        <v>0</v>
      </c>
      <c r="J68" s="20">
        <f>IF(AND(A70&gt;0,ISNUMBER(A70)),IF(fix13L[[#This Row],[ABBib]]&gt;0,J67+1,J67),0)</f>
        <v>0</v>
      </c>
    </row>
    <row r="69" spans="9:10" x14ac:dyDescent="0.25">
      <c r="I69" s="20">
        <f>IFERROR(VLOOKUP(C71,PRSWomen2017[],1,FALSE),0)</f>
        <v>0</v>
      </c>
      <c r="J69" s="20">
        <f>IF(AND(A71&gt;0,ISNUMBER(A71)),IF(fix13L[[#This Row],[ABBib]]&gt;0,J68+1,J68),0)</f>
        <v>0</v>
      </c>
    </row>
    <row r="70" spans="9:10" x14ac:dyDescent="0.25">
      <c r="I70" s="20">
        <f>IFERROR(VLOOKUP(C72,PRSWomen2017[],1,FALSE),0)</f>
        <v>0</v>
      </c>
      <c r="J70" s="20">
        <f>IF(AND(A72&gt;0,ISNUMBER(A72)),IF(fix13L[[#This Row],[ABBib]]&gt;0,J69+1,J69),0)</f>
        <v>0</v>
      </c>
    </row>
    <row r="71" spans="9:10" x14ac:dyDescent="0.25">
      <c r="I71" s="20">
        <f>IFERROR(VLOOKUP(C73,PRSWomen2017[],1,FALSE),0)</f>
        <v>0</v>
      </c>
      <c r="J71" s="20">
        <f>IF(AND(A73&gt;0,ISNUMBER(A73)),IF(fix13L[[#This Row],[ABBib]]&gt;0,J70+1,J70),0)</f>
        <v>0</v>
      </c>
    </row>
    <row r="72" spans="9:10" x14ac:dyDescent="0.25">
      <c r="I72" s="20">
        <f>IFERROR(VLOOKUP(C74,PRSWomen2017[],1,FALSE),0)</f>
        <v>0</v>
      </c>
      <c r="J72" s="20">
        <f>IF(AND(A74&gt;0,ISNUMBER(A74)),IF(fix13L[[#This Row],[ABBib]]&gt;0,J71+1,J71),0)</f>
        <v>0</v>
      </c>
    </row>
    <row r="73" spans="9:10" x14ac:dyDescent="0.25">
      <c r="I73" s="20">
        <f>IFERROR(VLOOKUP(C75,PRSWomen2017[],1,FALSE),0)</f>
        <v>0</v>
      </c>
      <c r="J73" s="20">
        <f>IF(AND(A75&gt;0,ISNUMBER(A75)),IF(fix13L[[#This Row],[ABBib]]&gt;0,J72+1,J72),0)</f>
        <v>0</v>
      </c>
    </row>
    <row r="74" spans="9:10" x14ac:dyDescent="0.25">
      <c r="I74" s="20">
        <f>IFERROR(VLOOKUP(C76,PRSWomen2017[],1,FALSE),0)</f>
        <v>0</v>
      </c>
      <c r="J74" s="20">
        <f>IF(AND(A76&gt;0,ISNUMBER(A76)),IF(fix13L[[#This Row],[ABBib]]&gt;0,J73+1,J73),0)</f>
        <v>0</v>
      </c>
    </row>
    <row r="75" spans="9:10" x14ac:dyDescent="0.25">
      <c r="I75" s="20">
        <f>IFERROR(VLOOKUP(C77,PRSWomen2017[],1,FALSE),0)</f>
        <v>0</v>
      </c>
      <c r="J75" s="20">
        <f>IF(AND(A77&gt;0,ISNUMBER(A77)),IF(fix13L[[#This Row],[ABBib]]&gt;0,J74+1,J74),0)</f>
        <v>0</v>
      </c>
    </row>
    <row r="76" spans="9:10" x14ac:dyDescent="0.25">
      <c r="I76" s="20">
        <f>IFERROR(VLOOKUP(C78,PRSWomen2017[],1,FALSE),0)</f>
        <v>0</v>
      </c>
      <c r="J76" s="20">
        <f>IF(AND(A78&gt;0,ISNUMBER(A78)),IF(fix13L[[#This Row],[ABBib]]&gt;0,J75+1,J75),0)</f>
        <v>0</v>
      </c>
    </row>
    <row r="77" spans="9:10" x14ac:dyDescent="0.25">
      <c r="I77" s="20">
        <f>IFERROR(VLOOKUP(C79,PRSWomen2017[],1,FALSE),0)</f>
        <v>0</v>
      </c>
      <c r="J77" s="20">
        <f>IF(AND(A79&gt;0,ISNUMBER(A79)),IF(fix13L[[#This Row],[ABBib]]&gt;0,J76+1,J76),0)</f>
        <v>0</v>
      </c>
    </row>
    <row r="78" spans="9:10" x14ac:dyDescent="0.25">
      <c r="I78" s="20">
        <f>IFERROR(VLOOKUP(C80,PRSWomen2017[],1,FALSE),0)</f>
        <v>0</v>
      </c>
      <c r="J78" s="20">
        <f>IF(AND(A80&gt;0,ISNUMBER(A80)),IF(fix13L[[#This Row],[ABBib]]&gt;0,J77+1,J77),0)</f>
        <v>0</v>
      </c>
    </row>
    <row r="79" spans="9:10" x14ac:dyDescent="0.25">
      <c r="I79" s="20">
        <f>IFERROR(VLOOKUP(C81,PRSWomen2017[],1,FALSE),0)</f>
        <v>0</v>
      </c>
      <c r="J79" s="20">
        <f>IF(AND(A81&gt;0,ISNUMBER(A81)),IF(fix13L[[#This Row],[ABBib]]&gt;0,J78+1,J78),0)</f>
        <v>0</v>
      </c>
    </row>
    <row r="80" spans="9:10" x14ac:dyDescent="0.25">
      <c r="I80" s="20">
        <f>IFERROR(VLOOKUP(C82,PRSWomen2017[],1,FALSE),0)</f>
        <v>0</v>
      </c>
      <c r="J80" s="20">
        <f>IF(AND(A82&gt;0,ISNUMBER(A82)),IF(fix13L[[#This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IF(AND(A83&gt;0,ISNUMBER(A83)),IF(fix13L[[#This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IF(AND(A84&gt;0,ISNUMBER(A84)),IF(fix13L[[#This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IF(AND(A85&gt;0,ISNUMBER(A85)),IF(fix13L[[#This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IF(AND(A86&gt;0,ISNUMBER(A86)),IF(fix13L[[#This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IF(AND(A87&gt;0,ISNUMBER(A87)),IF(fix13L[[#This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IF(AND(A88&gt;0,ISNUMBER(A88)),IF(fix13L[[#This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IF(AND(A89&gt;0,ISNUMBER(A89)),IF(fix13L[[#This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IF(AND(A90&gt;0,ISNUMBER(A90)),IF(fix13L[[#This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IF(AND(A91&gt;0,ISNUMBER(A91)),IF(fix13L[[#This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IF(AND(A92&gt;0,ISNUMBER(A92)),IF(fix13L[[#This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IF(AND(A93&gt;0,ISNUMBER(A93)),IF(fix13L[[#This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IF(AND(A94&gt;0,ISNUMBER(A94)),IF(fix13L[[#This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IF(AND(A95&gt;0,ISNUMBER(A95)),IF(fix13L[[#This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IF(AND(A96&gt;0,ISNUMBER(A96)),IF(fix13L[[#This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IF(AND(A97&gt;0,ISNUMBER(A97)),IF(fix13L[[#This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IF(AND(A98&gt;0,ISNUMBER(A98)),IF(fix13L[[#This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IF(AND(A99&gt;0,ISNUMBER(A99)),IF(fix13L[[#This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IF(AND(A100&gt;0,ISNUMBER(A100)),IF(fix13L[[#This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IF(AND(A101&gt;0,ISNUMBER(A101)),IF(fix13L[[#This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IF(AND(A102&gt;0,ISNUMBER(A102)),IF(fix13L[[#This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IF(AND(A103&gt;0,ISNUMBER(A103)),IF(fix13L[[#This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IF(AND(A104&gt;0,ISNUMBER(A104)),IF(fix13L[[#This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IF(AND(A105&gt;0,ISNUMBER(A105)),IF(fix13L[[#This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IF(AND(A106&gt;0,ISNUMBER(A106)),IF(fix13L[[#This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IF(AND(A107&gt;0,ISNUMBER(A107)),IF(fix13L[[#This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IF(AND(A108&gt;0,ISNUMBER(A108)),IF(fix13L[[#This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IF(AND(A109&gt;0,ISNUMBER(A109)),IF(fix13L[[#This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IF(AND(A110&gt;0,ISNUMBER(A110)),IF(fix13L[[#This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IF(AND(A111&gt;0,ISNUMBER(A111)),IF(fix13L[[#This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IF(AND(A112&gt;0,ISNUMBER(A112)),IF(fix13L[[#This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IF(AND(A113&gt;0,ISNUMBER(A113)),IF(fix13L[[#This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IF(AND(A114&gt;0,ISNUMBER(A114)),IF(fix13L[[#This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IF(AND(A115&gt;0,ISNUMBER(A115)),IF(fix13L[[#This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IF(AND(A116&gt;0,ISNUMBER(A116)),IF(fix13L[[#This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IF(AND(A117&gt;0,ISNUMBER(A117)),IF(fix13L[[#This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IF(AND(A118&gt;0,ISNUMBER(A118)),IF(fix13L[[#This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IF(AND(A119&gt;0,ISNUMBER(A119)),IF(fix13L[[#This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IF(AND(A120&gt;0,ISNUMBER(A120)),IF(fix13L[[#This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IF(AND(A121&gt;0,ISNUMBER(A121)),IF(fix13L[[#This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IF(AND(A122&gt;0,ISNUMBER(A122)),IF(fix13L[[#This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IF(AND(A123&gt;0,ISNUMBER(A123)),IF(fix13L[[#This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IF(AND(A124&gt;0,ISNUMBER(A124)),IF(fix13L[[#This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IF(AND(A125&gt;0,ISNUMBER(A125)),IF(fix13L[[#This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IF(AND(A126&gt;0,ISNUMBER(A126)),IF(fix13L[[#This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IF(AND(A127&gt;0,ISNUMBER(A127)),IF(fix13L[[#This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IF(AND(A128&gt;0,ISNUMBER(A128)),IF(fix13L[[#This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IF(AND(A129&gt;0,ISNUMBER(A129)),IF(fix13L[[#This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IF(AND(A130&gt;0,ISNUMBER(A130)),IF(fix13L[[#This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IF(AND(A131&gt;0,ISNUMBER(A131)),IF(fix13L[[#This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IF(AND(A132&gt;0,ISNUMBER(A132)),IF(fix13L[[#This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IF(AND(A133&gt;0,ISNUMBER(A133)),IF(fix13L[[#This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IF(AND(A134&gt;0,ISNUMBER(A134)),IF(fix13L[[#This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IF(AND(A135&gt;0,ISNUMBER(A135)),IF(fix13L[[#This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IF(AND(A136&gt;0,ISNUMBER(A136)),IF(fix13L[[#This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IF(AND(A137&gt;0,ISNUMBER(A137)),IF(fix13L[[#This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IF(AND(A138&gt;0,ISNUMBER(A138)),IF(fix13L[[#This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IF(AND(A139&gt;0,ISNUMBER(A139)),IF(fix13L[[#This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IF(AND(A140&gt;0,ISNUMBER(A140)),IF(fix13L[[#This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IF(AND(A141&gt;0,ISNUMBER(A141)),IF(fix13L[[#This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IF(AND(A142&gt;0,ISNUMBER(A142)),IF(fix13L[[#This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IF(AND(A143&gt;0,ISNUMBER(A143)),IF(fix13L[[#This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IF(AND(A144&gt;0,ISNUMBER(A144)),IF(fix13L[[#This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IF(AND(A145&gt;0,ISNUMBER(A145)),IF(fix13L[[#This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IF(AND(A146&gt;0,ISNUMBER(A146)),IF(fix13L[[#This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IF(AND(A147&gt;0,ISNUMBER(A147)),IF(fix13L[[#This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IF(AND(A148&gt;0,ISNUMBER(A148)),IF(fix13L[[#This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IF(AND(A149&gt;0,ISNUMBER(A149)),IF(fix13L[[#This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IF(AND(A150&gt;0,ISNUMBER(A150)),IF(fix13L[[#This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IF(AND(A151&gt;0,ISNUMBER(A151)),IF(fix13L[[#This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IF(AND(A152&gt;0,ISNUMBER(A152)),IF(fix13L[[#This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IF(AND(A153&gt;0,ISNUMBER(A153)),IF(fix13L[[#This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IF(AND(A154&gt;0,ISNUMBER(A154)),IF(fix13L[[#This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0.5703125" bestFit="1" customWidth="1"/>
    <col min="5" max="5" width="5" customWidth="1"/>
    <col min="6" max="6" width="7" customWidth="1"/>
  </cols>
  <sheetData>
    <row r="1" spans="1:10" x14ac:dyDescent="0.25">
      <c r="A1" t="s">
        <v>576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IF(AND(A3&gt;0,ISNUMBER(A3)),IF(fix13M[[#This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IF(AND(A4&gt;0,ISNUMBER(A4)),IF(fix13M[[#This Row],[ABBib]]&gt;0,J3+1,J3),0)</f>
        <v>0</v>
      </c>
    </row>
    <row r="5" spans="1:10" x14ac:dyDescent="0.25">
      <c r="A5">
        <v>1</v>
      </c>
      <c r="B5">
        <v>8</v>
      </c>
      <c r="C5">
        <v>104469</v>
      </c>
      <c r="D5" t="s">
        <v>503</v>
      </c>
      <c r="E5">
        <v>1997</v>
      </c>
      <c r="F5" t="s">
        <v>98</v>
      </c>
      <c r="I5" s="20">
        <f>IFERROR(VLOOKUP(C5,PRSMen2017[],1,FALSE),0)</f>
        <v>104469</v>
      </c>
      <c r="J5" s="20">
        <f>IF(AND(A5&gt;0,ISNUMBER(A5)),IF(fix13M[[#This Row],[ABBib]]&gt;0,J4+1,J4),0)</f>
        <v>1</v>
      </c>
    </row>
    <row r="6" spans="1:10" x14ac:dyDescent="0.25">
      <c r="A6">
        <v>2</v>
      </c>
      <c r="B6">
        <v>5</v>
      </c>
      <c r="C6">
        <v>104354</v>
      </c>
      <c r="D6" t="s">
        <v>421</v>
      </c>
      <c r="E6">
        <v>1996</v>
      </c>
      <c r="F6" t="s">
        <v>98</v>
      </c>
      <c r="I6" s="20">
        <f>IFERROR(VLOOKUP(C6,PRSMen2017[],1,FALSE),0)</f>
        <v>104354</v>
      </c>
      <c r="J6" s="20">
        <f>IF(AND(A6&gt;0,ISNUMBER(A6)),IF(fix13M[[#This Row],[ABBib]]&gt;0,J5+1,J5),0)</f>
        <v>2</v>
      </c>
    </row>
    <row r="7" spans="1:10" x14ac:dyDescent="0.25">
      <c r="A7">
        <v>3</v>
      </c>
      <c r="B7">
        <v>7</v>
      </c>
      <c r="C7">
        <v>104697</v>
      </c>
      <c r="D7" t="s">
        <v>426</v>
      </c>
      <c r="E7">
        <v>1999</v>
      </c>
      <c r="F7" t="s">
        <v>98</v>
      </c>
      <c r="I7" s="20">
        <f>IFERROR(VLOOKUP(C7,PRSMen2017[],1,FALSE),0)</f>
        <v>104697</v>
      </c>
      <c r="J7" s="20">
        <f>IF(AND(A7&gt;0,ISNUMBER(A7)),IF(fix13M[[#This Row],[ABBib]]&gt;0,J6+1,J6),0)</f>
        <v>3</v>
      </c>
    </row>
    <row r="8" spans="1:10" x14ac:dyDescent="0.25">
      <c r="A8">
        <v>4</v>
      </c>
      <c r="B8">
        <v>3</v>
      </c>
      <c r="C8">
        <v>104680</v>
      </c>
      <c r="D8" t="s">
        <v>439</v>
      </c>
      <c r="E8">
        <v>1999</v>
      </c>
      <c r="F8" t="s">
        <v>98</v>
      </c>
      <c r="I8" s="20">
        <f>IFERROR(VLOOKUP(C8,PRSMen2017[],1,FALSE),0)</f>
        <v>104680</v>
      </c>
      <c r="J8" s="20">
        <f>IF(AND(A8&gt;0,ISNUMBER(A8)),IF(fix13M[[#This Row],[ABBib]]&gt;0,J7+1,J7),0)</f>
        <v>4</v>
      </c>
    </row>
    <row r="9" spans="1:10" x14ac:dyDescent="0.25">
      <c r="A9">
        <v>5</v>
      </c>
      <c r="B9">
        <v>12</v>
      </c>
      <c r="C9">
        <v>104346</v>
      </c>
      <c r="D9" t="s">
        <v>437</v>
      </c>
      <c r="E9">
        <v>1996</v>
      </c>
      <c r="F9" t="s">
        <v>98</v>
      </c>
      <c r="I9" s="20">
        <f>IFERROR(VLOOKUP(C9,PRSMen2017[],1,FALSE),0)</f>
        <v>104346</v>
      </c>
      <c r="J9" s="20">
        <f>IF(AND(A9&gt;0,ISNUMBER(A9)),IF(fix13M[[#This Row],[ABBib]]&gt;0,J8+1,J8),0)</f>
        <v>5</v>
      </c>
    </row>
    <row r="10" spans="1:10" x14ac:dyDescent="0.25">
      <c r="A10">
        <v>6</v>
      </c>
      <c r="B10">
        <v>2</v>
      </c>
      <c r="C10">
        <v>104590</v>
      </c>
      <c r="D10" t="s">
        <v>434</v>
      </c>
      <c r="E10">
        <v>1998</v>
      </c>
      <c r="F10" t="s">
        <v>98</v>
      </c>
      <c r="I10" s="20">
        <f>IFERROR(VLOOKUP(C10,PRSMen2017[],1,FALSE),0)</f>
        <v>104590</v>
      </c>
      <c r="J10" s="20">
        <f>IF(AND(A10&gt;0,ISNUMBER(A10)),IF(fix13M[[#This Row],[ABBib]]&gt;0,J9+1,J9),0)</f>
        <v>6</v>
      </c>
    </row>
    <row r="11" spans="1:10" x14ac:dyDescent="0.25">
      <c r="A11">
        <v>7</v>
      </c>
      <c r="B11">
        <v>11</v>
      </c>
      <c r="C11">
        <v>104885</v>
      </c>
      <c r="D11" t="s">
        <v>473</v>
      </c>
      <c r="E11">
        <v>2000</v>
      </c>
      <c r="F11" t="s">
        <v>98</v>
      </c>
      <c r="I11" s="20">
        <f>IFERROR(VLOOKUP(C11,PRSMen2017[],1,FALSE),0)</f>
        <v>104885</v>
      </c>
      <c r="J11" s="20">
        <f>IF(AND(A11&gt;0,ISNUMBER(A11)),IF(fix13M[[#This Row],[ABBib]]&gt;0,J10+1,J10),0)</f>
        <v>7</v>
      </c>
    </row>
    <row r="12" spans="1:10" x14ac:dyDescent="0.25">
      <c r="A12">
        <v>8</v>
      </c>
      <c r="B12">
        <v>1</v>
      </c>
      <c r="C12">
        <v>6293353</v>
      </c>
      <c r="D12" t="s">
        <v>538</v>
      </c>
      <c r="E12">
        <v>1999</v>
      </c>
      <c r="F12" t="s">
        <v>539</v>
      </c>
      <c r="I12" s="20">
        <f>IFERROR(VLOOKUP(C12,PRSMen2017[],1,FALSE),0)</f>
        <v>0</v>
      </c>
      <c r="J12" s="20">
        <f>IF(AND(A12&gt;0,ISNUMBER(A12)),IF(fix13M[[#This Row],[ABBib]]&gt;0,J11+1,J11),0)</f>
        <v>7</v>
      </c>
    </row>
    <row r="13" spans="1:10" x14ac:dyDescent="0.25">
      <c r="A13">
        <v>9</v>
      </c>
      <c r="B13">
        <v>16</v>
      </c>
      <c r="C13">
        <v>104880</v>
      </c>
      <c r="D13" t="s">
        <v>459</v>
      </c>
      <c r="E13">
        <v>2000</v>
      </c>
      <c r="F13" t="s">
        <v>98</v>
      </c>
      <c r="I13" s="20">
        <f>IFERROR(VLOOKUP(C13,PRSMen2017[],1,FALSE),0)</f>
        <v>104880</v>
      </c>
      <c r="J13" s="20">
        <f>IF(AND(A13&gt;0,ISNUMBER(A13)),IF(fix13M[[#This Row],[ABBib]]&gt;0,J12+1,J12),0)</f>
        <v>8</v>
      </c>
    </row>
    <row r="14" spans="1:10" x14ac:dyDescent="0.25">
      <c r="A14">
        <v>10</v>
      </c>
      <c r="B14">
        <v>10</v>
      </c>
      <c r="C14">
        <v>104890</v>
      </c>
      <c r="D14" t="s">
        <v>491</v>
      </c>
      <c r="E14">
        <v>2000</v>
      </c>
      <c r="F14" t="s">
        <v>98</v>
      </c>
      <c r="I14" s="20">
        <f>IFERROR(VLOOKUP(C14,PRSMen2017[],1,FALSE),0)</f>
        <v>0</v>
      </c>
      <c r="J14" s="20">
        <f>IF(AND(A14&gt;0,ISNUMBER(A14)),IF(fix13M[[#This Row],[ABBib]]&gt;0,J13+1,J13),0)</f>
        <v>8</v>
      </c>
    </row>
    <row r="15" spans="1:10" x14ac:dyDescent="0.25">
      <c r="A15">
        <v>11</v>
      </c>
      <c r="B15">
        <v>20</v>
      </c>
      <c r="C15">
        <v>104895</v>
      </c>
      <c r="D15" t="s">
        <v>463</v>
      </c>
      <c r="E15">
        <v>2000</v>
      </c>
      <c r="F15" t="s">
        <v>98</v>
      </c>
      <c r="I15" s="20">
        <f>IFERROR(VLOOKUP(C15,PRSMen2017[],1,FALSE),0)</f>
        <v>0</v>
      </c>
      <c r="J15" s="20">
        <f>IF(AND(A15&gt;0,ISNUMBER(A15)),IF(fix13M[[#This Row],[ABBib]]&gt;0,J14+1,J14),0)</f>
        <v>8</v>
      </c>
    </row>
    <row r="16" spans="1:10" x14ac:dyDescent="0.25">
      <c r="A16">
        <v>12</v>
      </c>
      <c r="B16">
        <v>6</v>
      </c>
      <c r="C16">
        <v>104712</v>
      </c>
      <c r="D16" t="s">
        <v>448</v>
      </c>
      <c r="E16">
        <v>1999</v>
      </c>
      <c r="F16" t="s">
        <v>98</v>
      </c>
      <c r="I16" s="20">
        <f>IFERROR(VLOOKUP(C16,PRSMen2017[],1,FALSE),0)</f>
        <v>0</v>
      </c>
      <c r="J16" s="20">
        <f>IF(AND(A16&gt;0,ISNUMBER(A16)),IF(fix13M[[#This Row],[ABBib]]&gt;0,J15+1,J15),0)</f>
        <v>8</v>
      </c>
    </row>
    <row r="17" spans="1:10" x14ac:dyDescent="0.25">
      <c r="A17">
        <v>13</v>
      </c>
      <c r="B17">
        <v>24</v>
      </c>
      <c r="C17">
        <v>104688</v>
      </c>
      <c r="D17" t="s">
        <v>456</v>
      </c>
      <c r="E17">
        <v>1999</v>
      </c>
      <c r="F17" t="s">
        <v>98</v>
      </c>
      <c r="I17" s="20">
        <f>IFERROR(VLOOKUP(C17,PRSMen2017[],1,FALSE),0)</f>
        <v>104688</v>
      </c>
      <c r="J17" s="20">
        <f>IF(AND(A17&gt;0,ISNUMBER(A17)),IF(fix13M[[#This Row],[ABBib]]&gt;0,J16+1,J16),0)</f>
        <v>9</v>
      </c>
    </row>
    <row r="18" spans="1:10" x14ac:dyDescent="0.25">
      <c r="A18">
        <v>14</v>
      </c>
      <c r="B18">
        <v>19</v>
      </c>
      <c r="C18">
        <v>104682</v>
      </c>
      <c r="D18" t="s">
        <v>495</v>
      </c>
      <c r="E18">
        <v>1999</v>
      </c>
      <c r="F18" t="s">
        <v>98</v>
      </c>
      <c r="I18" s="20">
        <f>IFERROR(VLOOKUP(C18,PRSMen2017[],1,FALSE),0)</f>
        <v>104682</v>
      </c>
      <c r="J18" s="20">
        <f>IF(AND(A18&gt;0,ISNUMBER(A18)),IF(fix13M[[#This Row],[ABBib]]&gt;0,J17+1,J17),0)</f>
        <v>10</v>
      </c>
    </row>
    <row r="19" spans="1:10" x14ac:dyDescent="0.25">
      <c r="A19">
        <v>15</v>
      </c>
      <c r="B19">
        <v>31</v>
      </c>
      <c r="C19">
        <v>104806</v>
      </c>
      <c r="D19" t="s">
        <v>545</v>
      </c>
      <c r="E19">
        <v>1999</v>
      </c>
      <c r="F19" t="s">
        <v>98</v>
      </c>
      <c r="I19" s="20">
        <f>IFERROR(VLOOKUP(C19,PRSMen2017[],1,FALSE),0)</f>
        <v>0</v>
      </c>
      <c r="J19" s="20">
        <f>IF(AND(A19&gt;0,ISNUMBER(A19)),IF(fix13M[[#This Row],[ABBib]]&gt;0,J18+1,J18),0)</f>
        <v>10</v>
      </c>
    </row>
    <row r="20" spans="1:10" x14ac:dyDescent="0.25">
      <c r="A20">
        <v>16</v>
      </c>
      <c r="B20">
        <v>23</v>
      </c>
      <c r="C20">
        <v>104713</v>
      </c>
      <c r="D20" t="s">
        <v>531</v>
      </c>
      <c r="E20">
        <v>1999</v>
      </c>
      <c r="F20" t="s">
        <v>98</v>
      </c>
      <c r="I20" s="20">
        <f>IFERROR(VLOOKUP(C20,PRSMen2017[],1,FALSE),0)</f>
        <v>0</v>
      </c>
      <c r="J20" s="20">
        <f>IF(AND(A20&gt;0,ISNUMBER(A20)),IF(fix13M[[#This Row],[ABBib]]&gt;0,J19+1,J19),0)</f>
        <v>10</v>
      </c>
    </row>
    <row r="21" spans="1:10" x14ac:dyDescent="0.25">
      <c r="A21">
        <v>17</v>
      </c>
      <c r="B21">
        <v>39</v>
      </c>
      <c r="C21">
        <v>6531915</v>
      </c>
      <c r="D21" t="s">
        <v>541</v>
      </c>
      <c r="E21">
        <v>1997</v>
      </c>
      <c r="F21" t="s">
        <v>96</v>
      </c>
      <c r="I21" s="20">
        <f>IFERROR(VLOOKUP(C21,PRSMen2017[],1,FALSE),0)</f>
        <v>0</v>
      </c>
      <c r="J21" s="20">
        <f>IF(AND(A21&gt;0,ISNUMBER(A21)),IF(fix13M[[#This Row],[ABBib]]&gt;0,J20+1,J20),0)</f>
        <v>10</v>
      </c>
    </row>
    <row r="22" spans="1:10" x14ac:dyDescent="0.25">
      <c r="A22">
        <v>18</v>
      </c>
      <c r="B22">
        <v>43</v>
      </c>
      <c r="C22">
        <v>104923</v>
      </c>
      <c r="D22" t="s">
        <v>479</v>
      </c>
      <c r="E22">
        <v>2000</v>
      </c>
      <c r="F22" t="s">
        <v>98</v>
      </c>
      <c r="I22" s="20">
        <f>IFERROR(VLOOKUP(C22,PRSMen2017[],1,FALSE),0)</f>
        <v>0</v>
      </c>
      <c r="J22" s="20">
        <f>IF(AND(A22&gt;0,ISNUMBER(A22)),IF(fix13M[[#This Row],[ABBib]]&gt;0,J21+1,J21),0)</f>
        <v>10</v>
      </c>
    </row>
    <row r="23" spans="1:10" x14ac:dyDescent="0.25">
      <c r="A23">
        <v>19</v>
      </c>
      <c r="B23">
        <v>34</v>
      </c>
      <c r="C23">
        <v>104879</v>
      </c>
      <c r="D23" t="s">
        <v>492</v>
      </c>
      <c r="E23">
        <v>2000</v>
      </c>
      <c r="F23" t="s">
        <v>98</v>
      </c>
      <c r="I23" s="20">
        <f>IFERROR(VLOOKUP(C23,PRSMen2017[],1,FALSE),0)</f>
        <v>104879</v>
      </c>
      <c r="J23" s="20">
        <f>IF(AND(A23&gt;0,ISNUMBER(A23)),IF(fix13M[[#This Row],[ABBib]]&gt;0,J22+1,J22),0)</f>
        <v>11</v>
      </c>
    </row>
    <row r="24" spans="1:10" x14ac:dyDescent="0.25">
      <c r="A24">
        <v>20</v>
      </c>
      <c r="B24">
        <v>54</v>
      </c>
      <c r="C24">
        <v>6532578</v>
      </c>
      <c r="D24" t="s">
        <v>566</v>
      </c>
      <c r="E24">
        <v>2000</v>
      </c>
      <c r="F24" t="s">
        <v>96</v>
      </c>
      <c r="I24" s="20">
        <f>IFERROR(VLOOKUP(C24,PRSMen2017[],1,FALSE),0)</f>
        <v>0</v>
      </c>
      <c r="J24" s="20">
        <f>IF(AND(A24&gt;0,ISNUMBER(A24)),IF(fix13M[[#This Row],[ABBib]]&gt;0,J23+1,J23),0)</f>
        <v>11</v>
      </c>
    </row>
    <row r="25" spans="1:10" x14ac:dyDescent="0.25">
      <c r="A25">
        <v>21</v>
      </c>
      <c r="B25">
        <v>55</v>
      </c>
      <c r="C25">
        <v>550106</v>
      </c>
      <c r="D25" t="s">
        <v>572</v>
      </c>
      <c r="E25">
        <v>2000</v>
      </c>
      <c r="F25" t="s">
        <v>573</v>
      </c>
      <c r="I25" s="20">
        <f>IFERROR(VLOOKUP(C25,PRSMen2017[],1,FALSE),0)</f>
        <v>0</v>
      </c>
      <c r="J25" s="20">
        <f>IF(AND(A25&gt;0,ISNUMBER(A25)),IF(fix13M[[#This Row],[ABBib]]&gt;0,J24+1,J24),0)</f>
        <v>11</v>
      </c>
    </row>
    <row r="26" spans="1:10" x14ac:dyDescent="0.25">
      <c r="A26">
        <v>22</v>
      </c>
      <c r="B26">
        <v>49</v>
      </c>
      <c r="C26">
        <v>104685</v>
      </c>
      <c r="D26" t="s">
        <v>483</v>
      </c>
      <c r="E26">
        <v>1999</v>
      </c>
      <c r="F26" t="s">
        <v>98</v>
      </c>
      <c r="I26" s="20">
        <f>IFERROR(VLOOKUP(C26,PRSMen2017[],1,FALSE),0)</f>
        <v>104685</v>
      </c>
      <c r="J26" s="20">
        <f>IF(AND(A26&gt;0,ISNUMBER(A26)),IF(fix13M[[#This Row],[ABBib]]&gt;0,J25+1,J25),0)</f>
        <v>12</v>
      </c>
    </row>
    <row r="27" spans="1:10" x14ac:dyDescent="0.25">
      <c r="A27">
        <v>23</v>
      </c>
      <c r="B27">
        <v>48</v>
      </c>
      <c r="C27">
        <v>221345</v>
      </c>
      <c r="D27" t="s">
        <v>568</v>
      </c>
      <c r="E27">
        <v>1999</v>
      </c>
      <c r="F27" t="s">
        <v>528</v>
      </c>
      <c r="I27" s="20">
        <f>IFERROR(VLOOKUP(C27,PRSMen2017[],1,FALSE),0)</f>
        <v>0</v>
      </c>
      <c r="J27" s="20">
        <f>IF(AND(A27&gt;0,ISNUMBER(A27)),IF(fix13M[[#This Row],[ABBib]]&gt;0,J26+1,J26),0)</f>
        <v>12</v>
      </c>
    </row>
    <row r="28" spans="1:10" x14ac:dyDescent="0.25">
      <c r="A28">
        <v>24</v>
      </c>
      <c r="B28">
        <v>51</v>
      </c>
      <c r="C28">
        <v>6532558</v>
      </c>
      <c r="D28" t="s">
        <v>574</v>
      </c>
      <c r="E28">
        <v>1999</v>
      </c>
      <c r="F28" t="s">
        <v>96</v>
      </c>
      <c r="I28" s="20">
        <f>IFERROR(VLOOKUP(C28,PRSMen2017[],1,FALSE),0)</f>
        <v>0</v>
      </c>
      <c r="J28" s="20">
        <f>IF(AND(A28&gt;0,ISNUMBER(A28)),IF(fix13M[[#This Row],[ABBib]]&gt;0,J27+1,J27),0)</f>
        <v>12</v>
      </c>
    </row>
    <row r="29" spans="1:10" x14ac:dyDescent="0.25">
      <c r="A29">
        <v>25</v>
      </c>
      <c r="B29">
        <v>41</v>
      </c>
      <c r="C29">
        <v>40656</v>
      </c>
      <c r="D29" t="s">
        <v>540</v>
      </c>
      <c r="E29">
        <v>2000</v>
      </c>
      <c r="F29" t="s">
        <v>274</v>
      </c>
      <c r="I29" s="20">
        <f>IFERROR(VLOOKUP(C29,PRSMen2017[],1,FALSE),0)</f>
        <v>0</v>
      </c>
      <c r="J29" s="20">
        <f>IF(AND(A29&gt;0,ISNUMBER(A29)),IF(fix13M[[#This Row],[ABBib]]&gt;0,J28+1,J28),0)</f>
        <v>12</v>
      </c>
    </row>
    <row r="30" spans="1:10" x14ac:dyDescent="0.25">
      <c r="A30">
        <v>26</v>
      </c>
      <c r="B30">
        <v>53</v>
      </c>
      <c r="C30">
        <v>104902</v>
      </c>
      <c r="D30" t="s">
        <v>569</v>
      </c>
      <c r="E30">
        <v>2000</v>
      </c>
      <c r="F30" t="s">
        <v>98</v>
      </c>
      <c r="I30" s="20">
        <f>IFERROR(VLOOKUP(C30,PRSMen2017[],1,FALSE),0)</f>
        <v>0</v>
      </c>
      <c r="J30" s="20">
        <f>IF(AND(A30&gt;0,ISNUMBER(A30)),IF(fix13M[[#This Row],[ABBib]]&gt;0,J29+1,J29),0)</f>
        <v>12</v>
      </c>
    </row>
    <row r="31" spans="1:10" x14ac:dyDescent="0.25">
      <c r="A31">
        <v>27</v>
      </c>
      <c r="B31">
        <v>52</v>
      </c>
      <c r="C31">
        <v>40622</v>
      </c>
      <c r="D31" t="s">
        <v>547</v>
      </c>
      <c r="E31">
        <v>1994</v>
      </c>
      <c r="F31" t="s">
        <v>274</v>
      </c>
      <c r="I31" s="20">
        <f>IFERROR(VLOOKUP(C31,PRSMen2017[],1,FALSE),0)</f>
        <v>0</v>
      </c>
      <c r="J31" s="20">
        <f>IF(AND(A31&gt;0,ISNUMBER(A31)),IF(fix13M[[#This Row],[ABBib]]&gt;0,J30+1,J30),0)</f>
        <v>12</v>
      </c>
    </row>
    <row r="32" spans="1:10" x14ac:dyDescent="0.25">
      <c r="A32" t="s">
        <v>138</v>
      </c>
      <c r="I32" s="20">
        <f>IFERROR(VLOOKUP(C32,PRSMen2017[],1,FALSE),0)</f>
        <v>0</v>
      </c>
      <c r="J32" s="20">
        <f>IF(AND(A32&gt;0,ISNUMBER(A32)),IF(fix13M[[#This Row],[ABBib]]&gt;0,J31+1,J31),0)</f>
        <v>0</v>
      </c>
    </row>
    <row r="33" spans="1:10" x14ac:dyDescent="0.25">
      <c r="I33" s="20">
        <f>IFERROR(VLOOKUP(C33,PRSMen2017[],1,FALSE),0)</f>
        <v>0</v>
      </c>
      <c r="J33" s="20">
        <f>IF(AND(A33&gt;0,ISNUMBER(A33)),IF(fix13M[[#This Row],[ABBib]]&gt;0,J32+1,J32),0)</f>
        <v>0</v>
      </c>
    </row>
    <row r="34" spans="1:10" x14ac:dyDescent="0.25">
      <c r="B34">
        <v>46</v>
      </c>
      <c r="C34">
        <v>104588</v>
      </c>
      <c r="D34" t="s">
        <v>469</v>
      </c>
      <c r="E34">
        <v>1998</v>
      </c>
      <c r="F34" t="s">
        <v>98</v>
      </c>
      <c r="I34" s="20">
        <f>IFERROR(VLOOKUP(C34,PRSMen2017[],1,FALSE),0)</f>
        <v>104588</v>
      </c>
      <c r="J34" s="20">
        <f>IF(AND(A34&gt;0,ISNUMBER(A34)),IF(fix13M[[#This Row],[ABBib]]&gt;0,J33+1,J33),0)</f>
        <v>0</v>
      </c>
    </row>
    <row r="35" spans="1:10" x14ac:dyDescent="0.25">
      <c r="B35">
        <v>40</v>
      </c>
      <c r="C35">
        <v>104914</v>
      </c>
      <c r="D35" t="s">
        <v>480</v>
      </c>
      <c r="E35">
        <v>2000</v>
      </c>
      <c r="F35" t="s">
        <v>98</v>
      </c>
      <c r="I35" s="20">
        <f>IFERROR(VLOOKUP(C35,PRSMen2017[],1,FALSE),0)</f>
        <v>0</v>
      </c>
      <c r="J35" s="20">
        <f>IF(AND(A35&gt;0,ISNUMBER(A35)),IF(fix13M[[#This Row],[ABBib]]&gt;0,J34+1,J34),0)</f>
        <v>0</v>
      </c>
    </row>
    <row r="36" spans="1:10" x14ac:dyDescent="0.25">
      <c r="B36">
        <v>35</v>
      </c>
      <c r="C36">
        <v>104689</v>
      </c>
      <c r="D36" t="s">
        <v>486</v>
      </c>
      <c r="E36">
        <v>1999</v>
      </c>
      <c r="F36" t="s">
        <v>98</v>
      </c>
      <c r="I36" s="20">
        <f>IFERROR(VLOOKUP(C36,PRSMen2017[],1,FALSE),0)</f>
        <v>104689</v>
      </c>
      <c r="J36" s="20">
        <f>IF(AND(A36&gt;0,ISNUMBER(A36)),IF(fix13M[[#This Row],[ABBib]]&gt;0,J35+1,J35),0)</f>
        <v>0</v>
      </c>
    </row>
    <row r="37" spans="1:10" x14ac:dyDescent="0.25">
      <c r="B37">
        <v>33</v>
      </c>
      <c r="C37">
        <v>104338</v>
      </c>
      <c r="D37" t="s">
        <v>554</v>
      </c>
      <c r="E37">
        <v>1996</v>
      </c>
      <c r="F37" t="s">
        <v>98</v>
      </c>
      <c r="I37" s="20">
        <f>IFERROR(VLOOKUP(C37,PRSMen2017[],1,FALSE),0)</f>
        <v>104338</v>
      </c>
      <c r="J37" s="20">
        <f>IF(AND(A37&gt;0,ISNUMBER(A37)),IF(fix13M[[#This Row],[ABBib]]&gt;0,J36+1,J36),0)</f>
        <v>0</v>
      </c>
    </row>
    <row r="38" spans="1:10" x14ac:dyDescent="0.25">
      <c r="B38">
        <v>28</v>
      </c>
      <c r="C38">
        <v>104882</v>
      </c>
      <c r="D38" t="s">
        <v>450</v>
      </c>
      <c r="E38">
        <v>2000</v>
      </c>
      <c r="F38" t="s">
        <v>98</v>
      </c>
      <c r="I38" s="20">
        <f>IFERROR(VLOOKUP(C38,PRSMen2017[],1,FALSE),0)</f>
        <v>104882</v>
      </c>
      <c r="J38" s="20">
        <f>IF(AND(A38&gt;0,ISNUMBER(A38)),IF(fix13M[[#This Row],[ABBib]]&gt;0,J37+1,J37),0)</f>
        <v>0</v>
      </c>
    </row>
    <row r="39" spans="1:10" x14ac:dyDescent="0.25">
      <c r="B39">
        <v>26</v>
      </c>
      <c r="C39">
        <v>6532083</v>
      </c>
      <c r="D39" t="s">
        <v>570</v>
      </c>
      <c r="E39">
        <v>1998</v>
      </c>
      <c r="F39" t="s">
        <v>96</v>
      </c>
      <c r="I39" s="20">
        <f>IFERROR(VLOOKUP(C39,PRSMen2017[],1,FALSE),0)</f>
        <v>0</v>
      </c>
      <c r="J39" s="20">
        <f>IF(AND(A39&gt;0,ISNUMBER(A39)),IF(fix13M[[#This Row],[ABBib]]&gt;0,J38+1,J38),0)</f>
        <v>0</v>
      </c>
    </row>
    <row r="40" spans="1:10" x14ac:dyDescent="0.25">
      <c r="B40">
        <v>25</v>
      </c>
      <c r="C40">
        <v>104887</v>
      </c>
      <c r="D40" t="s">
        <v>537</v>
      </c>
      <c r="E40">
        <v>2000</v>
      </c>
      <c r="F40" t="s">
        <v>98</v>
      </c>
      <c r="I40" s="20">
        <f>IFERROR(VLOOKUP(C40,PRSMen2017[],1,FALSE),0)</f>
        <v>0</v>
      </c>
      <c r="J40" s="20">
        <f>IF(AND(A40&gt;0,ISNUMBER(A40)),IF(fix13M[[#This Row],[ABBib]]&gt;0,J39+1,J39),0)</f>
        <v>0</v>
      </c>
    </row>
    <row r="41" spans="1:10" x14ac:dyDescent="0.25">
      <c r="B41">
        <v>21</v>
      </c>
      <c r="C41">
        <v>104698</v>
      </c>
      <c r="D41" t="s">
        <v>454</v>
      </c>
      <c r="E41">
        <v>1999</v>
      </c>
      <c r="F41" t="s">
        <v>98</v>
      </c>
      <c r="I41" s="20">
        <f>IFERROR(VLOOKUP(C41,PRSMen2017[],1,FALSE),0)</f>
        <v>104698</v>
      </c>
      <c r="J41" s="20">
        <f>IF(AND(A41&gt;0,ISNUMBER(A41)),IF(fix13M[[#This Row],[ABBib]]&gt;0,J40+1,J40),0)</f>
        <v>0</v>
      </c>
    </row>
    <row r="42" spans="1:10" x14ac:dyDescent="0.25">
      <c r="B42">
        <v>17</v>
      </c>
      <c r="C42">
        <v>104695</v>
      </c>
      <c r="D42" t="s">
        <v>497</v>
      </c>
      <c r="E42">
        <v>1999</v>
      </c>
      <c r="F42" t="s">
        <v>98</v>
      </c>
      <c r="I42" s="20">
        <f>IFERROR(VLOOKUP(C42,PRSMen2017[],1,FALSE),0)</f>
        <v>104695</v>
      </c>
      <c r="J42" s="20">
        <f>IF(AND(A42&gt;0,ISNUMBER(A42)),IF(fix13M[[#This Row],[ABBib]]&gt;0,J41+1,J41),0)</f>
        <v>0</v>
      </c>
    </row>
    <row r="43" spans="1:10" x14ac:dyDescent="0.25">
      <c r="B43">
        <v>14</v>
      </c>
      <c r="C43">
        <v>104710</v>
      </c>
      <c r="D43" t="s">
        <v>444</v>
      </c>
      <c r="E43">
        <v>1999</v>
      </c>
      <c r="F43" t="s">
        <v>98</v>
      </c>
      <c r="I43" s="20">
        <f>IFERROR(VLOOKUP(C43,PRSMen2017[],1,FALSE),0)</f>
        <v>0</v>
      </c>
      <c r="J43" s="20">
        <f>IF(AND(A43&gt;0,ISNUMBER(A43)),IF(fix13M[[#This Row],[ABBib]]&gt;0,J42+1,J42),0)</f>
        <v>0</v>
      </c>
    </row>
    <row r="44" spans="1:10" x14ac:dyDescent="0.25">
      <c r="B44">
        <v>9</v>
      </c>
      <c r="C44">
        <v>104582</v>
      </c>
      <c r="D44" t="s">
        <v>435</v>
      </c>
      <c r="E44">
        <v>1998</v>
      </c>
      <c r="F44" t="s">
        <v>98</v>
      </c>
      <c r="I44" s="20">
        <f>IFERROR(VLOOKUP(C44,PRSMen2017[],1,FALSE),0)</f>
        <v>104582</v>
      </c>
      <c r="J44" s="20">
        <f>IF(AND(A44&gt;0,ISNUMBER(A44)),IF(fix13M[[#This Row],[ABBib]]&gt;0,J43+1,J43),0)</f>
        <v>0</v>
      </c>
    </row>
    <row r="45" spans="1:10" x14ac:dyDescent="0.25">
      <c r="B45">
        <v>4</v>
      </c>
      <c r="C45">
        <v>104601</v>
      </c>
      <c r="D45" t="s">
        <v>455</v>
      </c>
      <c r="E45">
        <v>1998</v>
      </c>
      <c r="F45" t="s">
        <v>98</v>
      </c>
      <c r="I45" s="20">
        <f>IFERROR(VLOOKUP(C45,PRSMen2017[],1,FALSE),0)</f>
        <v>104601</v>
      </c>
      <c r="J45" s="20">
        <f>IF(AND(A45&gt;0,ISNUMBER(A45)),IF(fix13M[[#This Row],[ABBib]]&gt;0,J44+1,J44),0)</f>
        <v>0</v>
      </c>
    </row>
    <row r="46" spans="1:10" x14ac:dyDescent="0.25">
      <c r="A46" t="s">
        <v>144</v>
      </c>
      <c r="I46" s="20">
        <f>IFERROR(VLOOKUP(C46,PRSMen2017[],1,FALSE),0)</f>
        <v>0</v>
      </c>
      <c r="J46" s="20">
        <f>IF(AND(A46&gt;0,ISNUMBER(A46)),IF(fix13M[[#This Row],[ABBib]]&gt;0,J45+1,J45),0)</f>
        <v>0</v>
      </c>
    </row>
    <row r="47" spans="1:10" x14ac:dyDescent="0.25">
      <c r="I47" s="20">
        <f>IFERROR(VLOOKUP(C47,PRSMen2017[],1,FALSE),0)</f>
        <v>0</v>
      </c>
      <c r="J47" s="20">
        <f>IF(AND(A47&gt;0,ISNUMBER(A47)),IF(fix13M[[#This Row],[ABBib]]&gt;0,J46+1,J46),0)</f>
        <v>0</v>
      </c>
    </row>
    <row r="48" spans="1:10" x14ac:dyDescent="0.25">
      <c r="B48">
        <v>56</v>
      </c>
      <c r="C48">
        <v>104889</v>
      </c>
      <c r="D48" t="s">
        <v>571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IF(AND(A48&gt;0,ISNUMBER(A48)),IF(fix13M[[#This Row],[ABBib]]&gt;0,J47+1,J47),0)</f>
        <v>0</v>
      </c>
    </row>
    <row r="49" spans="2:10" x14ac:dyDescent="0.25">
      <c r="B49">
        <v>50</v>
      </c>
      <c r="C49">
        <v>104878</v>
      </c>
      <c r="D49" t="s">
        <v>481</v>
      </c>
      <c r="E49">
        <v>2000</v>
      </c>
      <c r="F49" t="s">
        <v>98</v>
      </c>
      <c r="I49" s="20">
        <f>IFERROR(VLOOKUP(C49,PRSMen2017[],1,FALSE),0)</f>
        <v>104878</v>
      </c>
      <c r="J49" s="20">
        <f>IF(AND(A49&gt;0,ISNUMBER(A49)),IF(fix13M[[#This Row],[ABBib]]&gt;0,J48+1,J48),0)</f>
        <v>0</v>
      </c>
    </row>
    <row r="50" spans="2:10" x14ac:dyDescent="0.25">
      <c r="B50">
        <v>47</v>
      </c>
      <c r="C50">
        <v>40642</v>
      </c>
      <c r="D50" t="s">
        <v>562</v>
      </c>
      <c r="E50">
        <v>1999</v>
      </c>
      <c r="F50" t="s">
        <v>274</v>
      </c>
      <c r="I50" s="20">
        <f>IFERROR(VLOOKUP(C50,PRSMen2017[],1,FALSE),0)</f>
        <v>0</v>
      </c>
      <c r="J50" s="20">
        <f>IF(AND(A50&gt;0,ISNUMBER(A50)),IF(fix13M[[#This Row],[ABBib]]&gt;0,J49+1,J49),0)</f>
        <v>0</v>
      </c>
    </row>
    <row r="51" spans="2:10" x14ac:dyDescent="0.25">
      <c r="B51">
        <v>45</v>
      </c>
      <c r="C51">
        <v>104681</v>
      </c>
      <c r="D51" t="s">
        <v>466</v>
      </c>
      <c r="E51">
        <v>1999</v>
      </c>
      <c r="F51" t="s">
        <v>98</v>
      </c>
      <c r="I51" s="20">
        <f>IFERROR(VLOOKUP(C51,PRSMen2017[],1,FALSE),0)</f>
        <v>104681</v>
      </c>
      <c r="J51" s="20">
        <f>IF(AND(A51&gt;0,ISNUMBER(A51)),IF(fix13M[[#This Row],[ABBib]]&gt;0,J50+1,J50),0)</f>
        <v>0</v>
      </c>
    </row>
    <row r="52" spans="2:10" x14ac:dyDescent="0.25">
      <c r="B52">
        <v>44</v>
      </c>
      <c r="C52">
        <v>40658</v>
      </c>
      <c r="D52" t="s">
        <v>563</v>
      </c>
      <c r="E52">
        <v>2000</v>
      </c>
      <c r="F52" t="s">
        <v>274</v>
      </c>
      <c r="I52" s="20">
        <f>IFERROR(VLOOKUP(C52,PRSMen2017[],1,FALSE),0)</f>
        <v>0</v>
      </c>
      <c r="J52" s="20">
        <f>IF(AND(A52&gt;0,ISNUMBER(A52)),IF(fix13M[[#This Row],[ABBib]]&gt;0,J51+1,J51),0)</f>
        <v>0</v>
      </c>
    </row>
    <row r="53" spans="2:10" x14ac:dyDescent="0.25">
      <c r="B53">
        <v>42</v>
      </c>
      <c r="C53">
        <v>104696</v>
      </c>
      <c r="D53" t="s">
        <v>468</v>
      </c>
      <c r="E53">
        <v>1999</v>
      </c>
      <c r="F53" t="s">
        <v>98</v>
      </c>
      <c r="I53" s="20">
        <f>IFERROR(VLOOKUP(C53,PRSMen2017[],1,FALSE),0)</f>
        <v>104696</v>
      </c>
      <c r="J53" s="20">
        <f>IF(AND(A53&gt;0,ISNUMBER(A53)),IF(fix13M[[#This Row],[ABBib]]&gt;0,J52+1,J52),0)</f>
        <v>0</v>
      </c>
    </row>
    <row r="54" spans="2:10" x14ac:dyDescent="0.25">
      <c r="B54">
        <v>38</v>
      </c>
      <c r="C54">
        <v>104918</v>
      </c>
      <c r="D54" t="s">
        <v>457</v>
      </c>
      <c r="E54">
        <v>2000</v>
      </c>
      <c r="F54" t="s">
        <v>98</v>
      </c>
      <c r="I54" s="20">
        <f>IFERROR(VLOOKUP(C54,PRSMen2017[],1,FALSE),0)</f>
        <v>104918</v>
      </c>
      <c r="J54" s="20">
        <f>IF(AND(A54&gt;0,ISNUMBER(A54)),IF(fix13M[[#This Row],[ABBib]]&gt;0,J53+1,J53),0)</f>
        <v>0</v>
      </c>
    </row>
    <row r="55" spans="2:10" x14ac:dyDescent="0.25">
      <c r="B55">
        <v>37</v>
      </c>
      <c r="C55">
        <v>104901</v>
      </c>
      <c r="D55" t="s">
        <v>482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IF(AND(A55&gt;0,ISNUMBER(A55)),IF(fix13M[[#This Row],[ABBib]]&gt;0,J54+1,J54),0)</f>
        <v>0</v>
      </c>
    </row>
    <row r="56" spans="2:10" x14ac:dyDescent="0.25">
      <c r="B56">
        <v>36</v>
      </c>
      <c r="C56">
        <v>104896</v>
      </c>
      <c r="D56" t="s">
        <v>460</v>
      </c>
      <c r="E56">
        <v>2000</v>
      </c>
      <c r="F56" t="s">
        <v>98</v>
      </c>
      <c r="I56" s="20">
        <f>IFERROR(VLOOKUP(C56,PRSMen2017[],1,FALSE),0)</f>
        <v>0</v>
      </c>
      <c r="J56" s="20">
        <f>IF(AND(A56&gt;0,ISNUMBER(A56)),IF(fix13M[[#This Row],[ABBib]]&gt;0,J55+1,J55),0)</f>
        <v>0</v>
      </c>
    </row>
    <row r="57" spans="2:10" x14ac:dyDescent="0.25">
      <c r="B57">
        <v>32</v>
      </c>
      <c r="C57">
        <v>750107</v>
      </c>
      <c r="D57" t="s">
        <v>452</v>
      </c>
      <c r="E57">
        <v>1998</v>
      </c>
      <c r="F57" t="s">
        <v>453</v>
      </c>
      <c r="I57" s="20">
        <f>IFERROR(VLOOKUP(C57,PRSMen2017[],1,FALSE),0)</f>
        <v>750107</v>
      </c>
      <c r="J57" s="20">
        <f>IF(AND(A57&gt;0,ISNUMBER(A57)),IF(fix13M[[#This Row],[ABBib]]&gt;0,J56+1,J56),0)</f>
        <v>0</v>
      </c>
    </row>
    <row r="58" spans="2:10" x14ac:dyDescent="0.25">
      <c r="B58">
        <v>30</v>
      </c>
      <c r="C58">
        <v>104891</v>
      </c>
      <c r="D58" t="s">
        <v>558</v>
      </c>
      <c r="E58">
        <v>2000</v>
      </c>
      <c r="F58" t="s">
        <v>98</v>
      </c>
      <c r="I58" s="20">
        <f>IFERROR(VLOOKUP(C58,PRSMen2017[],1,FALSE),0)</f>
        <v>0</v>
      </c>
      <c r="J58" s="20">
        <f>IF(AND(A58&gt;0,ISNUMBER(A58)),IF(fix13M[[#This Row],[ABBib]]&gt;0,J57+1,J57),0)</f>
        <v>0</v>
      </c>
    </row>
    <row r="59" spans="2:10" x14ac:dyDescent="0.25">
      <c r="B59">
        <v>29</v>
      </c>
      <c r="C59">
        <v>104917</v>
      </c>
      <c r="D59" t="s">
        <v>478</v>
      </c>
      <c r="E59">
        <v>2000</v>
      </c>
      <c r="F59" t="s">
        <v>98</v>
      </c>
      <c r="I59" s="20">
        <f>IFERROR(VLOOKUP(C59,PRSMen2017[],1,FALSE),0)</f>
        <v>104917</v>
      </c>
      <c r="J59" s="20">
        <f>IF(AND(A59&gt;0,ISNUMBER(A59)),IF(fix13M[[#This Row],[ABBib]]&gt;0,J58+1,J58),0)</f>
        <v>0</v>
      </c>
    </row>
    <row r="60" spans="2:10" x14ac:dyDescent="0.25">
      <c r="B60">
        <v>27</v>
      </c>
      <c r="C60">
        <v>104683</v>
      </c>
      <c r="D60" t="s">
        <v>496</v>
      </c>
      <c r="E60">
        <v>1999</v>
      </c>
      <c r="F60" t="s">
        <v>98</v>
      </c>
      <c r="I60" s="20">
        <f>IFERROR(VLOOKUP(C60,PRSMen2017[],1,FALSE),0)</f>
        <v>104683</v>
      </c>
      <c r="J60" s="20">
        <f>IF(AND(A60&gt;0,ISNUMBER(A60)),IF(fix13M[[#This Row],[ABBib]]&gt;0,J59+1,J59),0)</f>
        <v>0</v>
      </c>
    </row>
    <row r="61" spans="2:10" x14ac:dyDescent="0.25">
      <c r="B61">
        <v>22</v>
      </c>
      <c r="C61">
        <v>104708</v>
      </c>
      <c r="D61" t="s">
        <v>445</v>
      </c>
      <c r="E61">
        <v>1999</v>
      </c>
      <c r="F61" t="s">
        <v>98</v>
      </c>
      <c r="I61" s="20">
        <f>IFERROR(VLOOKUP(C61,PRSMen2017[],1,FALSE),0)</f>
        <v>0</v>
      </c>
      <c r="J61" s="20">
        <f>IF(AND(A61&gt;0,ISNUMBER(A61)),IF(fix13M[[#This Row],[ABBib]]&gt;0,J60+1,J60),0)</f>
        <v>0</v>
      </c>
    </row>
    <row r="62" spans="2:10" x14ac:dyDescent="0.25">
      <c r="B62">
        <v>18</v>
      </c>
      <c r="C62">
        <v>104883</v>
      </c>
      <c r="D62" t="s">
        <v>493</v>
      </c>
      <c r="E62">
        <v>2000</v>
      </c>
      <c r="F62" t="s">
        <v>98</v>
      </c>
      <c r="I62" s="20">
        <f>IFERROR(VLOOKUP(C62,PRSMen2017[],1,FALSE),0)</f>
        <v>104883</v>
      </c>
      <c r="J62" s="20">
        <f>IF(AND(A62&gt;0,ISNUMBER(A62)),IF(fix13M[[#This Row],[ABBib]]&gt;0,J61+1,J61),0)</f>
        <v>0</v>
      </c>
    </row>
    <row r="63" spans="2:10" x14ac:dyDescent="0.25">
      <c r="B63">
        <v>15</v>
      </c>
      <c r="C63">
        <v>104581</v>
      </c>
      <c r="D63" t="s">
        <v>433</v>
      </c>
      <c r="E63">
        <v>1998</v>
      </c>
      <c r="F63" t="s">
        <v>98</v>
      </c>
      <c r="I63" s="20">
        <f>IFERROR(VLOOKUP(C63,PRSMen2017[],1,FALSE),0)</f>
        <v>104581</v>
      </c>
      <c r="J63" s="20">
        <f>IF(AND(A63&gt;0,ISNUMBER(A63)),IF(fix13M[[#This Row],[ABBib]]&gt;0,J62+1,J62),0)</f>
        <v>0</v>
      </c>
    </row>
    <row r="64" spans="2:10" x14ac:dyDescent="0.25">
      <c r="B64">
        <v>13</v>
      </c>
      <c r="C64">
        <v>104277</v>
      </c>
      <c r="D64" t="s">
        <v>534</v>
      </c>
      <c r="E64">
        <v>1995</v>
      </c>
      <c r="F64" t="s">
        <v>98</v>
      </c>
      <c r="I64" s="20">
        <f>IFERROR(VLOOKUP(C64,PRSMen2017[],1,FALSE),0)</f>
        <v>104277</v>
      </c>
      <c r="J64" s="20">
        <f>IF(AND(A64&gt;0,ISNUMBER(A64)),IF(fix13M[[#This Row],[ABBib]]&gt;0,J63+1,J63),0)</f>
        <v>0</v>
      </c>
    </row>
    <row r="65" spans="9:10" x14ac:dyDescent="0.25">
      <c r="I65" s="20">
        <f>IFERROR(VLOOKUP(C65,PRSMen2017[],1,FALSE),0)</f>
        <v>0</v>
      </c>
      <c r="J65" s="20">
        <f>IF(AND(A65&gt;0,ISNUMBER(A65)),IF(fix13M[[#This Row],[ABBib]]&gt;0,J64+1,J64),0)</f>
        <v>0</v>
      </c>
    </row>
    <row r="66" spans="9:10" x14ac:dyDescent="0.25">
      <c r="I66" s="20">
        <f>IFERROR(VLOOKUP(C66,PRSMen2017[],1,FALSE),0)</f>
        <v>0</v>
      </c>
      <c r="J66" s="20">
        <f>IF(AND(A66&gt;0,ISNUMBER(A66)),IF(fix13M[[#This Row],[ABBib]]&gt;0,J65+1,J65),0)</f>
        <v>0</v>
      </c>
    </row>
    <row r="67" spans="9:10" x14ac:dyDescent="0.25">
      <c r="I67" s="20">
        <f>IFERROR(VLOOKUP(C67,PRSMen2017[],1,FALSE),0)</f>
        <v>0</v>
      </c>
      <c r="J67" s="20">
        <f>IF(AND(A67&gt;0,ISNUMBER(A67)),IF(fix13M[[#This Row],[ABBib]]&gt;0,J66+1,J66),0)</f>
        <v>0</v>
      </c>
    </row>
    <row r="68" spans="9:10" x14ac:dyDescent="0.25">
      <c r="I68" s="20">
        <f>IFERROR(VLOOKUP(C68,PRSMen2017[],1,FALSE),0)</f>
        <v>0</v>
      </c>
      <c r="J68" s="20">
        <f>IF(AND(A68&gt;0,ISNUMBER(A68)),IF(fix13M[[#This Row],[ABBib]]&gt;0,J67+1,J67),0)</f>
        <v>0</v>
      </c>
    </row>
    <row r="69" spans="9:10" x14ac:dyDescent="0.25">
      <c r="I69" s="20">
        <f>IFERROR(VLOOKUP(C69,PRSMen2017[],1,FALSE),0)</f>
        <v>0</v>
      </c>
      <c r="J69" s="20">
        <f>IF(AND(A69&gt;0,ISNUMBER(A69)),IF(fix13M[[#This Row],[ABBib]]&gt;0,J68+1,J68),0)</f>
        <v>0</v>
      </c>
    </row>
    <row r="70" spans="9:10" x14ac:dyDescent="0.25">
      <c r="I70" s="20">
        <f>IFERROR(VLOOKUP(C70,PRSMen2017[],1,FALSE),0)</f>
        <v>0</v>
      </c>
      <c r="J70" s="20">
        <f>IF(AND(A70&gt;0,ISNUMBER(A70)),IF(fix13M[[#This Row],[ABBib]]&gt;0,J69+1,J69),0)</f>
        <v>0</v>
      </c>
    </row>
    <row r="71" spans="9:10" x14ac:dyDescent="0.25">
      <c r="I71" s="20">
        <f>IFERROR(VLOOKUP(C71,PRSMen2017[],1,FALSE),0)</f>
        <v>0</v>
      </c>
      <c r="J71" s="20">
        <f>IF(AND(A71&gt;0,ISNUMBER(A71)),IF(fix13M[[#This Row],[ABBib]]&gt;0,J70+1,J70),0)</f>
        <v>0</v>
      </c>
    </row>
    <row r="72" spans="9:10" x14ac:dyDescent="0.25">
      <c r="I72" s="20">
        <f>IFERROR(VLOOKUP(C72,PRSMen2017[],1,FALSE),0)</f>
        <v>0</v>
      </c>
      <c r="J72" s="20">
        <f>IF(AND(A72&gt;0,ISNUMBER(A72)),IF(fix13M[[#This Row],[ABBib]]&gt;0,J71+1,J71),0)</f>
        <v>0</v>
      </c>
    </row>
    <row r="73" spans="9:10" x14ac:dyDescent="0.25">
      <c r="I73" s="20">
        <f>IFERROR(VLOOKUP(C73,PRSMen2017[],1,FALSE),0)</f>
        <v>0</v>
      </c>
      <c r="J73" s="20">
        <f>IF(AND(A73&gt;0,ISNUMBER(A73)),IF(fix13M[[#This Row],[ABBib]]&gt;0,J72+1,J72),0)</f>
        <v>0</v>
      </c>
    </row>
    <row r="74" spans="9:10" x14ac:dyDescent="0.25">
      <c r="I74" s="20">
        <f>IFERROR(VLOOKUP(C74,PRSMen2017[],1,FALSE),0)</f>
        <v>0</v>
      </c>
      <c r="J74" s="20">
        <f>IF(AND(A74&gt;0,ISNUMBER(A74)),IF(fix13M[[#This Row],[ABBib]]&gt;0,J73+1,J73),0)</f>
        <v>0</v>
      </c>
    </row>
    <row r="75" spans="9:10" x14ac:dyDescent="0.25">
      <c r="I75" s="20">
        <f>IFERROR(VLOOKUP(C75,PRSMen2017[],1,FALSE),0)</f>
        <v>0</v>
      </c>
      <c r="J75" s="20">
        <f>IF(AND(A75&gt;0,ISNUMBER(A75)),IF(fix13M[[#This Row],[ABBib]]&gt;0,J74+1,J74),0)</f>
        <v>0</v>
      </c>
    </row>
    <row r="76" spans="9:10" x14ac:dyDescent="0.25">
      <c r="I76" s="20">
        <f>IFERROR(VLOOKUP(C76,PRSMen2017[],1,FALSE),0)</f>
        <v>0</v>
      </c>
      <c r="J76" s="20">
        <f>IF(AND(A76&gt;0,ISNUMBER(A76)),IF(fix13M[[#This Row],[ABBib]]&gt;0,J75+1,J75),0)</f>
        <v>0</v>
      </c>
    </row>
    <row r="77" spans="9:10" x14ac:dyDescent="0.25">
      <c r="I77" s="20">
        <f>IFERROR(VLOOKUP(C77,PRSMen2017[],1,FALSE),0)</f>
        <v>0</v>
      </c>
      <c r="J77" s="20">
        <f>IF(AND(A77&gt;0,ISNUMBER(A77)),IF(fix13M[[#This Row],[ABBib]]&gt;0,J76+1,J76),0)</f>
        <v>0</v>
      </c>
    </row>
    <row r="78" spans="9:10" x14ac:dyDescent="0.25">
      <c r="I78" s="20">
        <f>IFERROR(VLOOKUP(C78,PRSMen2017[],1,FALSE),0)</f>
        <v>0</v>
      </c>
      <c r="J78" s="20">
        <f>IF(AND(A78&gt;0,ISNUMBER(A78)),IF(fix13M[[#This Row],[ABBib]]&gt;0,J77+1,J77),0)</f>
        <v>0</v>
      </c>
    </row>
    <row r="79" spans="9:10" x14ac:dyDescent="0.25">
      <c r="I79" s="20">
        <f>IFERROR(VLOOKUP(C79,PRSMen2017[],1,FALSE),0)</f>
        <v>0</v>
      </c>
      <c r="J79" s="20">
        <f>IF(AND(A79&gt;0,ISNUMBER(A79)),IF(fix13M[[#This Row],[ABBib]]&gt;0,J78+1,J78),0)</f>
        <v>0</v>
      </c>
    </row>
    <row r="80" spans="9:10" x14ac:dyDescent="0.25">
      <c r="I80" s="20">
        <f>IFERROR(VLOOKUP(C80,PRSMen2017[],1,FALSE),0)</f>
        <v>0</v>
      </c>
      <c r="J80" s="20">
        <f>IF(AND(A80&gt;0,ISNUMBER(A80)),IF(fix13M[[#This Row],[ABBib]]&gt;0,J79+1,J79),0)</f>
        <v>0</v>
      </c>
    </row>
    <row r="81" spans="9:10" x14ac:dyDescent="0.25">
      <c r="I81" s="20">
        <f>IFERROR(VLOOKUP(C81,PRSMen2017[],1,FALSE),0)</f>
        <v>0</v>
      </c>
      <c r="J81" s="20">
        <f>IF(AND(A81&gt;0,ISNUMBER(A81)),IF(fix13M[[#This Row],[ABBib]]&gt;0,J80+1,J80),0)</f>
        <v>0</v>
      </c>
    </row>
    <row r="82" spans="9:10" x14ac:dyDescent="0.25">
      <c r="I82" s="20">
        <f>IFERROR(VLOOKUP(C82,PRSMen2017[],1,FALSE),0)</f>
        <v>0</v>
      </c>
      <c r="J82" s="20">
        <f>IF(AND(A82&gt;0,ISNUMBER(A82)),IF(fix13M[[#This Row],[ABBib]]&gt;0,J81+1,J81),0)</f>
        <v>0</v>
      </c>
    </row>
    <row r="83" spans="9:10" x14ac:dyDescent="0.25">
      <c r="I83" s="20">
        <f>IFERROR(VLOOKUP(C83,PRSMen2017[],1,FALSE),0)</f>
        <v>0</v>
      </c>
      <c r="J83" s="20">
        <f>IF(AND(A83&gt;0,ISNUMBER(A83)),IF(fix13M[[#This Row],[ABBib]]&gt;0,J82+1,J82),0)</f>
        <v>0</v>
      </c>
    </row>
    <row r="84" spans="9:10" x14ac:dyDescent="0.25">
      <c r="I84" s="20">
        <f>IFERROR(VLOOKUP(C84,PRSMen2017[],1,FALSE),0)</f>
        <v>0</v>
      </c>
      <c r="J84" s="20">
        <f>IF(AND(A84&gt;0,ISNUMBER(A84)),IF(fix13M[[#This Row],[ABBib]]&gt;0,J83+1,J83),0)</f>
        <v>0</v>
      </c>
    </row>
    <row r="85" spans="9:10" x14ac:dyDescent="0.25">
      <c r="I85" s="20">
        <f>IFERROR(VLOOKUP(C85,PRSMen2017[],1,FALSE),0)</f>
        <v>0</v>
      </c>
      <c r="J85" s="20">
        <f>IF(AND(A85&gt;0,ISNUMBER(A85)),IF(fix13M[[#This Row],[ABBib]]&gt;0,J84+1,J84),0)</f>
        <v>0</v>
      </c>
    </row>
    <row r="86" spans="9:10" x14ac:dyDescent="0.25">
      <c r="I86" s="20">
        <f>IFERROR(VLOOKUP(C86,PRSMen2017[],1,FALSE),0)</f>
        <v>0</v>
      </c>
      <c r="J86" s="20">
        <f>IF(AND(A86&gt;0,ISNUMBER(A86)),IF(fix13M[[#This Row],[ABBib]]&gt;0,J85+1,J85),0)</f>
        <v>0</v>
      </c>
    </row>
    <row r="87" spans="9:10" x14ac:dyDescent="0.25">
      <c r="I87" s="20">
        <f>IFERROR(VLOOKUP(C87,PRSMen2017[],1,FALSE),0)</f>
        <v>0</v>
      </c>
      <c r="J87" s="20">
        <f>IF(AND(A87&gt;0,ISNUMBER(A87)),IF(fix13M[[#This Row],[ABBib]]&gt;0,J86+1,J86),0)</f>
        <v>0</v>
      </c>
    </row>
    <row r="88" spans="9:10" x14ac:dyDescent="0.25">
      <c r="I88" s="20">
        <f>IFERROR(VLOOKUP(C88,PRSMen2017[],1,FALSE),0)</f>
        <v>0</v>
      </c>
      <c r="J88" s="20">
        <f>IF(AND(A88&gt;0,ISNUMBER(A88)),IF(fix13M[[#This Row],[ABBib]]&gt;0,J87+1,J87),0)</f>
        <v>0</v>
      </c>
    </row>
    <row r="89" spans="9:10" x14ac:dyDescent="0.25">
      <c r="I89" s="20">
        <f>IFERROR(VLOOKUP(C89,PRSMen2017[],1,FALSE),0)</f>
        <v>0</v>
      </c>
      <c r="J89" s="20">
        <f>IF(AND(A89&gt;0,ISNUMBER(A89)),IF(fix13M[[#This Row],[ABBib]]&gt;0,J88+1,J88),0)</f>
        <v>0</v>
      </c>
    </row>
    <row r="90" spans="9:10" x14ac:dyDescent="0.25">
      <c r="I90" s="20">
        <f>IFERROR(VLOOKUP(C90,PRSMen2017[],1,FALSE),0)</f>
        <v>0</v>
      </c>
      <c r="J90" s="20">
        <f>IF(AND(A90&gt;0,ISNUMBER(A90)),IF(fix13M[[#This Row],[ABBib]]&gt;0,J89+1,J89),0)</f>
        <v>0</v>
      </c>
    </row>
    <row r="91" spans="9:10" x14ac:dyDescent="0.25">
      <c r="I91" s="20">
        <f>IFERROR(VLOOKUP(C91,PRSMen2017[],1,FALSE),0)</f>
        <v>0</v>
      </c>
      <c r="J91" s="20">
        <f>IF(AND(A91&gt;0,ISNUMBER(A91)),IF(fix13M[[#This Row],[ABBib]]&gt;0,J90+1,J90),0)</f>
        <v>0</v>
      </c>
    </row>
    <row r="92" spans="9:10" x14ac:dyDescent="0.25">
      <c r="I92" s="20">
        <f>IFERROR(VLOOKUP(C92,PRSMen2017[],1,FALSE),0)</f>
        <v>0</v>
      </c>
      <c r="J92" s="20">
        <f>IF(AND(A92&gt;0,ISNUMBER(A92)),IF(fix13M[[#This Row],[ABBib]]&gt;0,J91+1,J91),0)</f>
        <v>0</v>
      </c>
    </row>
    <row r="93" spans="9:10" x14ac:dyDescent="0.25">
      <c r="I93" s="20">
        <f>IFERROR(VLOOKUP(C93,PRSMen2017[],1,FALSE),0)</f>
        <v>0</v>
      </c>
      <c r="J93" s="20">
        <f>IF(AND(A93&gt;0,ISNUMBER(A93)),IF(fix13M[[#This Row],[ABBib]]&gt;0,J92+1,J92),0)</f>
        <v>0</v>
      </c>
    </row>
    <row r="94" spans="9:10" x14ac:dyDescent="0.25">
      <c r="I94" s="20">
        <f>IFERROR(VLOOKUP(C94,PRSMen2017[],1,FALSE),0)</f>
        <v>0</v>
      </c>
      <c r="J94" s="20">
        <f>IF(AND(A94&gt;0,ISNUMBER(A94)),IF(fix13M[[#This Row],[ABBib]]&gt;0,J93+1,J93),0)</f>
        <v>0</v>
      </c>
    </row>
    <row r="95" spans="9:10" x14ac:dyDescent="0.25">
      <c r="I95" s="20">
        <f>IFERROR(VLOOKUP(C95,PRSMen2017[],1,FALSE),0)</f>
        <v>0</v>
      </c>
      <c r="J95" s="20">
        <f>IF(AND(A95&gt;0,ISNUMBER(A95)),IF(fix13M[[#This Row],[ABBib]]&gt;0,J94+1,J94),0)</f>
        <v>0</v>
      </c>
    </row>
    <row r="96" spans="9:10" x14ac:dyDescent="0.25">
      <c r="I96" s="20">
        <f>IFERROR(VLOOKUP(C96,PRSMen2017[],1,FALSE),0)</f>
        <v>0</v>
      </c>
      <c r="J96" s="20">
        <f>IF(AND(A96&gt;0,ISNUMBER(A96)),IF(fix13M[[#This Row],[ABBib]]&gt;0,J95+1,J95),0)</f>
        <v>0</v>
      </c>
    </row>
    <row r="97" spans="9:10" x14ac:dyDescent="0.25">
      <c r="I97" s="20">
        <f>IFERROR(VLOOKUP(C97,PRSMen2017[],1,FALSE),0)</f>
        <v>0</v>
      </c>
      <c r="J97" s="20">
        <f>IF(AND(A97&gt;0,ISNUMBER(A97)),IF(fix13M[[#This Row],[ABBib]]&gt;0,J96+1,J96),0)</f>
        <v>0</v>
      </c>
    </row>
    <row r="98" spans="9:10" x14ac:dyDescent="0.25">
      <c r="I98" s="20">
        <f>IFERROR(VLOOKUP(C98,PRSMen2017[],1,FALSE),0)</f>
        <v>0</v>
      </c>
      <c r="J98" s="20">
        <f>IF(AND(A98&gt;0,ISNUMBER(A98)),IF(fix13M[[#This Row],[ABBib]]&gt;0,J97+1,J97),0)</f>
        <v>0</v>
      </c>
    </row>
    <row r="99" spans="9:10" x14ac:dyDescent="0.25">
      <c r="I99" s="20">
        <f>IFERROR(VLOOKUP(C99,PRSMen2017[],1,FALSE),0)</f>
        <v>0</v>
      </c>
      <c r="J99" s="20">
        <f>IF(AND(A99&gt;0,ISNUMBER(A99)),IF(fix13M[[#This Row],[ABBib]]&gt;0,J98+1,J98),0)</f>
        <v>0</v>
      </c>
    </row>
    <row r="100" spans="9:10" x14ac:dyDescent="0.25">
      <c r="I100" s="20">
        <f>IFERROR(VLOOKUP(C100,PRSMen2017[],1,FALSE),0)</f>
        <v>0</v>
      </c>
      <c r="J100" s="20">
        <f>IF(AND(A100&gt;0,ISNUMBER(A100)),IF(fix13M[[#This Row],[ABBib]]&gt;0,J99+1,J99),0)</f>
        <v>0</v>
      </c>
    </row>
    <row r="101" spans="9:10" x14ac:dyDescent="0.25">
      <c r="I101" s="20">
        <f>IFERROR(VLOOKUP(C101,PRSMen2017[],1,FALSE),0)</f>
        <v>0</v>
      </c>
      <c r="J101" s="20">
        <f>IF(AND(A101&gt;0,ISNUMBER(A101)),IF(fix13M[[#This Row],[ABBib]]&gt;0,J100+1,J100),0)</f>
        <v>0</v>
      </c>
    </row>
    <row r="102" spans="9:10" x14ac:dyDescent="0.25">
      <c r="I102" s="20">
        <f>IFERROR(VLOOKUP(C102,PRSMen2017[],1,FALSE),0)</f>
        <v>0</v>
      </c>
      <c r="J102" s="20">
        <f>IF(AND(A102&gt;0,ISNUMBER(A102)),IF(fix13M[[#This Row],[ABBib]]&gt;0,J101+1,J101),0)</f>
        <v>0</v>
      </c>
    </row>
    <row r="103" spans="9:10" x14ac:dyDescent="0.25">
      <c r="I103" s="20">
        <f>IFERROR(VLOOKUP(C103,PRSMen2017[],1,FALSE),0)</f>
        <v>0</v>
      </c>
      <c r="J103" s="20">
        <f>IF(AND(A103&gt;0,ISNUMBER(A103)),IF(fix13M[[#This Row],[ABBib]]&gt;0,J102+1,J102),0)</f>
        <v>0</v>
      </c>
    </row>
    <row r="104" spans="9:10" x14ac:dyDescent="0.25">
      <c r="I104" s="20">
        <f>IFERROR(VLOOKUP(C104,PRSMen2017[],1,FALSE),0)</f>
        <v>0</v>
      </c>
      <c r="J104" s="20">
        <f>IF(AND(A104&gt;0,ISNUMBER(A104)),IF(fix13M[[#This Row],[ABBib]]&gt;0,J103+1,J103),0)</f>
        <v>0</v>
      </c>
    </row>
    <row r="105" spans="9:10" x14ac:dyDescent="0.25">
      <c r="I105" s="20">
        <f>IFERROR(VLOOKUP(C105,PRSMen2017[],1,FALSE),0)</f>
        <v>0</v>
      </c>
      <c r="J105" s="20">
        <f>IF(AND(A105&gt;0,ISNUMBER(A105)),IF(fix13M[[#This Row],[ABBib]]&gt;0,J104+1,J104),0)</f>
        <v>0</v>
      </c>
    </row>
    <row r="106" spans="9:10" x14ac:dyDescent="0.25">
      <c r="I106" s="20">
        <f>IFERROR(VLOOKUP(C106,PRSMen2017[],1,FALSE),0)</f>
        <v>0</v>
      </c>
      <c r="J106" s="20">
        <f>IF(AND(A106&gt;0,ISNUMBER(A106)),IF(fix13M[[#This Row],[ABBib]]&gt;0,J105+1,J105),0)</f>
        <v>0</v>
      </c>
    </row>
    <row r="107" spans="9:10" x14ac:dyDescent="0.25">
      <c r="I107" s="20">
        <f>IFERROR(VLOOKUP(C107,PRSMen2017[],1,FALSE),0)</f>
        <v>0</v>
      </c>
      <c r="J107" s="20">
        <f>IF(AND(A107&gt;0,ISNUMBER(A107)),IF(fix13M[[#This Row],[ABBib]]&gt;0,J106+1,J106),0)</f>
        <v>0</v>
      </c>
    </row>
    <row r="108" spans="9:10" x14ac:dyDescent="0.25">
      <c r="I108" s="20">
        <f>IFERROR(VLOOKUP(C108,PRSMen2017[],1,FALSE),0)</f>
        <v>0</v>
      </c>
      <c r="J108" s="20">
        <f>IF(AND(A108&gt;0,ISNUMBER(A108)),IF(fix13M[[#This Row],[ABBib]]&gt;0,J107+1,J107),0)</f>
        <v>0</v>
      </c>
    </row>
    <row r="109" spans="9:10" x14ac:dyDescent="0.25">
      <c r="I109" s="20">
        <f>IFERROR(VLOOKUP(C109,PRSMen2017[],1,FALSE),0)</f>
        <v>0</v>
      </c>
      <c r="J109" s="20">
        <f>IF(AND(A109&gt;0,ISNUMBER(A109)),IF(fix13M[[#This Row],[ABBib]]&gt;0,J108+1,J108),0)</f>
        <v>0</v>
      </c>
    </row>
    <row r="110" spans="9:10" x14ac:dyDescent="0.25">
      <c r="I110" s="20">
        <f>IFERROR(VLOOKUP(C110,PRSMen2017[],1,FALSE),0)</f>
        <v>0</v>
      </c>
      <c r="J110" s="20">
        <f>IF(AND(A110&gt;0,ISNUMBER(A110)),IF(fix13M[[#This Row],[ABBib]]&gt;0,J109+1,J109),0)</f>
        <v>0</v>
      </c>
    </row>
    <row r="111" spans="9:10" x14ac:dyDescent="0.25">
      <c r="I111" s="20">
        <f>IFERROR(VLOOKUP(C111,PRSMen2017[],1,FALSE),0)</f>
        <v>0</v>
      </c>
      <c r="J111" s="20">
        <f>IF(AND(A111&gt;0,ISNUMBER(A111)),IF(fix13M[[#This Row],[ABBib]]&gt;0,J110+1,J110),0)</f>
        <v>0</v>
      </c>
    </row>
    <row r="112" spans="9:10" x14ac:dyDescent="0.25">
      <c r="I112" s="20">
        <f>IFERROR(VLOOKUP(C112,PRSMen2017[],1,FALSE),0)</f>
        <v>0</v>
      </c>
      <c r="J112" s="20">
        <f>IF(AND(A112&gt;0,ISNUMBER(A112)),IF(fix13M[[#This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IF(AND(A113&gt;0,ISNUMBER(A113)),IF(fix13M[[#This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IF(AND(A114&gt;0,ISNUMBER(A114)),IF(fix13M[[#This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IF(AND(A115&gt;0,ISNUMBER(A115)),IF(fix13M[[#This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IF(AND(A116&gt;0,ISNUMBER(A116)),IF(fix13M[[#This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IF(AND(A117&gt;0,ISNUMBER(A117)),IF(fix13M[[#This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IF(AND(A118&gt;0,ISNUMBER(A118)),IF(fix13M[[#This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IF(AND(A119&gt;0,ISNUMBER(A119)),IF(fix13M[[#This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IF(AND(A120&gt;0,ISNUMBER(A120)),IF(fix13M[[#This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IF(AND(A121&gt;0,ISNUMBER(A121)),IF(fix13M[[#This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IF(AND(A122&gt;0,ISNUMBER(A122)),IF(fix13M[[#This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IF(AND(A123&gt;0,ISNUMBER(A123)),IF(fix13M[[#This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IF(AND(A124&gt;0,ISNUMBER(A124)),IF(fix13M[[#This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IF(AND(A125&gt;0,ISNUMBER(A125)),IF(fix13M[[#This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IF(AND(A126&gt;0,ISNUMBER(A126)),IF(fix13M[[#This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IF(AND(A127&gt;0,ISNUMBER(A127)),IF(fix13M[[#This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IF(AND(A128&gt;0,ISNUMBER(A128)),IF(fix13M[[#This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IF(AND(A129&gt;0,ISNUMBER(A129)),IF(fix13M[[#This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IF(AND(A130&gt;0,ISNUMBER(A130)),IF(fix13M[[#This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IF(AND(A131&gt;0,ISNUMBER(A131)),IF(fix13M[[#This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IF(AND(A132&gt;0,ISNUMBER(A132)),IF(fix13M[[#This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IF(AND(A133&gt;0,ISNUMBER(A133)),IF(fix13M[[#This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IF(AND(A134&gt;0,ISNUMBER(A134)),IF(fix13M[[#This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IF(AND(A135&gt;0,ISNUMBER(A135)),IF(fix13M[[#This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IF(AND(A136&gt;0,ISNUMBER(A136)),IF(fix13M[[#This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IF(AND(A137&gt;0,ISNUMBER(A137)),IF(fix13M[[#This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IF(AND(A138&gt;0,ISNUMBER(A138)),IF(fix13M[[#This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IF(AND(A139&gt;0,ISNUMBER(A139)),IF(fix13M[[#This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IF(AND(A140&gt;0,ISNUMBER(A140)),IF(fix13M[[#This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IF(AND(A141&gt;0,ISNUMBER(A141)),IF(fix13M[[#This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IF(AND(A142&gt;0,ISNUMBER(A142)),IF(fix13M[[#This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IF(AND(A143&gt;0,ISNUMBER(A143)),IF(fix13M[[#This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IF(AND(A144&gt;0,ISNUMBER(A144)),IF(fix13M[[#This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IF(AND(A145&gt;0,ISNUMBER(A145)),IF(fix13M[[#This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IF(AND(A146&gt;0,ISNUMBER(A146)),IF(fix13M[[#This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IF(AND(A147&gt;0,ISNUMBER(A147)),IF(fix13M[[#This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IF(AND(A148&gt;0,ISNUMBER(A148)),IF(fix13M[[#This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IF(AND(A149&gt;0,ISNUMBER(A149)),IF(fix13M[[#This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IF(AND(A150&gt;0,ISNUMBER(A150)),IF(fix13M[[#This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IF(AND(A151&gt;0,ISNUMBER(A151)),IF(fix13M[[#This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IF(AND(A152&gt;0,ISNUMBER(A152)),IF(fix13M[[#This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2.140625" customWidth="1"/>
    <col min="5" max="5" width="5" customWidth="1"/>
    <col min="6" max="6" width="7" customWidth="1"/>
  </cols>
  <sheetData>
    <row r="1" spans="1:10" x14ac:dyDescent="0.25">
      <c r="A1" t="s">
        <v>297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IF(AND(A3&gt;0,ISNUMBER(A3)),IF(fix14L[[#This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IF(AND(A4&gt;0,ISNUMBER(A4)),IF(fix14L[[#This Row],[ABBib]]&gt;0,J3+1,J3),0)</f>
        <v>0</v>
      </c>
    </row>
    <row r="5" spans="1:10" x14ac:dyDescent="0.25">
      <c r="A5">
        <v>1</v>
      </c>
      <c r="B5">
        <v>13</v>
      </c>
      <c r="C5">
        <v>107648</v>
      </c>
      <c r="D5" t="s">
        <v>247</v>
      </c>
      <c r="E5">
        <v>1997</v>
      </c>
      <c r="F5" t="s">
        <v>98</v>
      </c>
      <c r="I5" s="20">
        <f>IFERROR(VLOOKUP(C5,PRSWomen2017[],1,FALSE),0)</f>
        <v>107648</v>
      </c>
      <c r="J5" s="20">
        <f>IF(AND(A5&gt;0,ISNUMBER(A5)),IF(fix14L[[#This Row],[ABBib]]&gt;0,J4+1,J4),0)</f>
        <v>1</v>
      </c>
    </row>
    <row r="6" spans="1:10" x14ac:dyDescent="0.25">
      <c r="A6">
        <v>2</v>
      </c>
      <c r="B6">
        <v>7</v>
      </c>
      <c r="C6">
        <v>107696</v>
      </c>
      <c r="D6" t="s">
        <v>109</v>
      </c>
      <c r="E6">
        <v>1997</v>
      </c>
      <c r="F6" t="s">
        <v>98</v>
      </c>
      <c r="I6" s="20">
        <f>IFERROR(VLOOKUP(C6,PRSWomen2017[],1,FALSE),0)</f>
        <v>107696</v>
      </c>
      <c r="J6" s="20">
        <f>IF(AND(A6&gt;0,ISNUMBER(A6)),IF(fix14L[[#This Row],[ABBib]]&gt;0,J5+1,J5),0)</f>
        <v>2</v>
      </c>
    </row>
    <row r="7" spans="1:10" x14ac:dyDescent="0.25">
      <c r="A7">
        <v>3</v>
      </c>
      <c r="B7">
        <v>8</v>
      </c>
      <c r="C7">
        <v>107869</v>
      </c>
      <c r="D7" t="s">
        <v>153</v>
      </c>
      <c r="E7">
        <v>1999</v>
      </c>
      <c r="F7" t="s">
        <v>98</v>
      </c>
      <c r="I7" s="20">
        <f>IFERROR(VLOOKUP(C7,PRSWomen2017[],1,FALSE),0)</f>
        <v>0</v>
      </c>
      <c r="J7" s="20">
        <f>IF(AND(A7&gt;0,ISNUMBER(A7)),IF(fix14L[[#This Row],[ABBib]]&gt;0,J6+1,J6),0)</f>
        <v>2</v>
      </c>
    </row>
    <row r="8" spans="1:10" x14ac:dyDescent="0.25">
      <c r="A8">
        <v>4</v>
      </c>
      <c r="B8">
        <v>3</v>
      </c>
      <c r="C8">
        <v>516538</v>
      </c>
      <c r="D8" t="s">
        <v>111</v>
      </c>
      <c r="E8">
        <v>1999</v>
      </c>
      <c r="F8" t="s">
        <v>112</v>
      </c>
      <c r="I8" s="20">
        <f>IFERROR(VLOOKUP(C8,PRSWomen2017[],1,FALSE),0)</f>
        <v>516538</v>
      </c>
      <c r="J8" s="20">
        <f>IF(AND(A8&gt;0,ISNUMBER(A8)),IF(fix14L[[#This Row],[ABBib]]&gt;0,J7+1,J7),0)</f>
        <v>3</v>
      </c>
    </row>
    <row r="9" spans="1:10" x14ac:dyDescent="0.25">
      <c r="A9">
        <v>5</v>
      </c>
      <c r="B9">
        <v>2</v>
      </c>
      <c r="C9">
        <v>107841</v>
      </c>
      <c r="D9" t="s">
        <v>143</v>
      </c>
      <c r="E9">
        <v>1999</v>
      </c>
      <c r="F9" t="s">
        <v>98</v>
      </c>
      <c r="I9" s="20">
        <f>IFERROR(VLOOKUP(C9,PRSWomen2017[],1,FALSE),0)</f>
        <v>107841</v>
      </c>
      <c r="J9" s="20">
        <f>IF(AND(A9&gt;0,ISNUMBER(A9)),IF(fix14L[[#This Row],[ABBib]]&gt;0,J8+1,J8),0)</f>
        <v>4</v>
      </c>
    </row>
    <row r="10" spans="1:10" x14ac:dyDescent="0.25">
      <c r="A10">
        <v>6</v>
      </c>
      <c r="B10">
        <v>10</v>
      </c>
      <c r="C10">
        <v>107993</v>
      </c>
      <c r="D10" t="s">
        <v>110</v>
      </c>
      <c r="E10">
        <v>2000</v>
      </c>
      <c r="F10" t="s">
        <v>98</v>
      </c>
      <c r="I10" s="20">
        <f>IFERROR(VLOOKUP(C10,PRSWomen2017[],1,FALSE),0)</f>
        <v>0</v>
      </c>
      <c r="J10" s="20">
        <f>IF(AND(A10&gt;0,ISNUMBER(A10)),IF(fix14L[[#This Row],[ABBib]]&gt;0,J9+1,J9),0)</f>
        <v>4</v>
      </c>
    </row>
    <row r="11" spans="1:10" x14ac:dyDescent="0.25">
      <c r="A11">
        <v>7</v>
      </c>
      <c r="B11">
        <v>1</v>
      </c>
      <c r="C11">
        <v>108018</v>
      </c>
      <c r="D11" t="s">
        <v>145</v>
      </c>
      <c r="E11">
        <v>2000</v>
      </c>
      <c r="F11" t="s">
        <v>98</v>
      </c>
      <c r="I11" s="20">
        <f>IFERROR(VLOOKUP(C11,PRSWomen2017[],1,FALSE),0)</f>
        <v>108018</v>
      </c>
      <c r="J11" s="20">
        <f>IF(AND(A11&gt;0,ISNUMBER(A11)),IF(fix14L[[#This Row],[ABBib]]&gt;0,J10+1,J10),0)</f>
        <v>5</v>
      </c>
    </row>
    <row r="12" spans="1:10" x14ac:dyDescent="0.25">
      <c r="A12">
        <v>8</v>
      </c>
      <c r="B12">
        <v>12</v>
      </c>
      <c r="C12">
        <v>107868</v>
      </c>
      <c r="D12" t="s">
        <v>106</v>
      </c>
      <c r="E12">
        <v>1999</v>
      </c>
      <c r="F12" t="s">
        <v>98</v>
      </c>
      <c r="I12" s="20">
        <f>IFERROR(VLOOKUP(C12,PRSWomen2017[],1,FALSE),0)</f>
        <v>0</v>
      </c>
      <c r="J12" s="20">
        <f>IF(AND(A12&gt;0,ISNUMBER(A12)),IF(fix14L[[#This Row],[ABBib]]&gt;0,J11+1,J11),0)</f>
        <v>5</v>
      </c>
    </row>
    <row r="13" spans="1:10" x14ac:dyDescent="0.25">
      <c r="A13">
        <v>9</v>
      </c>
      <c r="B13">
        <v>24</v>
      </c>
      <c r="C13">
        <v>107997</v>
      </c>
      <c r="D13" t="s">
        <v>271</v>
      </c>
      <c r="E13">
        <v>2000</v>
      </c>
      <c r="F13" t="s">
        <v>98</v>
      </c>
      <c r="I13" s="20">
        <f>IFERROR(VLOOKUP(C13,PRSWomen2017[],1,FALSE),0)</f>
        <v>0</v>
      </c>
      <c r="J13" s="20">
        <f>IF(AND(A13&gt;0,ISNUMBER(A13)),IF(fix14L[[#This Row],[ABBib]]&gt;0,J12+1,J12),0)</f>
        <v>5</v>
      </c>
    </row>
    <row r="14" spans="1:10" x14ac:dyDescent="0.25">
      <c r="A14">
        <v>10</v>
      </c>
      <c r="B14">
        <v>16</v>
      </c>
      <c r="C14">
        <v>107839</v>
      </c>
      <c r="D14" t="s">
        <v>142</v>
      </c>
      <c r="E14">
        <v>1999</v>
      </c>
      <c r="F14" t="s">
        <v>98</v>
      </c>
      <c r="I14" s="20">
        <f>IFERROR(VLOOKUP(C14,PRSWomen2017[],1,FALSE),0)</f>
        <v>107839</v>
      </c>
      <c r="J14" s="20">
        <f>IF(AND(A14&gt;0,ISNUMBER(A14)),IF(fix14L[[#This Row],[ABBib]]&gt;0,J13+1,J13),0)</f>
        <v>6</v>
      </c>
    </row>
    <row r="15" spans="1:10" x14ac:dyDescent="0.25">
      <c r="A15">
        <v>11</v>
      </c>
      <c r="B15">
        <v>6</v>
      </c>
      <c r="C15">
        <v>107864</v>
      </c>
      <c r="D15" t="s">
        <v>265</v>
      </c>
      <c r="E15">
        <v>1999</v>
      </c>
      <c r="F15" t="s">
        <v>98</v>
      </c>
      <c r="I15" s="20">
        <f>IFERROR(VLOOKUP(C15,PRSWomen2017[],1,FALSE),0)</f>
        <v>0</v>
      </c>
      <c r="J15" s="20">
        <f>IF(AND(A15&gt;0,ISNUMBER(A15)),IF(fix14L[[#This Row],[ABBib]]&gt;0,J14+1,J14),0)</f>
        <v>6</v>
      </c>
    </row>
    <row r="16" spans="1:10" x14ac:dyDescent="0.25">
      <c r="A16">
        <v>12</v>
      </c>
      <c r="B16">
        <v>17</v>
      </c>
      <c r="C16">
        <v>107848</v>
      </c>
      <c r="D16" t="s">
        <v>126</v>
      </c>
      <c r="E16">
        <v>1999</v>
      </c>
      <c r="F16" t="s">
        <v>98</v>
      </c>
      <c r="I16" s="20">
        <f>IFERROR(VLOOKUP(C16,PRSWomen2017[],1,FALSE),0)</f>
        <v>107848</v>
      </c>
      <c r="J16" s="20">
        <f>IF(AND(A16&gt;0,ISNUMBER(A16)),IF(fix14L[[#This Row],[ABBib]]&gt;0,J15+1,J15),0)</f>
        <v>7</v>
      </c>
    </row>
    <row r="17" spans="1:10" x14ac:dyDescent="0.25">
      <c r="A17">
        <v>13</v>
      </c>
      <c r="B17">
        <v>4</v>
      </c>
      <c r="C17">
        <v>107991</v>
      </c>
      <c r="D17" t="s">
        <v>113</v>
      </c>
      <c r="E17">
        <v>2000</v>
      </c>
      <c r="F17" t="s">
        <v>98</v>
      </c>
      <c r="I17" s="20">
        <f>IFERROR(VLOOKUP(C17,PRSWomen2017[],1,FALSE),0)</f>
        <v>107991</v>
      </c>
      <c r="J17" s="20">
        <f>IF(AND(A17&gt;0,ISNUMBER(A17)),IF(fix14L[[#This Row],[ABBib]]&gt;0,J16+1,J16),0)</f>
        <v>8</v>
      </c>
    </row>
    <row r="18" spans="1:10" x14ac:dyDescent="0.25">
      <c r="A18">
        <v>14</v>
      </c>
      <c r="B18">
        <v>22</v>
      </c>
      <c r="C18">
        <v>108015</v>
      </c>
      <c r="D18" t="s">
        <v>122</v>
      </c>
      <c r="E18">
        <v>2000</v>
      </c>
      <c r="F18" t="s">
        <v>98</v>
      </c>
      <c r="I18" s="20">
        <f>IFERROR(VLOOKUP(C18,PRSWomen2017[],1,FALSE),0)</f>
        <v>108015</v>
      </c>
      <c r="J18" s="20">
        <f>IF(AND(A18&gt;0,ISNUMBER(A18)),IF(fix14L[[#This Row],[ABBib]]&gt;0,J17+1,J17),0)</f>
        <v>9</v>
      </c>
    </row>
    <row r="19" spans="1:10" x14ac:dyDescent="0.25">
      <c r="A19">
        <v>15</v>
      </c>
      <c r="B19">
        <v>31</v>
      </c>
      <c r="C19">
        <v>108017</v>
      </c>
      <c r="D19" t="s">
        <v>146</v>
      </c>
      <c r="E19">
        <v>2000</v>
      </c>
      <c r="F19" t="s">
        <v>98</v>
      </c>
      <c r="I19" s="20">
        <f>IFERROR(VLOOKUP(C19,PRSWomen2017[],1,FALSE),0)</f>
        <v>108017</v>
      </c>
      <c r="J19" s="20">
        <f>IF(AND(A19&gt;0,ISNUMBER(A19)),IF(fix14L[[#This Row],[ABBib]]&gt;0,J18+1,J18),0)</f>
        <v>10</v>
      </c>
    </row>
    <row r="20" spans="1:10" x14ac:dyDescent="0.25">
      <c r="A20">
        <v>16</v>
      </c>
      <c r="B20">
        <v>5</v>
      </c>
      <c r="C20">
        <v>107843</v>
      </c>
      <c r="D20" t="s">
        <v>123</v>
      </c>
      <c r="E20">
        <v>1999</v>
      </c>
      <c r="F20" t="s">
        <v>98</v>
      </c>
      <c r="I20" s="20">
        <f>IFERROR(VLOOKUP(C20,PRSWomen2017[],1,FALSE),0)</f>
        <v>107843</v>
      </c>
      <c r="J20" s="20">
        <f>IF(AND(A20&gt;0,ISNUMBER(A20)),IF(fix14L[[#This Row],[ABBib]]&gt;0,J19+1,J19),0)</f>
        <v>11</v>
      </c>
    </row>
    <row r="21" spans="1:10" x14ac:dyDescent="0.25">
      <c r="A21">
        <v>17</v>
      </c>
      <c r="B21">
        <v>23</v>
      </c>
      <c r="C21">
        <v>107951</v>
      </c>
      <c r="D21" t="s">
        <v>152</v>
      </c>
      <c r="E21">
        <v>1999</v>
      </c>
      <c r="F21" t="s">
        <v>98</v>
      </c>
      <c r="I21" s="20">
        <f>IFERROR(VLOOKUP(C21,PRSWomen2017[],1,FALSE),0)</f>
        <v>107951</v>
      </c>
      <c r="J21" s="20">
        <f>IF(AND(A21&gt;0,ISNUMBER(A21)),IF(fix14L[[#This Row],[ABBib]]&gt;0,J20+1,J20),0)</f>
        <v>12</v>
      </c>
    </row>
    <row r="22" spans="1:10" x14ac:dyDescent="0.25">
      <c r="A22">
        <v>17</v>
      </c>
      <c r="B22">
        <v>18</v>
      </c>
      <c r="C22">
        <v>108001</v>
      </c>
      <c r="D22" t="s">
        <v>140</v>
      </c>
      <c r="E22">
        <v>2000</v>
      </c>
      <c r="F22" t="s">
        <v>98</v>
      </c>
      <c r="I22" s="20">
        <f>IFERROR(VLOOKUP(C22,PRSWomen2017[],1,FALSE),0)</f>
        <v>108001</v>
      </c>
      <c r="J22" s="20">
        <f>IF(AND(A22&gt;0,ISNUMBER(A22)),IF(fix14L[[#This Row],[ABBib]]&gt;0,J21+1,J21),0)</f>
        <v>13</v>
      </c>
    </row>
    <row r="23" spans="1:10" x14ac:dyDescent="0.25">
      <c r="A23">
        <v>19</v>
      </c>
      <c r="B23">
        <v>30</v>
      </c>
      <c r="C23">
        <v>107849</v>
      </c>
      <c r="D23" t="s">
        <v>137</v>
      </c>
      <c r="E23">
        <v>1999</v>
      </c>
      <c r="F23" t="s">
        <v>98</v>
      </c>
      <c r="I23" s="20">
        <f>IFERROR(VLOOKUP(C23,PRSWomen2017[],1,FALSE),0)</f>
        <v>107849</v>
      </c>
      <c r="J23" s="20">
        <f>IF(AND(A23&gt;0,ISNUMBER(A23)),IF(fix14L[[#This Row],[ABBib]]&gt;0,J22+1,J22),0)</f>
        <v>14</v>
      </c>
    </row>
    <row r="24" spans="1:10" x14ac:dyDescent="0.25">
      <c r="A24">
        <v>20</v>
      </c>
      <c r="B24">
        <v>32</v>
      </c>
      <c r="C24">
        <v>6536266</v>
      </c>
      <c r="D24" t="s">
        <v>292</v>
      </c>
      <c r="E24">
        <v>1999</v>
      </c>
      <c r="F24" t="s">
        <v>96</v>
      </c>
      <c r="I24" s="20">
        <f>IFERROR(VLOOKUP(C24,PRSWomen2017[],1,FALSE),0)</f>
        <v>0</v>
      </c>
      <c r="J24" s="20">
        <f>IF(AND(A24&gt;0,ISNUMBER(A24)),IF(fix14L[[#This Row],[ABBib]]&gt;0,J23+1,J23),0)</f>
        <v>14</v>
      </c>
    </row>
    <row r="25" spans="1:10" x14ac:dyDescent="0.25">
      <c r="A25">
        <v>21</v>
      </c>
      <c r="B25">
        <v>25</v>
      </c>
      <c r="C25">
        <v>107992</v>
      </c>
      <c r="D25" t="s">
        <v>139</v>
      </c>
      <c r="E25">
        <v>2000</v>
      </c>
      <c r="F25" t="s">
        <v>98</v>
      </c>
      <c r="I25" s="20">
        <f>IFERROR(VLOOKUP(C25,PRSWomen2017[],1,FALSE),0)</f>
        <v>107992</v>
      </c>
      <c r="J25" s="20">
        <f>IF(AND(A25&gt;0,ISNUMBER(A25)),IF(fix14L[[#This Row],[ABBib]]&gt;0,J24+1,J24),0)</f>
        <v>15</v>
      </c>
    </row>
    <row r="26" spans="1:10" x14ac:dyDescent="0.25">
      <c r="A26">
        <v>22</v>
      </c>
      <c r="B26">
        <v>33</v>
      </c>
      <c r="C26">
        <v>107995</v>
      </c>
      <c r="D26" t="s">
        <v>264</v>
      </c>
      <c r="E26">
        <v>2000</v>
      </c>
      <c r="F26" t="s">
        <v>98</v>
      </c>
      <c r="I26" s="20">
        <f>IFERROR(VLOOKUP(C26,PRSWomen2017[],1,FALSE),0)</f>
        <v>0</v>
      </c>
      <c r="J26" s="20">
        <f>IF(AND(A26&gt;0,ISNUMBER(A26)),IF(fix14L[[#This Row],[ABBib]]&gt;0,J25+1,J25),0)</f>
        <v>15</v>
      </c>
    </row>
    <row r="27" spans="1:10" x14ac:dyDescent="0.25">
      <c r="A27">
        <v>23</v>
      </c>
      <c r="B27">
        <v>27</v>
      </c>
      <c r="C27">
        <v>107837</v>
      </c>
      <c r="D27" t="s">
        <v>132</v>
      </c>
      <c r="E27">
        <v>1999</v>
      </c>
      <c r="F27" t="s">
        <v>98</v>
      </c>
      <c r="I27" s="20">
        <f>IFERROR(VLOOKUP(C27,PRSWomen2017[],1,FALSE),0)</f>
        <v>107837</v>
      </c>
      <c r="J27" s="20">
        <f>IF(AND(A27&gt;0,ISNUMBER(A27)),IF(fix14L[[#This Row],[ABBib]]&gt;0,J26+1,J26),0)</f>
        <v>16</v>
      </c>
    </row>
    <row r="28" spans="1:10" x14ac:dyDescent="0.25">
      <c r="A28">
        <v>24</v>
      </c>
      <c r="B28">
        <v>29</v>
      </c>
      <c r="C28">
        <v>45399</v>
      </c>
      <c r="D28" t="s">
        <v>273</v>
      </c>
      <c r="E28">
        <v>1998</v>
      </c>
      <c r="F28" t="s">
        <v>274</v>
      </c>
      <c r="I28" s="20">
        <f>IFERROR(VLOOKUP(C28,PRSWomen2017[],1,FALSE),0)</f>
        <v>0</v>
      </c>
      <c r="J28" s="20">
        <f>IF(AND(A28&gt;0,ISNUMBER(A28)),IF(fix14L[[#This Row],[ABBib]]&gt;0,J27+1,J27),0)</f>
        <v>16</v>
      </c>
    </row>
    <row r="29" spans="1:10" x14ac:dyDescent="0.25">
      <c r="A29" t="s">
        <v>138</v>
      </c>
      <c r="I29" s="20">
        <f>IFERROR(VLOOKUP(C29,PRSWomen2017[],1,FALSE),0)</f>
        <v>0</v>
      </c>
      <c r="J29" s="20">
        <f>IF(AND(A29&gt;0,ISNUMBER(A29)),IF(fix14L[[#This Row],[ABBib]]&gt;0,J28+1,J28),0)</f>
        <v>0</v>
      </c>
    </row>
    <row r="30" spans="1:10" x14ac:dyDescent="0.25">
      <c r="I30" s="20">
        <f>IFERROR(VLOOKUP(C30,PRSWomen2017[],1,FALSE),0)</f>
        <v>0</v>
      </c>
      <c r="J30" s="20">
        <f>IF(AND(A30&gt;0,ISNUMBER(A30)),IF(fix14L[[#This Row],[ABBib]]&gt;0,J29+1,J29),0)</f>
        <v>0</v>
      </c>
    </row>
    <row r="31" spans="1:10" x14ac:dyDescent="0.25">
      <c r="B31">
        <v>19</v>
      </c>
      <c r="C31">
        <v>107971</v>
      </c>
      <c r="D31" t="s">
        <v>256</v>
      </c>
      <c r="E31">
        <v>1999</v>
      </c>
      <c r="F31" t="s">
        <v>98</v>
      </c>
      <c r="I31" s="20">
        <f>IFERROR(VLOOKUP(C31,PRSWomen2017[],1,FALSE),0)</f>
        <v>107971</v>
      </c>
      <c r="J31" s="20">
        <f>IF(AND(A31&gt;0,ISNUMBER(A31)),IF(fix14L[[#This Row],[ABBib]]&gt;0,J30+1,J30),0)</f>
        <v>0</v>
      </c>
    </row>
    <row r="32" spans="1:10" x14ac:dyDescent="0.25">
      <c r="B32">
        <v>15</v>
      </c>
      <c r="C32">
        <v>107838</v>
      </c>
      <c r="D32" t="s">
        <v>156</v>
      </c>
      <c r="E32">
        <v>1999</v>
      </c>
      <c r="F32" t="s">
        <v>98</v>
      </c>
      <c r="I32" s="20">
        <f>IFERROR(VLOOKUP(C32,PRSWomen2017[],1,FALSE),0)</f>
        <v>107838</v>
      </c>
      <c r="J32" s="20">
        <f>IF(AND(A32&gt;0,ISNUMBER(A32)),IF(fix14L[[#This Row],[ABBib]]&gt;0,J31+1,J31),0)</f>
        <v>0</v>
      </c>
    </row>
    <row r="33" spans="1:10" x14ac:dyDescent="0.25">
      <c r="A33" t="s">
        <v>144</v>
      </c>
      <c r="I33" s="20">
        <f>IFERROR(VLOOKUP(C33,PRSWomen2017[],1,FALSE),0)</f>
        <v>0</v>
      </c>
      <c r="J33" s="20">
        <f>IF(AND(A33&gt;0,ISNUMBER(A33)),IF(fix14L[[#This Row],[ABBib]]&gt;0,J32+1,J32),0)</f>
        <v>0</v>
      </c>
    </row>
    <row r="34" spans="1:10" x14ac:dyDescent="0.25">
      <c r="I34" s="20">
        <f>IFERROR(VLOOKUP(C34,PRSWomen2017[],1,FALSE),0)</f>
        <v>0</v>
      </c>
      <c r="J34" s="20">
        <f>IF(AND(A34&gt;0,ISNUMBER(A34)),IF(fix14L[[#This Row],[ABBib]]&gt;0,J33+1,J33),0)</f>
        <v>0</v>
      </c>
    </row>
    <row r="35" spans="1:10" x14ac:dyDescent="0.25">
      <c r="B35">
        <v>28</v>
      </c>
      <c r="C35">
        <v>45425</v>
      </c>
      <c r="D35" t="s">
        <v>293</v>
      </c>
      <c r="E35">
        <v>2000</v>
      </c>
      <c r="F35" t="s">
        <v>274</v>
      </c>
      <c r="I35" s="20">
        <f>IFERROR(VLOOKUP(C35,PRSWomen2017[],1,FALSE),0)</f>
        <v>0</v>
      </c>
      <c r="J35" s="20">
        <f>IF(AND(A35&gt;0,ISNUMBER(A35)),IF(fix14L[[#This Row],[ABBib]]&gt;0,J34+1,J34),0)</f>
        <v>0</v>
      </c>
    </row>
    <row r="36" spans="1:10" x14ac:dyDescent="0.25">
      <c r="B36">
        <v>26</v>
      </c>
      <c r="C36">
        <v>107850</v>
      </c>
      <c r="D36" t="s">
        <v>151</v>
      </c>
      <c r="E36">
        <v>1999</v>
      </c>
      <c r="F36" t="s">
        <v>98</v>
      </c>
      <c r="I36" s="20">
        <f>IFERROR(VLOOKUP(C36,PRSWomen2017[],1,FALSE),0)</f>
        <v>107850</v>
      </c>
      <c r="J36" s="20">
        <f>IF(AND(A36&gt;0,ISNUMBER(A36)),IF(fix14L[[#This Row],[ABBib]]&gt;0,J35+1,J35),0)</f>
        <v>0</v>
      </c>
    </row>
    <row r="37" spans="1:10" x14ac:dyDescent="0.25">
      <c r="B37">
        <v>21</v>
      </c>
      <c r="C37">
        <v>107996</v>
      </c>
      <c r="D37" t="s">
        <v>262</v>
      </c>
      <c r="E37">
        <v>2000</v>
      </c>
      <c r="F37" t="s">
        <v>98</v>
      </c>
      <c r="I37" s="20">
        <f>IFERROR(VLOOKUP(C37,PRSWomen2017[],1,FALSE),0)</f>
        <v>0</v>
      </c>
      <c r="J37" s="20">
        <f>IF(AND(A37&gt;0,ISNUMBER(A37)),IF(fix14L[[#This Row],[ABBib]]&gt;0,J36+1,J36),0)</f>
        <v>0</v>
      </c>
    </row>
    <row r="38" spans="1:10" x14ac:dyDescent="0.25">
      <c r="B38">
        <v>20</v>
      </c>
      <c r="C38">
        <v>107998</v>
      </c>
      <c r="D38" t="s">
        <v>261</v>
      </c>
      <c r="E38">
        <v>2000</v>
      </c>
      <c r="F38" t="s">
        <v>98</v>
      </c>
      <c r="I38" s="20">
        <f>IFERROR(VLOOKUP(C38,PRSWomen2017[],1,FALSE),0)</f>
        <v>0</v>
      </c>
      <c r="J38" s="20">
        <f>IF(AND(A38&gt;0,ISNUMBER(A38)),IF(fix14L[[#This Row],[ABBib]]&gt;0,J37+1,J37),0)</f>
        <v>0</v>
      </c>
    </row>
    <row r="39" spans="1:10" x14ac:dyDescent="0.25">
      <c r="B39">
        <v>14</v>
      </c>
      <c r="C39">
        <v>6536270</v>
      </c>
      <c r="D39" t="s">
        <v>295</v>
      </c>
      <c r="E39">
        <v>1999</v>
      </c>
      <c r="F39" t="s">
        <v>96</v>
      </c>
      <c r="I39" s="20">
        <f>IFERROR(VLOOKUP(C39,PRSWomen2017[],1,FALSE),0)</f>
        <v>0</v>
      </c>
      <c r="J39" s="20">
        <f>IF(AND(A39&gt;0,ISNUMBER(A39)),IF(fix14L[[#This Row],[ABBib]]&gt;0,J38+1,J38),0)</f>
        <v>0</v>
      </c>
    </row>
    <row r="40" spans="1:10" x14ac:dyDescent="0.25">
      <c r="A40" s="20"/>
      <c r="B40" s="20">
        <v>11</v>
      </c>
      <c r="C40" s="20">
        <v>107844</v>
      </c>
      <c r="D40" s="20" t="s">
        <v>118</v>
      </c>
      <c r="E40" s="20">
        <v>1999</v>
      </c>
      <c r="F40" s="20" t="s">
        <v>98</v>
      </c>
      <c r="I40" s="20">
        <f>IFERROR(VLOOKUP(C42,PRSWomen2017[],1,FALSE),0)</f>
        <v>0</v>
      </c>
      <c r="J40" s="20">
        <f>IF(AND(A42&gt;0,ISNUMBER(A42)),IF(fix14L[[#This Row],[ABBib]]&gt;0,J39+1,J39),0)</f>
        <v>0</v>
      </c>
    </row>
    <row r="41" spans="1:10" x14ac:dyDescent="0.25">
      <c r="A41" s="20"/>
      <c r="B41" s="20">
        <v>9</v>
      </c>
      <c r="C41" s="20">
        <v>107649</v>
      </c>
      <c r="D41" s="20" t="s">
        <v>119</v>
      </c>
      <c r="E41" s="20">
        <v>1997</v>
      </c>
      <c r="F41" s="20" t="s">
        <v>98</v>
      </c>
      <c r="I41" s="20">
        <f>IFERROR(VLOOKUP(C43,PRSWomen2017[],1,FALSE),0)</f>
        <v>0</v>
      </c>
      <c r="J41" s="20">
        <f>IF(AND(A43&gt;0,ISNUMBER(A43)),IF(fix14L[[#This Row],[ABBib]]&gt;0,J40+1,J40),0)</f>
        <v>0</v>
      </c>
    </row>
    <row r="42" spans="1:10" x14ac:dyDescent="0.25">
      <c r="A42" s="20"/>
      <c r="B42" s="20"/>
      <c r="C42" s="20"/>
      <c r="D42" s="20"/>
      <c r="E42" s="20"/>
      <c r="F42" s="20"/>
      <c r="I42" s="20">
        <f>IFERROR(VLOOKUP(C44,PRSWomen2017[],1,FALSE),0)</f>
        <v>0</v>
      </c>
      <c r="J42" s="20">
        <f>IF(AND(A44&gt;0,ISNUMBER(A44)),IF(fix14L[[#This Row],[ABBib]]&gt;0,J41+1,J41),0)</f>
        <v>0</v>
      </c>
    </row>
    <row r="43" spans="1:10" x14ac:dyDescent="0.25">
      <c r="I43" s="20">
        <f>IFERROR(VLOOKUP(C45,PRSWomen2017[],1,FALSE),0)</f>
        <v>0</v>
      </c>
      <c r="J43" s="20">
        <f>IF(AND(A45&gt;0,ISNUMBER(A45)),IF(fix14L[[#This Row],[ABBib]]&gt;0,J42+1,J42),0)</f>
        <v>0</v>
      </c>
    </row>
    <row r="44" spans="1:10" x14ac:dyDescent="0.25">
      <c r="I44" s="20">
        <f>IFERROR(VLOOKUP(C46,PRSWomen2017[],1,FALSE),0)</f>
        <v>0</v>
      </c>
      <c r="J44" s="20">
        <f>IF(AND(A46&gt;0,ISNUMBER(A46)),IF(fix14L[[#This Row],[ABBib]]&gt;0,J43+1,J43),0)</f>
        <v>0</v>
      </c>
    </row>
    <row r="45" spans="1:10" x14ac:dyDescent="0.25">
      <c r="I45" s="20">
        <f>IFERROR(VLOOKUP(C47,PRSWomen2017[],1,FALSE),0)</f>
        <v>0</v>
      </c>
      <c r="J45" s="20">
        <f>IF(AND(A47&gt;0,ISNUMBER(A47)),IF(fix14L[[#This Row],[ABBib]]&gt;0,J44+1,J44),0)</f>
        <v>0</v>
      </c>
    </row>
    <row r="46" spans="1:10" x14ac:dyDescent="0.25">
      <c r="I46" s="20">
        <f>IFERROR(VLOOKUP(C48,PRSWomen2017[],1,FALSE),0)</f>
        <v>0</v>
      </c>
      <c r="J46" s="20">
        <f>IF(AND(A48&gt;0,ISNUMBER(A48)),IF(fix14L[[#This Row],[ABBib]]&gt;0,J45+1,J45),0)</f>
        <v>0</v>
      </c>
    </row>
    <row r="47" spans="1:10" x14ac:dyDescent="0.25">
      <c r="I47" s="20">
        <f>IFERROR(VLOOKUP(C49,PRSWomen2017[],1,FALSE),0)</f>
        <v>0</v>
      </c>
      <c r="J47" s="20">
        <f>IF(AND(A49&gt;0,ISNUMBER(A49)),IF(fix14L[[#This Row],[ABBib]]&gt;0,J46+1,J46),0)</f>
        <v>0</v>
      </c>
    </row>
    <row r="48" spans="1:10" x14ac:dyDescent="0.25">
      <c r="I48" s="20">
        <f>IFERROR(VLOOKUP(C50,PRSWomen2017[],1,FALSE),0)</f>
        <v>0</v>
      </c>
      <c r="J48" s="20">
        <f>IF(AND(A50&gt;0,ISNUMBER(A50)),IF(fix14L[[#This Row],[ABBib]]&gt;0,J47+1,J47),0)</f>
        <v>0</v>
      </c>
    </row>
    <row r="49" spans="9:10" x14ac:dyDescent="0.25">
      <c r="I49" s="20">
        <f>IFERROR(VLOOKUP(C51,PRSWomen2017[],1,FALSE),0)</f>
        <v>0</v>
      </c>
      <c r="J49" s="20">
        <f>IF(AND(A51&gt;0,ISNUMBER(A51)),IF(fix14L[[#This Row],[ABBib]]&gt;0,J48+1,J48),0)</f>
        <v>0</v>
      </c>
    </row>
    <row r="50" spans="9:10" x14ac:dyDescent="0.25">
      <c r="I50" s="20">
        <f>IFERROR(VLOOKUP(C52,PRSWomen2017[],1,FALSE),0)</f>
        <v>0</v>
      </c>
      <c r="J50" s="20">
        <f>IF(AND(A52&gt;0,ISNUMBER(A52)),IF(fix14L[[#This Row],[ABBib]]&gt;0,J49+1,J49),0)</f>
        <v>0</v>
      </c>
    </row>
    <row r="51" spans="9:10" x14ac:dyDescent="0.25">
      <c r="I51" s="20">
        <f>IFERROR(VLOOKUP(C53,PRSWomen2017[],1,FALSE),0)</f>
        <v>0</v>
      </c>
      <c r="J51" s="20">
        <f>IF(AND(A53&gt;0,ISNUMBER(A53)),IF(fix14L[[#This Row],[ABBib]]&gt;0,J50+1,J50),0)</f>
        <v>0</v>
      </c>
    </row>
    <row r="52" spans="9:10" x14ac:dyDescent="0.25">
      <c r="I52" s="20">
        <f>IFERROR(VLOOKUP(C54,PRSWomen2017[],1,FALSE),0)</f>
        <v>0</v>
      </c>
      <c r="J52" s="20">
        <f>IF(AND(A54&gt;0,ISNUMBER(A54)),IF(fix14L[[#This Row],[ABBib]]&gt;0,J51+1,J51),0)</f>
        <v>0</v>
      </c>
    </row>
    <row r="53" spans="9:10" x14ac:dyDescent="0.25">
      <c r="I53" s="20">
        <f>IFERROR(VLOOKUP(C55,PRSWomen2017[],1,FALSE),0)</f>
        <v>0</v>
      </c>
      <c r="J53" s="20">
        <f>IF(AND(A55&gt;0,ISNUMBER(A55)),IF(fix14L[[#This Row],[ABBib]]&gt;0,J52+1,J52),0)</f>
        <v>0</v>
      </c>
    </row>
    <row r="54" spans="9:10" x14ac:dyDescent="0.25">
      <c r="I54" s="20">
        <f>IFERROR(VLOOKUP(C56,PRSWomen2017[],1,FALSE),0)</f>
        <v>0</v>
      </c>
      <c r="J54" s="20">
        <f>IF(AND(A56&gt;0,ISNUMBER(A56)),IF(fix14L[[#This Row],[ABBib]]&gt;0,J53+1,J53),0)</f>
        <v>0</v>
      </c>
    </row>
    <row r="55" spans="9:10" x14ac:dyDescent="0.25">
      <c r="I55" s="20">
        <f>IFERROR(VLOOKUP(C57,PRSWomen2017[],1,FALSE),0)</f>
        <v>0</v>
      </c>
      <c r="J55" s="20">
        <f>IF(AND(A57&gt;0,ISNUMBER(A57)),IF(fix14L[[#This Row],[ABBib]]&gt;0,J54+1,J54),0)</f>
        <v>0</v>
      </c>
    </row>
    <row r="56" spans="9:10" x14ac:dyDescent="0.25">
      <c r="I56" s="20">
        <f>IFERROR(VLOOKUP(C58,PRSWomen2017[],1,FALSE),0)</f>
        <v>0</v>
      </c>
      <c r="J56" s="20">
        <f>IF(AND(A58&gt;0,ISNUMBER(A58)),IF(fix14L[[#This Row],[ABBib]]&gt;0,J55+1,J55),0)</f>
        <v>0</v>
      </c>
    </row>
    <row r="57" spans="9:10" x14ac:dyDescent="0.25">
      <c r="I57" s="20">
        <f>IFERROR(VLOOKUP(C59,PRSWomen2017[],1,FALSE),0)</f>
        <v>0</v>
      </c>
      <c r="J57" s="20">
        <f>IF(AND(A59&gt;0,ISNUMBER(A59)),IF(fix14L[[#This Row],[ABBib]]&gt;0,J56+1,J56),0)</f>
        <v>0</v>
      </c>
    </row>
    <row r="58" spans="9:10" x14ac:dyDescent="0.25">
      <c r="I58" s="20">
        <f>IFERROR(VLOOKUP(C60,PRSWomen2017[],1,FALSE),0)</f>
        <v>0</v>
      </c>
      <c r="J58" s="20">
        <f>IF(AND(A60&gt;0,ISNUMBER(A60)),IF(fix14L[[#This Row],[ABBib]]&gt;0,J57+1,J57),0)</f>
        <v>0</v>
      </c>
    </row>
    <row r="59" spans="9:10" x14ac:dyDescent="0.25">
      <c r="I59" s="20">
        <f>IFERROR(VLOOKUP(C61,PRSWomen2017[],1,FALSE),0)</f>
        <v>0</v>
      </c>
      <c r="J59" s="20">
        <f>IF(AND(A61&gt;0,ISNUMBER(A61)),IF(fix14L[[#This Row],[ABBib]]&gt;0,J58+1,J58),0)</f>
        <v>0</v>
      </c>
    </row>
    <row r="60" spans="9:10" x14ac:dyDescent="0.25">
      <c r="I60" s="20">
        <f>IFERROR(VLOOKUP(C62,PRSWomen2017[],1,FALSE),0)</f>
        <v>0</v>
      </c>
      <c r="J60" s="20">
        <f>IF(AND(A62&gt;0,ISNUMBER(A62)),IF(fix14L[[#This Row],[ABBib]]&gt;0,J59+1,J59),0)</f>
        <v>0</v>
      </c>
    </row>
    <row r="61" spans="9:10" x14ac:dyDescent="0.25">
      <c r="I61" s="20">
        <f>IFERROR(VLOOKUP(C63,PRSWomen2017[],1,FALSE),0)</f>
        <v>0</v>
      </c>
      <c r="J61" s="20">
        <f>IF(AND(A63&gt;0,ISNUMBER(A63)),IF(fix14L[[#This Row],[ABBib]]&gt;0,J60+1,J60),0)</f>
        <v>0</v>
      </c>
    </row>
    <row r="62" spans="9:10" x14ac:dyDescent="0.25">
      <c r="I62" s="20">
        <f>IFERROR(VLOOKUP(C64,PRSWomen2017[],1,FALSE),0)</f>
        <v>0</v>
      </c>
      <c r="J62" s="20">
        <f>IF(AND(A64&gt;0,ISNUMBER(A64)),IF(fix14L[[#This Row],[ABBib]]&gt;0,J61+1,J61),0)</f>
        <v>0</v>
      </c>
    </row>
    <row r="63" spans="9:10" x14ac:dyDescent="0.25">
      <c r="I63" s="20">
        <f>IFERROR(VLOOKUP(C65,PRSWomen2017[],1,FALSE),0)</f>
        <v>0</v>
      </c>
      <c r="J63" s="20">
        <f>IF(AND(A65&gt;0,ISNUMBER(A65)),IF(fix14L[[#This Row],[ABBib]]&gt;0,J62+1,J62),0)</f>
        <v>0</v>
      </c>
    </row>
    <row r="64" spans="9:10" x14ac:dyDescent="0.25">
      <c r="I64" s="20">
        <f>IFERROR(VLOOKUP(C66,PRSWomen2017[],1,FALSE),0)</f>
        <v>0</v>
      </c>
      <c r="J64" s="20">
        <f>IF(AND(A66&gt;0,ISNUMBER(A66)),IF(fix14L[[#This Row],[ABBib]]&gt;0,J63+1,J63),0)</f>
        <v>0</v>
      </c>
    </row>
    <row r="65" spans="9:10" x14ac:dyDescent="0.25">
      <c r="I65" s="20">
        <f>IFERROR(VLOOKUP(C67,PRSWomen2017[],1,FALSE),0)</f>
        <v>0</v>
      </c>
      <c r="J65" s="20">
        <f>IF(AND(A67&gt;0,ISNUMBER(A67)),IF(fix14L[[#This Row],[ABBib]]&gt;0,J64+1,J64),0)</f>
        <v>0</v>
      </c>
    </row>
    <row r="66" spans="9:10" x14ac:dyDescent="0.25">
      <c r="I66" s="20">
        <f>IFERROR(VLOOKUP(C68,PRSWomen2017[],1,FALSE),0)</f>
        <v>0</v>
      </c>
      <c r="J66" s="20">
        <f>IF(AND(A68&gt;0,ISNUMBER(A68)),IF(fix14L[[#This Row],[ABBib]]&gt;0,J65+1,J65),0)</f>
        <v>0</v>
      </c>
    </row>
    <row r="67" spans="9:10" x14ac:dyDescent="0.25">
      <c r="I67" s="20">
        <f>IFERROR(VLOOKUP(C69,PRSWomen2017[],1,FALSE),0)</f>
        <v>0</v>
      </c>
      <c r="J67" s="20">
        <f>IF(AND(A69&gt;0,ISNUMBER(A69)),IF(fix14L[[#This Row],[ABBib]]&gt;0,J66+1,J66),0)</f>
        <v>0</v>
      </c>
    </row>
    <row r="68" spans="9:10" x14ac:dyDescent="0.25">
      <c r="I68" s="20">
        <f>IFERROR(VLOOKUP(C70,PRSWomen2017[],1,FALSE),0)</f>
        <v>0</v>
      </c>
      <c r="J68" s="20">
        <f>IF(AND(A70&gt;0,ISNUMBER(A70)),IF(fix14L[[#This Row],[ABBib]]&gt;0,J67+1,J67),0)</f>
        <v>0</v>
      </c>
    </row>
    <row r="69" spans="9:10" x14ac:dyDescent="0.25">
      <c r="I69" s="20">
        <f>IFERROR(VLOOKUP(C71,PRSWomen2017[],1,FALSE),0)</f>
        <v>0</v>
      </c>
      <c r="J69" s="20">
        <f>IF(AND(A71&gt;0,ISNUMBER(A71)),IF(fix14L[[#This Row],[ABBib]]&gt;0,J68+1,J68),0)</f>
        <v>0</v>
      </c>
    </row>
    <row r="70" spans="9:10" x14ac:dyDescent="0.25">
      <c r="I70" s="20">
        <f>IFERROR(VLOOKUP(C72,PRSWomen2017[],1,FALSE),0)</f>
        <v>0</v>
      </c>
      <c r="J70" s="20">
        <f>IF(AND(A72&gt;0,ISNUMBER(A72)),IF(fix14L[[#This Row],[ABBib]]&gt;0,J69+1,J69),0)</f>
        <v>0</v>
      </c>
    </row>
    <row r="71" spans="9:10" x14ac:dyDescent="0.25">
      <c r="I71" s="20">
        <f>IFERROR(VLOOKUP(C73,PRSWomen2017[],1,FALSE),0)</f>
        <v>0</v>
      </c>
      <c r="J71" s="20">
        <f>IF(AND(A73&gt;0,ISNUMBER(A73)),IF(fix14L[[#This Row],[ABBib]]&gt;0,J70+1,J70),0)</f>
        <v>0</v>
      </c>
    </row>
    <row r="72" spans="9:10" x14ac:dyDescent="0.25">
      <c r="I72" s="20">
        <f>IFERROR(VLOOKUP(C74,PRSWomen2017[],1,FALSE),0)</f>
        <v>0</v>
      </c>
      <c r="J72" s="20">
        <f>IF(AND(A74&gt;0,ISNUMBER(A74)),IF(fix14L[[#This Row],[ABBib]]&gt;0,J71+1,J71),0)</f>
        <v>0</v>
      </c>
    </row>
    <row r="73" spans="9:10" x14ac:dyDescent="0.25">
      <c r="I73" s="20">
        <f>IFERROR(VLOOKUP(C75,PRSWomen2017[],1,FALSE),0)</f>
        <v>0</v>
      </c>
      <c r="J73" s="20">
        <f>IF(AND(A75&gt;0,ISNUMBER(A75)),IF(fix14L[[#This Row],[ABBib]]&gt;0,J72+1,J72),0)</f>
        <v>0</v>
      </c>
    </row>
    <row r="74" spans="9:10" x14ac:dyDescent="0.25">
      <c r="I74" s="20">
        <f>IFERROR(VLOOKUP(C76,PRSWomen2017[],1,FALSE),0)</f>
        <v>0</v>
      </c>
      <c r="J74" s="20">
        <f>IF(AND(A76&gt;0,ISNUMBER(A76)),IF(fix14L[[#This Row],[ABBib]]&gt;0,J73+1,J73),0)</f>
        <v>0</v>
      </c>
    </row>
    <row r="75" spans="9:10" x14ac:dyDescent="0.25">
      <c r="I75" s="20">
        <f>IFERROR(VLOOKUP(C77,PRSWomen2017[],1,FALSE),0)</f>
        <v>0</v>
      </c>
      <c r="J75" s="20">
        <f>IF(AND(A77&gt;0,ISNUMBER(A77)),IF(fix14L[[#This Row],[ABBib]]&gt;0,J74+1,J74),0)</f>
        <v>0</v>
      </c>
    </row>
    <row r="76" spans="9:10" x14ac:dyDescent="0.25">
      <c r="I76" s="20">
        <f>IFERROR(VLOOKUP(C78,PRSWomen2017[],1,FALSE),0)</f>
        <v>0</v>
      </c>
      <c r="J76" s="20">
        <f>IF(AND(A78&gt;0,ISNUMBER(A78)),IF(fix14L[[#This Row],[ABBib]]&gt;0,J75+1,J75),0)</f>
        <v>0</v>
      </c>
    </row>
    <row r="77" spans="9:10" x14ac:dyDescent="0.25">
      <c r="I77" s="20">
        <f>IFERROR(VLOOKUP(C79,PRSWomen2017[],1,FALSE),0)</f>
        <v>0</v>
      </c>
      <c r="J77" s="20">
        <f>IF(AND(A79&gt;0,ISNUMBER(A79)),IF(fix14L[[#This Row],[ABBib]]&gt;0,J76+1,J76),0)</f>
        <v>0</v>
      </c>
    </row>
    <row r="78" spans="9:10" x14ac:dyDescent="0.25">
      <c r="I78" s="20">
        <f>IFERROR(VLOOKUP(C80,PRSWomen2017[],1,FALSE),0)</f>
        <v>0</v>
      </c>
      <c r="J78" s="20">
        <f>IF(AND(A80&gt;0,ISNUMBER(A80)),IF(fix14L[[#This Row],[ABBib]]&gt;0,J77+1,J77),0)</f>
        <v>0</v>
      </c>
    </row>
    <row r="79" spans="9:10" x14ac:dyDescent="0.25">
      <c r="I79" s="20">
        <f>IFERROR(VLOOKUP(C81,PRSWomen2017[],1,FALSE),0)</f>
        <v>0</v>
      </c>
      <c r="J79" s="20">
        <f>IF(AND(A81&gt;0,ISNUMBER(A81)),IF(fix14L[[#This Row],[ABBib]]&gt;0,J78+1,J78),0)</f>
        <v>0</v>
      </c>
    </row>
    <row r="80" spans="9:10" x14ac:dyDescent="0.25">
      <c r="I80" s="20">
        <f>IFERROR(VLOOKUP(C82,PRSWomen2017[],1,FALSE),0)</f>
        <v>0</v>
      </c>
      <c r="J80" s="20">
        <f>IF(AND(A82&gt;0,ISNUMBER(A82)),IF(fix14L[[#This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IF(AND(A83&gt;0,ISNUMBER(A83)),IF(fix14L[[#This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IF(AND(A84&gt;0,ISNUMBER(A84)),IF(fix14L[[#This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IF(AND(A85&gt;0,ISNUMBER(A85)),IF(fix14L[[#This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IF(AND(A86&gt;0,ISNUMBER(A86)),IF(fix14L[[#This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IF(AND(A87&gt;0,ISNUMBER(A87)),IF(fix14L[[#This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IF(AND(A88&gt;0,ISNUMBER(A88)),IF(fix14L[[#This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IF(AND(A89&gt;0,ISNUMBER(A89)),IF(fix14L[[#This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IF(AND(A90&gt;0,ISNUMBER(A90)),IF(fix14L[[#This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IF(AND(A91&gt;0,ISNUMBER(A91)),IF(fix14L[[#This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IF(AND(A92&gt;0,ISNUMBER(A92)),IF(fix14L[[#This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IF(AND(A93&gt;0,ISNUMBER(A93)),IF(fix14L[[#This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IF(AND(A94&gt;0,ISNUMBER(A94)),IF(fix14L[[#This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IF(AND(A95&gt;0,ISNUMBER(A95)),IF(fix14L[[#This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IF(AND(A96&gt;0,ISNUMBER(A96)),IF(fix14L[[#This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IF(AND(A97&gt;0,ISNUMBER(A97)),IF(fix14L[[#This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IF(AND(A98&gt;0,ISNUMBER(A98)),IF(fix14L[[#This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IF(AND(A99&gt;0,ISNUMBER(A99)),IF(fix14L[[#This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IF(AND(A100&gt;0,ISNUMBER(A100)),IF(fix14L[[#This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IF(AND(A101&gt;0,ISNUMBER(A101)),IF(fix14L[[#This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IF(AND(A102&gt;0,ISNUMBER(A102)),IF(fix14L[[#This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IF(AND(A103&gt;0,ISNUMBER(A103)),IF(fix14L[[#This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IF(AND(A104&gt;0,ISNUMBER(A104)),IF(fix14L[[#This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IF(AND(A105&gt;0,ISNUMBER(A105)),IF(fix14L[[#This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IF(AND(A106&gt;0,ISNUMBER(A106)),IF(fix14L[[#This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IF(AND(A107&gt;0,ISNUMBER(A107)),IF(fix14L[[#This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IF(AND(A108&gt;0,ISNUMBER(A108)),IF(fix14L[[#This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IF(AND(A109&gt;0,ISNUMBER(A109)),IF(fix14L[[#This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IF(AND(A110&gt;0,ISNUMBER(A110)),IF(fix14L[[#This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IF(AND(A111&gt;0,ISNUMBER(A111)),IF(fix14L[[#This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IF(AND(A112&gt;0,ISNUMBER(A112)),IF(fix14L[[#This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IF(AND(A113&gt;0,ISNUMBER(A113)),IF(fix14L[[#This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IF(AND(A114&gt;0,ISNUMBER(A114)),IF(fix14L[[#This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IF(AND(A115&gt;0,ISNUMBER(A115)),IF(fix14L[[#This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IF(AND(A116&gt;0,ISNUMBER(A116)),IF(fix14L[[#This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IF(AND(A117&gt;0,ISNUMBER(A117)),IF(fix14L[[#This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IF(AND(A118&gt;0,ISNUMBER(A118)),IF(fix14L[[#This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IF(AND(A119&gt;0,ISNUMBER(A119)),IF(fix14L[[#This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IF(AND(A120&gt;0,ISNUMBER(A120)),IF(fix14L[[#This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IF(AND(A121&gt;0,ISNUMBER(A121)),IF(fix14L[[#This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IF(AND(A122&gt;0,ISNUMBER(A122)),IF(fix14L[[#This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IF(AND(A123&gt;0,ISNUMBER(A123)),IF(fix14L[[#This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IF(AND(A124&gt;0,ISNUMBER(A124)),IF(fix14L[[#This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IF(AND(A125&gt;0,ISNUMBER(A125)),IF(fix14L[[#This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IF(AND(A126&gt;0,ISNUMBER(A126)),IF(fix14L[[#This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IF(AND(A127&gt;0,ISNUMBER(A127)),IF(fix14L[[#This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IF(AND(A128&gt;0,ISNUMBER(A128)),IF(fix14L[[#This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IF(AND(A129&gt;0,ISNUMBER(A129)),IF(fix14L[[#This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IF(AND(A130&gt;0,ISNUMBER(A130)),IF(fix14L[[#This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IF(AND(A131&gt;0,ISNUMBER(A131)),IF(fix14L[[#This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IF(AND(A132&gt;0,ISNUMBER(A132)),IF(fix14L[[#This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IF(AND(A133&gt;0,ISNUMBER(A133)),IF(fix14L[[#This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IF(AND(A134&gt;0,ISNUMBER(A134)),IF(fix14L[[#This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IF(AND(A135&gt;0,ISNUMBER(A135)),IF(fix14L[[#This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IF(AND(A136&gt;0,ISNUMBER(A136)),IF(fix14L[[#This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IF(AND(A137&gt;0,ISNUMBER(A137)),IF(fix14L[[#This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IF(AND(A138&gt;0,ISNUMBER(A138)),IF(fix14L[[#This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IF(AND(A139&gt;0,ISNUMBER(A139)),IF(fix14L[[#This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IF(AND(A140&gt;0,ISNUMBER(A140)),IF(fix14L[[#This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IF(AND(A141&gt;0,ISNUMBER(A141)),IF(fix14L[[#This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IF(AND(A142&gt;0,ISNUMBER(A142)),IF(fix14L[[#This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IF(AND(A143&gt;0,ISNUMBER(A143)),IF(fix14L[[#This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IF(AND(A144&gt;0,ISNUMBER(A144)),IF(fix14L[[#This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IF(AND(A145&gt;0,ISNUMBER(A145)),IF(fix14L[[#This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IF(AND(A146&gt;0,ISNUMBER(A146)),IF(fix14L[[#This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IF(AND(A147&gt;0,ISNUMBER(A147)),IF(fix14L[[#This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IF(AND(A148&gt;0,ISNUMBER(A148)),IF(fix14L[[#This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IF(AND(A149&gt;0,ISNUMBER(A149)),IF(fix14L[[#This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IF(AND(A150&gt;0,ISNUMBER(A150)),IF(fix14L[[#This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IF(AND(A151&gt;0,ISNUMBER(A151)),IF(fix14L[[#This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IF(AND(A152&gt;0,ISNUMBER(A152)),IF(fix14L[[#This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IF(AND(A153&gt;0,ISNUMBER(A153)),IF(fix14L[[#This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IF(AND(A154&gt;0,ISNUMBER(A154)),IF(fix14L[[#This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2" sqref="I2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0.28515625" customWidth="1"/>
    <col min="5" max="5" width="5" customWidth="1"/>
    <col min="6" max="6" width="7" customWidth="1"/>
  </cols>
  <sheetData>
    <row r="1" spans="1:10" x14ac:dyDescent="0.25">
      <c r="A1" t="s">
        <v>577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IF(AND(A3&gt;0,ISNUMBER(A3)),IF(fix14M[[#This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IF(AND(A4&gt;0,ISNUMBER(A4)),IF(fix14M[[#This Row],[ABBib]]&gt;0,J3+1,J3),0)</f>
        <v>0</v>
      </c>
    </row>
    <row r="5" spans="1:10" x14ac:dyDescent="0.25">
      <c r="A5">
        <v>1</v>
      </c>
      <c r="B5">
        <v>6</v>
      </c>
      <c r="C5">
        <v>104469</v>
      </c>
      <c r="D5" t="s">
        <v>503</v>
      </c>
      <c r="E5">
        <v>1997</v>
      </c>
      <c r="F5" t="s">
        <v>98</v>
      </c>
      <c r="I5" s="20">
        <f>IFERROR(VLOOKUP(C5,PRSMen2017[],1,FALSE),0)</f>
        <v>104469</v>
      </c>
      <c r="J5" s="20">
        <f>IF(AND(A5&gt;0,ISNUMBER(A5)),IF(fix14M[[#This Row],[ABBib]]&gt;0,J4+1,J4),0)</f>
        <v>1</v>
      </c>
    </row>
    <row r="6" spans="1:10" x14ac:dyDescent="0.25">
      <c r="A6">
        <v>2</v>
      </c>
      <c r="B6">
        <v>5</v>
      </c>
      <c r="C6">
        <v>104697</v>
      </c>
      <c r="D6" t="s">
        <v>426</v>
      </c>
      <c r="E6">
        <v>1999</v>
      </c>
      <c r="F6" t="s">
        <v>98</v>
      </c>
      <c r="I6" s="20">
        <f>IFERROR(VLOOKUP(C6,PRSMen2017[],1,FALSE),0)</f>
        <v>104697</v>
      </c>
      <c r="J6" s="20">
        <f>IF(AND(A6&gt;0,ISNUMBER(A6)),IF(fix14M[[#This Row],[ABBib]]&gt;0,J5+1,J5),0)</f>
        <v>2</v>
      </c>
    </row>
    <row r="7" spans="1:10" x14ac:dyDescent="0.25">
      <c r="A7">
        <v>3</v>
      </c>
      <c r="B7">
        <v>12</v>
      </c>
      <c r="C7">
        <v>104354</v>
      </c>
      <c r="D7" t="s">
        <v>421</v>
      </c>
      <c r="E7">
        <v>1996</v>
      </c>
      <c r="F7" t="s">
        <v>98</v>
      </c>
      <c r="I7" s="20">
        <f>IFERROR(VLOOKUP(C7,PRSMen2017[],1,FALSE),0)</f>
        <v>104354</v>
      </c>
      <c r="J7" s="20">
        <f>IF(AND(A7&gt;0,ISNUMBER(A7)),IF(fix14M[[#This Row],[ABBib]]&gt;0,J6+1,J6),0)</f>
        <v>3</v>
      </c>
    </row>
    <row r="8" spans="1:10" x14ac:dyDescent="0.25">
      <c r="A8">
        <v>4</v>
      </c>
      <c r="B8">
        <v>4</v>
      </c>
      <c r="C8">
        <v>104590</v>
      </c>
      <c r="D8" t="s">
        <v>434</v>
      </c>
      <c r="E8">
        <v>1998</v>
      </c>
      <c r="F8" t="s">
        <v>98</v>
      </c>
      <c r="I8" s="20">
        <f>IFERROR(VLOOKUP(C8,PRSMen2017[],1,FALSE),0)</f>
        <v>104590</v>
      </c>
      <c r="J8" s="20">
        <f>IF(AND(A8&gt;0,ISNUMBER(A8)),IF(fix14M[[#This Row],[ABBib]]&gt;0,J7+1,J7),0)</f>
        <v>4</v>
      </c>
    </row>
    <row r="9" spans="1:10" x14ac:dyDescent="0.25">
      <c r="A9">
        <v>5</v>
      </c>
      <c r="B9">
        <v>14</v>
      </c>
      <c r="C9">
        <v>6293353</v>
      </c>
      <c r="D9" t="s">
        <v>538</v>
      </c>
      <c r="E9">
        <v>1999</v>
      </c>
      <c r="F9" t="s">
        <v>539</v>
      </c>
      <c r="I9" s="20">
        <f>IFERROR(VLOOKUP(C9,PRSMen2017[],1,FALSE),0)</f>
        <v>0</v>
      </c>
      <c r="J9" s="20">
        <f>IF(AND(A9&gt;0,ISNUMBER(A9)),IF(fix14M[[#This Row],[ABBib]]&gt;0,J8+1,J8),0)</f>
        <v>4</v>
      </c>
    </row>
    <row r="10" spans="1:10" x14ac:dyDescent="0.25">
      <c r="A10">
        <v>6</v>
      </c>
      <c r="B10">
        <v>3</v>
      </c>
      <c r="C10">
        <v>104582</v>
      </c>
      <c r="D10" t="s">
        <v>435</v>
      </c>
      <c r="E10">
        <v>1998</v>
      </c>
      <c r="F10" t="s">
        <v>98</v>
      </c>
      <c r="I10" s="20">
        <f>IFERROR(VLOOKUP(C10,PRSMen2017[],1,FALSE),0)</f>
        <v>104582</v>
      </c>
      <c r="J10" s="20">
        <f>IF(AND(A10&gt;0,ISNUMBER(A10)),IF(fix14M[[#This Row],[ABBib]]&gt;0,J9+1,J9),0)</f>
        <v>5</v>
      </c>
    </row>
    <row r="11" spans="1:10" x14ac:dyDescent="0.25">
      <c r="A11">
        <v>7</v>
      </c>
      <c r="B11">
        <v>18</v>
      </c>
      <c r="C11">
        <v>104895</v>
      </c>
      <c r="D11" t="s">
        <v>463</v>
      </c>
      <c r="E11">
        <v>2000</v>
      </c>
      <c r="F11" t="s">
        <v>98</v>
      </c>
      <c r="I11" s="20">
        <f>IFERROR(VLOOKUP(C11,PRSMen2017[],1,FALSE),0)</f>
        <v>0</v>
      </c>
      <c r="J11" s="20">
        <f>IF(AND(A11&gt;0,ISNUMBER(A11)),IF(fix14M[[#This Row],[ABBib]]&gt;0,J10+1,J10),0)</f>
        <v>5</v>
      </c>
    </row>
    <row r="12" spans="1:10" x14ac:dyDescent="0.25">
      <c r="A12">
        <v>8</v>
      </c>
      <c r="B12">
        <v>11</v>
      </c>
      <c r="C12">
        <v>104680</v>
      </c>
      <c r="D12" t="s">
        <v>439</v>
      </c>
      <c r="E12">
        <v>1999</v>
      </c>
      <c r="F12" t="s">
        <v>98</v>
      </c>
      <c r="I12" s="20">
        <f>IFERROR(VLOOKUP(C12,PRSMen2017[],1,FALSE),0)</f>
        <v>104680</v>
      </c>
      <c r="J12" s="20">
        <f>IF(AND(A12&gt;0,ISNUMBER(A12)),IF(fix14M[[#This Row],[ABBib]]&gt;0,J11+1,J11),0)</f>
        <v>6</v>
      </c>
    </row>
    <row r="13" spans="1:10" x14ac:dyDescent="0.25">
      <c r="A13">
        <v>9</v>
      </c>
      <c r="B13">
        <v>16</v>
      </c>
      <c r="C13">
        <v>104695</v>
      </c>
      <c r="D13" t="s">
        <v>497</v>
      </c>
      <c r="E13">
        <v>1999</v>
      </c>
      <c r="F13" t="s">
        <v>98</v>
      </c>
      <c r="I13" s="20">
        <f>IFERROR(VLOOKUP(C13,PRSMen2017[],1,FALSE),0)</f>
        <v>104695</v>
      </c>
      <c r="J13" s="20">
        <f>IF(AND(A13&gt;0,ISNUMBER(A13)),IF(fix14M[[#This Row],[ABBib]]&gt;0,J12+1,J12),0)</f>
        <v>7</v>
      </c>
    </row>
    <row r="14" spans="1:10" x14ac:dyDescent="0.25">
      <c r="A14">
        <v>9</v>
      </c>
      <c r="B14">
        <v>13</v>
      </c>
      <c r="C14">
        <v>104890</v>
      </c>
      <c r="D14" t="s">
        <v>491</v>
      </c>
      <c r="E14">
        <v>2000</v>
      </c>
      <c r="F14" t="s">
        <v>98</v>
      </c>
      <c r="I14" s="20">
        <f>IFERROR(VLOOKUP(C14,PRSMen2017[],1,FALSE),0)</f>
        <v>0</v>
      </c>
      <c r="J14" s="20">
        <f>IF(AND(A14&gt;0,ISNUMBER(A14)),IF(fix14M[[#This Row],[ABBib]]&gt;0,J13+1,J13),0)</f>
        <v>7</v>
      </c>
    </row>
    <row r="15" spans="1:10" x14ac:dyDescent="0.25">
      <c r="A15">
        <v>11</v>
      </c>
      <c r="B15">
        <v>22</v>
      </c>
      <c r="C15">
        <v>104688</v>
      </c>
      <c r="D15" t="s">
        <v>456</v>
      </c>
      <c r="E15">
        <v>1999</v>
      </c>
      <c r="F15" t="s">
        <v>98</v>
      </c>
      <c r="I15" s="20">
        <f>IFERROR(VLOOKUP(C15,PRSMen2017[],1,FALSE),0)</f>
        <v>104688</v>
      </c>
      <c r="J15" s="20">
        <f>IF(AND(A15&gt;0,ISNUMBER(A15)),IF(fix14M[[#This Row],[ABBib]]&gt;0,J14+1,J14),0)</f>
        <v>8</v>
      </c>
    </row>
    <row r="16" spans="1:10" x14ac:dyDescent="0.25">
      <c r="A16">
        <v>12</v>
      </c>
      <c r="B16">
        <v>1</v>
      </c>
      <c r="C16">
        <v>104581</v>
      </c>
      <c r="D16" t="s">
        <v>433</v>
      </c>
      <c r="E16">
        <v>1998</v>
      </c>
      <c r="F16" t="s">
        <v>98</v>
      </c>
      <c r="I16" s="20">
        <f>IFERROR(VLOOKUP(C16,PRSMen2017[],1,FALSE),0)</f>
        <v>104581</v>
      </c>
      <c r="J16" s="20">
        <f>IF(AND(A16&gt;0,ISNUMBER(A16)),IF(fix14M[[#This Row],[ABBib]]&gt;0,J15+1,J15),0)</f>
        <v>9</v>
      </c>
    </row>
    <row r="17" spans="1:10" x14ac:dyDescent="0.25">
      <c r="A17">
        <v>13</v>
      </c>
      <c r="B17">
        <v>28</v>
      </c>
      <c r="C17">
        <v>750107</v>
      </c>
      <c r="D17" t="s">
        <v>452</v>
      </c>
      <c r="E17">
        <v>1998</v>
      </c>
      <c r="F17" t="s">
        <v>453</v>
      </c>
      <c r="I17" s="20">
        <f>IFERROR(VLOOKUP(C17,PRSMen2017[],1,FALSE),0)</f>
        <v>750107</v>
      </c>
      <c r="J17" s="20">
        <f>IF(AND(A17&gt;0,ISNUMBER(A17)),IF(fix14M[[#This Row],[ABBib]]&gt;0,J16+1,J16),0)</f>
        <v>10</v>
      </c>
    </row>
    <row r="18" spans="1:10" x14ac:dyDescent="0.25">
      <c r="A18">
        <v>14</v>
      </c>
      <c r="B18">
        <v>35</v>
      </c>
      <c r="C18">
        <v>6531915</v>
      </c>
      <c r="D18" t="s">
        <v>541</v>
      </c>
      <c r="E18">
        <v>1997</v>
      </c>
      <c r="F18" t="s">
        <v>96</v>
      </c>
      <c r="I18" s="20">
        <f>IFERROR(VLOOKUP(C18,PRSMen2017[],1,FALSE),0)</f>
        <v>0</v>
      </c>
      <c r="J18" s="20">
        <f>IF(AND(A18&gt;0,ISNUMBER(A18)),IF(fix14M[[#This Row],[ABBib]]&gt;0,J17+1,J17),0)</f>
        <v>10</v>
      </c>
    </row>
    <row r="19" spans="1:10" x14ac:dyDescent="0.25">
      <c r="A19">
        <v>15</v>
      </c>
      <c r="B19">
        <v>25</v>
      </c>
      <c r="C19">
        <v>104683</v>
      </c>
      <c r="D19" t="s">
        <v>496</v>
      </c>
      <c r="E19">
        <v>1999</v>
      </c>
      <c r="F19" t="s">
        <v>98</v>
      </c>
      <c r="I19" s="20">
        <f>IFERROR(VLOOKUP(C19,PRSMen2017[],1,FALSE),0)</f>
        <v>104683</v>
      </c>
      <c r="J19" s="20">
        <f>IF(AND(A19&gt;0,ISNUMBER(A19)),IF(fix14M[[#This Row],[ABBib]]&gt;0,J18+1,J18),0)</f>
        <v>11</v>
      </c>
    </row>
    <row r="20" spans="1:10" x14ac:dyDescent="0.25">
      <c r="A20">
        <v>16</v>
      </c>
      <c r="B20">
        <v>21</v>
      </c>
      <c r="C20">
        <v>104713</v>
      </c>
      <c r="D20" t="s">
        <v>531</v>
      </c>
      <c r="E20">
        <v>1999</v>
      </c>
      <c r="F20" t="s">
        <v>98</v>
      </c>
      <c r="I20" s="20">
        <f>IFERROR(VLOOKUP(C20,PRSMen2017[],1,FALSE),0)</f>
        <v>0</v>
      </c>
      <c r="J20" s="20">
        <f>IF(AND(A20&gt;0,ISNUMBER(A20)),IF(fix14M[[#This Row],[ABBib]]&gt;0,J19+1,J19),0)</f>
        <v>11</v>
      </c>
    </row>
    <row r="21" spans="1:10" x14ac:dyDescent="0.25">
      <c r="A21">
        <v>17</v>
      </c>
      <c r="B21">
        <v>8</v>
      </c>
      <c r="C21">
        <v>104277</v>
      </c>
      <c r="D21" t="s">
        <v>534</v>
      </c>
      <c r="E21">
        <v>1995</v>
      </c>
      <c r="F21" t="s">
        <v>98</v>
      </c>
      <c r="I21" s="20">
        <f>IFERROR(VLOOKUP(C21,PRSMen2017[],1,FALSE),0)</f>
        <v>104277</v>
      </c>
      <c r="J21" s="20">
        <f>IF(AND(A21&gt;0,ISNUMBER(A21)),IF(fix14M[[#This Row],[ABBib]]&gt;0,J20+1,J20),0)</f>
        <v>12</v>
      </c>
    </row>
    <row r="22" spans="1:10" x14ac:dyDescent="0.25">
      <c r="A22">
        <v>18</v>
      </c>
      <c r="B22">
        <v>27</v>
      </c>
      <c r="C22">
        <v>104806</v>
      </c>
      <c r="D22" t="s">
        <v>545</v>
      </c>
      <c r="E22">
        <v>1999</v>
      </c>
      <c r="F22" t="s">
        <v>98</v>
      </c>
      <c r="I22" s="20">
        <f>IFERROR(VLOOKUP(C22,PRSMen2017[],1,FALSE),0)</f>
        <v>0</v>
      </c>
      <c r="J22" s="20">
        <f>IF(AND(A22&gt;0,ISNUMBER(A22)),IF(fix14M[[#This Row],[ABBib]]&gt;0,J21+1,J21),0)</f>
        <v>12</v>
      </c>
    </row>
    <row r="23" spans="1:10" x14ac:dyDescent="0.25">
      <c r="A23">
        <v>19</v>
      </c>
      <c r="B23">
        <v>34</v>
      </c>
      <c r="C23">
        <v>104918</v>
      </c>
      <c r="D23" t="s">
        <v>457</v>
      </c>
      <c r="E23">
        <v>2000</v>
      </c>
      <c r="F23" t="s">
        <v>98</v>
      </c>
      <c r="I23" s="20">
        <f>IFERROR(VLOOKUP(C23,PRSMen2017[],1,FALSE),0)</f>
        <v>104918</v>
      </c>
      <c r="J23" s="20">
        <f>IF(AND(A23&gt;0,ISNUMBER(A23)),IF(fix14M[[#This Row],[ABBib]]&gt;0,J22+1,J22),0)</f>
        <v>13</v>
      </c>
    </row>
    <row r="24" spans="1:10" x14ac:dyDescent="0.25">
      <c r="A24">
        <v>20</v>
      </c>
      <c r="B24">
        <v>32</v>
      </c>
      <c r="C24">
        <v>104896</v>
      </c>
      <c r="D24" t="s">
        <v>460</v>
      </c>
      <c r="E24">
        <v>2000</v>
      </c>
      <c r="F24" t="s">
        <v>98</v>
      </c>
      <c r="I24" s="20">
        <f>IFERROR(VLOOKUP(C24,PRSMen2017[],1,FALSE),0)</f>
        <v>0</v>
      </c>
      <c r="J24" s="20">
        <f>IF(AND(A24&gt;0,ISNUMBER(A24)),IF(fix14M[[#This Row],[ABBib]]&gt;0,J23+1,J23),0)</f>
        <v>13</v>
      </c>
    </row>
    <row r="25" spans="1:10" x14ac:dyDescent="0.25">
      <c r="A25">
        <v>21</v>
      </c>
      <c r="B25">
        <v>15</v>
      </c>
      <c r="C25">
        <v>104885</v>
      </c>
      <c r="D25" t="s">
        <v>473</v>
      </c>
      <c r="E25">
        <v>2000</v>
      </c>
      <c r="F25" t="s">
        <v>98</v>
      </c>
      <c r="I25" s="20">
        <f>IFERROR(VLOOKUP(C25,PRSMen2017[],1,FALSE),0)</f>
        <v>104885</v>
      </c>
      <c r="J25" s="20">
        <f>IF(AND(A25&gt;0,ISNUMBER(A25)),IF(fix14M[[#This Row],[ABBib]]&gt;0,J24+1,J24),0)</f>
        <v>14</v>
      </c>
    </row>
    <row r="26" spans="1:10" x14ac:dyDescent="0.25">
      <c r="A26">
        <v>22</v>
      </c>
      <c r="B26">
        <v>36</v>
      </c>
      <c r="C26">
        <v>40656</v>
      </c>
      <c r="D26" t="s">
        <v>540</v>
      </c>
      <c r="E26">
        <v>2000</v>
      </c>
      <c r="F26" t="s">
        <v>274</v>
      </c>
      <c r="I26" s="20">
        <f>IFERROR(VLOOKUP(C26,PRSMen2017[],1,FALSE),0)</f>
        <v>0</v>
      </c>
      <c r="J26" s="20">
        <f>IF(AND(A26&gt;0,ISNUMBER(A26)),IF(fix14M[[#This Row],[ABBib]]&gt;0,J25+1,J25),0)</f>
        <v>14</v>
      </c>
    </row>
    <row r="27" spans="1:10" x14ac:dyDescent="0.25">
      <c r="A27">
        <v>23</v>
      </c>
      <c r="B27">
        <v>33</v>
      </c>
      <c r="C27">
        <v>104901</v>
      </c>
      <c r="D27" t="s">
        <v>482</v>
      </c>
      <c r="E27">
        <v>2000</v>
      </c>
      <c r="F27" t="s">
        <v>98</v>
      </c>
      <c r="I27" s="20">
        <f>IFERROR(VLOOKUP(C27,PRSMen2017[],1,FALSE),0)</f>
        <v>0</v>
      </c>
      <c r="J27" s="20">
        <f>IF(AND(A27&gt;0,ISNUMBER(A27)),IF(fix14M[[#This Row],[ABBib]]&gt;0,J26+1,J26),0)</f>
        <v>14</v>
      </c>
    </row>
    <row r="28" spans="1:10" x14ac:dyDescent="0.25">
      <c r="A28">
        <v>24</v>
      </c>
      <c r="B28">
        <v>24</v>
      </c>
      <c r="C28">
        <v>6532083</v>
      </c>
      <c r="D28" t="s">
        <v>570</v>
      </c>
      <c r="E28">
        <v>1998</v>
      </c>
      <c r="F28" t="s">
        <v>96</v>
      </c>
      <c r="I28" s="20">
        <f>IFERROR(VLOOKUP(C28,PRSMen2017[],1,FALSE),0)</f>
        <v>0</v>
      </c>
      <c r="J28" s="20">
        <f>IF(AND(A28&gt;0,ISNUMBER(A28)),IF(fix14M[[#This Row],[ABBib]]&gt;0,J27+1,J27),0)</f>
        <v>14</v>
      </c>
    </row>
    <row r="29" spans="1:10" x14ac:dyDescent="0.25">
      <c r="A29">
        <v>25</v>
      </c>
      <c r="B29">
        <v>37</v>
      </c>
      <c r="C29">
        <v>104696</v>
      </c>
      <c r="D29" t="s">
        <v>468</v>
      </c>
      <c r="E29">
        <v>1999</v>
      </c>
      <c r="F29" t="s">
        <v>98</v>
      </c>
      <c r="I29" s="20">
        <f>IFERROR(VLOOKUP(C29,PRSMen2017[],1,FALSE),0)</f>
        <v>104696</v>
      </c>
      <c r="J29" s="20">
        <f>IF(AND(A29&gt;0,ISNUMBER(A29)),IF(fix14M[[#This Row],[ABBib]]&gt;0,J28+1,J28),0)</f>
        <v>15</v>
      </c>
    </row>
    <row r="30" spans="1:10" x14ac:dyDescent="0.25">
      <c r="A30">
        <v>26</v>
      </c>
      <c r="B30">
        <v>49</v>
      </c>
      <c r="C30">
        <v>550106</v>
      </c>
      <c r="D30" t="s">
        <v>572</v>
      </c>
      <c r="E30">
        <v>2000</v>
      </c>
      <c r="F30" t="s">
        <v>573</v>
      </c>
      <c r="I30" s="20">
        <f>IFERROR(VLOOKUP(C30,PRSMen2017[],1,FALSE),0)</f>
        <v>0</v>
      </c>
      <c r="J30" s="20">
        <f>IF(AND(A30&gt;0,ISNUMBER(A30)),IF(fix14M[[#This Row],[ABBib]]&gt;0,J29+1,J29),0)</f>
        <v>15</v>
      </c>
    </row>
    <row r="31" spans="1:10" x14ac:dyDescent="0.25">
      <c r="A31">
        <v>27</v>
      </c>
      <c r="B31">
        <v>50</v>
      </c>
      <c r="C31">
        <v>6532578</v>
      </c>
      <c r="D31" t="s">
        <v>566</v>
      </c>
      <c r="E31">
        <v>2000</v>
      </c>
      <c r="F31" t="s">
        <v>96</v>
      </c>
      <c r="I31" s="20">
        <f>IFERROR(VLOOKUP(C31,PRSMen2017[],1,FALSE),0)</f>
        <v>0</v>
      </c>
      <c r="J31" s="20">
        <f>IF(AND(A31&gt;0,ISNUMBER(A31)),IF(fix14M[[#This Row],[ABBib]]&gt;0,J30+1,J30),0)</f>
        <v>15</v>
      </c>
    </row>
    <row r="32" spans="1:10" x14ac:dyDescent="0.25">
      <c r="A32">
        <v>28</v>
      </c>
      <c r="B32">
        <v>42</v>
      </c>
      <c r="C32">
        <v>40642</v>
      </c>
      <c r="D32" t="s">
        <v>562</v>
      </c>
      <c r="E32">
        <v>1999</v>
      </c>
      <c r="F32" t="s">
        <v>274</v>
      </c>
      <c r="I32" s="20">
        <f>IFERROR(VLOOKUP(C32,PRSMen2017[],1,FALSE),0)</f>
        <v>0</v>
      </c>
      <c r="J32" s="20">
        <f>IF(AND(A32&gt;0,ISNUMBER(A32)),IF(fix14M[[#This Row],[ABBib]]&gt;0,J31+1,J31),0)</f>
        <v>15</v>
      </c>
    </row>
    <row r="33" spans="1:10" x14ac:dyDescent="0.25">
      <c r="A33">
        <v>29</v>
      </c>
      <c r="B33">
        <v>41</v>
      </c>
      <c r="C33">
        <v>104588</v>
      </c>
      <c r="D33" t="s">
        <v>469</v>
      </c>
      <c r="E33">
        <v>1998</v>
      </c>
      <c r="F33" t="s">
        <v>98</v>
      </c>
      <c r="I33" s="20">
        <f>IFERROR(VLOOKUP(C33,PRSMen2017[],1,FALSE),0)</f>
        <v>104588</v>
      </c>
      <c r="J33" s="20">
        <f>IF(AND(A33&gt;0,ISNUMBER(A33)),IF(fix14M[[#This Row],[ABBib]]&gt;0,J32+1,J32),0)</f>
        <v>16</v>
      </c>
    </row>
    <row r="34" spans="1:10" x14ac:dyDescent="0.25">
      <c r="A34">
        <v>30</v>
      </c>
      <c r="B34">
        <v>44</v>
      </c>
      <c r="C34">
        <v>104685</v>
      </c>
      <c r="D34" t="s">
        <v>483</v>
      </c>
      <c r="E34">
        <v>1999</v>
      </c>
      <c r="F34" t="s">
        <v>98</v>
      </c>
      <c r="I34" s="20">
        <f>IFERROR(VLOOKUP(C34,PRSMen2017[],1,FALSE),0)</f>
        <v>104685</v>
      </c>
      <c r="J34" s="20">
        <f>IF(AND(A34&gt;0,ISNUMBER(A34)),IF(fix14M[[#This Row],[ABBib]]&gt;0,J33+1,J33),0)</f>
        <v>17</v>
      </c>
    </row>
    <row r="35" spans="1:10" x14ac:dyDescent="0.25">
      <c r="A35">
        <v>31</v>
      </c>
      <c r="B35">
        <v>46</v>
      </c>
      <c r="C35">
        <v>6532558</v>
      </c>
      <c r="D35" t="s">
        <v>574</v>
      </c>
      <c r="E35">
        <v>1999</v>
      </c>
      <c r="F35" t="s">
        <v>96</v>
      </c>
      <c r="I35" s="20">
        <f>IFERROR(VLOOKUP(C35,PRSMen2017[],1,FALSE),0)</f>
        <v>0</v>
      </c>
      <c r="J35" s="20">
        <f>IF(AND(A35&gt;0,ISNUMBER(A35)),IF(fix14M[[#This Row],[ABBib]]&gt;0,J34+1,J34),0)</f>
        <v>17</v>
      </c>
    </row>
    <row r="36" spans="1:10" x14ac:dyDescent="0.25">
      <c r="A36">
        <v>32</v>
      </c>
      <c r="B36">
        <v>45</v>
      </c>
      <c r="C36">
        <v>104878</v>
      </c>
      <c r="D36" t="s">
        <v>481</v>
      </c>
      <c r="E36">
        <v>2000</v>
      </c>
      <c r="F36" t="s">
        <v>98</v>
      </c>
      <c r="I36" s="20">
        <f>IFERROR(VLOOKUP(C36,PRSMen2017[],1,FALSE),0)</f>
        <v>104878</v>
      </c>
      <c r="J36" s="20">
        <f>IF(AND(A36&gt;0,ISNUMBER(A36)),IF(fix14M[[#This Row],[ABBib]]&gt;0,J35+1,J35),0)</f>
        <v>18</v>
      </c>
    </row>
    <row r="37" spans="1:10" x14ac:dyDescent="0.25">
      <c r="A37">
        <v>33</v>
      </c>
      <c r="B37">
        <v>43</v>
      </c>
      <c r="C37">
        <v>221345</v>
      </c>
      <c r="D37" t="s">
        <v>568</v>
      </c>
      <c r="E37">
        <v>1999</v>
      </c>
      <c r="F37" t="s">
        <v>528</v>
      </c>
      <c r="I37" s="20">
        <f>IFERROR(VLOOKUP(C37,PRSMen2017[],1,FALSE),0)</f>
        <v>0</v>
      </c>
      <c r="J37" s="20">
        <f>IF(AND(A37&gt;0,ISNUMBER(A37)),IF(fix14M[[#This Row],[ABBib]]&gt;0,J36+1,J36),0)</f>
        <v>18</v>
      </c>
    </row>
    <row r="38" spans="1:10" x14ac:dyDescent="0.25">
      <c r="A38">
        <v>34</v>
      </c>
      <c r="B38">
        <v>47</v>
      </c>
      <c r="C38">
        <v>40622</v>
      </c>
      <c r="D38" t="s">
        <v>547</v>
      </c>
      <c r="E38">
        <v>1994</v>
      </c>
      <c r="F38" t="s">
        <v>274</v>
      </c>
      <c r="I38" s="20">
        <f>IFERROR(VLOOKUP(C38,PRSMen2017[],1,FALSE),0)</f>
        <v>0</v>
      </c>
      <c r="J38" s="20">
        <f>IF(AND(A38&gt;0,ISNUMBER(A38)),IF(fix14M[[#This Row],[ABBib]]&gt;0,J37+1,J37),0)</f>
        <v>18</v>
      </c>
    </row>
    <row r="39" spans="1:10" x14ac:dyDescent="0.25">
      <c r="A39">
        <v>35</v>
      </c>
      <c r="B39">
        <v>48</v>
      </c>
      <c r="C39">
        <v>104902</v>
      </c>
      <c r="D39" t="s">
        <v>569</v>
      </c>
      <c r="E39">
        <v>2000</v>
      </c>
      <c r="F39" t="s">
        <v>98</v>
      </c>
      <c r="I39" s="20">
        <f>IFERROR(VLOOKUP(C39,PRSMen2017[],1,FALSE),0)</f>
        <v>0</v>
      </c>
      <c r="J39" s="20">
        <f>IF(AND(A39&gt;0,ISNUMBER(A39)),IF(fix14M[[#This Row],[ABBib]]&gt;0,J38+1,J38),0)</f>
        <v>18</v>
      </c>
    </row>
    <row r="40" spans="1:10" x14ac:dyDescent="0.25">
      <c r="A40" t="s">
        <v>135</v>
      </c>
      <c r="I40" s="20">
        <f>IFERROR(VLOOKUP(C40,PRSMen2017[],1,FALSE),0)</f>
        <v>0</v>
      </c>
      <c r="J40" s="20">
        <f>IF(AND(A40&gt;0,ISNUMBER(A40)),IF(fix14M[[#This Row],[ABBib]]&gt;0,J39+1,J39),0)</f>
        <v>0</v>
      </c>
    </row>
    <row r="41" spans="1:10" x14ac:dyDescent="0.25">
      <c r="I41" s="20">
        <f>IFERROR(VLOOKUP(C41,PRSMen2017[],1,FALSE),0)</f>
        <v>0</v>
      </c>
      <c r="J41" s="20">
        <f>IF(AND(A41&gt;0,ISNUMBER(A41)),IF(fix14M[[#This Row],[ABBib]]&gt;0,J40+1,J40),0)</f>
        <v>0</v>
      </c>
    </row>
    <row r="42" spans="1:10" x14ac:dyDescent="0.25">
      <c r="B42">
        <v>26</v>
      </c>
      <c r="C42">
        <v>104891</v>
      </c>
      <c r="D42" t="s">
        <v>558</v>
      </c>
      <c r="E42">
        <v>2000</v>
      </c>
      <c r="F42" t="s">
        <v>98</v>
      </c>
      <c r="I42" s="20">
        <f>IFERROR(VLOOKUP(C42,PRSMen2017[],1,FALSE),0)</f>
        <v>0</v>
      </c>
      <c r="J42" s="20">
        <f>IF(AND(A42&gt;0,ISNUMBER(A42)),IF(fix14M[[#This Row],[ABBib]]&gt;0,J41+1,J41),0)</f>
        <v>0</v>
      </c>
    </row>
    <row r="43" spans="1:10" x14ac:dyDescent="0.25">
      <c r="B43">
        <v>9</v>
      </c>
      <c r="C43">
        <v>104710</v>
      </c>
      <c r="D43" t="s">
        <v>444</v>
      </c>
      <c r="E43">
        <v>1999</v>
      </c>
      <c r="F43" t="s">
        <v>98</v>
      </c>
      <c r="I43" s="20">
        <f>IFERROR(VLOOKUP(C43,PRSMen2017[],1,FALSE),0)</f>
        <v>0</v>
      </c>
      <c r="J43" s="20">
        <f>IF(AND(A43&gt;0,ISNUMBER(A43)),IF(fix14M[[#This Row],[ABBib]]&gt;0,J42+1,J42),0)</f>
        <v>0</v>
      </c>
    </row>
    <row r="44" spans="1:10" x14ac:dyDescent="0.25">
      <c r="A44" t="s">
        <v>138</v>
      </c>
      <c r="I44" s="20">
        <f>IFERROR(VLOOKUP(C44,PRSMen2017[],1,FALSE),0)</f>
        <v>0</v>
      </c>
      <c r="J44" s="20">
        <f>IF(AND(A44&gt;0,ISNUMBER(A44)),IF(fix14M[[#This Row],[ABBib]]&gt;0,J43+1,J43),0)</f>
        <v>0</v>
      </c>
    </row>
    <row r="45" spans="1:10" x14ac:dyDescent="0.25">
      <c r="I45" s="20">
        <f>IFERROR(VLOOKUP(C45,PRSMen2017[],1,FALSE),0)</f>
        <v>0</v>
      </c>
      <c r="J45" s="20">
        <f>IF(AND(A45&gt;0,ISNUMBER(A45)),IF(fix14M[[#This Row],[ABBib]]&gt;0,J44+1,J44),0)</f>
        <v>0</v>
      </c>
    </row>
    <row r="46" spans="1:10" x14ac:dyDescent="0.25">
      <c r="B46">
        <v>38</v>
      </c>
      <c r="C46">
        <v>104923</v>
      </c>
      <c r="D46" t="s">
        <v>479</v>
      </c>
      <c r="E46">
        <v>2000</v>
      </c>
      <c r="F46" t="s">
        <v>98</v>
      </c>
      <c r="I46" s="20">
        <f>IFERROR(VLOOKUP(C46,PRSMen2017[],1,FALSE),0)</f>
        <v>0</v>
      </c>
      <c r="J46" s="20">
        <f>IF(AND(A46&gt;0,ISNUMBER(A46)),IF(fix14M[[#This Row],[ABBib]]&gt;0,J45+1,J45),0)</f>
        <v>0</v>
      </c>
    </row>
    <row r="47" spans="1:10" x14ac:dyDescent="0.25">
      <c r="B47">
        <v>31</v>
      </c>
      <c r="C47">
        <v>104689</v>
      </c>
      <c r="D47" t="s">
        <v>486</v>
      </c>
      <c r="E47">
        <v>1999</v>
      </c>
      <c r="F47" t="s">
        <v>98</v>
      </c>
      <c r="I47" s="20">
        <f>IFERROR(VLOOKUP(C47,PRSMen2017[],1,FALSE),0)</f>
        <v>104689</v>
      </c>
      <c r="J47" s="20">
        <f>IF(AND(A47&gt;0,ISNUMBER(A47)),IF(fix14M[[#This Row],[ABBib]]&gt;0,J46+1,J46),0)</f>
        <v>0</v>
      </c>
    </row>
    <row r="48" spans="1:10" x14ac:dyDescent="0.25">
      <c r="B48">
        <v>30</v>
      </c>
      <c r="C48">
        <v>104879</v>
      </c>
      <c r="D48" t="s">
        <v>492</v>
      </c>
      <c r="E48">
        <v>2000</v>
      </c>
      <c r="F48" t="s">
        <v>98</v>
      </c>
      <c r="I48" s="20">
        <f>IFERROR(VLOOKUP(C48,PRSMen2017[],1,FALSE),0)</f>
        <v>104879</v>
      </c>
      <c r="J48" s="20">
        <f>IF(AND(A48&gt;0,ISNUMBER(A48)),IF(fix14M[[#This Row],[ABBib]]&gt;0,J47+1,J47),0)</f>
        <v>0</v>
      </c>
    </row>
    <row r="49" spans="1:10" x14ac:dyDescent="0.25">
      <c r="B49">
        <v>10</v>
      </c>
      <c r="C49">
        <v>104601</v>
      </c>
      <c r="D49" t="s">
        <v>455</v>
      </c>
      <c r="E49">
        <v>1998</v>
      </c>
      <c r="F49" t="s">
        <v>98</v>
      </c>
      <c r="I49" s="20">
        <f>IFERROR(VLOOKUP(C49,PRSMen2017[],1,FALSE),0)</f>
        <v>104601</v>
      </c>
      <c r="J49" s="20">
        <f>IF(AND(A49&gt;0,ISNUMBER(A49)),IF(fix14M[[#This Row],[ABBib]]&gt;0,J48+1,J48),0)</f>
        <v>0</v>
      </c>
    </row>
    <row r="50" spans="1:10" x14ac:dyDescent="0.25">
      <c r="B50">
        <v>2</v>
      </c>
      <c r="C50">
        <v>104346</v>
      </c>
      <c r="D50" t="s">
        <v>437</v>
      </c>
      <c r="E50">
        <v>1996</v>
      </c>
      <c r="F50" t="s">
        <v>98</v>
      </c>
      <c r="I50" s="20">
        <f>IFERROR(VLOOKUP(C50,PRSMen2017[],1,FALSE),0)</f>
        <v>104346</v>
      </c>
      <c r="J50" s="20">
        <f>IF(AND(A50&gt;0,ISNUMBER(A50)),IF(fix14M[[#This Row],[ABBib]]&gt;0,J49+1,J49),0)</f>
        <v>0</v>
      </c>
    </row>
    <row r="51" spans="1:10" x14ac:dyDescent="0.25">
      <c r="A51" t="s">
        <v>144</v>
      </c>
      <c r="I51" s="20">
        <f>IFERROR(VLOOKUP(C51,PRSMen2017[],1,FALSE),0)</f>
        <v>0</v>
      </c>
      <c r="J51" s="20">
        <f>IF(AND(A51&gt;0,ISNUMBER(A51)),IF(fix14M[[#This Row],[ABBib]]&gt;0,J50+1,J50),0)</f>
        <v>0</v>
      </c>
    </row>
    <row r="52" spans="1:10" x14ac:dyDescent="0.25">
      <c r="I52" s="20">
        <f>IFERROR(VLOOKUP(C52,PRSMen2017[],1,FALSE),0)</f>
        <v>0</v>
      </c>
      <c r="J52" s="20">
        <f>IF(AND(A52&gt;0,ISNUMBER(A52)),IF(fix14M[[#This Row],[ABBib]]&gt;0,J51+1,J51),0)</f>
        <v>0</v>
      </c>
    </row>
    <row r="53" spans="1:10" x14ac:dyDescent="0.25">
      <c r="B53">
        <v>40</v>
      </c>
      <c r="C53">
        <v>104681</v>
      </c>
      <c r="D53" t="s">
        <v>466</v>
      </c>
      <c r="E53">
        <v>1999</v>
      </c>
      <c r="F53" t="s">
        <v>98</v>
      </c>
      <c r="I53" s="20">
        <f>IFERROR(VLOOKUP(C53,PRSMen2017[],1,FALSE),0)</f>
        <v>104681</v>
      </c>
      <c r="J53" s="20">
        <f>IF(AND(A53&gt;0,ISNUMBER(A53)),IF(fix14M[[#This Row],[ABBib]]&gt;0,J52+1,J52),0)</f>
        <v>0</v>
      </c>
    </row>
    <row r="54" spans="1:10" x14ac:dyDescent="0.25">
      <c r="B54">
        <v>39</v>
      </c>
      <c r="C54">
        <v>40658</v>
      </c>
      <c r="D54" t="s">
        <v>563</v>
      </c>
      <c r="E54">
        <v>2000</v>
      </c>
      <c r="F54" t="s">
        <v>274</v>
      </c>
      <c r="I54" s="20">
        <f>IFERROR(VLOOKUP(C54,PRSMen2017[],1,FALSE),0)</f>
        <v>0</v>
      </c>
      <c r="J54" s="20">
        <f>IF(AND(A54&gt;0,ISNUMBER(A54)),IF(fix14M[[#This Row],[ABBib]]&gt;0,J53+1,J53),0)</f>
        <v>0</v>
      </c>
    </row>
    <row r="55" spans="1:10" x14ac:dyDescent="0.25">
      <c r="B55">
        <v>29</v>
      </c>
      <c r="C55">
        <v>104338</v>
      </c>
      <c r="D55" t="s">
        <v>554</v>
      </c>
      <c r="E55">
        <v>1996</v>
      </c>
      <c r="F55" t="s">
        <v>98</v>
      </c>
      <c r="I55" s="20">
        <f>IFERROR(VLOOKUP(C55,PRSMen2017[],1,FALSE),0)</f>
        <v>104338</v>
      </c>
      <c r="J55" s="20">
        <f>IF(AND(A55&gt;0,ISNUMBER(A55)),IF(fix14M[[#This Row],[ABBib]]&gt;0,J54+1,J54),0)</f>
        <v>0</v>
      </c>
    </row>
    <row r="56" spans="1:10" x14ac:dyDescent="0.25">
      <c r="B56">
        <v>23</v>
      </c>
      <c r="C56">
        <v>104887</v>
      </c>
      <c r="D56" t="s">
        <v>537</v>
      </c>
      <c r="E56">
        <v>2000</v>
      </c>
      <c r="F56" t="s">
        <v>98</v>
      </c>
      <c r="I56" s="20">
        <f>IFERROR(VLOOKUP(C56,PRSMen2017[],1,FALSE),0)</f>
        <v>0</v>
      </c>
      <c r="J56" s="20">
        <f>IF(AND(A56&gt;0,ISNUMBER(A56)),IF(fix14M[[#This Row],[ABBib]]&gt;0,J55+1,J55),0)</f>
        <v>0</v>
      </c>
    </row>
    <row r="57" spans="1:10" x14ac:dyDescent="0.25">
      <c r="B57">
        <v>20</v>
      </c>
      <c r="C57">
        <v>104708</v>
      </c>
      <c r="D57" t="s">
        <v>445</v>
      </c>
      <c r="E57">
        <v>1999</v>
      </c>
      <c r="F57" t="s">
        <v>98</v>
      </c>
      <c r="I57" s="20">
        <f>IFERROR(VLOOKUP(C57,PRSMen2017[],1,FALSE),0)</f>
        <v>0</v>
      </c>
      <c r="J57" s="20">
        <f>IF(AND(A57&gt;0,ISNUMBER(A57)),IF(fix14M[[#This Row],[ABBib]]&gt;0,J56+1,J56),0)</f>
        <v>0</v>
      </c>
    </row>
    <row r="58" spans="1:10" x14ac:dyDescent="0.25">
      <c r="B58">
        <v>19</v>
      </c>
      <c r="C58">
        <v>104698</v>
      </c>
      <c r="D58" t="s">
        <v>454</v>
      </c>
      <c r="E58">
        <v>1999</v>
      </c>
      <c r="F58" t="s">
        <v>98</v>
      </c>
      <c r="I58" s="20">
        <f>IFERROR(VLOOKUP(C58,PRSMen2017[],1,FALSE),0)</f>
        <v>104698</v>
      </c>
      <c r="J58" s="20">
        <f>IF(AND(A58&gt;0,ISNUMBER(A58)),IF(fix14M[[#This Row],[ABBib]]&gt;0,J57+1,J57),0)</f>
        <v>0</v>
      </c>
    </row>
    <row r="59" spans="1:10" x14ac:dyDescent="0.25">
      <c r="B59">
        <v>17</v>
      </c>
      <c r="C59">
        <v>104682</v>
      </c>
      <c r="D59" t="s">
        <v>495</v>
      </c>
      <c r="E59">
        <v>1999</v>
      </c>
      <c r="F59" t="s">
        <v>98</v>
      </c>
      <c r="I59" s="20">
        <f>IFERROR(VLOOKUP(C59,PRSMen2017[],1,FALSE),0)</f>
        <v>104682</v>
      </c>
      <c r="J59" s="20">
        <f>IF(AND(A59&gt;0,ISNUMBER(A59)),IF(fix14M[[#This Row],[ABBib]]&gt;0,J58+1,J58),0)</f>
        <v>0</v>
      </c>
    </row>
    <row r="60" spans="1:10" x14ac:dyDescent="0.25">
      <c r="B60">
        <v>7</v>
      </c>
      <c r="C60">
        <v>104712</v>
      </c>
      <c r="D60" t="s">
        <v>448</v>
      </c>
      <c r="E60">
        <v>1999</v>
      </c>
      <c r="F60" t="s">
        <v>98</v>
      </c>
      <c r="I60" s="20">
        <f>IFERROR(VLOOKUP(C60,PRSMen2017[],1,FALSE),0)</f>
        <v>0</v>
      </c>
      <c r="J60" s="20">
        <f>IF(AND(A60&gt;0,ISNUMBER(A60)),IF(fix14M[[#This Row],[ABBib]]&gt;0,J59+1,J59),0)</f>
        <v>0</v>
      </c>
    </row>
    <row r="61" spans="1:10" x14ac:dyDescent="0.25">
      <c r="I61" s="20">
        <f>IFERROR(VLOOKUP(C61,PRSMen2017[],1,FALSE),0)</f>
        <v>0</v>
      </c>
      <c r="J61" s="20">
        <f>IF(AND(A61&gt;0,ISNUMBER(A61)),IF(fix14M[[#This Row],[ABBib]]&gt;0,J60+1,J60),0)</f>
        <v>0</v>
      </c>
    </row>
    <row r="62" spans="1:10" x14ac:dyDescent="0.25">
      <c r="I62" s="20">
        <f>IFERROR(VLOOKUP(C62,PRSMen2017[],1,FALSE),0)</f>
        <v>0</v>
      </c>
      <c r="J62" s="20">
        <f>IF(AND(A62&gt;0,ISNUMBER(A62)),IF(fix14M[[#This Row],[ABBib]]&gt;0,J61+1,J61),0)</f>
        <v>0</v>
      </c>
    </row>
    <row r="63" spans="1:10" x14ac:dyDescent="0.25">
      <c r="I63" s="20">
        <f>IFERROR(VLOOKUP(C63,PRSMen2017[],1,FALSE),0)</f>
        <v>0</v>
      </c>
      <c r="J63" s="20">
        <f>IF(AND(A63&gt;0,ISNUMBER(A63)),IF(fix14M[[#This Row],[ABBib]]&gt;0,J62+1,J62),0)</f>
        <v>0</v>
      </c>
    </row>
    <row r="64" spans="1:10" x14ac:dyDescent="0.25">
      <c r="I64" s="20">
        <f>IFERROR(VLOOKUP(C64,PRSMen2017[],1,FALSE),0)</f>
        <v>0</v>
      </c>
      <c r="J64" s="20">
        <f>IF(AND(A64&gt;0,ISNUMBER(A64)),IF(fix14M[[#This Row],[ABBib]]&gt;0,J63+1,J63),0)</f>
        <v>0</v>
      </c>
    </row>
    <row r="65" spans="9:10" x14ac:dyDescent="0.25">
      <c r="I65" s="20">
        <f>IFERROR(VLOOKUP(C65,PRSMen2017[],1,FALSE),0)</f>
        <v>0</v>
      </c>
      <c r="J65" s="20">
        <f>IF(AND(A65&gt;0,ISNUMBER(A65)),IF(fix14M[[#This Row],[ABBib]]&gt;0,J64+1,J64),0)</f>
        <v>0</v>
      </c>
    </row>
    <row r="66" spans="9:10" x14ac:dyDescent="0.25">
      <c r="I66" s="20">
        <f>IFERROR(VLOOKUP(C66,PRSMen2017[],1,FALSE),0)</f>
        <v>0</v>
      </c>
      <c r="J66" s="20">
        <f>IF(AND(A66&gt;0,ISNUMBER(A66)),IF(fix14M[[#This Row],[ABBib]]&gt;0,J65+1,J65),0)</f>
        <v>0</v>
      </c>
    </row>
    <row r="67" spans="9:10" x14ac:dyDescent="0.25">
      <c r="I67" s="20">
        <f>IFERROR(VLOOKUP(C67,PRSMen2017[],1,FALSE),0)</f>
        <v>0</v>
      </c>
      <c r="J67" s="20">
        <f>IF(AND(A67&gt;0,ISNUMBER(A67)),IF(fix14M[[#This Row],[ABBib]]&gt;0,J66+1,J66),0)</f>
        <v>0</v>
      </c>
    </row>
    <row r="68" spans="9:10" x14ac:dyDescent="0.25">
      <c r="I68" s="20">
        <f>IFERROR(VLOOKUP(C68,PRSMen2017[],1,FALSE),0)</f>
        <v>0</v>
      </c>
      <c r="J68" s="20">
        <f>IF(AND(A68&gt;0,ISNUMBER(A68)),IF(fix14M[[#This Row],[ABBib]]&gt;0,J67+1,J67),0)</f>
        <v>0</v>
      </c>
    </row>
    <row r="69" spans="9:10" x14ac:dyDescent="0.25">
      <c r="I69" s="20">
        <f>IFERROR(VLOOKUP(C69,PRSMen2017[],1,FALSE),0)</f>
        <v>0</v>
      </c>
      <c r="J69" s="20">
        <f>IF(AND(A69&gt;0,ISNUMBER(A69)),IF(fix14M[[#This Row],[ABBib]]&gt;0,J68+1,J68),0)</f>
        <v>0</v>
      </c>
    </row>
    <row r="70" spans="9:10" x14ac:dyDescent="0.25">
      <c r="I70" s="20">
        <f>IFERROR(VLOOKUP(C70,PRSMen2017[],1,FALSE),0)</f>
        <v>0</v>
      </c>
      <c r="J70" s="20">
        <f>IF(AND(A70&gt;0,ISNUMBER(A70)),IF(fix14M[[#This Row],[ABBib]]&gt;0,J69+1,J69),0)</f>
        <v>0</v>
      </c>
    </row>
    <row r="71" spans="9:10" x14ac:dyDescent="0.25">
      <c r="I71" s="20">
        <f>IFERROR(VLOOKUP(C71,PRSMen2017[],1,FALSE),0)</f>
        <v>0</v>
      </c>
      <c r="J71" s="20">
        <f>IF(AND(A71&gt;0,ISNUMBER(A71)),IF(fix14M[[#This Row],[ABBib]]&gt;0,J70+1,J70),0)</f>
        <v>0</v>
      </c>
    </row>
    <row r="72" spans="9:10" x14ac:dyDescent="0.25">
      <c r="I72" s="20">
        <f>IFERROR(VLOOKUP(C72,PRSMen2017[],1,FALSE),0)</f>
        <v>0</v>
      </c>
      <c r="J72" s="20">
        <f>IF(AND(A72&gt;0,ISNUMBER(A72)),IF(fix14M[[#This Row],[ABBib]]&gt;0,J71+1,J71),0)</f>
        <v>0</v>
      </c>
    </row>
    <row r="73" spans="9:10" x14ac:dyDescent="0.25">
      <c r="I73" s="20">
        <f>IFERROR(VLOOKUP(C73,PRSMen2017[],1,FALSE),0)</f>
        <v>0</v>
      </c>
      <c r="J73" s="20">
        <f>IF(AND(A73&gt;0,ISNUMBER(A73)),IF(fix14M[[#This Row],[ABBib]]&gt;0,J72+1,J72),0)</f>
        <v>0</v>
      </c>
    </row>
    <row r="74" spans="9:10" x14ac:dyDescent="0.25">
      <c r="I74" s="20">
        <f>IFERROR(VLOOKUP(C74,PRSMen2017[],1,FALSE),0)</f>
        <v>0</v>
      </c>
      <c r="J74" s="20">
        <f>IF(AND(A74&gt;0,ISNUMBER(A74)),IF(fix14M[[#This Row],[ABBib]]&gt;0,J73+1,J73),0)</f>
        <v>0</v>
      </c>
    </row>
    <row r="75" spans="9:10" x14ac:dyDescent="0.25">
      <c r="I75" s="20">
        <f>IFERROR(VLOOKUP(C75,PRSMen2017[],1,FALSE),0)</f>
        <v>0</v>
      </c>
      <c r="J75" s="20">
        <f>IF(AND(A75&gt;0,ISNUMBER(A75)),IF(fix14M[[#This Row],[ABBib]]&gt;0,J74+1,J74),0)</f>
        <v>0</v>
      </c>
    </row>
    <row r="76" spans="9:10" x14ac:dyDescent="0.25">
      <c r="I76" s="20">
        <f>IFERROR(VLOOKUP(C76,PRSMen2017[],1,FALSE),0)</f>
        <v>0</v>
      </c>
      <c r="J76" s="20">
        <f>IF(AND(A76&gt;0,ISNUMBER(A76)),IF(fix14M[[#This Row],[ABBib]]&gt;0,J75+1,J75),0)</f>
        <v>0</v>
      </c>
    </row>
    <row r="77" spans="9:10" x14ac:dyDescent="0.25">
      <c r="I77" s="20">
        <f>IFERROR(VLOOKUP(C77,PRSMen2017[],1,FALSE),0)</f>
        <v>0</v>
      </c>
      <c r="J77" s="20">
        <f>IF(AND(A77&gt;0,ISNUMBER(A77)),IF(fix14M[[#This Row],[ABBib]]&gt;0,J76+1,J76),0)</f>
        <v>0</v>
      </c>
    </row>
    <row r="78" spans="9:10" x14ac:dyDescent="0.25">
      <c r="I78" s="20">
        <f>IFERROR(VLOOKUP(C78,PRSMen2017[],1,FALSE),0)</f>
        <v>0</v>
      </c>
      <c r="J78" s="20">
        <f>IF(AND(A78&gt;0,ISNUMBER(A78)),IF(fix14M[[#This Row],[ABBib]]&gt;0,J77+1,J77),0)</f>
        <v>0</v>
      </c>
    </row>
    <row r="79" spans="9:10" x14ac:dyDescent="0.25">
      <c r="I79" s="20">
        <f>IFERROR(VLOOKUP(C79,PRSMen2017[],1,FALSE),0)</f>
        <v>0</v>
      </c>
      <c r="J79" s="20">
        <f>IF(AND(A79&gt;0,ISNUMBER(A79)),IF(fix14M[[#This Row],[ABBib]]&gt;0,J78+1,J78),0)</f>
        <v>0</v>
      </c>
    </row>
    <row r="80" spans="9:10" x14ac:dyDescent="0.25">
      <c r="I80" s="20">
        <f>IFERROR(VLOOKUP(C80,PRSMen2017[],1,FALSE),0)</f>
        <v>0</v>
      </c>
      <c r="J80" s="20">
        <f>IF(AND(A80&gt;0,ISNUMBER(A80)),IF(fix14M[[#This Row],[ABBib]]&gt;0,J79+1,J79),0)</f>
        <v>0</v>
      </c>
    </row>
    <row r="81" spans="9:10" x14ac:dyDescent="0.25">
      <c r="I81" s="20">
        <f>IFERROR(VLOOKUP(C81,PRSMen2017[],1,FALSE),0)</f>
        <v>0</v>
      </c>
      <c r="J81" s="20">
        <f>IF(AND(A81&gt;0,ISNUMBER(A81)),IF(fix14M[[#This Row],[ABBib]]&gt;0,J80+1,J80),0)</f>
        <v>0</v>
      </c>
    </row>
    <row r="82" spans="9:10" x14ac:dyDescent="0.25">
      <c r="I82" s="20">
        <f>IFERROR(VLOOKUP(C82,PRSMen2017[],1,FALSE),0)</f>
        <v>0</v>
      </c>
      <c r="J82" s="20">
        <f>IF(AND(A82&gt;0,ISNUMBER(A82)),IF(fix14M[[#This Row],[ABBib]]&gt;0,J81+1,J81),0)</f>
        <v>0</v>
      </c>
    </row>
    <row r="83" spans="9:10" x14ac:dyDescent="0.25">
      <c r="I83" s="20">
        <f>IFERROR(VLOOKUP(C83,PRSMen2017[],1,FALSE),0)</f>
        <v>0</v>
      </c>
      <c r="J83" s="20">
        <f>IF(AND(A83&gt;0,ISNUMBER(A83)),IF(fix14M[[#This Row],[ABBib]]&gt;0,J82+1,J82),0)</f>
        <v>0</v>
      </c>
    </row>
    <row r="84" spans="9:10" x14ac:dyDescent="0.25">
      <c r="I84" s="20">
        <f>IFERROR(VLOOKUP(C84,PRSMen2017[],1,FALSE),0)</f>
        <v>0</v>
      </c>
      <c r="J84" s="20">
        <f>IF(AND(A84&gt;0,ISNUMBER(A84)),IF(fix14M[[#This Row],[ABBib]]&gt;0,J83+1,J83),0)</f>
        <v>0</v>
      </c>
    </row>
    <row r="85" spans="9:10" x14ac:dyDescent="0.25">
      <c r="I85" s="20">
        <f>IFERROR(VLOOKUP(C85,PRSMen2017[],1,FALSE),0)</f>
        <v>0</v>
      </c>
      <c r="J85" s="20">
        <f>IF(AND(A85&gt;0,ISNUMBER(A85)),IF(fix14M[[#This Row],[ABBib]]&gt;0,J84+1,J84),0)</f>
        <v>0</v>
      </c>
    </row>
    <row r="86" spans="9:10" x14ac:dyDescent="0.25">
      <c r="I86" s="20">
        <f>IFERROR(VLOOKUP(C86,PRSMen2017[],1,FALSE),0)</f>
        <v>0</v>
      </c>
      <c r="J86" s="20">
        <f>IF(AND(A86&gt;0,ISNUMBER(A86)),IF(fix14M[[#This Row],[ABBib]]&gt;0,J85+1,J85),0)</f>
        <v>0</v>
      </c>
    </row>
    <row r="87" spans="9:10" x14ac:dyDescent="0.25">
      <c r="I87" s="20">
        <f>IFERROR(VLOOKUP(C87,PRSMen2017[],1,FALSE),0)</f>
        <v>0</v>
      </c>
      <c r="J87" s="20">
        <f>IF(AND(A87&gt;0,ISNUMBER(A87)),IF(fix14M[[#This Row],[ABBib]]&gt;0,J86+1,J86),0)</f>
        <v>0</v>
      </c>
    </row>
    <row r="88" spans="9:10" x14ac:dyDescent="0.25">
      <c r="I88" s="20">
        <f>IFERROR(VLOOKUP(C88,PRSMen2017[],1,FALSE),0)</f>
        <v>0</v>
      </c>
      <c r="J88" s="20">
        <f>IF(AND(A88&gt;0,ISNUMBER(A88)),IF(fix14M[[#This Row],[ABBib]]&gt;0,J87+1,J87),0)</f>
        <v>0</v>
      </c>
    </row>
    <row r="89" spans="9:10" x14ac:dyDescent="0.25">
      <c r="I89" s="20">
        <f>IFERROR(VLOOKUP(C89,PRSMen2017[],1,FALSE),0)</f>
        <v>0</v>
      </c>
      <c r="J89" s="20">
        <f>IF(AND(A89&gt;0,ISNUMBER(A89)),IF(fix14M[[#This Row],[ABBib]]&gt;0,J88+1,J88),0)</f>
        <v>0</v>
      </c>
    </row>
    <row r="90" spans="9:10" x14ac:dyDescent="0.25">
      <c r="I90" s="20">
        <f>IFERROR(VLOOKUP(C90,PRSMen2017[],1,FALSE),0)</f>
        <v>0</v>
      </c>
      <c r="J90" s="20">
        <f>IF(AND(A90&gt;0,ISNUMBER(A90)),IF(fix14M[[#This Row],[ABBib]]&gt;0,J89+1,J89),0)</f>
        <v>0</v>
      </c>
    </row>
    <row r="91" spans="9:10" x14ac:dyDescent="0.25">
      <c r="I91" s="20">
        <f>IFERROR(VLOOKUP(C91,PRSMen2017[],1,FALSE),0)</f>
        <v>0</v>
      </c>
      <c r="J91" s="20">
        <f>IF(AND(A91&gt;0,ISNUMBER(A91)),IF(fix14M[[#This Row],[ABBib]]&gt;0,J90+1,J90),0)</f>
        <v>0</v>
      </c>
    </row>
    <row r="92" spans="9:10" x14ac:dyDescent="0.25">
      <c r="I92" s="20">
        <f>IFERROR(VLOOKUP(C92,PRSMen2017[],1,FALSE),0)</f>
        <v>0</v>
      </c>
      <c r="J92" s="20">
        <f>IF(AND(A92&gt;0,ISNUMBER(A92)),IF(fix14M[[#This Row],[ABBib]]&gt;0,J91+1,J91),0)</f>
        <v>0</v>
      </c>
    </row>
    <row r="93" spans="9:10" x14ac:dyDescent="0.25">
      <c r="I93" s="20">
        <f>IFERROR(VLOOKUP(C93,PRSMen2017[],1,FALSE),0)</f>
        <v>0</v>
      </c>
      <c r="J93" s="20">
        <f>IF(AND(A93&gt;0,ISNUMBER(A93)),IF(fix14M[[#This Row],[ABBib]]&gt;0,J92+1,J92),0)</f>
        <v>0</v>
      </c>
    </row>
    <row r="94" spans="9:10" x14ac:dyDescent="0.25">
      <c r="I94" s="20">
        <f>IFERROR(VLOOKUP(C94,PRSMen2017[],1,FALSE),0)</f>
        <v>0</v>
      </c>
      <c r="J94" s="20">
        <f>IF(AND(A94&gt;0,ISNUMBER(A94)),IF(fix14M[[#This Row],[ABBib]]&gt;0,J93+1,J93),0)</f>
        <v>0</v>
      </c>
    </row>
    <row r="95" spans="9:10" x14ac:dyDescent="0.25">
      <c r="I95" s="20">
        <f>IFERROR(VLOOKUP(C95,PRSMen2017[],1,FALSE),0)</f>
        <v>0</v>
      </c>
      <c r="J95" s="20">
        <f>IF(AND(A95&gt;0,ISNUMBER(A95)),IF(fix14M[[#This Row],[ABBib]]&gt;0,J94+1,J94),0)</f>
        <v>0</v>
      </c>
    </row>
    <row r="96" spans="9:10" x14ac:dyDescent="0.25">
      <c r="I96" s="20">
        <f>IFERROR(VLOOKUP(C96,PRSMen2017[],1,FALSE),0)</f>
        <v>0</v>
      </c>
      <c r="J96" s="20">
        <f>IF(AND(A96&gt;0,ISNUMBER(A96)),IF(fix14M[[#This Row],[ABBib]]&gt;0,J95+1,J95),0)</f>
        <v>0</v>
      </c>
    </row>
    <row r="97" spans="9:10" x14ac:dyDescent="0.25">
      <c r="I97" s="20">
        <f>IFERROR(VLOOKUP(C97,PRSMen2017[],1,FALSE),0)</f>
        <v>0</v>
      </c>
      <c r="J97" s="20">
        <f>IF(AND(A97&gt;0,ISNUMBER(A97)),IF(fix14M[[#This Row],[ABBib]]&gt;0,J96+1,J96),0)</f>
        <v>0</v>
      </c>
    </row>
    <row r="98" spans="9:10" x14ac:dyDescent="0.25">
      <c r="I98" s="20">
        <f>IFERROR(VLOOKUP(C98,PRSMen2017[],1,FALSE),0)</f>
        <v>0</v>
      </c>
      <c r="J98" s="20">
        <f>IF(AND(A98&gt;0,ISNUMBER(A98)),IF(fix14M[[#This Row],[ABBib]]&gt;0,J97+1,J97),0)</f>
        <v>0</v>
      </c>
    </row>
    <row r="99" spans="9:10" x14ac:dyDescent="0.25">
      <c r="I99" s="20">
        <f>IFERROR(VLOOKUP(C99,PRSMen2017[],1,FALSE),0)</f>
        <v>0</v>
      </c>
      <c r="J99" s="20">
        <f>IF(AND(A99&gt;0,ISNUMBER(A99)),IF(fix14M[[#This Row],[ABBib]]&gt;0,J98+1,J98),0)</f>
        <v>0</v>
      </c>
    </row>
    <row r="100" spans="9:10" x14ac:dyDescent="0.25">
      <c r="I100" s="20">
        <f>IFERROR(VLOOKUP(C100,PRSMen2017[],1,FALSE),0)</f>
        <v>0</v>
      </c>
      <c r="J100" s="20">
        <f>IF(AND(A100&gt;0,ISNUMBER(A100)),IF(fix14M[[#This Row],[ABBib]]&gt;0,J99+1,J99),0)</f>
        <v>0</v>
      </c>
    </row>
    <row r="101" spans="9:10" x14ac:dyDescent="0.25">
      <c r="I101" s="20">
        <f>IFERROR(VLOOKUP(C101,PRSMen2017[],1,FALSE),0)</f>
        <v>0</v>
      </c>
      <c r="J101" s="20">
        <f>IF(AND(A101&gt;0,ISNUMBER(A101)),IF(fix14M[[#This Row],[ABBib]]&gt;0,J100+1,J100),0)</f>
        <v>0</v>
      </c>
    </row>
    <row r="102" spans="9:10" x14ac:dyDescent="0.25">
      <c r="I102" s="20">
        <f>IFERROR(VLOOKUP(C102,PRSMen2017[],1,FALSE),0)</f>
        <v>0</v>
      </c>
      <c r="J102" s="20">
        <f>IF(AND(A102&gt;0,ISNUMBER(A102)),IF(fix14M[[#This Row],[ABBib]]&gt;0,J101+1,J101),0)</f>
        <v>0</v>
      </c>
    </row>
    <row r="103" spans="9:10" x14ac:dyDescent="0.25">
      <c r="I103" s="20">
        <f>IFERROR(VLOOKUP(C103,PRSMen2017[],1,FALSE),0)</f>
        <v>0</v>
      </c>
      <c r="J103" s="20">
        <f>IF(AND(A103&gt;0,ISNUMBER(A103)),IF(fix14M[[#This Row],[ABBib]]&gt;0,J102+1,J102),0)</f>
        <v>0</v>
      </c>
    </row>
    <row r="104" spans="9:10" x14ac:dyDescent="0.25">
      <c r="I104" s="20">
        <f>IFERROR(VLOOKUP(C104,PRSMen2017[],1,FALSE),0)</f>
        <v>0</v>
      </c>
      <c r="J104" s="20">
        <f>IF(AND(A104&gt;0,ISNUMBER(A104)),IF(fix14M[[#This Row],[ABBib]]&gt;0,J103+1,J103),0)</f>
        <v>0</v>
      </c>
    </row>
    <row r="105" spans="9:10" x14ac:dyDescent="0.25">
      <c r="I105" s="20">
        <f>IFERROR(VLOOKUP(C105,PRSMen2017[],1,FALSE),0)</f>
        <v>0</v>
      </c>
      <c r="J105" s="20">
        <f>IF(AND(A105&gt;0,ISNUMBER(A105)),IF(fix14M[[#This Row],[ABBib]]&gt;0,J104+1,J104),0)</f>
        <v>0</v>
      </c>
    </row>
    <row r="106" spans="9:10" x14ac:dyDescent="0.25">
      <c r="I106" s="20">
        <f>IFERROR(VLOOKUP(C106,PRSMen2017[],1,FALSE),0)</f>
        <v>0</v>
      </c>
      <c r="J106" s="20">
        <f>IF(AND(A106&gt;0,ISNUMBER(A106)),IF(fix14M[[#This Row],[ABBib]]&gt;0,J105+1,J105),0)</f>
        <v>0</v>
      </c>
    </row>
    <row r="107" spans="9:10" x14ac:dyDescent="0.25">
      <c r="I107" s="20">
        <f>IFERROR(VLOOKUP(C107,PRSMen2017[],1,FALSE),0)</f>
        <v>0</v>
      </c>
      <c r="J107" s="20">
        <f>IF(AND(A107&gt;0,ISNUMBER(A107)),IF(fix14M[[#This Row],[ABBib]]&gt;0,J106+1,J106),0)</f>
        <v>0</v>
      </c>
    </row>
    <row r="108" spans="9:10" x14ac:dyDescent="0.25">
      <c r="I108" s="20">
        <f>IFERROR(VLOOKUP(C108,PRSMen2017[],1,FALSE),0)</f>
        <v>0</v>
      </c>
      <c r="J108" s="20">
        <f>IF(AND(A108&gt;0,ISNUMBER(A108)),IF(fix14M[[#This Row],[ABBib]]&gt;0,J107+1,J107),0)</f>
        <v>0</v>
      </c>
    </row>
    <row r="109" spans="9:10" x14ac:dyDescent="0.25">
      <c r="I109" s="20">
        <f>IFERROR(VLOOKUP(C109,PRSMen2017[],1,FALSE),0)</f>
        <v>0</v>
      </c>
      <c r="J109" s="20">
        <f>IF(AND(A109&gt;0,ISNUMBER(A109)),IF(fix14M[[#This Row],[ABBib]]&gt;0,J108+1,J108),0)</f>
        <v>0</v>
      </c>
    </row>
    <row r="110" spans="9:10" x14ac:dyDescent="0.25">
      <c r="I110" s="20">
        <f>IFERROR(VLOOKUP(C110,PRSMen2017[],1,FALSE),0)</f>
        <v>0</v>
      </c>
      <c r="J110" s="20">
        <f>IF(AND(A110&gt;0,ISNUMBER(A110)),IF(fix14M[[#This Row],[ABBib]]&gt;0,J109+1,J109),0)</f>
        <v>0</v>
      </c>
    </row>
    <row r="111" spans="9:10" x14ac:dyDescent="0.25">
      <c r="I111" s="20">
        <f>IFERROR(VLOOKUP(C111,PRSMen2017[],1,FALSE),0)</f>
        <v>0</v>
      </c>
      <c r="J111" s="20">
        <f>IF(AND(A111&gt;0,ISNUMBER(A111)),IF(fix14M[[#This Row],[ABBib]]&gt;0,J110+1,J110),0)</f>
        <v>0</v>
      </c>
    </row>
    <row r="112" spans="9:10" x14ac:dyDescent="0.25">
      <c r="I112" s="20">
        <f>IFERROR(VLOOKUP(C112,PRSMen2017[],1,FALSE),0)</f>
        <v>0</v>
      </c>
      <c r="J112" s="20">
        <f>IF(AND(A112&gt;0,ISNUMBER(A112)),IF(fix14M[[#This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IF(AND(A113&gt;0,ISNUMBER(A113)),IF(fix14M[[#This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IF(AND(A114&gt;0,ISNUMBER(A114)),IF(fix14M[[#This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IF(AND(A115&gt;0,ISNUMBER(A115)),IF(fix14M[[#This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IF(AND(A116&gt;0,ISNUMBER(A116)),IF(fix14M[[#This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IF(AND(A117&gt;0,ISNUMBER(A117)),IF(fix14M[[#This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IF(AND(A118&gt;0,ISNUMBER(A118)),IF(fix14M[[#This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IF(AND(A119&gt;0,ISNUMBER(A119)),IF(fix14M[[#This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IF(AND(A120&gt;0,ISNUMBER(A120)),IF(fix14M[[#This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IF(AND(A121&gt;0,ISNUMBER(A121)),IF(fix14M[[#This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IF(AND(A122&gt;0,ISNUMBER(A122)),IF(fix14M[[#This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IF(AND(A123&gt;0,ISNUMBER(A123)),IF(fix14M[[#This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IF(AND(A124&gt;0,ISNUMBER(A124)),IF(fix14M[[#This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IF(AND(A125&gt;0,ISNUMBER(A125)),IF(fix14M[[#This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IF(AND(A126&gt;0,ISNUMBER(A126)),IF(fix14M[[#This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IF(AND(A127&gt;0,ISNUMBER(A127)),IF(fix14M[[#This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IF(AND(A128&gt;0,ISNUMBER(A128)),IF(fix14M[[#This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IF(AND(A129&gt;0,ISNUMBER(A129)),IF(fix14M[[#This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IF(AND(A130&gt;0,ISNUMBER(A130)),IF(fix14M[[#This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IF(AND(A131&gt;0,ISNUMBER(A131)),IF(fix14M[[#This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IF(AND(A132&gt;0,ISNUMBER(A132)),IF(fix14M[[#This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IF(AND(A133&gt;0,ISNUMBER(A133)),IF(fix14M[[#This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IF(AND(A134&gt;0,ISNUMBER(A134)),IF(fix14M[[#This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IF(AND(A135&gt;0,ISNUMBER(A135)),IF(fix14M[[#This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IF(AND(A136&gt;0,ISNUMBER(A136)),IF(fix14M[[#This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IF(AND(A137&gt;0,ISNUMBER(A137)),IF(fix14M[[#This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IF(AND(A138&gt;0,ISNUMBER(A138)),IF(fix14M[[#This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IF(AND(A139&gt;0,ISNUMBER(A139)),IF(fix14M[[#This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IF(AND(A140&gt;0,ISNUMBER(A140)),IF(fix14M[[#This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IF(AND(A141&gt;0,ISNUMBER(A141)),IF(fix14M[[#This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IF(AND(A142&gt;0,ISNUMBER(A142)),IF(fix14M[[#This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IF(AND(A143&gt;0,ISNUMBER(A143)),IF(fix14M[[#This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IF(AND(A144&gt;0,ISNUMBER(A144)),IF(fix14M[[#This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IF(AND(A145&gt;0,ISNUMBER(A145)),IF(fix14M[[#This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IF(AND(A146&gt;0,ISNUMBER(A146)),IF(fix14M[[#This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IF(AND(A147&gt;0,ISNUMBER(A147)),IF(fix14M[[#This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IF(AND(A148&gt;0,ISNUMBER(A148)),IF(fix14M[[#This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IF(AND(A149&gt;0,ISNUMBER(A149)),IF(fix14M[[#This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IF(AND(A150&gt;0,ISNUMBER(A150)),IF(fix14M[[#This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IF(AND(A151&gt;0,ISNUMBER(A151)),IF(fix14M[[#This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IF(AND(A152&gt;0,ISNUMBER(A152)),IF(fix14M[[#This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"/>
    </sheetView>
  </sheetViews>
  <sheetFormatPr defaultRowHeight="15" x14ac:dyDescent="0.25"/>
  <cols>
    <col min="1" max="1" width="20.28515625" style="20" bestFit="1" customWidth="1"/>
    <col min="2" max="2" width="3.85546875" style="20" customWidth="1"/>
    <col min="3" max="3" width="8.5703125" style="20" bestFit="1" customWidth="1"/>
    <col min="4" max="4" width="22.28515625" style="20" bestFit="1" customWidth="1"/>
    <col min="5" max="5" width="5" bestFit="1" customWidth="1"/>
    <col min="6" max="6" width="7" bestFit="1" customWidth="1"/>
    <col min="10" max="10" width="9.140625" style="68"/>
  </cols>
  <sheetData>
    <row r="1" spans="1:10" x14ac:dyDescent="0.25">
      <c r="A1" s="20" t="s">
        <v>312</v>
      </c>
    </row>
    <row r="2" spans="1:10" x14ac:dyDescent="0.25">
      <c r="I2" s="20" t="s">
        <v>85</v>
      </c>
      <c r="J2" s="68" t="s">
        <v>84</v>
      </c>
    </row>
    <row r="3" spans="1:10" x14ac:dyDescent="0.25">
      <c r="I3" s="20">
        <f>IFERROR(VLOOKUP(C3,PRSWomen2017[],1,FALSE),0)</f>
        <v>0</v>
      </c>
      <c r="J3" s="68">
        <f>IF(AND(A3&gt;0,ISNUMBER(A3)),IF(fix15L[[#This Row],[ABBib]]&gt;0,J2+1,J2),0)</f>
        <v>0</v>
      </c>
    </row>
    <row r="4" spans="1:10" x14ac:dyDescent="0.25">
      <c r="A4" s="20" t="s">
        <v>81</v>
      </c>
      <c r="B4" s="20" t="s">
        <v>82</v>
      </c>
      <c r="C4" s="20" t="s">
        <v>92</v>
      </c>
      <c r="D4" s="20" t="s">
        <v>83</v>
      </c>
      <c r="E4" t="s">
        <v>93</v>
      </c>
      <c r="F4" t="s">
        <v>94</v>
      </c>
      <c r="I4" s="20">
        <f>IFERROR(VLOOKUP(C4,PRSWomen2017[],1,FALSE),0)</f>
        <v>0</v>
      </c>
      <c r="J4" s="68">
        <f>IF(AND(A4&gt;0,ISNUMBER(A4)),IF(fix15L[[#This Row],[ABBib]]&gt;0,J3+1,J3),0)</f>
        <v>0</v>
      </c>
    </row>
    <row r="5" spans="1:10" x14ac:dyDescent="0.25">
      <c r="A5" s="20">
        <v>1</v>
      </c>
      <c r="B5" s="20">
        <v>3</v>
      </c>
      <c r="C5" s="20">
        <v>107697</v>
      </c>
      <c r="D5" s="20" t="s">
        <v>590</v>
      </c>
      <c r="E5">
        <v>1997</v>
      </c>
      <c r="F5" t="s">
        <v>98</v>
      </c>
      <c r="I5" s="20">
        <f>IFERROR(VLOOKUP(C5,PRSWomen2017[],1,FALSE),0)</f>
        <v>0</v>
      </c>
      <c r="J5" s="68">
        <f>IF(AND(A5&gt;0,ISNUMBER(A5)),IF(fix15L[[#This Row],[ABBib]]&gt;0,J4+1,J4),0)</f>
        <v>0</v>
      </c>
    </row>
    <row r="6" spans="1:10" x14ac:dyDescent="0.25">
      <c r="A6" s="20">
        <v>2</v>
      </c>
      <c r="B6" s="20">
        <v>12</v>
      </c>
      <c r="C6" s="20">
        <v>107648</v>
      </c>
      <c r="D6" s="20" t="s">
        <v>247</v>
      </c>
      <c r="E6">
        <v>1997</v>
      </c>
      <c r="F6" t="s">
        <v>98</v>
      </c>
      <c r="I6" s="20">
        <f>IFERROR(VLOOKUP(C6,PRSWomen2017[],1,FALSE),0)</f>
        <v>107648</v>
      </c>
      <c r="J6" s="68">
        <f>IF(AND(A6&gt;0,ISNUMBER(A6)),IF(fix15L[[#This Row],[ABBib]]&gt;0,J5+1,J5),0)</f>
        <v>1</v>
      </c>
    </row>
    <row r="7" spans="1:10" x14ac:dyDescent="0.25">
      <c r="A7" s="20">
        <v>3</v>
      </c>
      <c r="B7" s="20">
        <v>7</v>
      </c>
      <c r="C7" s="20">
        <v>415213</v>
      </c>
      <c r="D7" s="20" t="s">
        <v>276</v>
      </c>
      <c r="E7">
        <v>1997</v>
      </c>
      <c r="F7" t="s">
        <v>277</v>
      </c>
      <c r="I7" s="20">
        <f>IFERROR(VLOOKUP(C7,PRSWomen2017[],1,FALSE),0)</f>
        <v>415213</v>
      </c>
      <c r="J7" s="68">
        <f>IF(AND(A7&gt;0,ISNUMBER(A7)),IF(fix15L[[#This Row],[ABBib]]&gt;0,J6+1,J6),0)</f>
        <v>2</v>
      </c>
    </row>
    <row r="8" spans="1:10" x14ac:dyDescent="0.25">
      <c r="A8" s="20">
        <v>4</v>
      </c>
      <c r="B8" s="20">
        <v>11</v>
      </c>
      <c r="C8" s="20">
        <v>107868</v>
      </c>
      <c r="D8" s="20" t="s">
        <v>106</v>
      </c>
      <c r="E8">
        <v>1999</v>
      </c>
      <c r="F8" t="s">
        <v>98</v>
      </c>
      <c r="I8" s="20">
        <f>IFERROR(VLOOKUP(C8,PRSWomen2017[],1,FALSE),0)</f>
        <v>0</v>
      </c>
      <c r="J8" s="68">
        <f>IF(AND(A8&gt;0,ISNUMBER(A8)),IF(fix15L[[#This Row],[ABBib]]&gt;0,J7+1,J7),0)</f>
        <v>2</v>
      </c>
    </row>
    <row r="9" spans="1:10" x14ac:dyDescent="0.25">
      <c r="A9" s="20">
        <v>5</v>
      </c>
      <c r="B9" s="20">
        <v>8</v>
      </c>
      <c r="C9" s="20">
        <v>107698</v>
      </c>
      <c r="D9" s="20" t="s">
        <v>591</v>
      </c>
      <c r="E9">
        <v>1997</v>
      </c>
      <c r="F9" t="s">
        <v>98</v>
      </c>
      <c r="I9" s="20">
        <f>IFERROR(VLOOKUP(C9,PRSWomen2017[],1,FALSE),0)</f>
        <v>0</v>
      </c>
      <c r="J9" s="68">
        <f>IF(AND(A9&gt;0,ISNUMBER(A9)),IF(fix15L[[#This Row],[ABBib]]&gt;0,J8+1,J8),0)</f>
        <v>2</v>
      </c>
    </row>
    <row r="10" spans="1:10" x14ac:dyDescent="0.25">
      <c r="A10" s="20">
        <v>6</v>
      </c>
      <c r="B10" s="20">
        <v>17</v>
      </c>
      <c r="C10" s="20">
        <v>516538</v>
      </c>
      <c r="D10" s="20" t="s">
        <v>111</v>
      </c>
      <c r="E10">
        <v>1999</v>
      </c>
      <c r="F10" t="s">
        <v>112</v>
      </c>
      <c r="I10" s="20">
        <f>IFERROR(VLOOKUP(C10,PRSWomen2017[],1,FALSE),0)</f>
        <v>516538</v>
      </c>
      <c r="J10" s="68">
        <f>IF(AND(A10&gt;0,ISNUMBER(A10)),IF(fix15L[[#This Row],[ABBib]]&gt;0,J9+1,J9),0)</f>
        <v>3</v>
      </c>
    </row>
    <row r="11" spans="1:10" x14ac:dyDescent="0.25">
      <c r="A11" s="20">
        <v>7</v>
      </c>
      <c r="B11" s="20">
        <v>2</v>
      </c>
      <c r="C11" s="20">
        <v>107869</v>
      </c>
      <c r="D11" s="20" t="s">
        <v>153</v>
      </c>
      <c r="E11">
        <v>1999</v>
      </c>
      <c r="F11" t="s">
        <v>98</v>
      </c>
      <c r="I11" s="20">
        <f>IFERROR(VLOOKUP(C11,PRSWomen2017[],1,FALSE),0)</f>
        <v>0</v>
      </c>
      <c r="J11" s="68">
        <f>IF(AND(A11&gt;0,ISNUMBER(A11)),IF(fix15L[[#This Row],[ABBib]]&gt;0,J10+1,J10),0)</f>
        <v>3</v>
      </c>
    </row>
    <row r="12" spans="1:10" x14ac:dyDescent="0.25">
      <c r="A12" s="20">
        <v>8</v>
      </c>
      <c r="B12" s="20">
        <v>24</v>
      </c>
      <c r="C12" s="20">
        <v>107848</v>
      </c>
      <c r="D12" s="20" t="s">
        <v>126</v>
      </c>
      <c r="E12">
        <v>1999</v>
      </c>
      <c r="F12" t="s">
        <v>98</v>
      </c>
      <c r="I12" s="20">
        <f>IFERROR(VLOOKUP(C12,PRSWomen2017[],1,FALSE),0)</f>
        <v>107848</v>
      </c>
      <c r="J12" s="68">
        <f>IF(AND(A12&gt;0,ISNUMBER(A12)),IF(fix15L[[#This Row],[ABBib]]&gt;0,J11+1,J11),0)</f>
        <v>4</v>
      </c>
    </row>
    <row r="13" spans="1:10" x14ac:dyDescent="0.25">
      <c r="A13" s="20">
        <v>9</v>
      </c>
      <c r="B13" s="20">
        <v>13</v>
      </c>
      <c r="C13" s="20">
        <v>107993</v>
      </c>
      <c r="D13" s="20" t="s">
        <v>110</v>
      </c>
      <c r="E13">
        <v>2000</v>
      </c>
      <c r="F13" t="s">
        <v>98</v>
      </c>
      <c r="I13" s="20">
        <f>IFERROR(VLOOKUP(C13,PRSWomen2017[],1,FALSE),0)</f>
        <v>0</v>
      </c>
      <c r="J13" s="68">
        <f>IF(AND(A13&gt;0,ISNUMBER(A13)),IF(fix15L[[#This Row],[ABBib]]&gt;0,J12+1,J12),0)</f>
        <v>4</v>
      </c>
    </row>
    <row r="14" spans="1:10" x14ac:dyDescent="0.25">
      <c r="A14" s="20">
        <v>10</v>
      </c>
      <c r="B14" s="20">
        <v>14</v>
      </c>
      <c r="C14" s="20">
        <v>107838</v>
      </c>
      <c r="D14" s="20" t="s">
        <v>156</v>
      </c>
      <c r="E14">
        <v>1999</v>
      </c>
      <c r="F14" t="s">
        <v>98</v>
      </c>
      <c r="I14" s="20">
        <f>IFERROR(VLOOKUP(C14,PRSWomen2017[],1,FALSE),0)</f>
        <v>107838</v>
      </c>
      <c r="J14" s="68">
        <f>IF(AND(A14&gt;0,ISNUMBER(A14)),IF(fix15L[[#This Row],[ABBib]]&gt;0,J13+1,J13),0)</f>
        <v>5</v>
      </c>
    </row>
    <row r="15" spans="1:10" x14ac:dyDescent="0.25">
      <c r="A15" s="20">
        <v>11</v>
      </c>
      <c r="B15" s="20">
        <v>21</v>
      </c>
      <c r="C15" s="20">
        <v>107839</v>
      </c>
      <c r="D15" s="20" t="s">
        <v>142</v>
      </c>
      <c r="E15">
        <v>1999</v>
      </c>
      <c r="F15" t="s">
        <v>98</v>
      </c>
      <c r="I15" s="20">
        <f>IFERROR(VLOOKUP(C15,PRSWomen2017[],1,FALSE),0)</f>
        <v>107839</v>
      </c>
      <c r="J15" s="68">
        <f>IF(AND(A15&gt;0,ISNUMBER(A15)),IF(fix15L[[#This Row],[ABBib]]&gt;0,J14+1,J14),0)</f>
        <v>6</v>
      </c>
    </row>
    <row r="16" spans="1:10" x14ac:dyDescent="0.25">
      <c r="A16" s="20">
        <v>12</v>
      </c>
      <c r="B16" s="20">
        <v>26</v>
      </c>
      <c r="C16" s="20">
        <v>108002</v>
      </c>
      <c r="D16" s="20" t="s">
        <v>121</v>
      </c>
      <c r="E16">
        <v>2000</v>
      </c>
      <c r="F16" t="s">
        <v>98</v>
      </c>
      <c r="I16" s="20">
        <f>IFERROR(VLOOKUP(C16,PRSWomen2017[],1,FALSE),0)</f>
        <v>0</v>
      </c>
      <c r="J16" s="68">
        <f>IF(AND(A16&gt;0,ISNUMBER(A16)),IF(fix15L[[#This Row],[ABBib]]&gt;0,J15+1,J15),0)</f>
        <v>6</v>
      </c>
    </row>
    <row r="17" spans="1:10" x14ac:dyDescent="0.25">
      <c r="A17" s="20">
        <v>13</v>
      </c>
      <c r="B17" s="20">
        <v>19</v>
      </c>
      <c r="C17" s="20">
        <v>107649</v>
      </c>
      <c r="D17" s="20" t="s">
        <v>119</v>
      </c>
      <c r="E17">
        <v>1997</v>
      </c>
      <c r="F17" t="s">
        <v>98</v>
      </c>
      <c r="I17" s="20">
        <f>IFERROR(VLOOKUP(C17,PRSWomen2017[],1,FALSE),0)</f>
        <v>107649</v>
      </c>
      <c r="J17" s="68">
        <f>IF(AND(A17&gt;0,ISNUMBER(A17)),IF(fix15L[[#This Row],[ABBib]]&gt;0,J16+1,J16),0)</f>
        <v>7</v>
      </c>
    </row>
    <row r="18" spans="1:10" x14ac:dyDescent="0.25">
      <c r="A18" s="20">
        <v>14</v>
      </c>
      <c r="B18" s="20">
        <v>22</v>
      </c>
      <c r="C18" s="20">
        <v>107843</v>
      </c>
      <c r="D18" s="20" t="s">
        <v>123</v>
      </c>
      <c r="E18">
        <v>1999</v>
      </c>
      <c r="F18" t="s">
        <v>98</v>
      </c>
      <c r="I18" s="20">
        <f>IFERROR(VLOOKUP(C18,PRSWomen2017[],1,FALSE),0)</f>
        <v>107843</v>
      </c>
      <c r="J18" s="68">
        <f>IF(AND(A18&gt;0,ISNUMBER(A18)),IF(fix15L[[#This Row],[ABBib]]&gt;0,J17+1,J17),0)</f>
        <v>8</v>
      </c>
    </row>
    <row r="19" spans="1:10" x14ac:dyDescent="0.25">
      <c r="A19" s="20">
        <v>15</v>
      </c>
      <c r="B19" s="20">
        <v>27</v>
      </c>
      <c r="C19" s="20">
        <v>108010</v>
      </c>
      <c r="D19" s="20" t="s">
        <v>124</v>
      </c>
      <c r="E19">
        <v>2000</v>
      </c>
      <c r="F19" t="s">
        <v>98</v>
      </c>
      <c r="I19" s="20">
        <f>IFERROR(VLOOKUP(C19,PRSWomen2017[],1,FALSE),0)</f>
        <v>0</v>
      </c>
      <c r="J19" s="68">
        <f>IF(AND(A19&gt;0,ISNUMBER(A19)),IF(fix15L[[#This Row],[ABBib]]&gt;0,J18+1,J18),0)</f>
        <v>8</v>
      </c>
    </row>
    <row r="20" spans="1:10" x14ac:dyDescent="0.25">
      <c r="A20" s="20">
        <v>16</v>
      </c>
      <c r="B20" s="20">
        <v>28</v>
      </c>
      <c r="C20" s="20">
        <v>108015</v>
      </c>
      <c r="D20" s="20" t="s">
        <v>122</v>
      </c>
      <c r="E20">
        <v>2000</v>
      </c>
      <c r="F20" t="s">
        <v>98</v>
      </c>
      <c r="I20" s="20">
        <f>IFERROR(VLOOKUP(C20,PRSWomen2017[],1,FALSE),0)</f>
        <v>108015</v>
      </c>
      <c r="J20" s="68">
        <f>IF(AND(A20&gt;0,ISNUMBER(A20)),IF(fix15L[[#This Row],[ABBib]]&gt;0,J19+1,J19),0)</f>
        <v>9</v>
      </c>
    </row>
    <row r="21" spans="1:10" x14ac:dyDescent="0.25">
      <c r="A21" s="20">
        <v>17</v>
      </c>
      <c r="B21" s="20">
        <v>23</v>
      </c>
      <c r="C21" s="20">
        <v>108001</v>
      </c>
      <c r="D21" s="20" t="s">
        <v>140</v>
      </c>
      <c r="E21">
        <v>2000</v>
      </c>
      <c r="F21" t="s">
        <v>98</v>
      </c>
      <c r="I21" s="20">
        <f>IFERROR(VLOOKUP(C21,PRSWomen2017[],1,FALSE),0)</f>
        <v>108001</v>
      </c>
      <c r="J21" s="68">
        <f>IF(AND(A21&gt;0,ISNUMBER(A21)),IF(fix15L[[#This Row],[ABBib]]&gt;0,J20+1,J20),0)</f>
        <v>10</v>
      </c>
    </row>
    <row r="22" spans="1:10" x14ac:dyDescent="0.25">
      <c r="A22" s="20">
        <v>18</v>
      </c>
      <c r="B22" s="20">
        <v>31</v>
      </c>
      <c r="C22" s="20">
        <v>108000</v>
      </c>
      <c r="D22" s="20" t="s">
        <v>131</v>
      </c>
      <c r="E22">
        <v>2000</v>
      </c>
      <c r="F22" t="s">
        <v>98</v>
      </c>
      <c r="I22" s="20">
        <f>IFERROR(VLOOKUP(C22,PRSWomen2017[],1,FALSE),0)</f>
        <v>0</v>
      </c>
      <c r="J22" s="68">
        <f>IF(AND(A22&gt;0,ISNUMBER(A22)),IF(fix15L[[#This Row],[ABBib]]&gt;0,J21+1,J21),0)</f>
        <v>10</v>
      </c>
    </row>
    <row r="23" spans="1:10" x14ac:dyDescent="0.25">
      <c r="A23" s="20">
        <v>19</v>
      </c>
      <c r="B23" s="20">
        <v>32</v>
      </c>
      <c r="C23" s="20">
        <v>107951</v>
      </c>
      <c r="D23" s="20" t="s">
        <v>152</v>
      </c>
      <c r="E23">
        <v>1999</v>
      </c>
      <c r="F23" t="s">
        <v>98</v>
      </c>
      <c r="I23" s="20">
        <f>IFERROR(VLOOKUP(C23,PRSWomen2017[],1,FALSE),0)</f>
        <v>107951</v>
      </c>
      <c r="J23" s="68">
        <f>IF(AND(A23&gt;0,ISNUMBER(A23)),IF(fix15L[[#This Row],[ABBib]]&gt;0,J22+1,J22),0)</f>
        <v>11</v>
      </c>
    </row>
    <row r="24" spans="1:10" x14ac:dyDescent="0.25">
      <c r="A24" s="20">
        <v>20</v>
      </c>
      <c r="B24" s="20">
        <v>29</v>
      </c>
      <c r="C24" s="20">
        <v>107850</v>
      </c>
      <c r="D24" s="20" t="s">
        <v>151</v>
      </c>
      <c r="E24">
        <v>1999</v>
      </c>
      <c r="F24" t="s">
        <v>98</v>
      </c>
      <c r="I24" s="20">
        <f>IFERROR(VLOOKUP(C24,PRSWomen2017[],1,FALSE),0)</f>
        <v>107850</v>
      </c>
      <c r="J24" s="68">
        <f>IF(AND(A24&gt;0,ISNUMBER(A24)),IF(fix15L[[#This Row],[ABBib]]&gt;0,J23+1,J23),0)</f>
        <v>12</v>
      </c>
    </row>
    <row r="25" spans="1:10" x14ac:dyDescent="0.25">
      <c r="A25" s="20">
        <v>21</v>
      </c>
      <c r="B25" s="20">
        <v>33</v>
      </c>
      <c r="C25" s="20">
        <v>107992</v>
      </c>
      <c r="D25" s="20" t="s">
        <v>139</v>
      </c>
      <c r="E25">
        <v>2000</v>
      </c>
      <c r="F25" t="s">
        <v>98</v>
      </c>
      <c r="I25" s="20">
        <f>IFERROR(VLOOKUP(C25,PRSWomen2017[],1,FALSE),0)</f>
        <v>107992</v>
      </c>
      <c r="J25" s="68">
        <f>IF(AND(A25&gt;0,ISNUMBER(A25)),IF(fix15L[[#This Row],[ABBib]]&gt;0,J24+1,J24),0)</f>
        <v>13</v>
      </c>
    </row>
    <row r="26" spans="1:10" x14ac:dyDescent="0.25">
      <c r="A26" s="20" t="s">
        <v>471</v>
      </c>
      <c r="I26" s="20">
        <f>IFERROR(VLOOKUP(C26,PRSWomen2017[],1,FALSE),0)</f>
        <v>0</v>
      </c>
      <c r="J26" s="68">
        <f>IF(AND(A26&gt;0,ISNUMBER(A26)),IF(fix15L[[#This Row],[ABBib]]&gt;0,J25+1,J25),0)</f>
        <v>0</v>
      </c>
    </row>
    <row r="27" spans="1:10" x14ac:dyDescent="0.25">
      <c r="I27" s="20">
        <f>IFERROR(VLOOKUP(C27,PRSWomen2017[],1,FALSE),0)</f>
        <v>0</v>
      </c>
      <c r="J27" s="68">
        <f>IF(AND(A27&gt;0,ISNUMBER(A27)),IF(fix15L[[#This Row],[ABBib]]&gt;0,J26+1,J26),0)</f>
        <v>0</v>
      </c>
    </row>
    <row r="28" spans="1:10" x14ac:dyDescent="0.25">
      <c r="B28" s="20">
        <v>18</v>
      </c>
      <c r="C28" s="20">
        <v>107991</v>
      </c>
      <c r="D28" s="20" t="s">
        <v>113</v>
      </c>
      <c r="E28">
        <v>2000</v>
      </c>
      <c r="F28" t="s">
        <v>98</v>
      </c>
      <c r="I28" s="20">
        <f>IFERROR(VLOOKUP(C28,PRSWomen2017[],1,FALSE),0)</f>
        <v>107991</v>
      </c>
      <c r="J28" s="68">
        <f>IF(AND(A28&gt;0,ISNUMBER(A28)),IF(fix15L[[#This Row],[ABBib]]&gt;0,J27+1,J27),0)</f>
        <v>0</v>
      </c>
    </row>
    <row r="29" spans="1:10" x14ac:dyDescent="0.25">
      <c r="B29" s="20">
        <v>15</v>
      </c>
      <c r="C29" s="20">
        <v>107871</v>
      </c>
      <c r="D29" s="20" t="s">
        <v>220</v>
      </c>
      <c r="E29">
        <v>1999</v>
      </c>
      <c r="F29" t="s">
        <v>98</v>
      </c>
      <c r="I29" s="20">
        <f>IFERROR(VLOOKUP(C29,PRSWomen2017[],1,FALSE),0)</f>
        <v>0</v>
      </c>
      <c r="J29" s="68">
        <f>IF(AND(A29&gt;0,ISNUMBER(A29)),IF(fix15L[[#This Row],[ABBib]]&gt;0,J28+1,J28),0)</f>
        <v>0</v>
      </c>
    </row>
    <row r="30" spans="1:10" x14ac:dyDescent="0.25">
      <c r="B30" s="20">
        <v>9</v>
      </c>
      <c r="C30" s="20">
        <v>107696</v>
      </c>
      <c r="D30" s="20" t="s">
        <v>109</v>
      </c>
      <c r="E30">
        <v>1997</v>
      </c>
      <c r="F30" t="s">
        <v>98</v>
      </c>
      <c r="I30" s="20">
        <f>IFERROR(VLOOKUP(C30,PRSWomen2017[],1,FALSE),0)</f>
        <v>107696</v>
      </c>
      <c r="J30" s="68">
        <f>IF(AND(A30&gt;0,ISNUMBER(A30)),IF(fix15L[[#This Row],[ABBib]]&gt;0,J29+1,J29),0)</f>
        <v>0</v>
      </c>
    </row>
    <row r="31" spans="1:10" x14ac:dyDescent="0.25">
      <c r="A31" s="20" t="s">
        <v>135</v>
      </c>
      <c r="I31" s="20">
        <f>IFERROR(VLOOKUP(C31,PRSWomen2017[],1,FALSE),0)</f>
        <v>0</v>
      </c>
      <c r="J31" s="68">
        <f>IF(AND(A31&gt;0,ISNUMBER(A31)),IF(fix15L[[#This Row],[ABBib]]&gt;0,J30+1,J30),0)</f>
        <v>0</v>
      </c>
    </row>
    <row r="32" spans="1:10" x14ac:dyDescent="0.25">
      <c r="I32" s="20">
        <f>IFERROR(VLOOKUP(C32,PRSWomen2017[],1,FALSE),0)</f>
        <v>0</v>
      </c>
      <c r="J32" s="68">
        <f>IF(AND(A32&gt;0,ISNUMBER(A32)),IF(fix15L[[#This Row],[ABBib]]&gt;0,J31+1,J31),0)</f>
        <v>0</v>
      </c>
    </row>
    <row r="33" spans="1:10" x14ac:dyDescent="0.25">
      <c r="B33" s="20">
        <v>36</v>
      </c>
      <c r="C33" s="20">
        <v>107849</v>
      </c>
      <c r="D33" s="20" t="s">
        <v>137</v>
      </c>
      <c r="E33">
        <v>1999</v>
      </c>
      <c r="F33" t="s">
        <v>98</v>
      </c>
      <c r="I33" s="20">
        <f>IFERROR(VLOOKUP(C33,PRSWomen2017[],1,FALSE),0)</f>
        <v>107849</v>
      </c>
      <c r="J33" s="68">
        <f>IF(AND(A33&gt;0,ISNUMBER(A33)),IF(fix15L[[#This Row],[ABBib]]&gt;0,J32+1,J32),0)</f>
        <v>0</v>
      </c>
    </row>
    <row r="34" spans="1:10" x14ac:dyDescent="0.25">
      <c r="B34" s="20">
        <v>35</v>
      </c>
      <c r="C34" s="20">
        <v>107837</v>
      </c>
      <c r="D34" s="20" t="s">
        <v>132</v>
      </c>
      <c r="E34">
        <v>1999</v>
      </c>
      <c r="F34" t="s">
        <v>98</v>
      </c>
      <c r="I34" s="20">
        <f>IFERROR(VLOOKUP(C34,PRSWomen2017[],1,FALSE),0)</f>
        <v>107837</v>
      </c>
      <c r="J34" s="68">
        <f>IF(AND(A34&gt;0,ISNUMBER(A34)),IF(fix15L[[#This Row],[ABBib]]&gt;0,J33+1,J33),0)</f>
        <v>0</v>
      </c>
    </row>
    <row r="35" spans="1:10" x14ac:dyDescent="0.25">
      <c r="A35" s="20" t="s">
        <v>138</v>
      </c>
      <c r="I35" s="20">
        <f>IFERROR(VLOOKUP(C35,PRSWomen2017[],1,FALSE),0)</f>
        <v>0</v>
      </c>
      <c r="J35" s="68">
        <f>IF(AND(A35&gt;0,ISNUMBER(A35)),IF(fix15L[[#This Row],[ABBib]]&gt;0,J34+1,J34),0)</f>
        <v>0</v>
      </c>
    </row>
    <row r="36" spans="1:10" x14ac:dyDescent="0.25">
      <c r="I36" s="20">
        <f>IFERROR(VLOOKUP(C36,PRSWomen2017[],1,FALSE),0)</f>
        <v>0</v>
      </c>
      <c r="J36" s="68">
        <f>IF(AND(A36&gt;0,ISNUMBER(A36)),IF(fix15L[[#This Row],[ABBib]]&gt;0,J35+1,J35),0)</f>
        <v>0</v>
      </c>
    </row>
    <row r="37" spans="1:10" x14ac:dyDescent="0.25">
      <c r="B37" s="20">
        <v>5</v>
      </c>
      <c r="C37" s="20">
        <v>107695</v>
      </c>
      <c r="D37" s="20" t="s">
        <v>245</v>
      </c>
      <c r="E37">
        <v>1997</v>
      </c>
      <c r="F37" t="s">
        <v>98</v>
      </c>
      <c r="I37" s="20">
        <f>IFERROR(VLOOKUP(C37,PRSWomen2017[],1,FALSE),0)</f>
        <v>0</v>
      </c>
      <c r="J37" s="68">
        <f>IF(AND(A37&gt;0,ISNUMBER(A37)),IF(fix15L[[#This Row],[ABBib]]&gt;0,J36+1,J36),0)</f>
        <v>0</v>
      </c>
    </row>
    <row r="38" spans="1:10" x14ac:dyDescent="0.25">
      <c r="B38" s="20">
        <v>4</v>
      </c>
      <c r="C38" s="20">
        <v>107844</v>
      </c>
      <c r="D38" s="20" t="s">
        <v>118</v>
      </c>
      <c r="E38">
        <v>1999</v>
      </c>
      <c r="F38" t="s">
        <v>98</v>
      </c>
      <c r="I38" s="20">
        <f>IFERROR(VLOOKUP(C38,PRSWomen2017[],1,FALSE),0)</f>
        <v>107844</v>
      </c>
      <c r="J38" s="68">
        <f>IF(AND(A38&gt;0,ISNUMBER(A38)),IF(fix15L[[#This Row],[ABBib]]&gt;0,J37+1,J37),0)</f>
        <v>0</v>
      </c>
    </row>
    <row r="39" spans="1:10" x14ac:dyDescent="0.25">
      <c r="B39" s="20">
        <v>1</v>
      </c>
      <c r="C39" s="20">
        <v>107841</v>
      </c>
      <c r="D39" s="20" t="s">
        <v>143</v>
      </c>
      <c r="E39">
        <v>1999</v>
      </c>
      <c r="F39" t="s">
        <v>98</v>
      </c>
      <c r="I39" s="20">
        <f>IFERROR(VLOOKUP(C39,PRSWomen2017[],1,FALSE),0)</f>
        <v>107841</v>
      </c>
      <c r="J39" s="68">
        <f>IF(AND(A39&gt;0,ISNUMBER(A39)),IF(fix15L[[#This Row],[ABBib]]&gt;0,J38+1,J38),0)</f>
        <v>0</v>
      </c>
    </row>
    <row r="40" spans="1:10" x14ac:dyDescent="0.25">
      <c r="A40" s="20" t="s">
        <v>144</v>
      </c>
      <c r="I40" s="20">
        <f>IFERROR(VLOOKUP(C40,PRSWomen2017[],1,FALSE),0)</f>
        <v>0</v>
      </c>
      <c r="J40" s="68">
        <f>IF(AND(A40&gt;0,ISNUMBER(A40)),IF(fix15L[[#This Row],[ABBib]]&gt;0,J39+1,J39),0)</f>
        <v>0</v>
      </c>
    </row>
    <row r="41" spans="1:10" x14ac:dyDescent="0.25">
      <c r="I41" s="20">
        <f>IFERROR(VLOOKUP(C41,PRSWomen2017[],1,FALSE),0)</f>
        <v>0</v>
      </c>
      <c r="J41" s="68">
        <f>IF(AND(A41&gt;0,ISNUMBER(A41)),IF(fix15L[[#This Row],[ABBib]]&gt;0,J40+1,J40),0)</f>
        <v>0</v>
      </c>
    </row>
    <row r="42" spans="1:10" x14ac:dyDescent="0.25">
      <c r="B42" s="20">
        <v>34</v>
      </c>
      <c r="C42" s="20">
        <v>108017</v>
      </c>
      <c r="D42" s="20" t="s">
        <v>146</v>
      </c>
      <c r="E42">
        <v>2000</v>
      </c>
      <c r="F42" t="s">
        <v>98</v>
      </c>
      <c r="I42" s="20">
        <f>IFERROR(VLOOKUP(C42,PRSWomen2017[],1,FALSE),0)</f>
        <v>108017</v>
      </c>
      <c r="J42" s="68">
        <f>IF(AND(A42&gt;0,ISNUMBER(A42)),IF(fix15L[[#This Row],[ABBib]]&gt;0,J41+1,J41),0)</f>
        <v>0</v>
      </c>
    </row>
    <row r="43" spans="1:10" x14ac:dyDescent="0.25">
      <c r="B43" s="20">
        <v>30</v>
      </c>
      <c r="C43" s="20">
        <v>107833</v>
      </c>
      <c r="D43" s="20" t="s">
        <v>592</v>
      </c>
      <c r="E43">
        <v>1999</v>
      </c>
      <c r="F43" t="s">
        <v>98</v>
      </c>
      <c r="I43" s="20">
        <f>IFERROR(VLOOKUP(C43,PRSWomen2017[],1,FALSE),0)</f>
        <v>107833</v>
      </c>
      <c r="J43" s="68">
        <f>IF(AND(A43&gt;0,ISNUMBER(A43)),IF(fix15L[[#This Row],[ABBib]]&gt;0,J42+1,J42),0)</f>
        <v>0</v>
      </c>
    </row>
    <row r="44" spans="1:10" x14ac:dyDescent="0.25">
      <c r="B44" s="20">
        <v>25</v>
      </c>
      <c r="C44" s="20">
        <v>107971</v>
      </c>
      <c r="D44" s="20" t="s">
        <v>256</v>
      </c>
      <c r="E44">
        <v>1999</v>
      </c>
      <c r="F44" t="s">
        <v>98</v>
      </c>
      <c r="I44" s="20">
        <f>IFERROR(VLOOKUP(C44,PRSWomen2017[],1,FALSE),0)</f>
        <v>107971</v>
      </c>
      <c r="J44" s="68">
        <f>IF(AND(A44&gt;0,ISNUMBER(A44)),IF(fix15L[[#This Row],[ABBib]]&gt;0,J43+1,J43),0)</f>
        <v>0</v>
      </c>
    </row>
    <row r="45" spans="1:10" x14ac:dyDescent="0.25">
      <c r="B45" s="20">
        <v>20</v>
      </c>
      <c r="C45" s="20">
        <v>107861</v>
      </c>
      <c r="D45" s="20" t="s">
        <v>136</v>
      </c>
      <c r="E45">
        <v>1999</v>
      </c>
      <c r="F45" t="s">
        <v>98</v>
      </c>
      <c r="I45" s="20">
        <f>IFERROR(VLOOKUP(C45,PRSWomen2017[],1,FALSE),0)</f>
        <v>0</v>
      </c>
      <c r="J45" s="68">
        <f>IF(AND(A45&gt;0,ISNUMBER(A45)),IF(fix15L[[#This Row],[ABBib]]&gt;0,J44+1,J44),0)</f>
        <v>0</v>
      </c>
    </row>
    <row r="46" spans="1:10" x14ac:dyDescent="0.25">
      <c r="B46" s="20">
        <v>16</v>
      </c>
      <c r="C46" s="20">
        <v>107854</v>
      </c>
      <c r="D46" s="20" t="s">
        <v>155</v>
      </c>
      <c r="E46">
        <v>1999</v>
      </c>
      <c r="F46" t="s">
        <v>98</v>
      </c>
      <c r="I46" s="20">
        <f>IFERROR(VLOOKUP(C46,PRSWomen2017[],1,FALSE),0)</f>
        <v>0</v>
      </c>
      <c r="J46" s="68">
        <f>IF(AND(A46&gt;0,ISNUMBER(A46)),IF(fix15L[[#This Row],[ABBib]]&gt;0,J45+1,J45),0)</f>
        <v>0</v>
      </c>
    </row>
    <row r="47" spans="1:10" x14ac:dyDescent="0.25">
      <c r="B47" s="20">
        <v>10</v>
      </c>
      <c r="C47" s="20">
        <v>107811</v>
      </c>
      <c r="D47" s="20" t="s">
        <v>159</v>
      </c>
      <c r="E47">
        <v>1998</v>
      </c>
      <c r="F47" t="s">
        <v>98</v>
      </c>
      <c r="I47" s="20">
        <f>IFERROR(VLOOKUP(C47,PRSWomen2017[],1,FALSE),0)</f>
        <v>0</v>
      </c>
      <c r="J47" s="68">
        <f>IF(AND(A47&gt;0,ISNUMBER(A47)),IF(fix15L[[#This Row],[ABBib]]&gt;0,J46+1,J46),0)</f>
        <v>0</v>
      </c>
    </row>
    <row r="48" spans="1:10" x14ac:dyDescent="0.25">
      <c r="B48" s="20">
        <v>6</v>
      </c>
      <c r="C48" s="20">
        <v>506109</v>
      </c>
      <c r="D48" s="20" t="s">
        <v>241</v>
      </c>
      <c r="E48">
        <v>1991</v>
      </c>
      <c r="F48" t="s">
        <v>242</v>
      </c>
      <c r="I48" s="20">
        <f>IFERROR(VLOOKUP(C48,PRSWomen2017[],1,FALSE),0)</f>
        <v>0</v>
      </c>
      <c r="J48" s="68">
        <f>IF(AND(A48&gt;0,ISNUMBER(A48)),IF(fix15L[[#This Row],[ABBib]]&gt;0,J47+1,J47),0)</f>
        <v>0</v>
      </c>
    </row>
    <row r="49" spans="5:10" x14ac:dyDescent="0.25">
      <c r="E49" s="20"/>
      <c r="F49" s="20"/>
      <c r="I49" s="20">
        <f>IFERROR(VLOOKUP(C49,PRSWomen2017[],1,FALSE),0)</f>
        <v>0</v>
      </c>
      <c r="J49" s="68" t="e">
        <f>IF(AND(#REF!&gt;0,ISNUMBER(#REF!)),IF(fix15L[[#This Row],[ABBib]]&gt;0,J48+1,J48),0)</f>
        <v>#REF!</v>
      </c>
    </row>
    <row r="50" spans="5:10" x14ac:dyDescent="0.25">
      <c r="I50" s="20">
        <f>IFERROR(VLOOKUP(C50,PRSWomen2017[],1,FALSE),0)</f>
        <v>0</v>
      </c>
      <c r="J50" s="68" t="e">
        <f>IF(AND(#REF!&gt;0,ISNUMBER(#REF!)),IF(fix15L[[#This Row],[ABBib]]&gt;0,J49+1,J49),0)</f>
        <v>#REF!</v>
      </c>
    </row>
    <row r="51" spans="5:10" x14ac:dyDescent="0.25">
      <c r="I51" s="20">
        <f>IFERROR(VLOOKUP(C51,PRSWomen2017[],1,FALSE),0)</f>
        <v>0</v>
      </c>
      <c r="J51" s="68" t="e">
        <f>IF(AND(#REF!&gt;0,ISNUMBER(#REF!)),IF(fix15L[[#This Row],[ABBib]]&gt;0,J50+1,J50),0)</f>
        <v>#REF!</v>
      </c>
    </row>
    <row r="52" spans="5:10" x14ac:dyDescent="0.25">
      <c r="I52" s="20">
        <f>IFERROR(VLOOKUP(C52,PRSWomen2017[],1,FALSE),0)</f>
        <v>0</v>
      </c>
      <c r="J52" s="68" t="e">
        <f>IF(AND(#REF!&gt;0,ISNUMBER(#REF!)),IF(fix15L[[#This Row],[ABBib]]&gt;0,J51+1,J51),0)</f>
        <v>#REF!</v>
      </c>
    </row>
    <row r="53" spans="5:10" x14ac:dyDescent="0.25">
      <c r="I53" s="20">
        <f>IFERROR(VLOOKUP(C53,PRSWomen2017[],1,FALSE),0)</f>
        <v>0</v>
      </c>
      <c r="J53" s="68" t="e">
        <f>IF(AND(#REF!&gt;0,ISNUMBER(#REF!)),IF(fix15L[[#This Row],[ABBib]]&gt;0,J52+1,J52),0)</f>
        <v>#REF!</v>
      </c>
    </row>
    <row r="54" spans="5:10" x14ac:dyDescent="0.25">
      <c r="I54" s="20">
        <f>IFERROR(VLOOKUP(C54,PRSWomen2017[],1,FALSE),0)</f>
        <v>0</v>
      </c>
      <c r="J54" s="68" t="e">
        <f>IF(AND(#REF!&gt;0,ISNUMBER(#REF!)),IF(fix15L[[#This Row],[ABBib]]&gt;0,J53+1,J53),0)</f>
        <v>#REF!</v>
      </c>
    </row>
    <row r="55" spans="5:10" x14ac:dyDescent="0.25">
      <c r="I55" s="20">
        <f>IFERROR(VLOOKUP(C55,PRSWomen2017[],1,FALSE),0)</f>
        <v>0</v>
      </c>
      <c r="J55" s="68" t="e">
        <f>IF(AND(#REF!&gt;0,ISNUMBER(#REF!)),IF(fix15L[[#This Row],[ABBib]]&gt;0,J54+1,J54),0)</f>
        <v>#REF!</v>
      </c>
    </row>
    <row r="56" spans="5:10" x14ac:dyDescent="0.25">
      <c r="I56" s="20">
        <f>IFERROR(VLOOKUP(C56,PRSWomen2017[],1,FALSE),0)</f>
        <v>0</v>
      </c>
      <c r="J56" s="68" t="e">
        <f>IF(AND(#REF!&gt;0,ISNUMBER(#REF!)),IF(fix15L[[#This Row],[ABBib]]&gt;0,J55+1,J55),0)</f>
        <v>#REF!</v>
      </c>
    </row>
    <row r="57" spans="5:10" x14ac:dyDescent="0.25">
      <c r="I57" s="20">
        <f>IFERROR(VLOOKUP(C57,PRSWomen2017[],1,FALSE),0)</f>
        <v>0</v>
      </c>
      <c r="J57" s="68" t="e">
        <f>IF(AND(#REF!&gt;0,ISNUMBER(#REF!)),IF(fix15L[[#This Row],[ABBib]]&gt;0,J56+1,J56),0)</f>
        <v>#REF!</v>
      </c>
    </row>
    <row r="58" spans="5:10" x14ac:dyDescent="0.25">
      <c r="I58" s="20">
        <f>IFERROR(VLOOKUP(C58,PRSWomen2017[],1,FALSE),0)</f>
        <v>0</v>
      </c>
      <c r="J58" s="68" t="e">
        <f>IF(AND(#REF!&gt;0,ISNUMBER(#REF!)),IF(fix15L[[#This Row],[ABBib]]&gt;0,J57+1,J57),0)</f>
        <v>#REF!</v>
      </c>
    </row>
    <row r="59" spans="5:10" x14ac:dyDescent="0.25">
      <c r="I59" s="20">
        <f>IFERROR(VLOOKUP(C59,PRSWomen2017[],1,FALSE),0)</f>
        <v>0</v>
      </c>
      <c r="J59" s="68" t="e">
        <f>IF(AND(#REF!&gt;0,ISNUMBER(#REF!)),IF(fix15L[[#This Row],[ABBib]]&gt;0,J58+1,J58),0)</f>
        <v>#REF!</v>
      </c>
    </row>
    <row r="60" spans="5:10" x14ac:dyDescent="0.25">
      <c r="I60" s="20">
        <f>IFERROR(VLOOKUP(C60,PRSWomen2017[],1,FALSE),0)</f>
        <v>0</v>
      </c>
      <c r="J60" s="68" t="e">
        <f>IF(AND(#REF!&gt;0,ISNUMBER(#REF!)),IF(fix15L[[#This Row],[ABBib]]&gt;0,J59+1,J59),0)</f>
        <v>#REF!</v>
      </c>
    </row>
    <row r="61" spans="5:10" x14ac:dyDescent="0.25">
      <c r="I61" s="20">
        <f>IFERROR(VLOOKUP(C61,PRSWomen2017[],1,FALSE),0)</f>
        <v>0</v>
      </c>
      <c r="J61" s="68" t="e">
        <f>IF(AND(#REF!&gt;0,ISNUMBER(#REF!)),IF(fix15L[[#This Row],[ABBib]]&gt;0,J60+1,J60),0)</f>
        <v>#REF!</v>
      </c>
    </row>
    <row r="62" spans="5:10" x14ac:dyDescent="0.25">
      <c r="I62" s="20">
        <f>IFERROR(VLOOKUP(C62,PRSWomen2017[],1,FALSE),0)</f>
        <v>0</v>
      </c>
      <c r="J62" s="68" t="e">
        <f>IF(AND(#REF!&gt;0,ISNUMBER(#REF!)),IF(fix15L[[#This Row],[ABBib]]&gt;0,J61+1,J61),0)</f>
        <v>#REF!</v>
      </c>
    </row>
    <row r="63" spans="5:10" x14ac:dyDescent="0.25">
      <c r="I63" s="20">
        <f>IFERROR(VLOOKUP(C63,PRSWomen2017[],1,FALSE),0)</f>
        <v>0</v>
      </c>
      <c r="J63" s="68" t="e">
        <f>IF(AND(#REF!&gt;0,ISNUMBER(#REF!)),IF(fix15L[[#This Row],[ABBib]]&gt;0,J62+1,J62),0)</f>
        <v>#REF!</v>
      </c>
    </row>
    <row r="64" spans="5:10" x14ac:dyDescent="0.25">
      <c r="I64" s="20">
        <f>IFERROR(VLOOKUP(C64,PRSWomen2017[],1,FALSE),0)</f>
        <v>0</v>
      </c>
      <c r="J64" s="68" t="e">
        <f>IF(AND(#REF!&gt;0,ISNUMBER(#REF!)),IF(fix15L[[#This Row],[ABBib]]&gt;0,J63+1,J63),0)</f>
        <v>#REF!</v>
      </c>
    </row>
    <row r="65" spans="9:10" x14ac:dyDescent="0.25">
      <c r="I65" s="20">
        <f>IFERROR(VLOOKUP(C65,PRSWomen2017[],1,FALSE),0)</f>
        <v>0</v>
      </c>
      <c r="J65" s="68" t="e">
        <f>IF(AND(#REF!&gt;0,ISNUMBER(#REF!)),IF(fix15L[[#This Row],[ABBib]]&gt;0,J64+1,J64),0)</f>
        <v>#REF!</v>
      </c>
    </row>
    <row r="66" spans="9:10" x14ac:dyDescent="0.25">
      <c r="I66" s="20">
        <f>IFERROR(VLOOKUP(C66,PRSWomen2017[],1,FALSE),0)</f>
        <v>0</v>
      </c>
      <c r="J66" s="68" t="e">
        <f>IF(AND(#REF!&gt;0,ISNUMBER(#REF!)),IF(fix15L[[#This Row],[ABBib]]&gt;0,J65+1,J65),0)</f>
        <v>#REF!</v>
      </c>
    </row>
    <row r="67" spans="9:10" x14ac:dyDescent="0.25">
      <c r="I67" s="20">
        <f>IFERROR(VLOOKUP(C67,PRSWomen2017[],1,FALSE),0)</f>
        <v>0</v>
      </c>
      <c r="J67" s="68" t="e">
        <f>IF(AND(#REF!&gt;0,ISNUMBER(#REF!)),IF(fix15L[[#This Row],[ABBib]]&gt;0,J66+1,J66),0)</f>
        <v>#REF!</v>
      </c>
    </row>
    <row r="68" spans="9:10" x14ac:dyDescent="0.25">
      <c r="I68" s="20">
        <f>IFERROR(VLOOKUP(C68,PRSWomen2017[],1,FALSE),0)</f>
        <v>0</v>
      </c>
      <c r="J68" s="68" t="e">
        <f>IF(AND(#REF!&gt;0,ISNUMBER(#REF!)),IF(fix15L[[#This Row],[ABBib]]&gt;0,J67+1,J67),0)</f>
        <v>#REF!</v>
      </c>
    </row>
    <row r="69" spans="9:10" x14ac:dyDescent="0.25">
      <c r="I69" s="20">
        <f>IFERROR(VLOOKUP(C69,PRSWomen2017[],1,FALSE),0)</f>
        <v>0</v>
      </c>
      <c r="J69" s="68" t="e">
        <f>IF(AND(#REF!&gt;0,ISNUMBER(#REF!)),IF(fix15L[[#This Row],[ABBib]]&gt;0,J68+1,J68),0)</f>
        <v>#REF!</v>
      </c>
    </row>
    <row r="70" spans="9:10" x14ac:dyDescent="0.25">
      <c r="I70" s="20">
        <f>IFERROR(VLOOKUP(C70,PRSWomen2017[],1,FALSE),0)</f>
        <v>0</v>
      </c>
      <c r="J70" s="68" t="e">
        <f>IF(AND(#REF!&gt;0,ISNUMBER(#REF!)),IF(fix15L[[#This Row],[ABBib]]&gt;0,J69+1,J69),0)</f>
        <v>#REF!</v>
      </c>
    </row>
    <row r="71" spans="9:10" x14ac:dyDescent="0.25">
      <c r="I71" s="20">
        <f>IFERROR(VLOOKUP(C71,PRSWomen2017[],1,FALSE),0)</f>
        <v>0</v>
      </c>
      <c r="J71" s="68" t="e">
        <f>IF(AND(#REF!&gt;0,ISNUMBER(#REF!)),IF(fix15L[[#This Row],[ABBib]]&gt;0,J70+1,J70),0)</f>
        <v>#REF!</v>
      </c>
    </row>
    <row r="72" spans="9:10" x14ac:dyDescent="0.25">
      <c r="I72" s="20">
        <f>IFERROR(VLOOKUP(C72,PRSWomen2017[],1,FALSE),0)</f>
        <v>0</v>
      </c>
      <c r="J72" s="68" t="e">
        <f>IF(AND(#REF!&gt;0,ISNUMBER(#REF!)),IF(fix15L[[#This Row],[ABBib]]&gt;0,J71+1,J71),0)</f>
        <v>#REF!</v>
      </c>
    </row>
    <row r="73" spans="9:10" x14ac:dyDescent="0.25">
      <c r="I73" s="20">
        <f>IFERROR(VLOOKUP(C73,PRSWomen2017[],1,FALSE),0)</f>
        <v>0</v>
      </c>
      <c r="J73" s="68" t="e">
        <f>IF(AND(#REF!&gt;0,ISNUMBER(#REF!)),IF(fix15L[[#This Row],[ABBib]]&gt;0,J72+1,J72),0)</f>
        <v>#REF!</v>
      </c>
    </row>
    <row r="74" spans="9:10" x14ac:dyDescent="0.25">
      <c r="I74" s="20">
        <f>IFERROR(VLOOKUP(C74,PRSWomen2017[],1,FALSE),0)</f>
        <v>0</v>
      </c>
      <c r="J74" s="68" t="e">
        <f>IF(AND(#REF!&gt;0,ISNUMBER(#REF!)),IF(fix15L[[#This Row],[ABBib]]&gt;0,J73+1,J73),0)</f>
        <v>#REF!</v>
      </c>
    </row>
    <row r="75" spans="9:10" x14ac:dyDescent="0.25">
      <c r="I75" s="20">
        <f>IFERROR(VLOOKUP(C75,PRSWomen2017[],1,FALSE),0)</f>
        <v>0</v>
      </c>
      <c r="J75" s="68" t="e">
        <f>IF(AND(#REF!&gt;0,ISNUMBER(#REF!)),IF(fix15L[[#This Row],[ABBib]]&gt;0,J74+1,J74),0)</f>
        <v>#REF!</v>
      </c>
    </row>
    <row r="76" spans="9:10" x14ac:dyDescent="0.25">
      <c r="I76" s="20">
        <f>IFERROR(VLOOKUP(C76,PRSWomen2017[],1,FALSE),0)</f>
        <v>0</v>
      </c>
      <c r="J76" s="68" t="e">
        <f>IF(AND(#REF!&gt;0,ISNUMBER(#REF!)),IF(fix15L[[#This Row],[ABBib]]&gt;0,J75+1,J75),0)</f>
        <v>#REF!</v>
      </c>
    </row>
    <row r="77" spans="9:10" x14ac:dyDescent="0.25">
      <c r="I77" s="20">
        <f>IFERROR(VLOOKUP(C77,PRSWomen2017[],1,FALSE),0)</f>
        <v>0</v>
      </c>
      <c r="J77" s="68" t="e">
        <f>IF(AND(#REF!&gt;0,ISNUMBER(#REF!)),IF(fix15L[[#This Row],[ABBib]]&gt;0,J76+1,J76),0)</f>
        <v>#REF!</v>
      </c>
    </row>
    <row r="78" spans="9:10" x14ac:dyDescent="0.25">
      <c r="I78" s="20">
        <f>IFERROR(VLOOKUP(C78,PRSWomen2017[],1,FALSE),0)</f>
        <v>0</v>
      </c>
      <c r="J78" s="68" t="e">
        <f>IF(AND(#REF!&gt;0,ISNUMBER(#REF!)),IF(fix15L[[#This Row],[ABBib]]&gt;0,J77+1,J77),0)</f>
        <v>#REF!</v>
      </c>
    </row>
    <row r="79" spans="9:10" x14ac:dyDescent="0.25">
      <c r="I79" s="20">
        <f>IFERROR(VLOOKUP(C79,PRSWomen2017[],1,FALSE),0)</f>
        <v>0</v>
      </c>
      <c r="J79" s="68" t="e">
        <f>IF(AND(#REF!&gt;0,ISNUMBER(#REF!)),IF(fix15L[[#This Row],[ABBib]]&gt;0,J78+1,J78),0)</f>
        <v>#REF!</v>
      </c>
    </row>
    <row r="80" spans="9:10" x14ac:dyDescent="0.25">
      <c r="I80" s="20">
        <f>IFERROR(VLOOKUP(C80,PRSWomen2017[],1,FALSE),0)</f>
        <v>0</v>
      </c>
      <c r="J80" s="68" t="e">
        <f>IF(AND(#REF!&gt;0,ISNUMBER(#REF!)),IF(fix15L[[#This Row],[ABBib]]&gt;0,J79+1,J79),0)</f>
        <v>#REF!</v>
      </c>
    </row>
    <row r="81" spans="9:10" x14ac:dyDescent="0.25">
      <c r="I81" s="20">
        <f>IFERROR(VLOOKUP(C81,PRSWomen2017[],1,FALSE),0)</f>
        <v>0</v>
      </c>
      <c r="J81" s="68" t="e">
        <f>IF(AND(#REF!&gt;0,ISNUMBER(#REF!)),IF(fix15L[[#This Row],[ABBib]]&gt;0,J80+1,J80),0)</f>
        <v>#REF!</v>
      </c>
    </row>
    <row r="82" spans="9:10" x14ac:dyDescent="0.25">
      <c r="I82" s="20">
        <f>IFERROR(VLOOKUP(C82,PRSWomen2017[],1,FALSE),0)</f>
        <v>0</v>
      </c>
      <c r="J82" s="68" t="e">
        <f>IF(AND(#REF!&gt;0,ISNUMBER(#REF!)),IF(fix15L[[#This Row],[ABBib]]&gt;0,J81+1,J81),0)</f>
        <v>#REF!</v>
      </c>
    </row>
    <row r="83" spans="9:10" x14ac:dyDescent="0.25">
      <c r="I83" s="20">
        <f>IFERROR(VLOOKUP(C83,PRSWomen2017[],1,FALSE),0)</f>
        <v>0</v>
      </c>
      <c r="J83" s="68" t="e">
        <f>IF(AND(#REF!&gt;0,ISNUMBER(#REF!)),IF(fix15L[[#This Row],[ABBib]]&gt;0,J82+1,J82),0)</f>
        <v>#REF!</v>
      </c>
    </row>
    <row r="84" spans="9:10" x14ac:dyDescent="0.25">
      <c r="I84" s="20">
        <f>IFERROR(VLOOKUP(C84,PRSWomen2017[],1,FALSE),0)</f>
        <v>0</v>
      </c>
      <c r="J84" s="68" t="e">
        <f>IF(AND(#REF!&gt;0,ISNUMBER(#REF!)),IF(fix15L[[#This Row],[ABBib]]&gt;0,J83+1,J83),0)</f>
        <v>#REF!</v>
      </c>
    </row>
    <row r="85" spans="9:10" x14ac:dyDescent="0.25">
      <c r="I85" s="20">
        <f>IFERROR(VLOOKUP(C85,PRSWomen2017[],1,FALSE),0)</f>
        <v>0</v>
      </c>
      <c r="J85" s="68" t="e">
        <f>IF(AND(#REF!&gt;0,ISNUMBER(#REF!)),IF(fix15L[[#This Row],[ABBib]]&gt;0,J84+1,J84),0)</f>
        <v>#REF!</v>
      </c>
    </row>
    <row r="86" spans="9:10" x14ac:dyDescent="0.25">
      <c r="I86" s="20">
        <f>IFERROR(VLOOKUP(C86,PRSWomen2017[],1,FALSE),0)</f>
        <v>0</v>
      </c>
      <c r="J86" s="68" t="e">
        <f>IF(AND(#REF!&gt;0,ISNUMBER(#REF!)),IF(fix15L[[#This Row],[ABBib]]&gt;0,J85+1,J85),0)</f>
        <v>#REF!</v>
      </c>
    </row>
    <row r="87" spans="9:10" x14ac:dyDescent="0.25">
      <c r="I87" s="20">
        <f>IFERROR(VLOOKUP(C87,PRSWomen2017[],1,FALSE),0)</f>
        <v>0</v>
      </c>
      <c r="J87" s="68" t="e">
        <f>IF(AND(#REF!&gt;0,ISNUMBER(#REF!)),IF(fix15L[[#This Row],[ABBib]]&gt;0,J86+1,J86),0)</f>
        <v>#REF!</v>
      </c>
    </row>
    <row r="88" spans="9:10" x14ac:dyDescent="0.25">
      <c r="I88" s="20">
        <f>IFERROR(VLOOKUP(C88,PRSWomen2017[],1,FALSE),0)</f>
        <v>0</v>
      </c>
      <c r="J88" s="68" t="e">
        <f>IF(AND(#REF!&gt;0,ISNUMBER(#REF!)),IF(fix15L[[#This Row],[ABBib]]&gt;0,J87+1,J87),0)</f>
        <v>#REF!</v>
      </c>
    </row>
    <row r="89" spans="9:10" x14ac:dyDescent="0.25">
      <c r="I89" s="20">
        <f>IFERROR(VLOOKUP(C89,PRSWomen2017[],1,FALSE),0)</f>
        <v>0</v>
      </c>
      <c r="J89" s="68" t="e">
        <f>IF(AND(#REF!&gt;0,ISNUMBER(#REF!)),IF(fix15L[[#This Row],[ABBib]]&gt;0,J88+1,J88),0)</f>
        <v>#REF!</v>
      </c>
    </row>
    <row r="90" spans="9:10" x14ac:dyDescent="0.25">
      <c r="I90" s="20">
        <f>IFERROR(VLOOKUP(C90,PRSWomen2017[],1,FALSE),0)</f>
        <v>0</v>
      </c>
      <c r="J90" s="68" t="e">
        <f>IF(AND(#REF!&gt;0,ISNUMBER(#REF!)),IF(fix15L[[#This Row],[ABBib]]&gt;0,J89+1,J89),0)</f>
        <v>#REF!</v>
      </c>
    </row>
    <row r="91" spans="9:10" x14ac:dyDescent="0.25">
      <c r="I91" s="20">
        <f>IFERROR(VLOOKUP(C91,PRSWomen2017[],1,FALSE),0)</f>
        <v>0</v>
      </c>
      <c r="J91" s="68" t="e">
        <f>IF(AND(#REF!&gt;0,ISNUMBER(#REF!)),IF(fix15L[[#This Row],[ABBib]]&gt;0,J90+1,J90),0)</f>
        <v>#REF!</v>
      </c>
    </row>
    <row r="92" spans="9:10" x14ac:dyDescent="0.25">
      <c r="I92" s="20">
        <f>IFERROR(VLOOKUP(C92,PRSWomen2017[],1,FALSE),0)</f>
        <v>0</v>
      </c>
      <c r="J92" s="68" t="e">
        <f>IF(AND(#REF!&gt;0,ISNUMBER(#REF!)),IF(fix15L[[#This Row],[ABBib]]&gt;0,J91+1,J91),0)</f>
        <v>#REF!</v>
      </c>
    </row>
    <row r="93" spans="9:10" x14ac:dyDescent="0.25">
      <c r="I93" s="20">
        <f>IFERROR(VLOOKUP(C93,PRSWomen2017[],1,FALSE),0)</f>
        <v>0</v>
      </c>
      <c r="J93" s="68" t="e">
        <f>IF(AND(#REF!&gt;0,ISNUMBER(#REF!)),IF(fix15L[[#This Row],[ABBib]]&gt;0,J92+1,J92),0)</f>
        <v>#REF!</v>
      </c>
    </row>
    <row r="94" spans="9:10" x14ac:dyDescent="0.25">
      <c r="I94" s="20">
        <f>IFERROR(VLOOKUP(C94,PRSWomen2017[],1,FALSE),0)</f>
        <v>0</v>
      </c>
      <c r="J94" s="68" t="e">
        <f>IF(AND(#REF!&gt;0,ISNUMBER(#REF!)),IF(fix15L[[#This Row],[ABBib]]&gt;0,J93+1,J93),0)</f>
        <v>#REF!</v>
      </c>
    </row>
    <row r="95" spans="9:10" x14ac:dyDescent="0.25">
      <c r="I95" s="20">
        <f>IFERROR(VLOOKUP(C95,PRSWomen2017[],1,FALSE),0)</f>
        <v>0</v>
      </c>
      <c r="J95" s="68" t="e">
        <f>IF(AND(#REF!&gt;0,ISNUMBER(#REF!)),IF(fix15L[[#This Row],[ABBib]]&gt;0,J94+1,J94),0)</f>
        <v>#REF!</v>
      </c>
    </row>
    <row r="96" spans="9:10" x14ac:dyDescent="0.25">
      <c r="I96" s="20">
        <f>IFERROR(VLOOKUP(C96,PRSWomen2017[],1,FALSE),0)</f>
        <v>0</v>
      </c>
      <c r="J96" s="68" t="e">
        <f>IF(AND(#REF!&gt;0,ISNUMBER(#REF!)),IF(fix15L[[#This Row],[ABBib]]&gt;0,J95+1,J95),0)</f>
        <v>#REF!</v>
      </c>
    </row>
    <row r="97" spans="9:10" x14ac:dyDescent="0.25">
      <c r="I97" s="20">
        <f>IFERROR(VLOOKUP(C97,PRSWomen2017[],1,FALSE),0)</f>
        <v>0</v>
      </c>
      <c r="J97" s="68" t="e">
        <f>IF(AND(#REF!&gt;0,ISNUMBER(#REF!)),IF(fix15L[[#This Row],[ABBib]]&gt;0,J96+1,J96),0)</f>
        <v>#REF!</v>
      </c>
    </row>
    <row r="98" spans="9:10" x14ac:dyDescent="0.25">
      <c r="I98" s="20">
        <f>IFERROR(VLOOKUP(C98,PRSWomen2017[],1,FALSE),0)</f>
        <v>0</v>
      </c>
      <c r="J98" s="68" t="e">
        <f>IF(AND(#REF!&gt;0,ISNUMBER(#REF!)),IF(fix15L[[#This Row],[ABBib]]&gt;0,J97+1,J97),0)</f>
        <v>#REF!</v>
      </c>
    </row>
    <row r="99" spans="9:10" x14ac:dyDescent="0.25">
      <c r="I99" s="20">
        <f>IFERROR(VLOOKUP(C99,PRSWomen2017[],1,FALSE),0)</f>
        <v>0</v>
      </c>
      <c r="J99" s="68" t="e">
        <f>IF(AND(#REF!&gt;0,ISNUMBER(#REF!)),IF(fix15L[[#This Row],[ABBib]]&gt;0,J98+1,J98),0)</f>
        <v>#REF!</v>
      </c>
    </row>
    <row r="100" spans="9:10" x14ac:dyDescent="0.25">
      <c r="I100" s="20">
        <f>IFERROR(VLOOKUP(C100,PRSWomen2017[],1,FALSE),0)</f>
        <v>0</v>
      </c>
      <c r="J100" s="68" t="e">
        <f>IF(AND(#REF!&gt;0,ISNUMBER(#REF!)),IF(fix15L[[#This Row],[ABBib]]&gt;0,J99+1,J99),0)</f>
        <v>#REF!</v>
      </c>
    </row>
    <row r="101" spans="9:10" x14ac:dyDescent="0.25">
      <c r="I101" s="20">
        <f>IFERROR(VLOOKUP(C101,PRSWomen2017[],1,FALSE),0)</f>
        <v>0</v>
      </c>
      <c r="J101" s="68" t="e">
        <f>IF(AND(#REF!&gt;0,ISNUMBER(#REF!)),IF(fix15L[[#This Row],[ABBib]]&gt;0,J100+1,J100),0)</f>
        <v>#REF!</v>
      </c>
    </row>
    <row r="102" spans="9:10" x14ac:dyDescent="0.25">
      <c r="I102" s="20">
        <f>IFERROR(VLOOKUP(C102,PRSWomen2017[],1,FALSE),0)</f>
        <v>0</v>
      </c>
      <c r="J102" s="68" t="e">
        <f>IF(AND(#REF!&gt;0,ISNUMBER(#REF!)),IF(fix15L[[#This Row],[ABBib]]&gt;0,J101+1,J101),0)</f>
        <v>#REF!</v>
      </c>
    </row>
    <row r="103" spans="9:10" x14ac:dyDescent="0.25">
      <c r="I103" s="20">
        <f>IFERROR(VLOOKUP(C103,PRSWomen2017[],1,FALSE),0)</f>
        <v>0</v>
      </c>
      <c r="J103" s="68" t="e">
        <f>IF(AND(#REF!&gt;0,ISNUMBER(#REF!)),IF(fix15L[[#This Row],[ABBib]]&gt;0,J102+1,J102),0)</f>
        <v>#REF!</v>
      </c>
    </row>
    <row r="104" spans="9:10" x14ac:dyDescent="0.25">
      <c r="I104" s="20">
        <f>IFERROR(VLOOKUP(C104,PRSWomen2017[],1,FALSE),0)</f>
        <v>0</v>
      </c>
      <c r="J104" s="68" t="e">
        <f>IF(AND(#REF!&gt;0,ISNUMBER(#REF!)),IF(fix15L[[#This Row],[ABBib]]&gt;0,J103+1,J103),0)</f>
        <v>#REF!</v>
      </c>
    </row>
    <row r="105" spans="9:10" x14ac:dyDescent="0.25">
      <c r="I105" s="20">
        <f>IFERROR(VLOOKUP(C105,PRSWomen2017[],1,FALSE),0)</f>
        <v>0</v>
      </c>
      <c r="J105" s="68" t="e">
        <f>IF(AND(#REF!&gt;0,ISNUMBER(#REF!)),IF(fix15L[[#This Row],[ABBib]]&gt;0,J104+1,J104),0)</f>
        <v>#REF!</v>
      </c>
    </row>
    <row r="106" spans="9:10" x14ac:dyDescent="0.25">
      <c r="I106" s="20">
        <f>IFERROR(VLOOKUP(C106,PRSWomen2017[],1,FALSE),0)</f>
        <v>0</v>
      </c>
      <c r="J106" s="68" t="e">
        <f>IF(AND(#REF!&gt;0,ISNUMBER(#REF!)),IF(fix15L[[#This Row],[ABBib]]&gt;0,J105+1,J105),0)</f>
        <v>#REF!</v>
      </c>
    </row>
    <row r="107" spans="9:10" x14ac:dyDescent="0.25">
      <c r="I107" s="20">
        <f>IFERROR(VLOOKUP(C107,PRSWomen2017[],1,FALSE),0)</f>
        <v>0</v>
      </c>
      <c r="J107" s="68" t="e">
        <f>IF(AND(#REF!&gt;0,ISNUMBER(#REF!)),IF(fix15L[[#This Row],[ABBib]]&gt;0,J106+1,J106),0)</f>
        <v>#REF!</v>
      </c>
    </row>
    <row r="108" spans="9:10" x14ac:dyDescent="0.25">
      <c r="I108" s="20">
        <f>IFERROR(VLOOKUP(C108,PRSWomen2017[],1,FALSE),0)</f>
        <v>0</v>
      </c>
      <c r="J108" s="68" t="e">
        <f>IF(AND(#REF!&gt;0,ISNUMBER(#REF!)),IF(fix15L[[#This Row],[ABBib]]&gt;0,J107+1,J107),0)</f>
        <v>#REF!</v>
      </c>
    </row>
    <row r="109" spans="9:10" x14ac:dyDescent="0.25">
      <c r="I109" s="20">
        <f>IFERROR(VLOOKUP(C109,PRSWomen2017[],1,FALSE),0)</f>
        <v>0</v>
      </c>
      <c r="J109" s="68" t="e">
        <f>IF(AND(#REF!&gt;0,ISNUMBER(#REF!)),IF(fix15L[[#This Row],[ABBib]]&gt;0,J108+1,J108),0)</f>
        <v>#REF!</v>
      </c>
    </row>
    <row r="110" spans="9:10" x14ac:dyDescent="0.25">
      <c r="I110" s="20">
        <f>IFERROR(VLOOKUP(C110,PRSWomen2017[],1,FALSE),0)</f>
        <v>0</v>
      </c>
      <c r="J110" s="68" t="e">
        <f>IF(AND(#REF!&gt;0,ISNUMBER(#REF!)),IF(fix15L[[#This Row],[ABBib]]&gt;0,J109+1,J109),0)</f>
        <v>#REF!</v>
      </c>
    </row>
    <row r="111" spans="9:10" x14ac:dyDescent="0.25">
      <c r="I111" s="20">
        <f>IFERROR(VLOOKUP(C111,PRSWomen2017[],1,FALSE),0)</f>
        <v>0</v>
      </c>
      <c r="J111" s="68" t="e">
        <f>IF(AND(#REF!&gt;0,ISNUMBER(#REF!)),IF(fix15L[[#This Row],[ABBib]]&gt;0,J110+1,J110),0)</f>
        <v>#REF!</v>
      </c>
    </row>
    <row r="112" spans="9:10" x14ac:dyDescent="0.25">
      <c r="I112" s="20">
        <f>IFERROR(VLOOKUP(C112,PRSWomen2017[],1,FALSE),0)</f>
        <v>0</v>
      </c>
      <c r="J112" s="68" t="e">
        <f>IF(AND(#REF!&gt;0,ISNUMBER(#REF!)),IF(fix15L[[#This Row],[ABBib]]&gt;0,J111+1,J111),0)</f>
        <v>#REF!</v>
      </c>
    </row>
    <row r="113" spans="9:10" x14ac:dyDescent="0.25">
      <c r="I113" s="20">
        <f>IFERROR(VLOOKUP(C113,PRSWomen2017[],1,FALSE),0)</f>
        <v>0</v>
      </c>
      <c r="J113" s="68" t="e">
        <f>IF(AND(#REF!&gt;0,ISNUMBER(#REF!)),IF(fix15L[[#This Row],[ABBib]]&gt;0,J112+1,J112),0)</f>
        <v>#REF!</v>
      </c>
    </row>
    <row r="114" spans="9:10" x14ac:dyDescent="0.25">
      <c r="I114" s="20">
        <f>IFERROR(VLOOKUP(C114,PRSWomen2017[],1,FALSE),0)</f>
        <v>0</v>
      </c>
      <c r="J114" s="68" t="e">
        <f>IF(AND(#REF!&gt;0,ISNUMBER(#REF!)),IF(fix15L[[#This Row],[ABBib]]&gt;0,J113+1,J113),0)</f>
        <v>#REF!</v>
      </c>
    </row>
    <row r="115" spans="9:10" x14ac:dyDescent="0.25">
      <c r="I115" s="20">
        <f>IFERROR(VLOOKUP(C115,PRSWomen2017[],1,FALSE),0)</f>
        <v>0</v>
      </c>
      <c r="J115" s="68" t="e">
        <f>IF(AND(#REF!&gt;0,ISNUMBER(#REF!)),IF(fix15L[[#This Row],[ABBib]]&gt;0,J114+1,J114),0)</f>
        <v>#REF!</v>
      </c>
    </row>
    <row r="116" spans="9:10" x14ac:dyDescent="0.25">
      <c r="I116" s="20">
        <f>IFERROR(VLOOKUP(C116,PRSWomen2017[],1,FALSE),0)</f>
        <v>0</v>
      </c>
      <c r="J116" s="68" t="e">
        <f>IF(AND(#REF!&gt;0,ISNUMBER(#REF!)),IF(fix15L[[#This Row],[ABBib]]&gt;0,J115+1,J115),0)</f>
        <v>#REF!</v>
      </c>
    </row>
    <row r="117" spans="9:10" x14ac:dyDescent="0.25">
      <c r="I117" s="20">
        <f>IFERROR(VLOOKUP(C117,PRSWomen2017[],1,FALSE),0)</f>
        <v>0</v>
      </c>
      <c r="J117" s="68" t="e">
        <f>IF(AND(#REF!&gt;0,ISNUMBER(#REF!)),IF(fix15L[[#This Row],[ABBib]]&gt;0,J116+1,J116),0)</f>
        <v>#REF!</v>
      </c>
    </row>
    <row r="118" spans="9:10" x14ac:dyDescent="0.25">
      <c r="I118" s="20">
        <f>IFERROR(VLOOKUP(C118,PRSWomen2017[],1,FALSE),0)</f>
        <v>0</v>
      </c>
      <c r="J118" s="68" t="e">
        <f>IF(AND(#REF!&gt;0,ISNUMBER(#REF!)),IF(fix15L[[#This Row],[ABBib]]&gt;0,J117+1,J117),0)</f>
        <v>#REF!</v>
      </c>
    </row>
    <row r="119" spans="9:10" x14ac:dyDescent="0.25">
      <c r="I119" s="20">
        <f>IFERROR(VLOOKUP(C119,PRSWomen2017[],1,FALSE),0)</f>
        <v>0</v>
      </c>
      <c r="J119" s="68" t="e">
        <f>IF(AND(#REF!&gt;0,ISNUMBER(#REF!)),IF(fix15L[[#This Row],[ABBib]]&gt;0,J118+1,J118),0)</f>
        <v>#REF!</v>
      </c>
    </row>
    <row r="120" spans="9:10" x14ac:dyDescent="0.25">
      <c r="I120" s="20">
        <f>IFERROR(VLOOKUP(C120,PRSWomen2017[],1,FALSE),0)</f>
        <v>0</v>
      </c>
      <c r="J120" s="68" t="e">
        <f>IF(AND(#REF!&gt;0,ISNUMBER(#REF!)),IF(fix15L[[#This Row],[ABBib]]&gt;0,J119+1,J119),0)</f>
        <v>#REF!</v>
      </c>
    </row>
    <row r="121" spans="9:10" x14ac:dyDescent="0.25">
      <c r="I121" s="20">
        <f>IFERROR(VLOOKUP(C121,PRSWomen2017[],1,FALSE),0)</f>
        <v>0</v>
      </c>
      <c r="J121" s="68" t="e">
        <f>IF(AND(#REF!&gt;0,ISNUMBER(#REF!)),IF(fix15L[[#This Row],[ABBib]]&gt;0,J120+1,J120),0)</f>
        <v>#REF!</v>
      </c>
    </row>
    <row r="122" spans="9:10" x14ac:dyDescent="0.25">
      <c r="I122" s="20">
        <f>IFERROR(VLOOKUP(C122,PRSWomen2017[],1,FALSE),0)</f>
        <v>0</v>
      </c>
      <c r="J122" s="68" t="e">
        <f>IF(AND(#REF!&gt;0,ISNUMBER(#REF!)),IF(fix15L[[#This Row],[ABBib]]&gt;0,J121+1,J121),0)</f>
        <v>#REF!</v>
      </c>
    </row>
    <row r="123" spans="9:10" x14ac:dyDescent="0.25">
      <c r="I123" s="20">
        <f>IFERROR(VLOOKUP(C123,PRSWomen2017[],1,FALSE),0)</f>
        <v>0</v>
      </c>
      <c r="J123" s="68" t="e">
        <f>IF(AND(#REF!&gt;0,ISNUMBER(#REF!)),IF(fix15L[[#This Row],[ABBib]]&gt;0,J122+1,J122),0)</f>
        <v>#REF!</v>
      </c>
    </row>
    <row r="124" spans="9:10" x14ac:dyDescent="0.25">
      <c r="I124" s="20">
        <f>IFERROR(VLOOKUP(C124,PRSWomen2017[],1,FALSE),0)</f>
        <v>0</v>
      </c>
      <c r="J124" s="68" t="e">
        <f>IF(AND(#REF!&gt;0,ISNUMBER(#REF!)),IF(fix15L[[#This Row],[ABBib]]&gt;0,J123+1,J123),0)</f>
        <v>#REF!</v>
      </c>
    </row>
    <row r="125" spans="9:10" x14ac:dyDescent="0.25">
      <c r="I125" s="20">
        <f>IFERROR(VLOOKUP(C125,PRSWomen2017[],1,FALSE),0)</f>
        <v>0</v>
      </c>
      <c r="J125" s="68" t="e">
        <f>IF(AND(#REF!&gt;0,ISNUMBER(#REF!)),IF(fix15L[[#This Row],[ABBib]]&gt;0,J124+1,J124),0)</f>
        <v>#REF!</v>
      </c>
    </row>
    <row r="126" spans="9:10" x14ac:dyDescent="0.25">
      <c r="I126" s="20">
        <f>IFERROR(VLOOKUP(C126,PRSWomen2017[],1,FALSE),0)</f>
        <v>0</v>
      </c>
      <c r="J126" s="68" t="e">
        <f>IF(AND(#REF!&gt;0,ISNUMBER(#REF!)),IF(fix15L[[#This Row],[ABBib]]&gt;0,J125+1,J125),0)</f>
        <v>#REF!</v>
      </c>
    </row>
    <row r="127" spans="9:10" x14ac:dyDescent="0.25">
      <c r="I127" s="20">
        <f>IFERROR(VLOOKUP(C127,PRSWomen2017[],1,FALSE),0)</f>
        <v>0</v>
      </c>
      <c r="J127" s="68" t="e">
        <f>IF(AND(#REF!&gt;0,ISNUMBER(#REF!)),IF(fix15L[[#This Row],[ABBib]]&gt;0,J126+1,J126),0)</f>
        <v>#REF!</v>
      </c>
    </row>
    <row r="128" spans="9:10" x14ac:dyDescent="0.25">
      <c r="I128" s="20">
        <f>IFERROR(VLOOKUP(C128,PRSWomen2017[],1,FALSE),0)</f>
        <v>0</v>
      </c>
      <c r="J128" s="68" t="e">
        <f>IF(AND(#REF!&gt;0,ISNUMBER(#REF!)),IF(fix15L[[#This Row],[ABBib]]&gt;0,J127+1,J127),0)</f>
        <v>#REF!</v>
      </c>
    </row>
    <row r="129" spans="9:10" x14ac:dyDescent="0.25">
      <c r="I129" s="20">
        <f>IFERROR(VLOOKUP(C129,PRSWomen2017[],1,FALSE),0)</f>
        <v>0</v>
      </c>
      <c r="J129" s="68" t="e">
        <f>IF(AND(#REF!&gt;0,ISNUMBER(#REF!)),IF(fix15L[[#This Row],[ABBib]]&gt;0,J128+1,J128),0)</f>
        <v>#REF!</v>
      </c>
    </row>
    <row r="130" spans="9:10" x14ac:dyDescent="0.25">
      <c r="I130" s="20">
        <f>IFERROR(VLOOKUP(C130,PRSWomen2017[],1,FALSE),0)</f>
        <v>0</v>
      </c>
      <c r="J130" s="68" t="e">
        <f>IF(AND(#REF!&gt;0,ISNUMBER(#REF!)),IF(fix15L[[#This Row],[ABBib]]&gt;0,J129+1,J129),0)</f>
        <v>#REF!</v>
      </c>
    </row>
    <row r="131" spans="9:10" x14ac:dyDescent="0.25">
      <c r="I131" s="20">
        <f>IFERROR(VLOOKUP(C131,PRSWomen2017[],1,FALSE),0)</f>
        <v>0</v>
      </c>
      <c r="J131" s="68" t="e">
        <f>IF(AND(#REF!&gt;0,ISNUMBER(#REF!)),IF(fix15L[[#This Row],[ABBib]]&gt;0,J130+1,J130),0)</f>
        <v>#REF!</v>
      </c>
    </row>
    <row r="132" spans="9:10" x14ac:dyDescent="0.25">
      <c r="I132" s="20">
        <f>IFERROR(VLOOKUP(C132,PRSWomen2017[],1,FALSE),0)</f>
        <v>0</v>
      </c>
      <c r="J132" s="68" t="e">
        <f>IF(AND(#REF!&gt;0,ISNUMBER(#REF!)),IF(fix15L[[#This Row],[ABBib]]&gt;0,J131+1,J131),0)</f>
        <v>#REF!</v>
      </c>
    </row>
    <row r="133" spans="9:10" x14ac:dyDescent="0.25">
      <c r="I133" s="20">
        <f>IFERROR(VLOOKUP(C133,PRSWomen2017[],1,FALSE),0)</f>
        <v>0</v>
      </c>
      <c r="J133" s="68" t="e">
        <f>IF(AND(#REF!&gt;0,ISNUMBER(#REF!)),IF(fix15L[[#This Row],[ABBib]]&gt;0,J132+1,J132),0)</f>
        <v>#REF!</v>
      </c>
    </row>
    <row r="134" spans="9:10" x14ac:dyDescent="0.25">
      <c r="I134" s="20">
        <f>IFERROR(VLOOKUP(C134,PRSWomen2017[],1,FALSE),0)</f>
        <v>0</v>
      </c>
      <c r="J134" s="68" t="e">
        <f>IF(AND(#REF!&gt;0,ISNUMBER(#REF!)),IF(fix15L[[#This Row],[ABBib]]&gt;0,J133+1,J133),0)</f>
        <v>#REF!</v>
      </c>
    </row>
    <row r="135" spans="9:10" x14ac:dyDescent="0.25">
      <c r="I135" s="20">
        <f>IFERROR(VLOOKUP(C135,PRSWomen2017[],1,FALSE),0)</f>
        <v>0</v>
      </c>
      <c r="J135" s="68" t="e">
        <f>IF(AND(#REF!&gt;0,ISNUMBER(#REF!)),IF(fix15L[[#This Row],[ABBib]]&gt;0,J134+1,J134),0)</f>
        <v>#REF!</v>
      </c>
    </row>
    <row r="136" spans="9:10" x14ac:dyDescent="0.25">
      <c r="I136" s="20">
        <f>IFERROR(VLOOKUP(C136,PRSWomen2017[],1,FALSE),0)</f>
        <v>0</v>
      </c>
      <c r="J136" s="68" t="e">
        <f>IF(AND(#REF!&gt;0,ISNUMBER(#REF!)),IF(fix15L[[#This Row],[ABBib]]&gt;0,J135+1,J135),0)</f>
        <v>#REF!</v>
      </c>
    </row>
    <row r="137" spans="9:10" x14ac:dyDescent="0.25">
      <c r="I137" s="20">
        <f>IFERROR(VLOOKUP(C137,PRSWomen2017[],1,FALSE),0)</f>
        <v>0</v>
      </c>
      <c r="J137" s="68" t="e">
        <f>IF(AND(#REF!&gt;0,ISNUMBER(#REF!)),IF(fix15L[[#This Row],[ABBib]]&gt;0,J136+1,J136),0)</f>
        <v>#REF!</v>
      </c>
    </row>
    <row r="138" spans="9:10" x14ac:dyDescent="0.25">
      <c r="I138" s="20">
        <f>IFERROR(VLOOKUP(C138,PRSWomen2017[],1,FALSE),0)</f>
        <v>0</v>
      </c>
      <c r="J138" s="68" t="e">
        <f>IF(AND(#REF!&gt;0,ISNUMBER(#REF!)),IF(fix15L[[#This Row],[ABBib]]&gt;0,J137+1,J137),0)</f>
        <v>#REF!</v>
      </c>
    </row>
    <row r="139" spans="9:10" x14ac:dyDescent="0.25">
      <c r="I139" s="20">
        <f>IFERROR(VLOOKUP(C139,PRSWomen2017[],1,FALSE),0)</f>
        <v>0</v>
      </c>
      <c r="J139" s="68" t="e">
        <f>IF(AND(#REF!&gt;0,ISNUMBER(#REF!)),IF(fix15L[[#This Row],[ABBib]]&gt;0,J138+1,J138),0)</f>
        <v>#REF!</v>
      </c>
    </row>
    <row r="140" spans="9:10" x14ac:dyDescent="0.25">
      <c r="I140" s="20">
        <f>IFERROR(VLOOKUP(C140,PRSWomen2017[],1,FALSE),0)</f>
        <v>0</v>
      </c>
      <c r="J140" s="68" t="e">
        <f>IF(AND(#REF!&gt;0,ISNUMBER(#REF!)),IF(fix15L[[#This Row],[ABBib]]&gt;0,J139+1,J139),0)</f>
        <v>#REF!</v>
      </c>
    </row>
    <row r="141" spans="9:10" x14ac:dyDescent="0.25">
      <c r="I141" s="20">
        <f>IFERROR(VLOOKUP(C141,PRSWomen2017[],1,FALSE),0)</f>
        <v>0</v>
      </c>
      <c r="J141" s="68" t="e">
        <f>IF(AND(#REF!&gt;0,ISNUMBER(#REF!)),IF(fix15L[[#This Row],[ABBib]]&gt;0,J140+1,J140),0)</f>
        <v>#REF!</v>
      </c>
    </row>
    <row r="142" spans="9:10" x14ac:dyDescent="0.25">
      <c r="I142" s="20">
        <f>IFERROR(VLOOKUP(C142,PRSWomen2017[],1,FALSE),0)</f>
        <v>0</v>
      </c>
      <c r="J142" s="68" t="e">
        <f>IF(AND(#REF!&gt;0,ISNUMBER(#REF!)),IF(fix15L[[#This Row],[ABBib]]&gt;0,J141+1,J141),0)</f>
        <v>#REF!</v>
      </c>
    </row>
    <row r="143" spans="9:10" x14ac:dyDescent="0.25">
      <c r="I143" s="20">
        <f>IFERROR(VLOOKUP(C143,PRSWomen2017[],1,FALSE),0)</f>
        <v>0</v>
      </c>
      <c r="J143" s="68" t="e">
        <f>IF(AND(#REF!&gt;0,ISNUMBER(#REF!)),IF(fix15L[[#This Row],[ABBib]]&gt;0,J142+1,J142),0)</f>
        <v>#REF!</v>
      </c>
    </row>
    <row r="144" spans="9:10" x14ac:dyDescent="0.25">
      <c r="I144" s="20">
        <f>IFERROR(VLOOKUP(C144,PRSWomen2017[],1,FALSE),0)</f>
        <v>0</v>
      </c>
      <c r="J144" s="68" t="e">
        <f>IF(AND(#REF!&gt;0,ISNUMBER(#REF!)),IF(fix15L[[#This Row],[ABBib]]&gt;0,J143+1,J143),0)</f>
        <v>#REF!</v>
      </c>
    </row>
    <row r="145" spans="9:10" x14ac:dyDescent="0.25">
      <c r="I145" s="20">
        <f>IFERROR(VLOOKUP(C145,PRSWomen2017[],1,FALSE),0)</f>
        <v>0</v>
      </c>
      <c r="J145" s="68" t="e">
        <f>IF(AND(#REF!&gt;0,ISNUMBER(#REF!)),IF(fix15L[[#This Row],[ABBib]]&gt;0,J144+1,J144),0)</f>
        <v>#REF!</v>
      </c>
    </row>
    <row r="146" spans="9:10" x14ac:dyDescent="0.25">
      <c r="I146" s="20">
        <f>IFERROR(VLOOKUP(C146,PRSWomen2017[],1,FALSE),0)</f>
        <v>0</v>
      </c>
      <c r="J146" s="68" t="e">
        <f>IF(AND(#REF!&gt;0,ISNUMBER(#REF!)),IF(fix15L[[#This Row],[ABBib]]&gt;0,J145+1,J145),0)</f>
        <v>#REF!</v>
      </c>
    </row>
    <row r="147" spans="9:10" x14ac:dyDescent="0.25">
      <c r="I147" s="20">
        <f>IFERROR(VLOOKUP(C147,PRSWomen2017[],1,FALSE),0)</f>
        <v>0</v>
      </c>
      <c r="J147" s="68" t="e">
        <f>IF(AND(#REF!&gt;0,ISNUMBER(#REF!)),IF(fix15L[[#This Row],[ABBib]]&gt;0,J146+1,J146),0)</f>
        <v>#REF!</v>
      </c>
    </row>
    <row r="148" spans="9:10" x14ac:dyDescent="0.25">
      <c r="I148" s="20">
        <f>IFERROR(VLOOKUP(C148,PRSWomen2017[],1,FALSE),0)</f>
        <v>0</v>
      </c>
      <c r="J148" s="68" t="e">
        <f>IF(AND(#REF!&gt;0,ISNUMBER(#REF!)),IF(fix15L[[#This Row],[ABBib]]&gt;0,J147+1,J147),0)</f>
        <v>#REF!</v>
      </c>
    </row>
    <row r="149" spans="9:10" x14ac:dyDescent="0.25">
      <c r="I149" s="20">
        <f>IFERROR(VLOOKUP(C149,PRSWomen2017[],1,FALSE),0)</f>
        <v>0</v>
      </c>
      <c r="J149" s="68" t="e">
        <f>IF(AND(#REF!&gt;0,ISNUMBER(#REF!)),IF(fix15L[[#This Row],[ABBib]]&gt;0,J148+1,J148),0)</f>
        <v>#REF!</v>
      </c>
    </row>
    <row r="150" spans="9:10" x14ac:dyDescent="0.25">
      <c r="I150" s="20">
        <f>IFERROR(VLOOKUP(C150,PRSWomen2017[],1,FALSE),0)</f>
        <v>0</v>
      </c>
      <c r="J150" s="68" t="e">
        <f>IF(AND(#REF!&gt;0,ISNUMBER(#REF!)),IF(fix15L[[#This Row],[ABBib]]&gt;0,J149+1,J149),0)</f>
        <v>#REF!</v>
      </c>
    </row>
    <row r="151" spans="9:10" x14ac:dyDescent="0.25">
      <c r="I151" s="20">
        <f>IFERROR(VLOOKUP(C151,PRSWomen2017[],1,FALSE),0)</f>
        <v>0</v>
      </c>
      <c r="J151" s="68" t="e">
        <f>IF(AND(#REF!&gt;0,ISNUMBER(#REF!)),IF(fix15L[[#This Row],[ABBib]]&gt;0,J150+1,J150),0)</f>
        <v>#REF!</v>
      </c>
    </row>
    <row r="152" spans="9:10" x14ac:dyDescent="0.25">
      <c r="I152" s="20">
        <f>IFERROR(VLOOKUP(C152,PRSWomen2017[],1,FALSE),0)</f>
        <v>0</v>
      </c>
      <c r="J152" s="68" t="e">
        <f>IF(AND(#REF!&gt;0,ISNUMBER(#REF!)),IF(fix15L[[#This Row],[ABBib]]&gt;0,J151+1,J151),0)</f>
        <v>#REF!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J4" sqref="J4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bestFit="1" customWidth="1"/>
    <col min="4" max="4" width="20.5703125" bestFit="1" customWidth="1"/>
    <col min="5" max="5" width="5" bestFit="1" customWidth="1"/>
    <col min="6" max="6" width="7" bestFit="1" customWidth="1"/>
  </cols>
  <sheetData>
    <row r="1" spans="1:10" x14ac:dyDescent="0.25">
      <c r="A1" t="s">
        <v>579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IF(AND(A3&gt;0,ISNUMBER(A3)),IF(fix15M[[#This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IF(AND(A4&gt;0,ISNUMBER(A4)),IF(fix15M[[#This Row],[ABBib]]&gt;0,J3+1,J3),0)</f>
        <v>0</v>
      </c>
    </row>
    <row r="5" spans="1:10" x14ac:dyDescent="0.25">
      <c r="A5">
        <v>1</v>
      </c>
      <c r="B5">
        <v>3</v>
      </c>
      <c r="C5">
        <v>104697</v>
      </c>
      <c r="D5" t="s">
        <v>426</v>
      </c>
      <c r="E5">
        <v>1999</v>
      </c>
      <c r="F5" t="s">
        <v>98</v>
      </c>
      <c r="I5" s="20">
        <f>IFERROR(VLOOKUP(C5,PRSMen2017[],1,FALSE),0)</f>
        <v>104697</v>
      </c>
      <c r="J5" s="20">
        <f>IF(AND(A5&gt;0,ISNUMBER(A5)),IF(fix15M[[#This Row],[ABBib]]&gt;0,J4+1,J4),0)</f>
        <v>1</v>
      </c>
    </row>
    <row r="6" spans="1:10" x14ac:dyDescent="0.25">
      <c r="A6">
        <v>2</v>
      </c>
      <c r="B6">
        <v>9</v>
      </c>
      <c r="C6">
        <v>104531</v>
      </c>
      <c r="D6" t="s">
        <v>417</v>
      </c>
      <c r="E6">
        <v>1997</v>
      </c>
      <c r="F6" t="s">
        <v>98</v>
      </c>
      <c r="I6" s="20">
        <f>IFERROR(VLOOKUP(C6,PRSMen2017[],1,FALSE),0)</f>
        <v>0</v>
      </c>
      <c r="J6" s="20">
        <f>IF(AND(A6&gt;0,ISNUMBER(A6)),IF(fix15M[[#This Row],[ABBib]]&gt;0,J5+1,J5),0)</f>
        <v>1</v>
      </c>
    </row>
    <row r="7" spans="1:10" x14ac:dyDescent="0.25">
      <c r="A7">
        <v>3</v>
      </c>
      <c r="B7">
        <v>11</v>
      </c>
      <c r="C7">
        <v>104469</v>
      </c>
      <c r="D7" t="s">
        <v>503</v>
      </c>
      <c r="E7">
        <v>1997</v>
      </c>
      <c r="F7" t="s">
        <v>98</v>
      </c>
      <c r="I7" s="20">
        <f>IFERROR(VLOOKUP(C7,PRSMen2017[],1,FALSE),0)</f>
        <v>104469</v>
      </c>
      <c r="J7" s="20">
        <f>IF(AND(A7&gt;0,ISNUMBER(A7)),IF(fix15M[[#This Row],[ABBib]]&gt;0,J6+1,J6),0)</f>
        <v>2</v>
      </c>
    </row>
    <row r="8" spans="1:10" x14ac:dyDescent="0.25">
      <c r="A8">
        <v>4</v>
      </c>
      <c r="B8">
        <v>15</v>
      </c>
      <c r="C8">
        <v>104468</v>
      </c>
      <c r="D8" t="s">
        <v>436</v>
      </c>
      <c r="E8">
        <v>1997</v>
      </c>
      <c r="F8" t="s">
        <v>98</v>
      </c>
      <c r="I8" s="20">
        <f>IFERROR(VLOOKUP(C8,PRSMen2017[],1,FALSE),0)</f>
        <v>104468</v>
      </c>
      <c r="J8" s="20">
        <f>IF(AND(A8&gt;0,ISNUMBER(A8)),IF(fix15M[[#This Row],[ABBib]]&gt;0,J7+1,J7),0)</f>
        <v>3</v>
      </c>
    </row>
    <row r="9" spans="1:10" x14ac:dyDescent="0.25">
      <c r="A9">
        <v>5</v>
      </c>
      <c r="B9">
        <v>14</v>
      </c>
      <c r="C9">
        <v>104354</v>
      </c>
      <c r="D9" t="s">
        <v>421</v>
      </c>
      <c r="E9">
        <v>1996</v>
      </c>
      <c r="F9" t="s">
        <v>98</v>
      </c>
      <c r="I9" s="20">
        <f>IFERROR(VLOOKUP(C9,PRSMen2017[],1,FALSE),0)</f>
        <v>104354</v>
      </c>
      <c r="J9" s="20">
        <f>IF(AND(A9&gt;0,ISNUMBER(A9)),IF(fix15M[[#This Row],[ABBib]]&gt;0,J8+1,J8),0)</f>
        <v>4</v>
      </c>
    </row>
    <row r="10" spans="1:10" x14ac:dyDescent="0.25">
      <c r="A10">
        <v>6</v>
      </c>
      <c r="B10">
        <v>6</v>
      </c>
      <c r="C10">
        <v>104529</v>
      </c>
      <c r="D10" t="s">
        <v>489</v>
      </c>
      <c r="E10">
        <v>1997</v>
      </c>
      <c r="F10" t="s">
        <v>98</v>
      </c>
      <c r="I10" s="20">
        <f>IFERROR(VLOOKUP(C10,PRSMen2017[],1,FALSE),0)</f>
        <v>0</v>
      </c>
      <c r="J10" s="20">
        <f>IF(AND(A10&gt;0,ISNUMBER(A10)),IF(fix15M[[#This Row],[ABBib]]&gt;0,J9+1,J9),0)</f>
        <v>4</v>
      </c>
    </row>
    <row r="11" spans="1:10" x14ac:dyDescent="0.25">
      <c r="A11">
        <v>7</v>
      </c>
      <c r="B11">
        <v>17</v>
      </c>
      <c r="C11">
        <v>104378</v>
      </c>
      <c r="D11" t="s">
        <v>440</v>
      </c>
      <c r="E11">
        <v>1996</v>
      </c>
      <c r="F11" t="s">
        <v>98</v>
      </c>
      <c r="I11" s="20">
        <f>IFERROR(VLOOKUP(C11,PRSMen2017[],1,FALSE),0)</f>
        <v>0</v>
      </c>
      <c r="J11" s="20">
        <f>IF(AND(A11&gt;0,ISNUMBER(A11)),IF(fix15M[[#This Row],[ABBib]]&gt;0,J10+1,J10),0)</f>
        <v>4</v>
      </c>
    </row>
    <row r="12" spans="1:10" x14ac:dyDescent="0.25">
      <c r="A12">
        <v>8</v>
      </c>
      <c r="B12">
        <v>2</v>
      </c>
      <c r="C12">
        <v>104539</v>
      </c>
      <c r="D12" t="s">
        <v>593</v>
      </c>
      <c r="E12">
        <v>1997</v>
      </c>
      <c r="F12" t="s">
        <v>98</v>
      </c>
      <c r="I12" s="20">
        <f>IFERROR(VLOOKUP(C12,PRSMen2017[],1,FALSE),0)</f>
        <v>0</v>
      </c>
      <c r="J12" s="20">
        <f>IF(AND(A12&gt;0,ISNUMBER(A12)),IF(fix15M[[#This Row],[ABBib]]&gt;0,J11+1,J11),0)</f>
        <v>4</v>
      </c>
    </row>
    <row r="13" spans="1:10" x14ac:dyDescent="0.25">
      <c r="A13">
        <v>9</v>
      </c>
      <c r="B13">
        <v>4</v>
      </c>
      <c r="C13">
        <v>103865</v>
      </c>
      <c r="D13" t="s">
        <v>594</v>
      </c>
      <c r="E13">
        <v>1992</v>
      </c>
      <c r="F13" t="s">
        <v>98</v>
      </c>
      <c r="I13" s="20">
        <f>IFERROR(VLOOKUP(C13,PRSMen2017[],1,FALSE),0)</f>
        <v>103865</v>
      </c>
      <c r="J13" s="20">
        <f>IF(AND(A13&gt;0,ISNUMBER(A13)),IF(fix15M[[#This Row],[ABBib]]&gt;0,J12+1,J12),0)</f>
        <v>5</v>
      </c>
    </row>
    <row r="14" spans="1:10" x14ac:dyDescent="0.25">
      <c r="A14">
        <v>10</v>
      </c>
      <c r="B14">
        <v>19</v>
      </c>
      <c r="C14">
        <v>104346</v>
      </c>
      <c r="D14" t="s">
        <v>437</v>
      </c>
      <c r="E14">
        <v>1996</v>
      </c>
      <c r="F14" t="s">
        <v>98</v>
      </c>
      <c r="I14" s="20">
        <f>IFERROR(VLOOKUP(C14,PRSMen2017[],1,FALSE),0)</f>
        <v>104346</v>
      </c>
      <c r="J14" s="20">
        <f>IF(AND(A14&gt;0,ISNUMBER(A14)),IF(fix15M[[#This Row],[ABBib]]&gt;0,J13+1,J13),0)</f>
        <v>6</v>
      </c>
    </row>
    <row r="15" spans="1:10" x14ac:dyDescent="0.25">
      <c r="A15">
        <v>11</v>
      </c>
      <c r="B15">
        <v>10</v>
      </c>
      <c r="C15">
        <v>104701</v>
      </c>
      <c r="D15" t="s">
        <v>475</v>
      </c>
      <c r="E15">
        <v>1999</v>
      </c>
      <c r="F15" t="s">
        <v>98</v>
      </c>
      <c r="I15" s="20">
        <f>IFERROR(VLOOKUP(C15,PRSMen2017[],1,FALSE),0)</f>
        <v>0</v>
      </c>
      <c r="J15" s="20">
        <f>IF(AND(A15&gt;0,ISNUMBER(A15)),IF(fix15M[[#This Row],[ABBib]]&gt;0,J14+1,J14),0)</f>
        <v>6</v>
      </c>
    </row>
    <row r="16" spans="1:10" x14ac:dyDescent="0.25">
      <c r="A16">
        <v>12</v>
      </c>
      <c r="B16">
        <v>24</v>
      </c>
      <c r="C16">
        <v>104581</v>
      </c>
      <c r="D16" t="s">
        <v>433</v>
      </c>
      <c r="E16">
        <v>1998</v>
      </c>
      <c r="F16" t="s">
        <v>98</v>
      </c>
      <c r="I16" s="20">
        <f>IFERROR(VLOOKUP(C16,PRSMen2017[],1,FALSE),0)</f>
        <v>104581</v>
      </c>
      <c r="J16" s="20">
        <f>IF(AND(A16&gt;0,ISNUMBER(A16)),IF(fix15M[[#This Row],[ABBib]]&gt;0,J15+1,J15),0)</f>
        <v>7</v>
      </c>
    </row>
    <row r="17" spans="1:10" x14ac:dyDescent="0.25">
      <c r="A17">
        <v>13</v>
      </c>
      <c r="B17">
        <v>31</v>
      </c>
      <c r="C17">
        <v>104680</v>
      </c>
      <c r="D17" t="s">
        <v>439</v>
      </c>
      <c r="E17">
        <v>1999</v>
      </c>
      <c r="F17" t="s">
        <v>98</v>
      </c>
      <c r="I17" s="20">
        <f>IFERROR(VLOOKUP(C17,PRSMen2017[],1,FALSE),0)</f>
        <v>104680</v>
      </c>
      <c r="J17" s="20">
        <f>IF(AND(A17&gt;0,ISNUMBER(A17)),IF(fix15M[[#This Row],[ABBib]]&gt;0,J16+1,J16),0)</f>
        <v>8</v>
      </c>
    </row>
    <row r="18" spans="1:10" x14ac:dyDescent="0.25">
      <c r="A18">
        <v>14</v>
      </c>
      <c r="B18">
        <v>23</v>
      </c>
      <c r="C18">
        <v>104590</v>
      </c>
      <c r="D18" t="s">
        <v>434</v>
      </c>
      <c r="E18">
        <v>1998</v>
      </c>
      <c r="F18" t="s">
        <v>98</v>
      </c>
      <c r="I18" s="20">
        <f>IFERROR(VLOOKUP(C18,PRSMen2017[],1,FALSE),0)</f>
        <v>104590</v>
      </c>
      <c r="J18" s="20">
        <f>IF(AND(A18&gt;0,ISNUMBER(A18)),IF(fix15M[[#This Row],[ABBib]]&gt;0,J17+1,J17),0)</f>
        <v>9</v>
      </c>
    </row>
    <row r="19" spans="1:10" x14ac:dyDescent="0.25">
      <c r="A19">
        <v>15</v>
      </c>
      <c r="B19">
        <v>22</v>
      </c>
      <c r="C19">
        <v>104620</v>
      </c>
      <c r="D19" t="s">
        <v>487</v>
      </c>
      <c r="E19">
        <v>1998</v>
      </c>
      <c r="F19" t="s">
        <v>98</v>
      </c>
      <c r="I19" s="20">
        <f>IFERROR(VLOOKUP(C19,PRSMen2017[],1,FALSE),0)</f>
        <v>0</v>
      </c>
      <c r="J19" s="20">
        <f>IF(AND(A19&gt;0,ISNUMBER(A19)),IF(fix15M[[#This Row],[ABBib]]&gt;0,J18+1,J18),0)</f>
        <v>9</v>
      </c>
    </row>
    <row r="20" spans="1:10" x14ac:dyDescent="0.25">
      <c r="A20">
        <v>16</v>
      </c>
      <c r="B20">
        <v>25</v>
      </c>
      <c r="C20">
        <v>104687</v>
      </c>
      <c r="D20" t="s">
        <v>443</v>
      </c>
      <c r="E20">
        <v>1999</v>
      </c>
      <c r="F20" t="s">
        <v>98</v>
      </c>
      <c r="I20" s="20">
        <f>IFERROR(VLOOKUP(C20,PRSMen2017[],1,FALSE),0)</f>
        <v>104687</v>
      </c>
      <c r="J20" s="20">
        <f>IF(AND(A20&gt;0,ISNUMBER(A20)),IF(fix15M[[#This Row],[ABBib]]&gt;0,J19+1,J19),0)</f>
        <v>10</v>
      </c>
    </row>
    <row r="21" spans="1:10" x14ac:dyDescent="0.25">
      <c r="A21">
        <v>17</v>
      </c>
      <c r="B21">
        <v>16</v>
      </c>
      <c r="C21">
        <v>104582</v>
      </c>
      <c r="D21" t="s">
        <v>435</v>
      </c>
      <c r="E21">
        <v>1998</v>
      </c>
      <c r="F21" t="s">
        <v>98</v>
      </c>
      <c r="I21" s="20">
        <f>IFERROR(VLOOKUP(C21,PRSMen2017[],1,FALSE),0)</f>
        <v>104582</v>
      </c>
      <c r="J21" s="20">
        <f>IF(AND(A21&gt;0,ISNUMBER(A21)),IF(fix15M[[#This Row],[ABBib]]&gt;0,J20+1,J20),0)</f>
        <v>11</v>
      </c>
    </row>
    <row r="22" spans="1:10" x14ac:dyDescent="0.25">
      <c r="A22">
        <v>18</v>
      </c>
      <c r="B22">
        <v>48</v>
      </c>
      <c r="C22">
        <v>104914</v>
      </c>
      <c r="D22" t="s">
        <v>480</v>
      </c>
      <c r="E22">
        <v>2000</v>
      </c>
      <c r="F22" t="s">
        <v>98</v>
      </c>
      <c r="I22" s="20">
        <f>IFERROR(VLOOKUP(C22,PRSMen2017[],1,FALSE),0)</f>
        <v>0</v>
      </c>
      <c r="J22" s="20">
        <f>IF(AND(A22&gt;0,ISNUMBER(A22)),IF(fix15M[[#This Row],[ABBib]]&gt;0,J21+1,J21),0)</f>
        <v>11</v>
      </c>
    </row>
    <row r="23" spans="1:10" x14ac:dyDescent="0.25">
      <c r="A23">
        <v>19</v>
      </c>
      <c r="B23">
        <v>29</v>
      </c>
      <c r="C23">
        <v>104885</v>
      </c>
      <c r="D23" t="s">
        <v>473</v>
      </c>
      <c r="E23">
        <v>2000</v>
      </c>
      <c r="F23" t="s">
        <v>98</v>
      </c>
      <c r="I23" s="20">
        <f>IFERROR(VLOOKUP(C23,PRSMen2017[],1,FALSE),0)</f>
        <v>104885</v>
      </c>
      <c r="J23" s="20">
        <f>IF(AND(A23&gt;0,ISNUMBER(A23)),IF(fix15M[[#This Row],[ABBib]]&gt;0,J22+1,J22),0)</f>
        <v>12</v>
      </c>
    </row>
    <row r="24" spans="1:10" x14ac:dyDescent="0.25">
      <c r="A24">
        <v>20</v>
      </c>
      <c r="B24">
        <v>26</v>
      </c>
      <c r="C24">
        <v>104624</v>
      </c>
      <c r="D24" t="s">
        <v>494</v>
      </c>
      <c r="E24">
        <v>1998</v>
      </c>
      <c r="F24" t="s">
        <v>98</v>
      </c>
      <c r="I24" s="20">
        <f>IFERROR(VLOOKUP(C24,PRSMen2017[],1,FALSE),0)</f>
        <v>0</v>
      </c>
      <c r="J24" s="20">
        <f>IF(AND(A24&gt;0,ISNUMBER(A24)),IF(fix15M[[#This Row],[ABBib]]&gt;0,J23+1,J23),0)</f>
        <v>12</v>
      </c>
    </row>
    <row r="25" spans="1:10" x14ac:dyDescent="0.25">
      <c r="A25">
        <v>21</v>
      </c>
      <c r="B25">
        <v>47</v>
      </c>
      <c r="C25">
        <v>104708</v>
      </c>
      <c r="D25" t="s">
        <v>445</v>
      </c>
      <c r="E25">
        <v>1999</v>
      </c>
      <c r="F25" t="s">
        <v>98</v>
      </c>
      <c r="I25" s="20">
        <f>IFERROR(VLOOKUP(C25,PRSMen2017[],1,FALSE),0)</f>
        <v>0</v>
      </c>
      <c r="J25" s="20">
        <f>IF(AND(A25&gt;0,ISNUMBER(A25)),IF(fix15M[[#This Row],[ABBib]]&gt;0,J24+1,J24),0)</f>
        <v>12</v>
      </c>
    </row>
    <row r="26" spans="1:10" x14ac:dyDescent="0.25">
      <c r="A26">
        <v>22</v>
      </c>
      <c r="B26">
        <v>35</v>
      </c>
      <c r="C26">
        <v>104890</v>
      </c>
      <c r="D26" t="s">
        <v>491</v>
      </c>
      <c r="E26">
        <v>2000</v>
      </c>
      <c r="F26" t="s">
        <v>98</v>
      </c>
      <c r="I26" s="20">
        <f>IFERROR(VLOOKUP(C26,PRSMen2017[],1,FALSE),0)</f>
        <v>0</v>
      </c>
      <c r="J26" s="20">
        <f>IF(AND(A26&gt;0,ISNUMBER(A26)),IF(fix15M[[#This Row],[ABBib]]&gt;0,J25+1,J25),0)</f>
        <v>12</v>
      </c>
    </row>
    <row r="27" spans="1:10" x14ac:dyDescent="0.25">
      <c r="A27">
        <v>23</v>
      </c>
      <c r="B27">
        <v>39</v>
      </c>
      <c r="C27">
        <v>104712</v>
      </c>
      <c r="D27" t="s">
        <v>448</v>
      </c>
      <c r="E27">
        <v>1999</v>
      </c>
      <c r="F27" t="s">
        <v>98</v>
      </c>
      <c r="I27" s="20">
        <f>IFERROR(VLOOKUP(C27,PRSMen2017[],1,FALSE),0)</f>
        <v>0</v>
      </c>
      <c r="J27" s="20">
        <f>IF(AND(A27&gt;0,ISNUMBER(A27)),IF(fix15M[[#This Row],[ABBib]]&gt;0,J26+1,J26),0)</f>
        <v>12</v>
      </c>
    </row>
    <row r="28" spans="1:10" x14ac:dyDescent="0.25">
      <c r="A28">
        <v>24</v>
      </c>
      <c r="B28">
        <v>30</v>
      </c>
      <c r="C28">
        <v>104888</v>
      </c>
      <c r="D28" t="s">
        <v>472</v>
      </c>
      <c r="E28">
        <v>2000</v>
      </c>
      <c r="F28" t="s">
        <v>98</v>
      </c>
      <c r="I28" s="20">
        <f>IFERROR(VLOOKUP(C28,PRSMen2017[],1,FALSE),0)</f>
        <v>0</v>
      </c>
      <c r="J28" s="20">
        <f>IF(AND(A28&gt;0,ISNUMBER(A28)),IF(fix15M[[#This Row],[ABBib]]&gt;0,J27+1,J27),0)</f>
        <v>12</v>
      </c>
    </row>
    <row r="29" spans="1:10" x14ac:dyDescent="0.25">
      <c r="A29">
        <v>25</v>
      </c>
      <c r="B29">
        <v>33</v>
      </c>
      <c r="C29">
        <v>104880</v>
      </c>
      <c r="D29" t="s">
        <v>459</v>
      </c>
      <c r="E29">
        <v>2000</v>
      </c>
      <c r="F29" t="s">
        <v>98</v>
      </c>
      <c r="I29" s="20">
        <f>IFERROR(VLOOKUP(C29,PRSMen2017[],1,FALSE),0)</f>
        <v>104880</v>
      </c>
      <c r="J29" s="20">
        <f>IF(AND(A29&gt;0,ISNUMBER(A29)),IF(fix15M[[#This Row],[ABBib]]&gt;0,J28+1,J28),0)</f>
        <v>13</v>
      </c>
    </row>
    <row r="30" spans="1:10" x14ac:dyDescent="0.25">
      <c r="A30">
        <v>26</v>
      </c>
      <c r="B30">
        <v>1</v>
      </c>
      <c r="C30">
        <v>104508</v>
      </c>
      <c r="D30" t="s">
        <v>432</v>
      </c>
      <c r="E30">
        <v>1997</v>
      </c>
      <c r="F30" t="s">
        <v>98</v>
      </c>
      <c r="I30" s="20">
        <f>IFERROR(VLOOKUP(C30,PRSMen2017[],1,FALSE),0)</f>
        <v>0</v>
      </c>
      <c r="J30" s="20">
        <f>IF(AND(A30&gt;0,ISNUMBER(A30)),IF(fix15M[[#This Row],[ABBib]]&gt;0,J29+1,J29),0)</f>
        <v>13</v>
      </c>
    </row>
    <row r="31" spans="1:10" x14ac:dyDescent="0.25">
      <c r="A31">
        <v>27</v>
      </c>
      <c r="B31">
        <v>45</v>
      </c>
      <c r="C31">
        <v>104887</v>
      </c>
      <c r="D31" t="s">
        <v>537</v>
      </c>
      <c r="E31">
        <v>2000</v>
      </c>
      <c r="F31" t="s">
        <v>98</v>
      </c>
      <c r="I31" s="20">
        <f>IFERROR(VLOOKUP(C31,PRSMen2017[],1,FALSE),0)</f>
        <v>0</v>
      </c>
      <c r="J31" s="20">
        <f>IF(AND(A31&gt;0,ISNUMBER(A31)),IF(fix15M[[#This Row],[ABBib]]&gt;0,J30+1,J30),0)</f>
        <v>13</v>
      </c>
    </row>
    <row r="32" spans="1:10" x14ac:dyDescent="0.25">
      <c r="A32">
        <v>28</v>
      </c>
      <c r="B32">
        <v>36</v>
      </c>
      <c r="C32">
        <v>750107</v>
      </c>
      <c r="D32" t="s">
        <v>452</v>
      </c>
      <c r="E32">
        <v>1998</v>
      </c>
      <c r="F32" t="s">
        <v>453</v>
      </c>
      <c r="I32" s="20">
        <f>IFERROR(VLOOKUP(C32,PRSMen2017[],1,FALSE),0)</f>
        <v>750107</v>
      </c>
      <c r="J32" s="20">
        <f>IF(AND(A32&gt;0,ISNUMBER(A32)),IF(fix15M[[#This Row],[ABBib]]&gt;0,J31+1,J31),0)</f>
        <v>14</v>
      </c>
    </row>
    <row r="33" spans="1:10" x14ac:dyDescent="0.25">
      <c r="A33">
        <v>29</v>
      </c>
      <c r="B33">
        <v>43</v>
      </c>
      <c r="C33">
        <v>104688</v>
      </c>
      <c r="D33" t="s">
        <v>456</v>
      </c>
      <c r="E33">
        <v>1999</v>
      </c>
      <c r="F33" t="s">
        <v>98</v>
      </c>
      <c r="I33" s="20">
        <f>IFERROR(VLOOKUP(C33,PRSMen2017[],1,FALSE),0)</f>
        <v>104688</v>
      </c>
      <c r="J33" s="20">
        <f>IF(AND(A33&gt;0,ISNUMBER(A33)),IF(fix15M[[#This Row],[ABBib]]&gt;0,J32+1,J32),0)</f>
        <v>15</v>
      </c>
    </row>
    <row r="34" spans="1:10" x14ac:dyDescent="0.25">
      <c r="A34">
        <v>30</v>
      </c>
      <c r="B34">
        <v>40</v>
      </c>
      <c r="C34">
        <v>104682</v>
      </c>
      <c r="D34" t="s">
        <v>495</v>
      </c>
      <c r="E34">
        <v>1999</v>
      </c>
      <c r="F34" t="s">
        <v>98</v>
      </c>
      <c r="I34" s="20">
        <f>IFERROR(VLOOKUP(C34,PRSMen2017[],1,FALSE),0)</f>
        <v>104682</v>
      </c>
      <c r="J34" s="20">
        <f>IF(AND(A34&gt;0,ISNUMBER(A34)),IF(fix15M[[#This Row],[ABBib]]&gt;0,J33+1,J33),0)</f>
        <v>16</v>
      </c>
    </row>
    <row r="35" spans="1:10" x14ac:dyDescent="0.25">
      <c r="A35">
        <v>31</v>
      </c>
      <c r="B35">
        <v>46</v>
      </c>
      <c r="C35">
        <v>104713</v>
      </c>
      <c r="D35" t="s">
        <v>531</v>
      </c>
      <c r="E35">
        <v>1999</v>
      </c>
      <c r="F35" t="s">
        <v>98</v>
      </c>
      <c r="I35" s="20">
        <f>IFERROR(VLOOKUP(C35,PRSMen2017[],1,FALSE),0)</f>
        <v>0</v>
      </c>
      <c r="J35" s="20">
        <f>IF(AND(A35&gt;0,ISNUMBER(A35)),IF(fix15M[[#This Row],[ABBib]]&gt;0,J34+1,J34),0)</f>
        <v>16</v>
      </c>
    </row>
    <row r="36" spans="1:10" x14ac:dyDescent="0.25">
      <c r="A36">
        <v>32</v>
      </c>
      <c r="B36">
        <v>44</v>
      </c>
      <c r="C36">
        <v>104689</v>
      </c>
      <c r="D36" t="s">
        <v>486</v>
      </c>
      <c r="E36">
        <v>1999</v>
      </c>
      <c r="F36" t="s">
        <v>98</v>
      </c>
      <c r="I36" s="20">
        <f>IFERROR(VLOOKUP(C36,PRSMen2017[],1,FALSE),0)</f>
        <v>104689</v>
      </c>
      <c r="J36" s="20">
        <f>IF(AND(A36&gt;0,ISNUMBER(A36)),IF(fix15M[[#This Row],[ABBib]]&gt;0,J35+1,J35),0)</f>
        <v>17</v>
      </c>
    </row>
    <row r="37" spans="1:10" x14ac:dyDescent="0.25">
      <c r="A37">
        <v>33</v>
      </c>
      <c r="B37">
        <v>49</v>
      </c>
      <c r="C37">
        <v>104917</v>
      </c>
      <c r="D37" t="s">
        <v>478</v>
      </c>
      <c r="E37">
        <v>2000</v>
      </c>
      <c r="F37" t="s">
        <v>98</v>
      </c>
      <c r="I37" s="20">
        <f>IFERROR(VLOOKUP(C37,PRSMen2017[],1,FALSE),0)</f>
        <v>104917</v>
      </c>
      <c r="J37" s="20">
        <f>IF(AND(A37&gt;0,ISNUMBER(A37)),IF(fix15M[[#This Row],[ABBib]]&gt;0,J36+1,J36),0)</f>
        <v>18</v>
      </c>
    </row>
    <row r="38" spans="1:10" x14ac:dyDescent="0.25">
      <c r="A38">
        <v>34</v>
      </c>
      <c r="B38">
        <v>50</v>
      </c>
      <c r="C38">
        <v>104882</v>
      </c>
      <c r="D38" t="s">
        <v>450</v>
      </c>
      <c r="E38">
        <v>2000</v>
      </c>
      <c r="F38" t="s">
        <v>98</v>
      </c>
      <c r="I38" s="20">
        <f>IFERROR(VLOOKUP(C38,PRSMen2017[],1,FALSE),0)</f>
        <v>104882</v>
      </c>
      <c r="J38" s="20">
        <f>IF(AND(A38&gt;0,ISNUMBER(A38)),IF(fix15M[[#This Row],[ABBib]]&gt;0,J37+1,J37),0)</f>
        <v>19</v>
      </c>
    </row>
    <row r="39" spans="1:10" x14ac:dyDescent="0.25">
      <c r="A39">
        <v>35</v>
      </c>
      <c r="B39">
        <v>41</v>
      </c>
      <c r="C39">
        <v>104683</v>
      </c>
      <c r="D39" t="s">
        <v>496</v>
      </c>
      <c r="E39">
        <v>1999</v>
      </c>
      <c r="F39" t="s">
        <v>98</v>
      </c>
      <c r="I39" s="20">
        <f>IFERROR(VLOOKUP(C39,PRSMen2017[],1,FALSE),0)</f>
        <v>104683</v>
      </c>
      <c r="J39" s="20">
        <f>IF(AND(A39&gt;0,ISNUMBER(A39)),IF(fix15M[[#This Row],[ABBib]]&gt;0,J38+1,J38),0)</f>
        <v>20</v>
      </c>
    </row>
    <row r="40" spans="1:10" x14ac:dyDescent="0.25">
      <c r="A40">
        <v>36</v>
      </c>
      <c r="B40">
        <v>51</v>
      </c>
      <c r="C40">
        <v>104879</v>
      </c>
      <c r="D40" t="s">
        <v>492</v>
      </c>
      <c r="E40">
        <v>2000</v>
      </c>
      <c r="F40" t="s">
        <v>98</v>
      </c>
      <c r="I40" s="20">
        <f>IFERROR(VLOOKUP(C40,PRSMen2017[],1,FALSE),0)</f>
        <v>104879</v>
      </c>
      <c r="J40" s="20">
        <f>IF(AND(A40&gt;0,ISNUMBER(A40)),IF(fix15M[[#This Row],[ABBib]]&gt;0,J39+1,J39),0)</f>
        <v>21</v>
      </c>
    </row>
    <row r="41" spans="1:10" x14ac:dyDescent="0.25">
      <c r="A41">
        <v>37</v>
      </c>
      <c r="B41">
        <v>53</v>
      </c>
      <c r="C41">
        <v>104896</v>
      </c>
      <c r="D41" t="s">
        <v>460</v>
      </c>
      <c r="E41">
        <v>2000</v>
      </c>
      <c r="F41" t="s">
        <v>98</v>
      </c>
      <c r="I41" s="20">
        <f>IFERROR(VLOOKUP(C41,PRSMen2017[],1,FALSE),0)</f>
        <v>0</v>
      </c>
      <c r="J41" s="20">
        <f>IF(AND(A41&gt;0,ISNUMBER(A41)),IF(fix15M[[#This Row],[ABBib]]&gt;0,J40+1,J40),0)</f>
        <v>21</v>
      </c>
    </row>
    <row r="42" spans="1:10" x14ac:dyDescent="0.25">
      <c r="A42">
        <v>38</v>
      </c>
      <c r="B42">
        <v>62</v>
      </c>
      <c r="C42">
        <v>104875</v>
      </c>
      <c r="D42" t="s">
        <v>474</v>
      </c>
      <c r="E42">
        <v>2000</v>
      </c>
      <c r="F42" t="s">
        <v>98</v>
      </c>
      <c r="I42" s="20">
        <f>IFERROR(VLOOKUP(C42,PRSMen2017[],1,FALSE),0)</f>
        <v>0</v>
      </c>
      <c r="J42" s="20">
        <f>IF(AND(A42&gt;0,ISNUMBER(A42)),IF(fix15M[[#This Row],[ABBib]]&gt;0,J41+1,J41),0)</f>
        <v>21</v>
      </c>
    </row>
    <row r="43" spans="1:10" x14ac:dyDescent="0.25">
      <c r="A43">
        <v>39</v>
      </c>
      <c r="B43">
        <v>54</v>
      </c>
      <c r="C43">
        <v>104918</v>
      </c>
      <c r="D43" t="s">
        <v>457</v>
      </c>
      <c r="E43">
        <v>2000</v>
      </c>
      <c r="F43" t="s">
        <v>98</v>
      </c>
      <c r="I43" s="20">
        <f>IFERROR(VLOOKUP(C43,PRSMen2017[],1,FALSE),0)</f>
        <v>104918</v>
      </c>
      <c r="J43" s="20">
        <f>IF(AND(A43&gt;0,ISNUMBER(A43)),IF(fix15M[[#This Row],[ABBib]]&gt;0,J42+1,J42),0)</f>
        <v>22</v>
      </c>
    </row>
    <row r="44" spans="1:10" x14ac:dyDescent="0.25">
      <c r="A44">
        <v>40</v>
      </c>
      <c r="B44">
        <v>57</v>
      </c>
      <c r="C44">
        <v>104686</v>
      </c>
      <c r="D44" t="s">
        <v>464</v>
      </c>
      <c r="E44">
        <v>1999</v>
      </c>
      <c r="F44" t="s">
        <v>98</v>
      </c>
      <c r="I44" s="20">
        <f>IFERROR(VLOOKUP(C44,PRSMen2017[],1,FALSE),0)</f>
        <v>104686</v>
      </c>
      <c r="J44" s="20">
        <f>IF(AND(A44&gt;0,ISNUMBER(A44)),IF(fix15M[[#This Row],[ABBib]]&gt;0,J43+1,J43),0)</f>
        <v>23</v>
      </c>
    </row>
    <row r="45" spans="1:10" x14ac:dyDescent="0.25">
      <c r="A45">
        <v>41</v>
      </c>
      <c r="B45">
        <v>59</v>
      </c>
      <c r="C45">
        <v>104923</v>
      </c>
      <c r="D45" t="s">
        <v>479</v>
      </c>
      <c r="E45">
        <v>2000</v>
      </c>
      <c r="F45" t="s">
        <v>98</v>
      </c>
      <c r="I45" s="20">
        <f>IFERROR(VLOOKUP(C45,PRSMen2017[],1,FALSE),0)</f>
        <v>0</v>
      </c>
      <c r="J45" s="20">
        <f>IF(AND(A45&gt;0,ISNUMBER(A45)),IF(fix15M[[#This Row],[ABBib]]&gt;0,J44+1,J44),0)</f>
        <v>23</v>
      </c>
    </row>
    <row r="46" spans="1:10" x14ac:dyDescent="0.25">
      <c r="A46">
        <v>42</v>
      </c>
      <c r="B46">
        <v>61</v>
      </c>
      <c r="C46">
        <v>104877</v>
      </c>
      <c r="D46" t="s">
        <v>542</v>
      </c>
      <c r="E46">
        <v>2000</v>
      </c>
      <c r="F46" t="s">
        <v>98</v>
      </c>
      <c r="I46" s="20">
        <f>IFERROR(VLOOKUP(C46,PRSMen2017[],1,FALSE),0)</f>
        <v>104877</v>
      </c>
      <c r="J46" s="20">
        <f>IF(AND(A46&gt;0,ISNUMBER(A46)),IF(fix15M[[#This Row],[ABBib]]&gt;0,J45+1,J45),0)</f>
        <v>24</v>
      </c>
    </row>
    <row r="47" spans="1:10" x14ac:dyDescent="0.25">
      <c r="A47">
        <v>43</v>
      </c>
      <c r="B47">
        <v>58</v>
      </c>
      <c r="C47">
        <v>104899</v>
      </c>
      <c r="D47" t="s">
        <v>467</v>
      </c>
      <c r="E47">
        <v>2000</v>
      </c>
      <c r="F47" t="s">
        <v>98</v>
      </c>
      <c r="I47" s="20">
        <f>IFERROR(VLOOKUP(C47,PRSMen2017[],1,FALSE),0)</f>
        <v>0</v>
      </c>
      <c r="J47" s="20">
        <f>IF(AND(A47&gt;0,ISNUMBER(A47)),IF(fix15M[[#This Row],[ABBib]]&gt;0,J46+1,J46),0)</f>
        <v>24</v>
      </c>
    </row>
    <row r="48" spans="1:10" x14ac:dyDescent="0.25">
      <c r="A48">
        <v>44</v>
      </c>
      <c r="B48">
        <v>56</v>
      </c>
      <c r="C48">
        <v>104901</v>
      </c>
      <c r="D48" t="s">
        <v>482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IF(AND(A48&gt;0,ISNUMBER(A48)),IF(fix15M[[#This Row],[ABBib]]&gt;0,J47+1,J47),0)</f>
        <v>24</v>
      </c>
    </row>
    <row r="49" spans="1:10" x14ac:dyDescent="0.25">
      <c r="A49">
        <v>45</v>
      </c>
      <c r="B49">
        <v>66</v>
      </c>
      <c r="C49">
        <v>104878</v>
      </c>
      <c r="D49" t="s">
        <v>481</v>
      </c>
      <c r="E49">
        <v>2000</v>
      </c>
      <c r="F49" t="s">
        <v>98</v>
      </c>
      <c r="I49" s="20">
        <f>IFERROR(VLOOKUP(C49,PRSMen2017[],1,FALSE),0)</f>
        <v>104878</v>
      </c>
      <c r="J49" s="20">
        <f>IF(AND(A49&gt;0,ISNUMBER(A49)),IF(fix15M[[#This Row],[ABBib]]&gt;0,J48+1,J48),0)</f>
        <v>25</v>
      </c>
    </row>
    <row r="50" spans="1:10" x14ac:dyDescent="0.25">
      <c r="A50">
        <v>46</v>
      </c>
      <c r="B50">
        <v>64</v>
      </c>
      <c r="C50">
        <v>104588</v>
      </c>
      <c r="D50" t="s">
        <v>469</v>
      </c>
      <c r="E50">
        <v>1998</v>
      </c>
      <c r="F50" t="s">
        <v>98</v>
      </c>
      <c r="I50" s="20">
        <f>IFERROR(VLOOKUP(C50,PRSMen2017[],1,FALSE),0)</f>
        <v>104588</v>
      </c>
      <c r="J50" s="20">
        <f>IF(AND(A50&gt;0,ISNUMBER(A50)),IF(fix15M[[#This Row],[ABBib]]&gt;0,J49+1,J49),0)</f>
        <v>26</v>
      </c>
    </row>
    <row r="51" spans="1:10" x14ac:dyDescent="0.25">
      <c r="A51">
        <v>47</v>
      </c>
      <c r="B51">
        <v>65</v>
      </c>
      <c r="C51">
        <v>104685</v>
      </c>
      <c r="D51" t="s">
        <v>483</v>
      </c>
      <c r="E51">
        <v>1999</v>
      </c>
      <c r="F51" t="s">
        <v>98</v>
      </c>
      <c r="I51" s="20">
        <f>IFERROR(VLOOKUP(C51,PRSMen2017[],1,FALSE),0)</f>
        <v>104685</v>
      </c>
      <c r="J51" s="20">
        <f>IF(AND(A51&gt;0,ISNUMBER(A51)),IF(fix15M[[#This Row],[ABBib]]&gt;0,J50+1,J50),0)</f>
        <v>27</v>
      </c>
    </row>
    <row r="52" spans="1:10" x14ac:dyDescent="0.25">
      <c r="A52">
        <v>48</v>
      </c>
      <c r="B52">
        <v>67</v>
      </c>
      <c r="C52">
        <v>40622</v>
      </c>
      <c r="D52" t="s">
        <v>547</v>
      </c>
      <c r="E52">
        <v>1994</v>
      </c>
      <c r="F52" t="s">
        <v>274</v>
      </c>
      <c r="I52" s="20">
        <f>IFERROR(VLOOKUP(C52,PRSMen2017[],1,FALSE),0)</f>
        <v>0</v>
      </c>
      <c r="J52" s="20">
        <f>IF(AND(A52&gt;0,ISNUMBER(A52)),IF(fix15M[[#This Row],[ABBib]]&gt;0,J51+1,J51),0)</f>
        <v>27</v>
      </c>
    </row>
    <row r="53" spans="1:10" x14ac:dyDescent="0.25">
      <c r="A53" t="s">
        <v>221</v>
      </c>
      <c r="I53" s="20">
        <f>IFERROR(VLOOKUP(C53,PRSMen2017[],1,FALSE),0)</f>
        <v>0</v>
      </c>
      <c r="J53" s="20">
        <f>IF(AND(A53&gt;0,ISNUMBER(A53)),IF(fix15M[[#This Row],[ABBib]]&gt;0,J52+1,J52),0)</f>
        <v>0</v>
      </c>
    </row>
    <row r="54" spans="1:10" x14ac:dyDescent="0.25">
      <c r="I54" s="20">
        <f>IFERROR(VLOOKUP(C54,PRSMen2017[],1,FALSE),0)</f>
        <v>0</v>
      </c>
      <c r="J54" s="20">
        <f>IF(AND(A54&gt;0,ISNUMBER(A54)),IF(fix15M[[#This Row],[ABBib]]&gt;0,J53+1,J53),0)</f>
        <v>0</v>
      </c>
    </row>
    <row r="55" spans="1:10" x14ac:dyDescent="0.25">
      <c r="B55">
        <v>52</v>
      </c>
      <c r="C55">
        <v>104338</v>
      </c>
      <c r="D55" t="s">
        <v>554</v>
      </c>
      <c r="E55">
        <v>1996</v>
      </c>
      <c r="F55" t="s">
        <v>98</v>
      </c>
      <c r="I55" s="20">
        <f>IFERROR(VLOOKUP(C55,PRSMen2017[],1,FALSE),0)</f>
        <v>104338</v>
      </c>
      <c r="J55" s="20">
        <f>IF(AND(A55&gt;0,ISNUMBER(A55)),IF(fix15M[[#This Row],[ABBib]]&gt;0,J54+1,J54),0)</f>
        <v>0</v>
      </c>
    </row>
    <row r="56" spans="1:10" x14ac:dyDescent="0.25">
      <c r="A56" t="s">
        <v>138</v>
      </c>
      <c r="I56" s="20">
        <f>IFERROR(VLOOKUP(C56,PRSMen2017[],1,FALSE),0)</f>
        <v>0</v>
      </c>
      <c r="J56" s="20">
        <f>IF(AND(A56&gt;0,ISNUMBER(A56)),IF(fix15M[[#This Row],[ABBib]]&gt;0,J55+1,J55),0)</f>
        <v>0</v>
      </c>
    </row>
    <row r="57" spans="1:10" x14ac:dyDescent="0.25">
      <c r="I57" s="20">
        <f>IFERROR(VLOOKUP(C57,PRSMen2017[],1,FALSE),0)</f>
        <v>0</v>
      </c>
      <c r="J57" s="20">
        <f>IF(AND(A57&gt;0,ISNUMBER(A57)),IF(fix15M[[#This Row],[ABBib]]&gt;0,J56+1,J56),0)</f>
        <v>0</v>
      </c>
    </row>
    <row r="58" spans="1:10" x14ac:dyDescent="0.25">
      <c r="B58">
        <v>38</v>
      </c>
      <c r="C58">
        <v>104804</v>
      </c>
      <c r="D58" t="s">
        <v>447</v>
      </c>
      <c r="E58">
        <v>1999</v>
      </c>
      <c r="F58" t="s">
        <v>98</v>
      </c>
      <c r="I58" s="20">
        <f>IFERROR(VLOOKUP(C58,PRSMen2017[],1,FALSE),0)</f>
        <v>0</v>
      </c>
      <c r="J58" s="20">
        <f>IF(AND(A58&gt;0,ISNUMBER(A58)),IF(fix15M[[#This Row],[ABBib]]&gt;0,J57+1,J57),0)</f>
        <v>0</v>
      </c>
    </row>
    <row r="59" spans="1:10" x14ac:dyDescent="0.25">
      <c r="B59">
        <v>37</v>
      </c>
      <c r="C59">
        <v>104895</v>
      </c>
      <c r="D59" t="s">
        <v>463</v>
      </c>
      <c r="E59">
        <v>2000</v>
      </c>
      <c r="F59" t="s">
        <v>98</v>
      </c>
      <c r="I59" s="20">
        <f>IFERROR(VLOOKUP(C59,PRSMen2017[],1,FALSE),0)</f>
        <v>0</v>
      </c>
      <c r="J59" s="20">
        <f>IF(AND(A59&gt;0,ISNUMBER(A59)),IF(fix15M[[#This Row],[ABBib]]&gt;0,J58+1,J58),0)</f>
        <v>0</v>
      </c>
    </row>
    <row r="60" spans="1:10" x14ac:dyDescent="0.25">
      <c r="B60">
        <v>5</v>
      </c>
      <c r="C60">
        <v>104786</v>
      </c>
      <c r="D60" t="s">
        <v>498</v>
      </c>
      <c r="E60">
        <v>1999</v>
      </c>
      <c r="F60" t="s">
        <v>98</v>
      </c>
      <c r="I60" s="20">
        <f>IFERROR(VLOOKUP(C60,PRSMen2017[],1,FALSE),0)</f>
        <v>0</v>
      </c>
      <c r="J60" s="20">
        <f>IF(AND(A60&gt;0,ISNUMBER(A60)),IF(fix15M[[#This Row],[ABBib]]&gt;0,J59+1,J59),0)</f>
        <v>0</v>
      </c>
    </row>
    <row r="61" spans="1:10" x14ac:dyDescent="0.25">
      <c r="A61" t="s">
        <v>144</v>
      </c>
      <c r="I61" s="20">
        <f>IFERROR(VLOOKUP(C61,PRSMen2017[],1,FALSE),0)</f>
        <v>0</v>
      </c>
      <c r="J61" s="20">
        <f>IF(AND(A61&gt;0,ISNUMBER(A61)),IF(fix15M[[#This Row],[ABBib]]&gt;0,J60+1,J60),0)</f>
        <v>0</v>
      </c>
    </row>
    <row r="62" spans="1:10" x14ac:dyDescent="0.25">
      <c r="I62" s="20">
        <f>IFERROR(VLOOKUP(C62,PRSMen2017[],1,FALSE),0)</f>
        <v>0</v>
      </c>
      <c r="J62" s="20">
        <f>IF(AND(A62&gt;0,ISNUMBER(A62)),IF(fix15M[[#This Row],[ABBib]]&gt;0,J61+1,J61),0)</f>
        <v>0</v>
      </c>
    </row>
    <row r="63" spans="1:10" x14ac:dyDescent="0.25">
      <c r="B63">
        <v>68</v>
      </c>
      <c r="C63">
        <v>104889</v>
      </c>
      <c r="D63" t="s">
        <v>571</v>
      </c>
      <c r="E63">
        <v>2000</v>
      </c>
      <c r="F63" t="s">
        <v>98</v>
      </c>
      <c r="I63" s="20">
        <f>IFERROR(VLOOKUP(C63,PRSMen2017[],1,FALSE),0)</f>
        <v>0</v>
      </c>
      <c r="J63" s="20">
        <f>IF(AND(A63&gt;0,ISNUMBER(A63)),IF(fix15M[[#This Row],[ABBib]]&gt;0,J62+1,J62),0)</f>
        <v>0</v>
      </c>
    </row>
    <row r="64" spans="1:10" x14ac:dyDescent="0.25">
      <c r="B64">
        <v>63</v>
      </c>
      <c r="C64">
        <v>550106</v>
      </c>
      <c r="D64" t="s">
        <v>572</v>
      </c>
      <c r="E64">
        <v>2000</v>
      </c>
      <c r="F64" t="s">
        <v>573</v>
      </c>
      <c r="I64" s="20">
        <f>IFERROR(VLOOKUP(C64,PRSMen2017[],1,FALSE),0)</f>
        <v>0</v>
      </c>
      <c r="J64" s="20">
        <f>IF(AND(A64&gt;0,ISNUMBER(A64)),IF(fix15M[[#This Row],[ABBib]]&gt;0,J63+1,J63),0)</f>
        <v>0</v>
      </c>
    </row>
    <row r="65" spans="1:10" x14ac:dyDescent="0.25">
      <c r="B65">
        <v>60</v>
      </c>
      <c r="C65">
        <v>104876</v>
      </c>
      <c r="D65" t="s">
        <v>567</v>
      </c>
      <c r="E65">
        <v>2000</v>
      </c>
      <c r="F65" t="s">
        <v>98</v>
      </c>
      <c r="I65" s="20">
        <f>IFERROR(VLOOKUP(C65,PRSMen2017[],1,FALSE),0)</f>
        <v>104876</v>
      </c>
      <c r="J65" s="20">
        <f>IF(AND(A65&gt;0,ISNUMBER(A65)),IF(fix15M[[#This Row],[ABBib]]&gt;0,J64+1,J64),0)</f>
        <v>0</v>
      </c>
    </row>
    <row r="66" spans="1:10" x14ac:dyDescent="0.25">
      <c r="B66">
        <v>55</v>
      </c>
      <c r="C66">
        <v>104696</v>
      </c>
      <c r="D66" t="s">
        <v>468</v>
      </c>
      <c r="E66">
        <v>1999</v>
      </c>
      <c r="F66" t="s">
        <v>98</v>
      </c>
      <c r="I66" s="20">
        <f>IFERROR(VLOOKUP(C66,PRSMen2017[],1,FALSE),0)</f>
        <v>104696</v>
      </c>
      <c r="J66" s="20">
        <f>IF(AND(A66&gt;0,ISNUMBER(A66)),IF(fix15M[[#This Row],[ABBib]]&gt;0,J65+1,J65),0)</f>
        <v>0</v>
      </c>
    </row>
    <row r="67" spans="1:10" x14ac:dyDescent="0.25">
      <c r="B67">
        <v>42</v>
      </c>
      <c r="C67">
        <v>104698</v>
      </c>
      <c r="D67" t="s">
        <v>454</v>
      </c>
      <c r="E67">
        <v>1999</v>
      </c>
      <c r="F67" t="s">
        <v>98</v>
      </c>
      <c r="I67" s="20">
        <f>IFERROR(VLOOKUP(C67,PRSMen2017[],1,FALSE),0)</f>
        <v>104698</v>
      </c>
      <c r="J67" s="20">
        <f>IF(AND(A67&gt;0,ISNUMBER(A67)),IF(fix15M[[#This Row],[ABBib]]&gt;0,J66+1,J66),0)</f>
        <v>0</v>
      </c>
    </row>
    <row r="68" spans="1:10" x14ac:dyDescent="0.25">
      <c r="B68">
        <v>34</v>
      </c>
      <c r="C68">
        <v>104883</v>
      </c>
      <c r="D68" t="s">
        <v>493</v>
      </c>
      <c r="E68">
        <v>2000</v>
      </c>
      <c r="F68" t="s">
        <v>98</v>
      </c>
      <c r="I68" s="20">
        <f>IFERROR(VLOOKUP(C68,PRSMen2017[],1,FALSE),0)</f>
        <v>104883</v>
      </c>
      <c r="J68" s="20">
        <f>IF(AND(A68&gt;0,ISNUMBER(A68)),IF(fix15M[[#This Row],[ABBib]]&gt;0,J67+1,J67),0)</f>
        <v>0</v>
      </c>
    </row>
    <row r="69" spans="1:10" x14ac:dyDescent="0.25">
      <c r="B69">
        <v>32</v>
      </c>
      <c r="C69">
        <v>104277</v>
      </c>
      <c r="D69" t="s">
        <v>534</v>
      </c>
      <c r="E69">
        <v>1995</v>
      </c>
      <c r="F69" t="s">
        <v>98</v>
      </c>
      <c r="I69" s="20">
        <f>IFERROR(VLOOKUP(C69,PRSMen2017[],1,FALSE),0)</f>
        <v>104277</v>
      </c>
      <c r="J69" s="20">
        <f>IF(AND(A69&gt;0,ISNUMBER(A69)),IF(fix15M[[#This Row],[ABBib]]&gt;0,J68+1,J68),0)</f>
        <v>0</v>
      </c>
    </row>
    <row r="70" spans="1:10" x14ac:dyDescent="0.25">
      <c r="B70">
        <v>28</v>
      </c>
      <c r="C70">
        <v>104710</v>
      </c>
      <c r="D70" t="s">
        <v>444</v>
      </c>
      <c r="E70">
        <v>1999</v>
      </c>
      <c r="F70" t="s">
        <v>98</v>
      </c>
      <c r="I70" s="20">
        <f>IFERROR(VLOOKUP(C70,PRSMen2017[],1,FALSE),0)</f>
        <v>0</v>
      </c>
      <c r="J70" s="20">
        <f>IF(AND(A70&gt;0,ISNUMBER(A70)),IF(fix15M[[#This Row],[ABBib]]&gt;0,J69+1,J69),0)</f>
        <v>0</v>
      </c>
    </row>
    <row r="71" spans="1:10" x14ac:dyDescent="0.25">
      <c r="B71">
        <v>27</v>
      </c>
      <c r="C71">
        <v>104601</v>
      </c>
      <c r="D71" t="s">
        <v>455</v>
      </c>
      <c r="E71">
        <v>1998</v>
      </c>
      <c r="F71" t="s">
        <v>98</v>
      </c>
      <c r="I71" s="20">
        <f>IFERROR(VLOOKUP(C71,PRSMen2017[],1,FALSE),0)</f>
        <v>104601</v>
      </c>
      <c r="J71" s="20">
        <f>IF(AND(A71&gt;0,ISNUMBER(A71)),IF(fix15M[[#This Row],[ABBib]]&gt;0,J70+1,J70),0)</f>
        <v>0</v>
      </c>
    </row>
    <row r="72" spans="1:10" x14ac:dyDescent="0.25">
      <c r="B72">
        <v>21</v>
      </c>
      <c r="C72">
        <v>104694</v>
      </c>
      <c r="D72" t="s">
        <v>430</v>
      </c>
      <c r="E72">
        <v>1999</v>
      </c>
      <c r="F72" t="s">
        <v>98</v>
      </c>
      <c r="I72" s="20">
        <f>IFERROR(VLOOKUP(C72,PRSMen2017[],1,FALSE),0)</f>
        <v>104694</v>
      </c>
      <c r="J72" s="20">
        <f>IF(AND(A72&gt;0,ISNUMBER(A72)),IF(fix15M[[#This Row],[ABBib]]&gt;0,J71+1,J71),0)</f>
        <v>0</v>
      </c>
    </row>
    <row r="73" spans="1:10" x14ac:dyDescent="0.25">
      <c r="B73">
        <v>20</v>
      </c>
      <c r="C73">
        <v>104845</v>
      </c>
      <c r="D73" t="s">
        <v>429</v>
      </c>
      <c r="E73">
        <v>1999</v>
      </c>
      <c r="F73" t="s">
        <v>98</v>
      </c>
      <c r="I73" s="20">
        <f>IFERROR(VLOOKUP(C73,PRSMen2017[],1,FALSE),0)</f>
        <v>0</v>
      </c>
      <c r="J73" s="20">
        <f>IF(AND(A73&gt;0,ISNUMBER(A73)),IF(fix15M[[#This Row],[ABBib]]&gt;0,J72+1,J72),0)</f>
        <v>0</v>
      </c>
    </row>
    <row r="74" spans="1:10" x14ac:dyDescent="0.25">
      <c r="B74">
        <v>18</v>
      </c>
      <c r="C74">
        <v>104537</v>
      </c>
      <c r="D74" t="s">
        <v>428</v>
      </c>
      <c r="E74">
        <v>1997</v>
      </c>
      <c r="F74" t="s">
        <v>98</v>
      </c>
      <c r="I74" s="20">
        <f>IFERROR(VLOOKUP(C74,PRSMen2017[],1,FALSE),0)</f>
        <v>0</v>
      </c>
      <c r="J74" s="20">
        <f>IF(AND(A74&gt;0,ISNUMBER(A74)),IF(fix15M[[#This Row],[ABBib]]&gt;0,J73+1,J73),0)</f>
        <v>0</v>
      </c>
    </row>
    <row r="75" spans="1:10" x14ac:dyDescent="0.25">
      <c r="B75">
        <v>13</v>
      </c>
      <c r="C75">
        <v>104632</v>
      </c>
      <c r="D75" t="s">
        <v>499</v>
      </c>
      <c r="E75">
        <v>1998</v>
      </c>
      <c r="F75" t="s">
        <v>98</v>
      </c>
      <c r="I75" s="20">
        <f>IFERROR(VLOOKUP(C75,PRSMen2017[],1,FALSE),0)</f>
        <v>0</v>
      </c>
      <c r="J75" s="20">
        <f>IF(AND(A75&gt;0,ISNUMBER(A75)),IF(fix15M[[#This Row],[ABBib]]&gt;0,J74+1,J74),0)</f>
        <v>0</v>
      </c>
    </row>
    <row r="76" spans="1:10" x14ac:dyDescent="0.25">
      <c r="B76">
        <v>12</v>
      </c>
      <c r="C76">
        <v>104272</v>
      </c>
      <c r="D76" t="s">
        <v>419</v>
      </c>
      <c r="E76">
        <v>1995</v>
      </c>
      <c r="F76" t="s">
        <v>98</v>
      </c>
      <c r="I76" s="20">
        <f>IFERROR(VLOOKUP(C76,PRSMen2017[],1,FALSE),0)</f>
        <v>0</v>
      </c>
      <c r="J76" s="20">
        <f>IF(AND(A76&gt;0,ISNUMBER(A76)),IF(fix15M[[#This Row],[ABBib]]&gt;0,J75+1,J75),0)</f>
        <v>0</v>
      </c>
    </row>
    <row r="77" spans="1:10" x14ac:dyDescent="0.25">
      <c r="B77">
        <v>8</v>
      </c>
      <c r="C77">
        <v>104625</v>
      </c>
      <c r="D77" t="s">
        <v>500</v>
      </c>
      <c r="E77">
        <v>1998</v>
      </c>
      <c r="F77" t="s">
        <v>98</v>
      </c>
      <c r="I77" s="20">
        <f>IFERROR(VLOOKUP(C77,PRSMen2017[],1,FALSE),0)</f>
        <v>0</v>
      </c>
      <c r="J77" s="20">
        <f>IF(AND(A77&gt;0,ISNUMBER(A77)),IF(fix15M[[#This Row],[ABBib]]&gt;0,J76+1,J76),0)</f>
        <v>0</v>
      </c>
    </row>
    <row r="78" spans="1:10" x14ac:dyDescent="0.25">
      <c r="B78">
        <v>7</v>
      </c>
      <c r="C78">
        <v>104467</v>
      </c>
      <c r="D78" t="s">
        <v>418</v>
      </c>
      <c r="E78">
        <v>1997</v>
      </c>
      <c r="F78" t="s">
        <v>98</v>
      </c>
      <c r="I78" s="20">
        <f>IFERROR(VLOOKUP(C78,PRSMen2017[],1,FALSE),0)</f>
        <v>104467</v>
      </c>
      <c r="J78" s="20">
        <f>IF(AND(A78&gt;0,ISNUMBER(A78)),IF(fix15M[[#This Row],[ABBib]]&gt;0,J77+1,J77),0)</f>
        <v>0</v>
      </c>
    </row>
    <row r="79" spans="1:10" x14ac:dyDescent="0.25">
      <c r="A79" s="20"/>
      <c r="B79" s="20"/>
      <c r="C79" s="20"/>
      <c r="D79" s="20"/>
      <c r="E79" s="20"/>
      <c r="F79" s="20"/>
      <c r="I79" s="20">
        <f>IFERROR(VLOOKUP(#REF!,PRSMen2017[],1,FALSE),0)</f>
        <v>0</v>
      </c>
      <c r="J79" s="20" t="e">
        <f>IF(AND(#REF!&gt;0,ISNUMBER(#REF!)),IF(fix15M[[#This Row],[ABBib]]&gt;0,J78+1,J78),0)</f>
        <v>#REF!</v>
      </c>
    </row>
    <row r="80" spans="1:10" x14ac:dyDescent="0.25">
      <c r="I80" s="20">
        <f>IFERROR(VLOOKUP(#REF!,PRSMen2017[],1,FALSE),0)</f>
        <v>0</v>
      </c>
      <c r="J80" s="20" t="e">
        <f>IF(AND(#REF!&gt;0,ISNUMBER(#REF!)),IF(fix15M[[#This Row],[ABBib]]&gt;0,J79+1,J79),0)</f>
        <v>#REF!</v>
      </c>
    </row>
    <row r="81" spans="9:10" x14ac:dyDescent="0.25">
      <c r="I81" s="20">
        <f>IFERROR(VLOOKUP(#REF!,PRSMen2017[],1,FALSE),0)</f>
        <v>0</v>
      </c>
      <c r="J81" s="20" t="e">
        <f>IF(AND(#REF!&gt;0,ISNUMBER(#REF!)),IF(fix15M[[#This Row],[ABBib]]&gt;0,J80+1,J80),0)</f>
        <v>#REF!</v>
      </c>
    </row>
    <row r="82" spans="9:10" x14ac:dyDescent="0.25">
      <c r="I82" s="20">
        <f>IFERROR(VLOOKUP(#REF!,PRSMen2017[],1,FALSE),0)</f>
        <v>0</v>
      </c>
      <c r="J82" s="20" t="e">
        <f>IF(AND(#REF!&gt;0,ISNUMBER(#REF!)),IF(fix15M[[#This Row],[ABBib]]&gt;0,J81+1,J81),0)</f>
        <v>#REF!</v>
      </c>
    </row>
    <row r="83" spans="9:10" x14ac:dyDescent="0.25">
      <c r="I83" s="20">
        <f>IFERROR(VLOOKUP(#REF!,PRSMen2017[],1,FALSE),0)</f>
        <v>0</v>
      </c>
      <c r="J83" s="20" t="e">
        <f>IF(AND(#REF!&gt;0,ISNUMBER(#REF!)),IF(fix15M[[#This Row],[ABBib]]&gt;0,J82+1,J82),0)</f>
        <v>#REF!</v>
      </c>
    </row>
    <row r="84" spans="9:10" x14ac:dyDescent="0.25">
      <c r="I84" s="20">
        <f>IFERROR(VLOOKUP(#REF!,PRSMen2017[],1,FALSE),0)</f>
        <v>0</v>
      </c>
      <c r="J84" s="20" t="e">
        <f>IF(AND(#REF!&gt;0,ISNUMBER(#REF!)),IF(fix15M[[#This Row],[ABBib]]&gt;0,J83+1,J83),0)</f>
        <v>#REF!</v>
      </c>
    </row>
    <row r="85" spans="9:10" x14ac:dyDescent="0.25">
      <c r="I85" s="20">
        <f>IFERROR(VLOOKUP(#REF!,PRSMen2017[],1,FALSE),0)</f>
        <v>0</v>
      </c>
      <c r="J85" s="20" t="e">
        <f>IF(AND(#REF!&gt;0,ISNUMBER(#REF!)),IF(fix15M[[#This Row],[ABBib]]&gt;0,J84+1,J84),0)</f>
        <v>#REF!</v>
      </c>
    </row>
    <row r="86" spans="9:10" x14ac:dyDescent="0.25">
      <c r="I86" s="20">
        <f>IFERROR(VLOOKUP(#REF!,PRSMen2017[],1,FALSE),0)</f>
        <v>0</v>
      </c>
      <c r="J86" s="20" t="e">
        <f>IF(AND(#REF!&gt;0,ISNUMBER(#REF!)),IF(fix15M[[#This Row],[ABBib]]&gt;0,J85+1,J85),0)</f>
        <v>#REF!</v>
      </c>
    </row>
    <row r="87" spans="9:10" x14ac:dyDescent="0.25">
      <c r="I87" s="20">
        <f>IFERROR(VLOOKUP(#REF!,PRSMen2017[],1,FALSE),0)</f>
        <v>0</v>
      </c>
      <c r="J87" s="20" t="e">
        <f>IF(AND(#REF!&gt;0,ISNUMBER(#REF!)),IF(fix15M[[#This Row],[ABBib]]&gt;0,J86+1,J86),0)</f>
        <v>#REF!</v>
      </c>
    </row>
    <row r="88" spans="9:10" x14ac:dyDescent="0.25">
      <c r="I88" s="20">
        <f>IFERROR(VLOOKUP(#REF!,PRSMen2017[],1,FALSE),0)</f>
        <v>0</v>
      </c>
      <c r="J88" s="20" t="e">
        <f>IF(AND(#REF!&gt;0,ISNUMBER(#REF!)),IF(fix15M[[#This Row],[ABBib]]&gt;0,J87+1,J87),0)</f>
        <v>#REF!</v>
      </c>
    </row>
    <row r="89" spans="9:10" x14ac:dyDescent="0.25">
      <c r="I89" s="20">
        <f>IFERROR(VLOOKUP(#REF!,PRSMen2017[],1,FALSE),0)</f>
        <v>0</v>
      </c>
      <c r="J89" s="20" t="e">
        <f>IF(AND(#REF!&gt;0,ISNUMBER(#REF!)),IF(fix15M[[#This Row],[ABBib]]&gt;0,J88+1,J88),0)</f>
        <v>#REF!</v>
      </c>
    </row>
    <row r="90" spans="9:10" x14ac:dyDescent="0.25">
      <c r="I90" s="20">
        <f>IFERROR(VLOOKUP(#REF!,PRSMen2017[],1,FALSE),0)</f>
        <v>0</v>
      </c>
      <c r="J90" s="20" t="e">
        <f>IF(AND(#REF!&gt;0,ISNUMBER(#REF!)),IF(fix15M[[#This Row],[ABBib]]&gt;0,J89+1,J89),0)</f>
        <v>#REF!</v>
      </c>
    </row>
    <row r="91" spans="9:10" x14ac:dyDescent="0.25">
      <c r="I91" s="20">
        <f>IFERROR(VLOOKUP(#REF!,PRSMen2017[],1,FALSE),0)</f>
        <v>0</v>
      </c>
      <c r="J91" s="20" t="e">
        <f>IF(AND(#REF!&gt;0,ISNUMBER(#REF!)),IF(fix15M[[#This Row],[ABBib]]&gt;0,J90+1,J90),0)</f>
        <v>#REF!</v>
      </c>
    </row>
    <row r="92" spans="9:10" x14ac:dyDescent="0.25">
      <c r="I92" s="20">
        <f>IFERROR(VLOOKUP(#REF!,PRSMen2017[],1,FALSE),0)</f>
        <v>0</v>
      </c>
      <c r="J92" s="20" t="e">
        <f>IF(AND(#REF!&gt;0,ISNUMBER(#REF!)),IF(fix15M[[#This Row],[ABBib]]&gt;0,J91+1,J91),0)</f>
        <v>#REF!</v>
      </c>
    </row>
    <row r="93" spans="9:10" x14ac:dyDescent="0.25">
      <c r="I93" s="20">
        <f>IFERROR(VLOOKUP(#REF!,PRSMen2017[],1,FALSE),0)</f>
        <v>0</v>
      </c>
      <c r="J93" s="20" t="e">
        <f>IF(AND(#REF!&gt;0,ISNUMBER(#REF!)),IF(fix15M[[#This Row],[ABBib]]&gt;0,J92+1,J92),0)</f>
        <v>#REF!</v>
      </c>
    </row>
    <row r="94" spans="9:10" x14ac:dyDescent="0.25">
      <c r="I94" s="20">
        <f>IFERROR(VLOOKUP(#REF!,PRSMen2017[],1,FALSE),0)</f>
        <v>0</v>
      </c>
      <c r="J94" s="20" t="e">
        <f>IF(AND(#REF!&gt;0,ISNUMBER(#REF!)),IF(fix15M[[#This Row],[ABBib]]&gt;0,J93+1,J93),0)</f>
        <v>#REF!</v>
      </c>
    </row>
    <row r="95" spans="9:10" x14ac:dyDescent="0.25">
      <c r="I95" s="20">
        <f>IFERROR(VLOOKUP(#REF!,PRSMen2017[],1,FALSE),0)</f>
        <v>0</v>
      </c>
      <c r="J95" s="20" t="e">
        <f>IF(AND(#REF!&gt;0,ISNUMBER(#REF!)),IF(fix15M[[#This Row],[ABBib]]&gt;0,J94+1,J94),0)</f>
        <v>#REF!</v>
      </c>
    </row>
    <row r="96" spans="9:10" x14ac:dyDescent="0.25">
      <c r="I96" s="20">
        <f>IFERROR(VLOOKUP(#REF!,PRSMen2017[],1,FALSE),0)</f>
        <v>0</v>
      </c>
      <c r="J96" s="20" t="e">
        <f>IF(AND(#REF!&gt;0,ISNUMBER(#REF!)),IF(fix15M[[#This Row],[ABBib]]&gt;0,J95+1,J95),0)</f>
        <v>#REF!</v>
      </c>
    </row>
    <row r="97" spans="9:10" x14ac:dyDescent="0.25">
      <c r="I97" s="20">
        <f>IFERROR(VLOOKUP(#REF!,PRSMen2017[],1,FALSE),0)</f>
        <v>0</v>
      </c>
      <c r="J97" s="20" t="e">
        <f>IF(AND(#REF!&gt;0,ISNUMBER(#REF!)),IF(fix15M[[#This Row],[ABBib]]&gt;0,J96+1,J96),0)</f>
        <v>#REF!</v>
      </c>
    </row>
    <row r="98" spans="9:10" x14ac:dyDescent="0.25">
      <c r="I98" s="20">
        <f>IFERROR(VLOOKUP(#REF!,PRSMen2017[],1,FALSE),0)</f>
        <v>0</v>
      </c>
      <c r="J98" s="20" t="e">
        <f>IF(AND(#REF!&gt;0,ISNUMBER(#REF!)),IF(fix15M[[#This Row],[ABBib]]&gt;0,J97+1,J97),0)</f>
        <v>#REF!</v>
      </c>
    </row>
    <row r="99" spans="9:10" x14ac:dyDescent="0.25">
      <c r="I99" s="20">
        <f>IFERROR(VLOOKUP(#REF!,PRSMen2017[],1,FALSE),0)</f>
        <v>0</v>
      </c>
      <c r="J99" s="20" t="e">
        <f>IF(AND(#REF!&gt;0,ISNUMBER(#REF!)),IF(fix15M[[#This Row],[ABBib]]&gt;0,J98+1,J98),0)</f>
        <v>#REF!</v>
      </c>
    </row>
    <row r="100" spans="9:10" x14ac:dyDescent="0.25">
      <c r="I100" s="20">
        <f>IFERROR(VLOOKUP(#REF!,PRSMen2017[],1,FALSE),0)</f>
        <v>0</v>
      </c>
      <c r="J100" s="20" t="e">
        <f>IF(AND(#REF!&gt;0,ISNUMBER(#REF!)),IF(fix15M[[#This Row],[ABBib]]&gt;0,J99+1,J99),0)</f>
        <v>#REF!</v>
      </c>
    </row>
    <row r="101" spans="9:10" x14ac:dyDescent="0.25">
      <c r="I101" s="20">
        <f>IFERROR(VLOOKUP(#REF!,PRSMen2017[],1,FALSE),0)</f>
        <v>0</v>
      </c>
      <c r="J101" s="20" t="e">
        <f>IF(AND(#REF!&gt;0,ISNUMBER(#REF!)),IF(fix15M[[#This Row],[ABBib]]&gt;0,J100+1,J100),0)</f>
        <v>#REF!</v>
      </c>
    </row>
    <row r="102" spans="9:10" x14ac:dyDescent="0.25">
      <c r="I102" s="20">
        <f>IFERROR(VLOOKUP(#REF!,PRSMen2017[],1,FALSE),0)</f>
        <v>0</v>
      </c>
      <c r="J102" s="20" t="e">
        <f>IF(AND(#REF!&gt;0,ISNUMBER(#REF!)),IF(fix15M[[#This Row],[ABBib]]&gt;0,J101+1,J101),0)</f>
        <v>#REF!</v>
      </c>
    </row>
    <row r="103" spans="9:10" x14ac:dyDescent="0.25">
      <c r="I103" s="20">
        <f>IFERROR(VLOOKUP(#REF!,PRSMen2017[],1,FALSE),0)</f>
        <v>0</v>
      </c>
      <c r="J103" s="20" t="e">
        <f>IF(AND(#REF!&gt;0,ISNUMBER(#REF!)),IF(fix15M[[#This Row],[ABBib]]&gt;0,J102+1,J102),0)</f>
        <v>#REF!</v>
      </c>
    </row>
    <row r="104" spans="9:10" x14ac:dyDescent="0.25">
      <c r="I104" s="20">
        <f>IFERROR(VLOOKUP(#REF!,PRSMen2017[],1,FALSE),0)</f>
        <v>0</v>
      </c>
      <c r="J104" s="20" t="e">
        <f>IF(AND(#REF!&gt;0,ISNUMBER(#REF!)),IF(fix15M[[#This Row],[ABBib]]&gt;0,J103+1,J103),0)</f>
        <v>#REF!</v>
      </c>
    </row>
    <row r="105" spans="9:10" x14ac:dyDescent="0.25">
      <c r="I105" s="20">
        <f>IFERROR(VLOOKUP(#REF!,PRSMen2017[],1,FALSE),0)</f>
        <v>0</v>
      </c>
      <c r="J105" s="20" t="e">
        <f>IF(AND(#REF!&gt;0,ISNUMBER(#REF!)),IF(fix15M[[#This Row],[ABBib]]&gt;0,J104+1,J104),0)</f>
        <v>#REF!</v>
      </c>
    </row>
    <row r="106" spans="9:10" x14ac:dyDescent="0.25">
      <c r="I106" s="20">
        <f>IFERROR(VLOOKUP(#REF!,PRSMen2017[],1,FALSE),0)</f>
        <v>0</v>
      </c>
      <c r="J106" s="20" t="e">
        <f>IF(AND(#REF!&gt;0,ISNUMBER(#REF!)),IF(fix15M[[#This Row],[ABBib]]&gt;0,J105+1,J105),0)</f>
        <v>#REF!</v>
      </c>
    </row>
    <row r="107" spans="9:10" x14ac:dyDescent="0.25">
      <c r="I107" s="20">
        <f>IFERROR(VLOOKUP(#REF!,PRSMen2017[],1,FALSE),0)</f>
        <v>0</v>
      </c>
      <c r="J107" s="20" t="e">
        <f>IF(AND(#REF!&gt;0,ISNUMBER(#REF!)),IF(fix15M[[#This Row],[ABBib]]&gt;0,J106+1,J106),0)</f>
        <v>#REF!</v>
      </c>
    </row>
    <row r="108" spans="9:10" x14ac:dyDescent="0.25">
      <c r="I108" s="20">
        <f>IFERROR(VLOOKUP(#REF!,PRSMen2017[],1,FALSE),0)</f>
        <v>0</v>
      </c>
      <c r="J108" s="20" t="e">
        <f>IF(AND(#REF!&gt;0,ISNUMBER(#REF!)),IF(fix15M[[#This Row],[ABBib]]&gt;0,J107+1,J107),0)</f>
        <v>#REF!</v>
      </c>
    </row>
    <row r="109" spans="9:10" x14ac:dyDescent="0.25">
      <c r="I109" s="20">
        <f>IFERROR(VLOOKUP(#REF!,PRSMen2017[],1,FALSE),0)</f>
        <v>0</v>
      </c>
      <c r="J109" s="20" t="e">
        <f>IF(AND(#REF!&gt;0,ISNUMBER(#REF!)),IF(fix15M[[#This Row],[ABBib]]&gt;0,J108+1,J108),0)</f>
        <v>#REF!</v>
      </c>
    </row>
    <row r="110" spans="9:10" x14ac:dyDescent="0.25">
      <c r="I110" s="20">
        <f>IFERROR(VLOOKUP(#REF!,PRSMen2017[],1,FALSE),0)</f>
        <v>0</v>
      </c>
      <c r="J110" s="20" t="e">
        <f>IF(AND(#REF!&gt;0,ISNUMBER(#REF!)),IF(fix15M[[#This Row],[ABBib]]&gt;0,J109+1,J109),0)</f>
        <v>#REF!</v>
      </c>
    </row>
    <row r="111" spans="9:10" x14ac:dyDescent="0.25">
      <c r="I111" s="20">
        <f>IFERROR(VLOOKUP(#REF!,PRSMen2017[],1,FALSE),0)</f>
        <v>0</v>
      </c>
      <c r="J111" s="20" t="e">
        <f>IF(AND(#REF!&gt;0,ISNUMBER(#REF!)),IF(fix15M[[#This Row],[ABBib]]&gt;0,J110+1,J110),0)</f>
        <v>#REF!</v>
      </c>
    </row>
    <row r="112" spans="9:10" x14ac:dyDescent="0.25">
      <c r="I112" s="20">
        <f>IFERROR(VLOOKUP(#REF!,PRSMen2017[],1,FALSE),0)</f>
        <v>0</v>
      </c>
      <c r="J112" s="20" t="e">
        <f>IF(AND(#REF!&gt;0,ISNUMBER(#REF!)),IF(fix15M[[#This Row],[ABBib]]&gt;0,J111+1,J111),0)</f>
        <v>#REF!</v>
      </c>
    </row>
    <row r="113" spans="9:10" x14ac:dyDescent="0.25">
      <c r="I113" s="20">
        <f>IFERROR(VLOOKUP(#REF!,PRSMen2017[],1,FALSE),0)</f>
        <v>0</v>
      </c>
      <c r="J113" s="20" t="e">
        <f>IF(AND(#REF!&gt;0,ISNUMBER(#REF!)),IF(fix15M[[#This Row],[ABBib]]&gt;0,J112+1,J112),0)</f>
        <v>#REF!</v>
      </c>
    </row>
    <row r="114" spans="9:10" x14ac:dyDescent="0.25">
      <c r="I114" s="20">
        <f>IFERROR(VLOOKUP(#REF!,PRSMen2017[],1,FALSE),0)</f>
        <v>0</v>
      </c>
      <c r="J114" s="20" t="e">
        <f>IF(AND(#REF!&gt;0,ISNUMBER(#REF!)),IF(fix15M[[#This Row],[ABBib]]&gt;0,J113+1,J113),0)</f>
        <v>#REF!</v>
      </c>
    </row>
    <row r="115" spans="9:10" x14ac:dyDescent="0.25">
      <c r="I115" s="20">
        <f>IFERROR(VLOOKUP(#REF!,PRSMen2017[],1,FALSE),0)</f>
        <v>0</v>
      </c>
      <c r="J115" s="20" t="e">
        <f>IF(AND(#REF!&gt;0,ISNUMBER(#REF!)),IF(fix15M[[#This Row],[ABBib]]&gt;0,J114+1,J114),0)</f>
        <v>#REF!</v>
      </c>
    </row>
    <row r="116" spans="9:10" x14ac:dyDescent="0.25">
      <c r="I116" s="20">
        <f>IFERROR(VLOOKUP(#REF!,PRSMen2017[],1,FALSE),0)</f>
        <v>0</v>
      </c>
      <c r="J116" s="20" t="e">
        <f>IF(AND(#REF!&gt;0,ISNUMBER(#REF!)),IF(fix15M[[#This Row],[ABBib]]&gt;0,J115+1,J115),0)</f>
        <v>#REF!</v>
      </c>
    </row>
    <row r="117" spans="9:10" x14ac:dyDescent="0.25">
      <c r="I117" s="20">
        <f>IFERROR(VLOOKUP(#REF!,PRSMen2017[],1,FALSE),0)</f>
        <v>0</v>
      </c>
      <c r="J117" s="20" t="e">
        <f>IF(AND(#REF!&gt;0,ISNUMBER(#REF!)),IF(fix15M[[#This Row],[ABBib]]&gt;0,J116+1,J116),0)</f>
        <v>#REF!</v>
      </c>
    </row>
    <row r="118" spans="9:10" x14ac:dyDescent="0.25">
      <c r="I118" s="20">
        <f>IFERROR(VLOOKUP(#REF!,PRSMen2017[],1,FALSE),0)</f>
        <v>0</v>
      </c>
      <c r="J118" s="20" t="e">
        <f>IF(AND(#REF!&gt;0,ISNUMBER(#REF!)),IF(fix15M[[#This Row],[ABBib]]&gt;0,J117+1,J117),0)</f>
        <v>#REF!</v>
      </c>
    </row>
    <row r="119" spans="9:10" x14ac:dyDescent="0.25">
      <c r="I119" s="20">
        <f>IFERROR(VLOOKUP(#REF!,PRSMen2017[],1,FALSE),0)</f>
        <v>0</v>
      </c>
      <c r="J119" s="20" t="e">
        <f>IF(AND(#REF!&gt;0,ISNUMBER(#REF!)),IF(fix15M[[#This Row],[ABBib]]&gt;0,J118+1,J118),0)</f>
        <v>#REF!</v>
      </c>
    </row>
    <row r="120" spans="9:10" x14ac:dyDescent="0.25">
      <c r="I120" s="20">
        <f>IFERROR(VLOOKUP(#REF!,PRSMen2017[],1,FALSE),0)</f>
        <v>0</v>
      </c>
      <c r="J120" s="20" t="e">
        <f>IF(AND(#REF!&gt;0,ISNUMBER(#REF!)),IF(fix15M[[#This Row],[ABBib]]&gt;0,J119+1,J119),0)</f>
        <v>#REF!</v>
      </c>
    </row>
    <row r="121" spans="9:10" x14ac:dyDescent="0.25">
      <c r="I121" s="20">
        <f>IFERROR(VLOOKUP(#REF!,PRSMen2017[],1,FALSE),0)</f>
        <v>0</v>
      </c>
      <c r="J121" s="20" t="e">
        <f>IF(AND(#REF!&gt;0,ISNUMBER(#REF!)),IF(fix15M[[#This Row],[ABBib]]&gt;0,J120+1,J120),0)</f>
        <v>#REF!</v>
      </c>
    </row>
    <row r="122" spans="9:10" x14ac:dyDescent="0.25">
      <c r="I122" s="20">
        <f>IFERROR(VLOOKUP(#REF!,PRSMen2017[],1,FALSE),0)</f>
        <v>0</v>
      </c>
      <c r="J122" s="20" t="e">
        <f>IF(AND(#REF!&gt;0,ISNUMBER(#REF!)),IF(fix15M[[#This Row],[ABBib]]&gt;0,J121+1,J121),0)</f>
        <v>#REF!</v>
      </c>
    </row>
    <row r="123" spans="9:10" x14ac:dyDescent="0.25">
      <c r="I123" s="20">
        <f>IFERROR(VLOOKUP(#REF!,PRSMen2017[],1,FALSE),0)</f>
        <v>0</v>
      </c>
      <c r="J123" s="20" t="e">
        <f>IF(AND(#REF!&gt;0,ISNUMBER(#REF!)),IF(fix15M[[#This Row],[ABBib]]&gt;0,J122+1,J122),0)</f>
        <v>#REF!</v>
      </c>
    </row>
    <row r="124" spans="9:10" x14ac:dyDescent="0.25">
      <c r="I124" s="20">
        <f>IFERROR(VLOOKUP(#REF!,PRSMen2017[],1,FALSE),0)</f>
        <v>0</v>
      </c>
      <c r="J124" s="20" t="e">
        <f>IF(AND(#REF!&gt;0,ISNUMBER(#REF!)),IF(fix15M[[#This Row],[ABBib]]&gt;0,J123+1,J123),0)</f>
        <v>#REF!</v>
      </c>
    </row>
    <row r="125" spans="9:10" x14ac:dyDescent="0.25">
      <c r="I125" s="20">
        <f>IFERROR(VLOOKUP(#REF!,PRSMen2017[],1,FALSE),0)</f>
        <v>0</v>
      </c>
      <c r="J125" s="20" t="e">
        <f>IF(AND(#REF!&gt;0,ISNUMBER(#REF!)),IF(fix15M[[#This Row],[ABBib]]&gt;0,J124+1,J124),0)</f>
        <v>#REF!</v>
      </c>
    </row>
    <row r="126" spans="9:10" x14ac:dyDescent="0.25">
      <c r="I126" s="20">
        <f>IFERROR(VLOOKUP(#REF!,PRSMen2017[],1,FALSE),0)</f>
        <v>0</v>
      </c>
      <c r="J126" s="20" t="e">
        <f>IF(AND(#REF!&gt;0,ISNUMBER(#REF!)),IF(fix15M[[#This Row],[ABBib]]&gt;0,J125+1,J125),0)</f>
        <v>#REF!</v>
      </c>
    </row>
    <row r="127" spans="9:10" x14ac:dyDescent="0.25">
      <c r="I127" s="20">
        <f>IFERROR(VLOOKUP(#REF!,PRSMen2017[],1,FALSE),0)</f>
        <v>0</v>
      </c>
      <c r="J127" s="20" t="e">
        <f>IF(AND(#REF!&gt;0,ISNUMBER(#REF!)),IF(fix15M[[#This Row],[ABBib]]&gt;0,J126+1,J126),0)</f>
        <v>#REF!</v>
      </c>
    </row>
    <row r="128" spans="9:10" x14ac:dyDescent="0.25">
      <c r="I128" s="20">
        <f>IFERROR(VLOOKUP(#REF!,PRSMen2017[],1,FALSE),0)</f>
        <v>0</v>
      </c>
      <c r="J128" s="20" t="e">
        <f>IF(AND(#REF!&gt;0,ISNUMBER(#REF!)),IF(fix15M[[#This Row],[ABBib]]&gt;0,J127+1,J127),0)</f>
        <v>#REF!</v>
      </c>
    </row>
    <row r="129" spans="9:10" x14ac:dyDescent="0.25">
      <c r="I129" s="20">
        <f>IFERROR(VLOOKUP(#REF!,PRSMen2017[],1,FALSE),0)</f>
        <v>0</v>
      </c>
      <c r="J129" s="20" t="e">
        <f>IF(AND(#REF!&gt;0,ISNUMBER(#REF!)),IF(fix15M[[#This Row],[ABBib]]&gt;0,J128+1,J128),0)</f>
        <v>#REF!</v>
      </c>
    </row>
    <row r="130" spans="9:10" x14ac:dyDescent="0.25">
      <c r="I130" s="20">
        <f>IFERROR(VLOOKUP(#REF!,PRSMen2017[],1,FALSE),0)</f>
        <v>0</v>
      </c>
      <c r="J130" s="20" t="e">
        <f>IF(AND(#REF!&gt;0,ISNUMBER(#REF!)),IF(fix15M[[#This Row],[ABBib]]&gt;0,J129+1,J129),0)</f>
        <v>#REF!</v>
      </c>
    </row>
    <row r="131" spans="9:10" x14ac:dyDescent="0.25">
      <c r="I131" s="20">
        <f>IFERROR(VLOOKUP(#REF!,PRSMen2017[],1,FALSE),0)</f>
        <v>0</v>
      </c>
      <c r="J131" s="20" t="e">
        <f>IF(AND(#REF!&gt;0,ISNUMBER(#REF!)),IF(fix15M[[#This Row],[ABBib]]&gt;0,J130+1,J130),0)</f>
        <v>#REF!</v>
      </c>
    </row>
    <row r="132" spans="9:10" x14ac:dyDescent="0.25">
      <c r="I132" s="20">
        <f>IFERROR(VLOOKUP(#REF!,PRSMen2017[],1,FALSE),0)</f>
        <v>0</v>
      </c>
      <c r="J132" s="20" t="e">
        <f>IF(AND(#REF!&gt;0,ISNUMBER(#REF!)),IF(fix15M[[#This Row],[ABBib]]&gt;0,J131+1,J131),0)</f>
        <v>#REF!</v>
      </c>
    </row>
    <row r="133" spans="9:10" x14ac:dyDescent="0.25">
      <c r="I133" s="20">
        <f>IFERROR(VLOOKUP(#REF!,PRSMen2017[],1,FALSE),0)</f>
        <v>0</v>
      </c>
      <c r="J133" s="20" t="e">
        <f>IF(AND(#REF!&gt;0,ISNUMBER(#REF!)),IF(fix15M[[#This Row],[ABBib]]&gt;0,J132+1,J132),0)</f>
        <v>#REF!</v>
      </c>
    </row>
    <row r="134" spans="9:10" x14ac:dyDescent="0.25">
      <c r="I134" s="20">
        <f>IFERROR(VLOOKUP(#REF!,PRSMen2017[],1,FALSE),0)</f>
        <v>0</v>
      </c>
      <c r="J134" s="20" t="e">
        <f>IF(AND(#REF!&gt;0,ISNUMBER(#REF!)),IF(fix15M[[#This Row],[ABBib]]&gt;0,J133+1,J133),0)</f>
        <v>#REF!</v>
      </c>
    </row>
    <row r="135" spans="9:10" x14ac:dyDescent="0.25">
      <c r="I135" s="20">
        <f>IFERROR(VLOOKUP(#REF!,PRSMen2017[],1,FALSE),0)</f>
        <v>0</v>
      </c>
      <c r="J135" s="20" t="e">
        <f>IF(AND(#REF!&gt;0,ISNUMBER(#REF!)),IF(fix15M[[#This Row],[ABBib]]&gt;0,J134+1,J134),0)</f>
        <v>#REF!</v>
      </c>
    </row>
    <row r="136" spans="9:10" x14ac:dyDescent="0.25">
      <c r="I136" s="20">
        <f>IFERROR(VLOOKUP(#REF!,PRSMen2017[],1,FALSE),0)</f>
        <v>0</v>
      </c>
      <c r="J136" s="20" t="e">
        <f>IF(AND(#REF!&gt;0,ISNUMBER(#REF!)),IF(fix15M[[#This Row],[ABBib]]&gt;0,J135+1,J135),0)</f>
        <v>#REF!</v>
      </c>
    </row>
    <row r="137" spans="9:10" x14ac:dyDescent="0.25">
      <c r="I137" s="20">
        <f>IFERROR(VLOOKUP(#REF!,PRSMen2017[],1,FALSE),0)</f>
        <v>0</v>
      </c>
      <c r="J137" s="20" t="e">
        <f>IF(AND(#REF!&gt;0,ISNUMBER(#REF!)),IF(fix15M[[#This Row],[ABBib]]&gt;0,J136+1,J136),0)</f>
        <v>#REF!</v>
      </c>
    </row>
    <row r="138" spans="9:10" x14ac:dyDescent="0.25">
      <c r="I138" s="20">
        <f>IFERROR(VLOOKUP(#REF!,PRSMen2017[],1,FALSE),0)</f>
        <v>0</v>
      </c>
      <c r="J138" s="20" t="e">
        <f>IF(AND(#REF!&gt;0,ISNUMBER(#REF!)),IF(fix15M[[#This Row],[ABBib]]&gt;0,J137+1,J137),0)</f>
        <v>#REF!</v>
      </c>
    </row>
    <row r="139" spans="9:10" x14ac:dyDescent="0.25">
      <c r="I139" s="20">
        <f>IFERROR(VLOOKUP(#REF!,PRSMen2017[],1,FALSE),0)</f>
        <v>0</v>
      </c>
      <c r="J139" s="20" t="e">
        <f>IF(AND(#REF!&gt;0,ISNUMBER(#REF!)),IF(fix15M[[#This Row],[ABBib]]&gt;0,J138+1,J138),0)</f>
        <v>#REF!</v>
      </c>
    </row>
    <row r="140" spans="9:10" x14ac:dyDescent="0.25">
      <c r="I140" s="20">
        <f>IFERROR(VLOOKUP(#REF!,PRSMen2017[],1,FALSE),0)</f>
        <v>0</v>
      </c>
      <c r="J140" s="20" t="e">
        <f>IF(AND(#REF!&gt;0,ISNUMBER(#REF!)),IF(fix15M[[#This Row],[ABBib]]&gt;0,J139+1,J139),0)</f>
        <v>#REF!</v>
      </c>
    </row>
    <row r="141" spans="9:10" x14ac:dyDescent="0.25">
      <c r="I141" s="20">
        <f>IFERROR(VLOOKUP(#REF!,PRSMen2017[],1,FALSE),0)</f>
        <v>0</v>
      </c>
      <c r="J141" s="20" t="e">
        <f>IF(AND(#REF!&gt;0,ISNUMBER(#REF!)),IF(fix15M[[#This Row],[ABBib]]&gt;0,J140+1,J140),0)</f>
        <v>#REF!</v>
      </c>
    </row>
    <row r="142" spans="9:10" x14ac:dyDescent="0.25">
      <c r="I142" s="20">
        <f>IFERROR(VLOOKUP(#REF!,PRSMen2017[],1,FALSE),0)</f>
        <v>0</v>
      </c>
      <c r="J142" s="20" t="e">
        <f>IF(AND(#REF!&gt;0,ISNUMBER(#REF!)),IF(fix15M[[#This Row],[ABBib]]&gt;0,J141+1,J141),0)</f>
        <v>#REF!</v>
      </c>
    </row>
    <row r="143" spans="9:10" x14ac:dyDescent="0.25">
      <c r="I143" s="20">
        <f>IFERROR(VLOOKUP(#REF!,PRSMen2017[],1,FALSE),0)</f>
        <v>0</v>
      </c>
      <c r="J143" s="20" t="e">
        <f>IF(AND(#REF!&gt;0,ISNUMBER(#REF!)),IF(fix15M[[#This Row],[ABBib]]&gt;0,J142+1,J142),0)</f>
        <v>#REF!</v>
      </c>
    </row>
    <row r="144" spans="9:10" x14ac:dyDescent="0.25">
      <c r="I144" s="20">
        <f>IFERROR(VLOOKUP(#REF!,PRSMen2017[],1,FALSE),0)</f>
        <v>0</v>
      </c>
      <c r="J144" s="20" t="e">
        <f>IF(AND(#REF!&gt;0,ISNUMBER(#REF!)),IF(fix15M[[#This Row],[ABBib]]&gt;0,J143+1,J143),0)</f>
        <v>#REF!</v>
      </c>
    </row>
    <row r="145" spans="9:10" x14ac:dyDescent="0.25">
      <c r="I145" s="20">
        <f>IFERROR(VLOOKUP(#REF!,PRSMen2017[],1,FALSE),0)</f>
        <v>0</v>
      </c>
      <c r="J145" s="20" t="e">
        <f>IF(AND(#REF!&gt;0,ISNUMBER(#REF!)),IF(fix15M[[#This Row],[ABBib]]&gt;0,J144+1,J144),0)</f>
        <v>#REF!</v>
      </c>
    </row>
    <row r="146" spans="9:10" x14ac:dyDescent="0.25">
      <c r="I146" s="20">
        <f>IFERROR(VLOOKUP(#REF!,PRSMen2017[],1,FALSE),0)</f>
        <v>0</v>
      </c>
      <c r="J146" s="20" t="e">
        <f>IF(AND(#REF!&gt;0,ISNUMBER(#REF!)),IF(fix15M[[#This Row],[ABBib]]&gt;0,J145+1,J145),0)</f>
        <v>#REF!</v>
      </c>
    </row>
    <row r="147" spans="9:10" x14ac:dyDescent="0.25">
      <c r="I147" s="20">
        <f>IFERROR(VLOOKUP(#REF!,PRSMen2017[],1,FALSE),0)</f>
        <v>0</v>
      </c>
      <c r="J147" s="20" t="e">
        <f>IF(AND(#REF!&gt;0,ISNUMBER(#REF!)),IF(fix15M[[#This Row],[ABBib]]&gt;0,J146+1,J146),0)</f>
        <v>#REF!</v>
      </c>
    </row>
    <row r="148" spans="9:10" x14ac:dyDescent="0.25">
      <c r="I148" s="20">
        <f>IFERROR(VLOOKUP(#REF!,PRSMen2017[],1,FALSE),0)</f>
        <v>0</v>
      </c>
      <c r="J148" s="20" t="e">
        <f>IF(AND(#REF!&gt;0,ISNUMBER(#REF!)),IF(fix15M[[#This Row],[ABBib]]&gt;0,J147+1,J147),0)</f>
        <v>#REF!</v>
      </c>
    </row>
    <row r="149" spans="9:10" x14ac:dyDescent="0.25">
      <c r="I149" s="20">
        <f>IFERROR(VLOOKUP(#REF!,PRSMen2017[],1,FALSE),0)</f>
        <v>0</v>
      </c>
      <c r="J149" s="20" t="e">
        <f>IF(AND(#REF!&gt;0,ISNUMBER(#REF!)),IF(fix15M[[#This Row],[ABBib]]&gt;0,J148+1,J148),0)</f>
        <v>#REF!</v>
      </c>
    </row>
    <row r="150" spans="9:10" x14ac:dyDescent="0.25">
      <c r="I150" s="20">
        <f>IFERROR(VLOOKUP(#REF!,PRSMen2017[],1,FALSE),0)</f>
        <v>0</v>
      </c>
      <c r="J150" s="20" t="e">
        <f>IF(AND(#REF!&gt;0,ISNUMBER(#REF!)),IF(fix15M[[#This Row],[ABBib]]&gt;0,J149+1,J149),0)</f>
        <v>#REF!</v>
      </c>
    </row>
    <row r="151" spans="9:10" x14ac:dyDescent="0.25">
      <c r="I151" s="20">
        <f>IFERROR(VLOOKUP(#REF!,PRSMen2017[],1,FALSE),0)</f>
        <v>0</v>
      </c>
      <c r="J151" s="20" t="e">
        <f>IF(AND(#REF!&gt;0,ISNUMBER(#REF!)),IF(fix15M[[#This Row],[ABBib]]&gt;0,J150+1,J150),0)</f>
        <v>#REF!</v>
      </c>
    </row>
    <row r="152" spans="9:10" x14ac:dyDescent="0.25">
      <c r="I152" s="20">
        <f>IFERROR(VLOOKUP(#REF!,PRSMen2017[],1,FALSE),0)</f>
        <v>0</v>
      </c>
      <c r="J152" s="20" t="e">
        <f>IF(AND(#REF!&gt;0,ISNUMBER(#REF!)),IF(fix15M[[#This Row],[ABBib]]&gt;0,J151+1,J151),0)</f>
        <v>#REF!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5" sqref="I5"/>
    </sheetView>
  </sheetViews>
  <sheetFormatPr defaultRowHeight="15" x14ac:dyDescent="0.25"/>
  <cols>
    <col min="1" max="1" width="20.28515625" style="20" bestFit="1" customWidth="1"/>
    <col min="2" max="2" width="3.85546875" style="20" customWidth="1"/>
    <col min="3" max="3" width="8.5703125" style="20" bestFit="1" customWidth="1"/>
    <col min="4" max="4" width="22.28515625" bestFit="1" customWidth="1"/>
    <col min="5" max="5" width="5" bestFit="1" customWidth="1"/>
    <col min="6" max="6" width="7" bestFit="1" customWidth="1"/>
    <col min="10" max="10" width="9.140625" style="68"/>
  </cols>
  <sheetData>
    <row r="1" spans="1:10" x14ac:dyDescent="0.25">
      <c r="A1" s="20" t="s">
        <v>314</v>
      </c>
    </row>
    <row r="2" spans="1:10" x14ac:dyDescent="0.25">
      <c r="I2" s="20" t="s">
        <v>85</v>
      </c>
      <c r="J2" s="68" t="s">
        <v>84</v>
      </c>
    </row>
    <row r="3" spans="1:10" x14ac:dyDescent="0.25">
      <c r="I3" s="20">
        <f>IFERROR(VLOOKUP(C3,PRSWomen2017[],1,FALSE),0)</f>
        <v>0</v>
      </c>
      <c r="J3" s="68">
        <f>IF(AND(A3&gt;0,ISNUMBER(A3)),IF(fix16L[[#This Row],[ABBib]]&gt;0,J2+1,J2),0)</f>
        <v>0</v>
      </c>
    </row>
    <row r="4" spans="1:10" x14ac:dyDescent="0.25">
      <c r="A4" s="20" t="s">
        <v>81</v>
      </c>
      <c r="B4" s="20" t="s">
        <v>82</v>
      </c>
      <c r="C4" s="20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68">
        <f>IF(AND(A4&gt;0,ISNUMBER(A4)),IF(fix16L[[#This Row],[ABBib]]&gt;0,J3+1,J3),0)</f>
        <v>0</v>
      </c>
    </row>
    <row r="5" spans="1:10" x14ac:dyDescent="0.25">
      <c r="A5" s="20">
        <v>1</v>
      </c>
      <c r="B5" s="20">
        <v>15</v>
      </c>
      <c r="C5" s="20">
        <v>107747</v>
      </c>
      <c r="D5" t="s">
        <v>235</v>
      </c>
      <c r="E5">
        <v>1998</v>
      </c>
      <c r="F5" t="s">
        <v>98</v>
      </c>
      <c r="I5" s="20">
        <f>IFERROR(VLOOKUP(C5,PRSWomen2017[],1,FALSE),0)</f>
        <v>107747</v>
      </c>
      <c r="J5" s="68">
        <f>IF(AND(A5&gt;0,ISNUMBER(A5)),IF(fix16L[[#This Row],[ABBib]]&gt;0,J4+1,J4),0)</f>
        <v>1</v>
      </c>
    </row>
    <row r="6" spans="1:10" x14ac:dyDescent="0.25">
      <c r="A6" s="20">
        <v>2</v>
      </c>
      <c r="B6" s="20">
        <v>11</v>
      </c>
      <c r="C6" s="20">
        <v>415213</v>
      </c>
      <c r="D6" t="s">
        <v>276</v>
      </c>
      <c r="E6">
        <v>1997</v>
      </c>
      <c r="F6" t="s">
        <v>277</v>
      </c>
      <c r="I6" s="20">
        <f>IFERROR(VLOOKUP(C6,PRSWomen2017[],1,FALSE),0)</f>
        <v>415213</v>
      </c>
      <c r="J6" s="68">
        <f>IF(AND(A6&gt;0,ISNUMBER(A6)),IF(fix16L[[#This Row],[ABBib]]&gt;0,J5+1,J5),0)</f>
        <v>2</v>
      </c>
    </row>
    <row r="7" spans="1:10" x14ac:dyDescent="0.25">
      <c r="A7" s="20">
        <v>3</v>
      </c>
      <c r="B7" s="20">
        <v>14</v>
      </c>
      <c r="C7" s="20">
        <v>107697</v>
      </c>
      <c r="D7" t="s">
        <v>590</v>
      </c>
      <c r="E7">
        <v>1997</v>
      </c>
      <c r="F7" t="s">
        <v>98</v>
      </c>
      <c r="I7" s="20">
        <f>IFERROR(VLOOKUP(C7,PRSWomen2017[],1,FALSE),0)</f>
        <v>0</v>
      </c>
      <c r="J7" s="68">
        <f>IF(AND(A7&gt;0,ISNUMBER(A7)),IF(fix16L[[#This Row],[ABBib]]&gt;0,J6+1,J6),0)</f>
        <v>2</v>
      </c>
    </row>
    <row r="8" spans="1:10" x14ac:dyDescent="0.25">
      <c r="A8" s="20">
        <v>4</v>
      </c>
      <c r="B8" s="20">
        <v>1</v>
      </c>
      <c r="C8" s="20">
        <v>506109</v>
      </c>
      <c r="D8" t="s">
        <v>241</v>
      </c>
      <c r="E8">
        <v>1991</v>
      </c>
      <c r="F8" t="s">
        <v>242</v>
      </c>
      <c r="I8" s="20">
        <f>IFERROR(VLOOKUP(C8,PRSWomen2017[],1,FALSE),0)</f>
        <v>0</v>
      </c>
      <c r="J8" s="68">
        <f>IF(AND(A8&gt;0,ISNUMBER(A8)),IF(fix16L[[#This Row],[ABBib]]&gt;0,J7+1,J7),0)</f>
        <v>2</v>
      </c>
    </row>
    <row r="9" spans="1:10" x14ac:dyDescent="0.25">
      <c r="A9" s="20">
        <v>5</v>
      </c>
      <c r="B9" s="20">
        <v>8</v>
      </c>
      <c r="C9" s="20">
        <v>107698</v>
      </c>
      <c r="D9" t="s">
        <v>591</v>
      </c>
      <c r="E9">
        <v>1997</v>
      </c>
      <c r="F9" t="s">
        <v>98</v>
      </c>
      <c r="I9" s="20">
        <f>IFERROR(VLOOKUP(C9,PRSWomen2017[],1,FALSE),0)</f>
        <v>0</v>
      </c>
      <c r="J9" s="68">
        <f>IF(AND(A9&gt;0,ISNUMBER(A9)),IF(fix16L[[#This Row],[ABBib]]&gt;0,J8+1,J8),0)</f>
        <v>2</v>
      </c>
    </row>
    <row r="10" spans="1:10" x14ac:dyDescent="0.25">
      <c r="A10" s="20">
        <v>6</v>
      </c>
      <c r="B10" s="20">
        <v>6</v>
      </c>
      <c r="C10" s="20">
        <v>107648</v>
      </c>
      <c r="D10" t="s">
        <v>247</v>
      </c>
      <c r="E10">
        <v>1997</v>
      </c>
      <c r="F10" t="s">
        <v>98</v>
      </c>
      <c r="I10" s="20">
        <f>IFERROR(VLOOKUP(C10,PRSWomen2017[],1,FALSE),0)</f>
        <v>107648</v>
      </c>
      <c r="J10" s="68">
        <f>IF(AND(A10&gt;0,ISNUMBER(A10)),IF(fix16L[[#This Row],[ABBib]]&gt;0,J9+1,J9),0)</f>
        <v>3</v>
      </c>
    </row>
    <row r="11" spans="1:10" x14ac:dyDescent="0.25">
      <c r="A11" s="20">
        <v>7</v>
      </c>
      <c r="B11" s="20">
        <v>9</v>
      </c>
      <c r="C11" s="20">
        <v>107868</v>
      </c>
      <c r="D11" t="s">
        <v>106</v>
      </c>
      <c r="E11">
        <v>1999</v>
      </c>
      <c r="F11" t="s">
        <v>98</v>
      </c>
      <c r="I11" s="20">
        <f>IFERROR(VLOOKUP(C11,PRSWomen2017[],1,FALSE),0)</f>
        <v>0</v>
      </c>
      <c r="J11" s="68">
        <f>IF(AND(A11&gt;0,ISNUMBER(A11)),IF(fix16L[[#This Row],[ABBib]]&gt;0,J10+1,J10),0)</f>
        <v>3</v>
      </c>
    </row>
    <row r="12" spans="1:10" x14ac:dyDescent="0.25">
      <c r="A12" s="20">
        <v>8</v>
      </c>
      <c r="B12" s="20">
        <v>7</v>
      </c>
      <c r="C12" s="20">
        <v>107869</v>
      </c>
      <c r="D12" t="s">
        <v>153</v>
      </c>
      <c r="E12">
        <v>1999</v>
      </c>
      <c r="F12" t="s">
        <v>98</v>
      </c>
      <c r="I12" s="20">
        <f>IFERROR(VLOOKUP(C12,PRSWomen2017[],1,FALSE),0)</f>
        <v>0</v>
      </c>
      <c r="J12" s="68">
        <f>IF(AND(A12&gt;0,ISNUMBER(A12)),IF(fix16L[[#This Row],[ABBib]]&gt;0,J11+1,J11),0)</f>
        <v>3</v>
      </c>
    </row>
    <row r="13" spans="1:10" x14ac:dyDescent="0.25">
      <c r="A13" s="20">
        <v>9</v>
      </c>
      <c r="B13" s="20">
        <v>17</v>
      </c>
      <c r="C13" s="20">
        <v>107854</v>
      </c>
      <c r="D13" t="s">
        <v>155</v>
      </c>
      <c r="E13">
        <v>1999</v>
      </c>
      <c r="F13" t="s">
        <v>98</v>
      </c>
      <c r="I13" s="20">
        <f>IFERROR(VLOOKUP(C13,PRSWomen2017[],1,FALSE),0)</f>
        <v>0</v>
      </c>
      <c r="J13" s="68">
        <f>IF(AND(A13&gt;0,ISNUMBER(A13)),IF(fix16L[[#This Row],[ABBib]]&gt;0,J12+1,J12),0)</f>
        <v>3</v>
      </c>
    </row>
    <row r="14" spans="1:10" x14ac:dyDescent="0.25">
      <c r="A14" s="20">
        <v>10</v>
      </c>
      <c r="B14" s="20">
        <v>2</v>
      </c>
      <c r="C14" s="20">
        <v>107811</v>
      </c>
      <c r="D14" t="s">
        <v>159</v>
      </c>
      <c r="E14">
        <v>1998</v>
      </c>
      <c r="F14" t="s">
        <v>98</v>
      </c>
      <c r="I14" s="20">
        <f>IFERROR(VLOOKUP(C14,PRSWomen2017[],1,FALSE),0)</f>
        <v>0</v>
      </c>
      <c r="J14" s="68">
        <f>IF(AND(A14&gt;0,ISNUMBER(A14)),IF(fix16L[[#This Row],[ABBib]]&gt;0,J13+1,J13),0)</f>
        <v>3</v>
      </c>
    </row>
    <row r="15" spans="1:10" x14ac:dyDescent="0.25">
      <c r="A15" s="20">
        <v>11</v>
      </c>
      <c r="B15" s="20">
        <v>10</v>
      </c>
      <c r="C15" s="20">
        <v>107838</v>
      </c>
      <c r="D15" t="s">
        <v>156</v>
      </c>
      <c r="E15">
        <v>1999</v>
      </c>
      <c r="F15" t="s">
        <v>98</v>
      </c>
      <c r="I15" s="20">
        <f>IFERROR(VLOOKUP(C15,PRSWomen2017[],1,FALSE),0)</f>
        <v>107838</v>
      </c>
      <c r="J15" s="68">
        <f>IF(AND(A15&gt;0,ISNUMBER(A15)),IF(fix16L[[#This Row],[ABBib]]&gt;0,J14+1,J14),0)</f>
        <v>4</v>
      </c>
    </row>
    <row r="16" spans="1:10" x14ac:dyDescent="0.25">
      <c r="A16" s="20">
        <v>12</v>
      </c>
      <c r="B16" s="20">
        <v>22</v>
      </c>
      <c r="C16" s="20">
        <v>107839</v>
      </c>
      <c r="D16" t="s">
        <v>142</v>
      </c>
      <c r="E16">
        <v>1999</v>
      </c>
      <c r="F16" t="s">
        <v>98</v>
      </c>
      <c r="I16" s="20">
        <f>IFERROR(VLOOKUP(C16,PRSWomen2017[],1,FALSE),0)</f>
        <v>107839</v>
      </c>
      <c r="J16" s="68">
        <f>IF(AND(A16&gt;0,ISNUMBER(A16)),IF(fix16L[[#This Row],[ABBib]]&gt;0,J15+1,J15),0)</f>
        <v>5</v>
      </c>
    </row>
    <row r="17" spans="1:10" x14ac:dyDescent="0.25">
      <c r="A17" s="20">
        <v>13</v>
      </c>
      <c r="B17" s="20">
        <v>16</v>
      </c>
      <c r="C17" s="20">
        <v>107993</v>
      </c>
      <c r="D17" t="s">
        <v>110</v>
      </c>
      <c r="E17">
        <v>2000</v>
      </c>
      <c r="F17" t="s">
        <v>98</v>
      </c>
      <c r="I17" s="20">
        <f>IFERROR(VLOOKUP(C17,PRSWomen2017[],1,FALSE),0)</f>
        <v>0</v>
      </c>
      <c r="J17" s="68">
        <f>IF(AND(A17&gt;0,ISNUMBER(A17)),IF(fix16L[[#This Row],[ABBib]]&gt;0,J16+1,J16),0)</f>
        <v>5</v>
      </c>
    </row>
    <row r="18" spans="1:10" x14ac:dyDescent="0.25">
      <c r="A18" s="20">
        <v>14</v>
      </c>
      <c r="B18" s="20">
        <v>26</v>
      </c>
      <c r="C18" s="20">
        <v>108002</v>
      </c>
      <c r="D18" t="s">
        <v>121</v>
      </c>
      <c r="E18">
        <v>2000</v>
      </c>
      <c r="F18" t="s">
        <v>98</v>
      </c>
      <c r="I18" s="20">
        <f>IFERROR(VLOOKUP(C18,PRSWomen2017[],1,FALSE),0)</f>
        <v>0</v>
      </c>
      <c r="J18" s="68">
        <f>IF(AND(A18&gt;0,ISNUMBER(A18)),IF(fix16L[[#This Row],[ABBib]]&gt;0,J17+1,J17),0)</f>
        <v>5</v>
      </c>
    </row>
    <row r="19" spans="1:10" x14ac:dyDescent="0.25">
      <c r="A19" s="20">
        <v>15</v>
      </c>
      <c r="B19" s="20">
        <v>27</v>
      </c>
      <c r="C19" s="20">
        <v>108010</v>
      </c>
      <c r="D19" t="s">
        <v>124</v>
      </c>
      <c r="E19">
        <v>2000</v>
      </c>
      <c r="F19" t="s">
        <v>98</v>
      </c>
      <c r="I19" s="20">
        <f>IFERROR(VLOOKUP(C19,PRSWomen2017[],1,FALSE),0)</f>
        <v>0</v>
      </c>
      <c r="J19" s="68">
        <f>IF(AND(A19&gt;0,ISNUMBER(A19)),IF(fix16L[[#This Row],[ABBib]]&gt;0,J18+1,J18),0)</f>
        <v>5</v>
      </c>
    </row>
    <row r="20" spans="1:10" x14ac:dyDescent="0.25">
      <c r="A20" s="20">
        <v>16</v>
      </c>
      <c r="B20" s="20">
        <v>23</v>
      </c>
      <c r="C20" s="20">
        <v>107843</v>
      </c>
      <c r="D20" t="s">
        <v>123</v>
      </c>
      <c r="E20">
        <v>1999</v>
      </c>
      <c r="F20" t="s">
        <v>98</v>
      </c>
      <c r="I20" s="20">
        <f>IFERROR(VLOOKUP(C20,PRSWomen2017[],1,FALSE),0)</f>
        <v>107843</v>
      </c>
      <c r="J20" s="68">
        <f>IF(AND(A20&gt;0,ISNUMBER(A20)),IF(fix16L[[#This Row],[ABBib]]&gt;0,J19+1,J19),0)</f>
        <v>6</v>
      </c>
    </row>
    <row r="21" spans="1:10" x14ac:dyDescent="0.25">
      <c r="A21" s="20">
        <v>17</v>
      </c>
      <c r="B21" s="20">
        <v>28</v>
      </c>
      <c r="C21" s="20">
        <v>108015</v>
      </c>
      <c r="D21" t="s">
        <v>122</v>
      </c>
      <c r="E21">
        <v>2000</v>
      </c>
      <c r="F21" t="s">
        <v>98</v>
      </c>
      <c r="I21" s="20">
        <f>IFERROR(VLOOKUP(C21,PRSWomen2017[],1,FALSE),0)</f>
        <v>108015</v>
      </c>
      <c r="J21" s="68">
        <f>IF(AND(A21&gt;0,ISNUMBER(A21)),IF(fix16L[[#This Row],[ABBib]]&gt;0,J20+1,J20),0)</f>
        <v>7</v>
      </c>
    </row>
    <row r="22" spans="1:10" x14ac:dyDescent="0.25">
      <c r="A22" s="20">
        <v>18</v>
      </c>
      <c r="B22" s="20">
        <v>34</v>
      </c>
      <c r="C22" s="20">
        <v>108017</v>
      </c>
      <c r="D22" t="s">
        <v>146</v>
      </c>
      <c r="E22">
        <v>2000</v>
      </c>
      <c r="F22" t="s">
        <v>98</v>
      </c>
      <c r="I22" s="20">
        <f>IFERROR(VLOOKUP(C22,PRSWomen2017[],1,FALSE),0)</f>
        <v>108017</v>
      </c>
      <c r="J22" s="68">
        <f>IF(AND(A22&gt;0,ISNUMBER(A22)),IF(fix16L[[#This Row],[ABBib]]&gt;0,J21+1,J21),0)</f>
        <v>8</v>
      </c>
    </row>
    <row r="23" spans="1:10" x14ac:dyDescent="0.25">
      <c r="A23" s="20" t="s">
        <v>471</v>
      </c>
      <c r="I23" s="20">
        <f>IFERROR(VLOOKUP(C23,PRSWomen2017[],1,FALSE),0)</f>
        <v>0</v>
      </c>
      <c r="J23" s="68">
        <f>IF(AND(A23&gt;0,ISNUMBER(A23)),IF(fix16L[[#This Row],[ABBib]]&gt;0,J22+1,J22),0)</f>
        <v>0</v>
      </c>
    </row>
    <row r="24" spans="1:10" x14ac:dyDescent="0.25">
      <c r="I24" s="20">
        <f>IFERROR(VLOOKUP(C24,PRSWomen2017[],1,FALSE),0)</f>
        <v>0</v>
      </c>
      <c r="J24" s="68">
        <f>IF(AND(A24&gt;0,ISNUMBER(A24)),IF(fix16L[[#This Row],[ABBib]]&gt;0,J23+1,J23),0)</f>
        <v>0</v>
      </c>
    </row>
    <row r="25" spans="1:10" x14ac:dyDescent="0.25">
      <c r="B25" s="20">
        <v>18</v>
      </c>
      <c r="C25" s="20">
        <v>108018</v>
      </c>
      <c r="D25" t="s">
        <v>145</v>
      </c>
      <c r="E25">
        <v>2000</v>
      </c>
      <c r="F25" t="s">
        <v>98</v>
      </c>
      <c r="I25" s="20">
        <f>IFERROR(VLOOKUP(C25,PRSWomen2017[],1,FALSE),0)</f>
        <v>108018</v>
      </c>
      <c r="J25" s="68">
        <f>IF(AND(A25&gt;0,ISNUMBER(A25)),IF(fix16L[[#This Row],[ABBib]]&gt;0,J24+1,J24),0)</f>
        <v>0</v>
      </c>
    </row>
    <row r="26" spans="1:10" x14ac:dyDescent="0.25">
      <c r="A26" s="20" t="s">
        <v>138</v>
      </c>
      <c r="I26" s="20">
        <f>IFERROR(VLOOKUP(C26,PRSWomen2017[],1,FALSE),0)</f>
        <v>0</v>
      </c>
      <c r="J26" s="68">
        <f>IF(AND(A26&gt;0,ISNUMBER(A26)),IF(fix16L[[#This Row],[ABBib]]&gt;0,J25+1,J25),0)</f>
        <v>0</v>
      </c>
    </row>
    <row r="27" spans="1:10" x14ac:dyDescent="0.25">
      <c r="I27" s="20">
        <f>IFERROR(VLOOKUP(C27,PRSWomen2017[],1,FALSE),0)</f>
        <v>0</v>
      </c>
      <c r="J27" s="68">
        <f>IF(AND(A27&gt;0,ISNUMBER(A27)),IF(fix16L[[#This Row],[ABBib]]&gt;0,J26+1,J26),0)</f>
        <v>0</v>
      </c>
    </row>
    <row r="28" spans="1:10" x14ac:dyDescent="0.25">
      <c r="B28" s="20">
        <v>31</v>
      </c>
      <c r="C28" s="20">
        <v>108000</v>
      </c>
      <c r="D28" t="s">
        <v>131</v>
      </c>
      <c r="E28">
        <v>2000</v>
      </c>
      <c r="F28" t="s">
        <v>98</v>
      </c>
      <c r="I28" s="20">
        <f>IFERROR(VLOOKUP(C28,PRSWomen2017[],1,FALSE),0)</f>
        <v>0</v>
      </c>
      <c r="J28" s="68">
        <f>IF(AND(A28&gt;0,ISNUMBER(A28)),IF(fix16L[[#This Row],[ABBib]]&gt;0,J27+1,J27),0)</f>
        <v>0</v>
      </c>
    </row>
    <row r="29" spans="1:10" x14ac:dyDescent="0.25">
      <c r="B29" s="20">
        <v>20</v>
      </c>
      <c r="C29" s="20">
        <v>107649</v>
      </c>
      <c r="D29" t="s">
        <v>119</v>
      </c>
      <c r="E29">
        <v>1997</v>
      </c>
      <c r="F29" t="s">
        <v>98</v>
      </c>
      <c r="I29" s="20">
        <f>IFERROR(VLOOKUP(C29,PRSWomen2017[],1,FALSE),0)</f>
        <v>107649</v>
      </c>
      <c r="J29" s="68">
        <f>IF(AND(A29&gt;0,ISNUMBER(A29)),IF(fix16L[[#This Row],[ABBib]]&gt;0,J28+1,J28),0)</f>
        <v>0</v>
      </c>
    </row>
    <row r="30" spans="1:10" x14ac:dyDescent="0.25">
      <c r="B30" s="20">
        <v>13</v>
      </c>
      <c r="C30" s="20">
        <v>107871</v>
      </c>
      <c r="D30" t="s">
        <v>220</v>
      </c>
      <c r="E30">
        <v>1999</v>
      </c>
      <c r="F30" t="s">
        <v>98</v>
      </c>
      <c r="I30" s="20">
        <f>IFERROR(VLOOKUP(C30,PRSWomen2017[],1,FALSE),0)</f>
        <v>0</v>
      </c>
      <c r="J30" s="68">
        <f>IF(AND(A30&gt;0,ISNUMBER(A30)),IF(fix16L[[#This Row],[ABBib]]&gt;0,J29+1,J29),0)</f>
        <v>0</v>
      </c>
    </row>
    <row r="31" spans="1:10" x14ac:dyDescent="0.25">
      <c r="B31" s="20">
        <v>12</v>
      </c>
      <c r="C31" s="20">
        <v>107841</v>
      </c>
      <c r="D31" t="s">
        <v>143</v>
      </c>
      <c r="E31">
        <v>1999</v>
      </c>
      <c r="F31" t="s">
        <v>98</v>
      </c>
      <c r="I31" s="20">
        <f>IFERROR(VLOOKUP(C31,PRSWomen2017[],1,FALSE),0)</f>
        <v>107841</v>
      </c>
      <c r="J31" s="68">
        <f>IF(AND(A31&gt;0,ISNUMBER(A31)),IF(fix16L[[#This Row],[ABBib]]&gt;0,J30+1,J30),0)</f>
        <v>0</v>
      </c>
    </row>
    <row r="32" spans="1:10" x14ac:dyDescent="0.25">
      <c r="B32" s="20">
        <v>4</v>
      </c>
      <c r="C32" s="20">
        <v>107844</v>
      </c>
      <c r="D32" t="s">
        <v>118</v>
      </c>
      <c r="E32">
        <v>1999</v>
      </c>
      <c r="F32" t="s">
        <v>98</v>
      </c>
      <c r="I32" s="20">
        <f>IFERROR(VLOOKUP(C32,PRSWomen2017[],1,FALSE),0)</f>
        <v>107844</v>
      </c>
      <c r="J32" s="68">
        <f>IF(AND(A32&gt;0,ISNUMBER(A32)),IF(fix16L[[#This Row],[ABBib]]&gt;0,J31+1,J31),0)</f>
        <v>0</v>
      </c>
    </row>
    <row r="33" spans="1:10" x14ac:dyDescent="0.25">
      <c r="A33" s="20" t="s">
        <v>144</v>
      </c>
      <c r="I33" s="20">
        <f>IFERROR(VLOOKUP(C33,PRSWomen2017[],1,FALSE),0)</f>
        <v>0</v>
      </c>
      <c r="J33" s="68">
        <f>IF(AND(A33&gt;0,ISNUMBER(A33)),IF(fix16L[[#This Row],[ABBib]]&gt;0,J32+1,J32),0)</f>
        <v>0</v>
      </c>
    </row>
    <row r="34" spans="1:10" x14ac:dyDescent="0.25">
      <c r="I34" s="20">
        <f>IFERROR(VLOOKUP(C34,PRSWomen2017[],1,FALSE),0)</f>
        <v>0</v>
      </c>
      <c r="J34" s="68">
        <f>IF(AND(A34&gt;0,ISNUMBER(A34)),IF(fix16L[[#This Row],[ABBib]]&gt;0,J33+1,J33),0)</f>
        <v>0</v>
      </c>
    </row>
    <row r="35" spans="1:10" x14ac:dyDescent="0.25">
      <c r="B35" s="20">
        <v>36</v>
      </c>
      <c r="C35" s="20">
        <v>107849</v>
      </c>
      <c r="D35" t="s">
        <v>137</v>
      </c>
      <c r="E35">
        <v>1999</v>
      </c>
      <c r="F35" t="s">
        <v>98</v>
      </c>
      <c r="I35" s="20">
        <f>IFERROR(VLOOKUP(C35,PRSWomen2017[],1,FALSE),0)</f>
        <v>107849</v>
      </c>
      <c r="J35" s="68">
        <f>IF(AND(A35&gt;0,ISNUMBER(A35)),IF(fix16L[[#This Row],[ABBib]]&gt;0,J34+1,J34),0)</f>
        <v>0</v>
      </c>
    </row>
    <row r="36" spans="1:10" x14ac:dyDescent="0.25">
      <c r="B36" s="20">
        <v>35</v>
      </c>
      <c r="C36" s="20">
        <v>107837</v>
      </c>
      <c r="D36" t="s">
        <v>132</v>
      </c>
      <c r="E36">
        <v>1999</v>
      </c>
      <c r="F36" t="s">
        <v>98</v>
      </c>
      <c r="I36" s="20">
        <f>IFERROR(VLOOKUP(C36,PRSWomen2017[],1,FALSE),0)</f>
        <v>107837</v>
      </c>
      <c r="J36" s="68">
        <f>IF(AND(A36&gt;0,ISNUMBER(A36)),IF(fix16L[[#This Row],[ABBib]]&gt;0,J35+1,J35),0)</f>
        <v>0</v>
      </c>
    </row>
    <row r="37" spans="1:10" x14ac:dyDescent="0.25">
      <c r="B37" s="20">
        <v>33</v>
      </c>
      <c r="C37" s="20">
        <v>107992</v>
      </c>
      <c r="D37" t="s">
        <v>139</v>
      </c>
      <c r="E37">
        <v>2000</v>
      </c>
      <c r="F37" t="s">
        <v>98</v>
      </c>
      <c r="I37" s="20">
        <f>IFERROR(VLOOKUP(C37,PRSWomen2017[],1,FALSE),0)</f>
        <v>107992</v>
      </c>
      <c r="J37" s="68">
        <f>IF(AND(A37&gt;0,ISNUMBER(A37)),IF(fix16L[[#This Row],[ABBib]]&gt;0,J36+1,J36),0)</f>
        <v>0</v>
      </c>
    </row>
    <row r="38" spans="1:10" x14ac:dyDescent="0.25">
      <c r="B38" s="20">
        <v>32</v>
      </c>
      <c r="C38" s="20">
        <v>107951</v>
      </c>
      <c r="D38" t="s">
        <v>152</v>
      </c>
      <c r="E38">
        <v>1999</v>
      </c>
      <c r="F38" t="s">
        <v>98</v>
      </c>
      <c r="I38" s="20">
        <f>IFERROR(VLOOKUP(C38,PRSWomen2017[],1,FALSE),0)</f>
        <v>107951</v>
      </c>
      <c r="J38" s="68">
        <f>IF(AND(A38&gt;0,ISNUMBER(A38)),IF(fix16L[[#This Row],[ABBib]]&gt;0,J37+1,J37),0)</f>
        <v>0</v>
      </c>
    </row>
    <row r="39" spans="1:10" x14ac:dyDescent="0.25">
      <c r="B39" s="20">
        <v>30</v>
      </c>
      <c r="C39" s="20">
        <v>107833</v>
      </c>
      <c r="D39" t="s">
        <v>592</v>
      </c>
      <c r="E39">
        <v>1999</v>
      </c>
      <c r="F39" t="s">
        <v>98</v>
      </c>
      <c r="I39" s="20">
        <f>IFERROR(VLOOKUP(C39,PRSWomen2017[],1,FALSE),0)</f>
        <v>107833</v>
      </c>
      <c r="J39" s="68">
        <f>IF(AND(A39&gt;0,ISNUMBER(A39)),IF(fix16L[[#This Row],[ABBib]]&gt;0,J38+1,J38),0)</f>
        <v>0</v>
      </c>
    </row>
    <row r="40" spans="1:10" x14ac:dyDescent="0.25">
      <c r="B40" s="20">
        <v>29</v>
      </c>
      <c r="C40" s="20">
        <v>107850</v>
      </c>
      <c r="D40" t="s">
        <v>151</v>
      </c>
      <c r="E40">
        <v>1999</v>
      </c>
      <c r="F40" t="s">
        <v>98</v>
      </c>
      <c r="I40" s="20">
        <f>IFERROR(VLOOKUP(C40,PRSWomen2017[],1,FALSE),0)</f>
        <v>107850</v>
      </c>
      <c r="J40" s="68">
        <f>IF(AND(A40&gt;0,ISNUMBER(A40)),IF(fix16L[[#This Row],[ABBib]]&gt;0,J39+1,J39),0)</f>
        <v>0</v>
      </c>
    </row>
    <row r="41" spans="1:10" x14ac:dyDescent="0.25">
      <c r="B41" s="20">
        <v>25</v>
      </c>
      <c r="C41" s="20">
        <v>107848</v>
      </c>
      <c r="D41" t="s">
        <v>126</v>
      </c>
      <c r="E41">
        <v>1999</v>
      </c>
      <c r="F41" t="s">
        <v>98</v>
      </c>
      <c r="I41" s="20">
        <f>IFERROR(VLOOKUP(C41,PRSWomen2017[],1,FALSE),0)</f>
        <v>107848</v>
      </c>
      <c r="J41" s="68">
        <f>IF(AND(A41&gt;0,ISNUMBER(A41)),IF(fix16L[[#This Row],[ABBib]]&gt;0,J40+1,J40),0)</f>
        <v>0</v>
      </c>
    </row>
    <row r="42" spans="1:10" x14ac:dyDescent="0.25">
      <c r="B42" s="20">
        <v>24</v>
      </c>
      <c r="C42" s="20">
        <v>108001</v>
      </c>
      <c r="D42" t="s">
        <v>140</v>
      </c>
      <c r="E42">
        <v>2000</v>
      </c>
      <c r="F42" t="s">
        <v>98</v>
      </c>
      <c r="I42" s="20">
        <f>IFERROR(VLOOKUP(C42,PRSWomen2017[],1,FALSE),0)</f>
        <v>108001</v>
      </c>
      <c r="J42" s="68">
        <f>IF(AND(A42&gt;0,ISNUMBER(A42)),IF(fix16L[[#This Row],[ABBib]]&gt;0,J41+1,J41),0)</f>
        <v>0</v>
      </c>
    </row>
    <row r="43" spans="1:10" x14ac:dyDescent="0.25">
      <c r="B43" s="20">
        <v>21</v>
      </c>
      <c r="C43" s="20">
        <v>107861</v>
      </c>
      <c r="D43" t="s">
        <v>136</v>
      </c>
      <c r="E43">
        <v>1999</v>
      </c>
      <c r="F43" t="s">
        <v>98</v>
      </c>
      <c r="I43" s="20">
        <f>IFERROR(VLOOKUP(C43,PRSWomen2017[],1,FALSE),0)</f>
        <v>0</v>
      </c>
      <c r="J43" s="68">
        <f>IF(AND(A43&gt;0,ISNUMBER(A43)),IF(fix16L[[#This Row],[ABBib]]&gt;0,J42+1,J42),0)</f>
        <v>0</v>
      </c>
    </row>
    <row r="44" spans="1:10" x14ac:dyDescent="0.25">
      <c r="B44" s="20">
        <v>19</v>
      </c>
      <c r="C44" s="20">
        <v>107991</v>
      </c>
      <c r="D44" t="s">
        <v>113</v>
      </c>
      <c r="E44">
        <v>2000</v>
      </c>
      <c r="F44" t="s">
        <v>98</v>
      </c>
      <c r="I44" s="20">
        <f>IFERROR(VLOOKUP(C44,PRSWomen2017[],1,FALSE),0)</f>
        <v>107991</v>
      </c>
      <c r="J44" s="68">
        <f>IF(AND(A44&gt;0,ISNUMBER(A44)),IF(fix16L[[#This Row],[ABBib]]&gt;0,J43+1,J43),0)</f>
        <v>0</v>
      </c>
    </row>
    <row r="45" spans="1:10" x14ac:dyDescent="0.25">
      <c r="B45" s="20">
        <v>5</v>
      </c>
      <c r="C45" s="20">
        <v>107695</v>
      </c>
      <c r="D45" t="s">
        <v>245</v>
      </c>
      <c r="E45">
        <v>1997</v>
      </c>
      <c r="F45" t="s">
        <v>98</v>
      </c>
      <c r="I45" s="20">
        <f>IFERROR(VLOOKUP(C45,PRSWomen2017[],1,FALSE),0)</f>
        <v>0</v>
      </c>
      <c r="J45" s="68">
        <f>IF(AND(A45&gt;0,ISNUMBER(A45)),IF(fix16L[[#This Row],[ABBib]]&gt;0,J44+1,J44),0)</f>
        <v>0</v>
      </c>
    </row>
    <row r="46" spans="1:10" x14ac:dyDescent="0.25">
      <c r="B46" s="20">
        <v>3</v>
      </c>
      <c r="C46" s="20">
        <v>107696</v>
      </c>
      <c r="D46" t="s">
        <v>109</v>
      </c>
      <c r="E46">
        <v>1997</v>
      </c>
      <c r="F46" t="s">
        <v>98</v>
      </c>
      <c r="I46" s="20">
        <f>IFERROR(VLOOKUP(C46,PRSWomen2017[],1,FALSE),0)</f>
        <v>107696</v>
      </c>
      <c r="J46" s="68">
        <f>IF(AND(A46&gt;0,ISNUMBER(A46)),IF(fix16L[[#This Row],[ABBib]]&gt;0,J45+1,J45),0)</f>
        <v>0</v>
      </c>
    </row>
    <row r="47" spans="1:10" x14ac:dyDescent="0.25">
      <c r="D47" s="20"/>
      <c r="E47" s="20"/>
      <c r="F47" s="20"/>
      <c r="I47" s="20">
        <f>IFERROR(VLOOKUP(C47,PRSWomen2017[],1,FALSE),0)</f>
        <v>0</v>
      </c>
      <c r="J47" s="68" t="e">
        <f>IF(AND(#REF!&gt;0,ISNUMBER(#REF!)),IF(fix16L[[#This Row],[ABBib]]&gt;0,J46+1,J46),0)</f>
        <v>#REF!</v>
      </c>
    </row>
    <row r="48" spans="1:10" x14ac:dyDescent="0.25">
      <c r="I48" s="20">
        <f>IFERROR(VLOOKUP(C48,PRSWomen2017[],1,FALSE),0)</f>
        <v>0</v>
      </c>
      <c r="J48" s="68" t="e">
        <f>IF(AND(#REF!&gt;0,ISNUMBER(#REF!)),IF(fix16L[[#This Row],[ABBib]]&gt;0,J47+1,J47),0)</f>
        <v>#REF!</v>
      </c>
    </row>
    <row r="49" spans="9:10" x14ac:dyDescent="0.25">
      <c r="I49" s="20">
        <f>IFERROR(VLOOKUP(C49,PRSWomen2017[],1,FALSE),0)</f>
        <v>0</v>
      </c>
      <c r="J49" s="68" t="e">
        <f>IF(AND(#REF!&gt;0,ISNUMBER(#REF!)),IF(fix16L[[#This Row],[ABBib]]&gt;0,J48+1,J48),0)</f>
        <v>#REF!</v>
      </c>
    </row>
    <row r="50" spans="9:10" x14ac:dyDescent="0.25">
      <c r="I50" s="20">
        <f>IFERROR(VLOOKUP(C50,PRSWomen2017[],1,FALSE),0)</f>
        <v>0</v>
      </c>
      <c r="J50" s="68" t="e">
        <f>IF(AND(#REF!&gt;0,ISNUMBER(#REF!)),IF(fix16L[[#This Row],[ABBib]]&gt;0,J49+1,J49),0)</f>
        <v>#REF!</v>
      </c>
    </row>
    <row r="51" spans="9:10" x14ac:dyDescent="0.25">
      <c r="I51" s="20">
        <f>IFERROR(VLOOKUP(C51,PRSWomen2017[],1,FALSE),0)</f>
        <v>0</v>
      </c>
      <c r="J51" s="68" t="e">
        <f>IF(AND(#REF!&gt;0,ISNUMBER(#REF!)),IF(fix16L[[#This Row],[ABBib]]&gt;0,J50+1,J50),0)</f>
        <v>#REF!</v>
      </c>
    </row>
    <row r="52" spans="9:10" x14ac:dyDescent="0.25">
      <c r="I52" s="20">
        <f>IFERROR(VLOOKUP(C52,PRSWomen2017[],1,FALSE),0)</f>
        <v>0</v>
      </c>
      <c r="J52" s="68" t="e">
        <f>IF(AND(#REF!&gt;0,ISNUMBER(#REF!)),IF(fix16L[[#This Row],[ABBib]]&gt;0,J51+1,J51),0)</f>
        <v>#REF!</v>
      </c>
    </row>
    <row r="53" spans="9:10" x14ac:dyDescent="0.25">
      <c r="I53" s="20">
        <f>IFERROR(VLOOKUP(C53,PRSWomen2017[],1,FALSE),0)</f>
        <v>0</v>
      </c>
      <c r="J53" s="68" t="e">
        <f>IF(AND(#REF!&gt;0,ISNUMBER(#REF!)),IF(fix16L[[#This Row],[ABBib]]&gt;0,J52+1,J52),0)</f>
        <v>#REF!</v>
      </c>
    </row>
    <row r="54" spans="9:10" x14ac:dyDescent="0.25">
      <c r="I54" s="20">
        <f>IFERROR(VLOOKUP(C54,PRSWomen2017[],1,FALSE),0)</f>
        <v>0</v>
      </c>
      <c r="J54" s="68" t="e">
        <f>IF(AND(#REF!&gt;0,ISNUMBER(#REF!)),IF(fix16L[[#This Row],[ABBib]]&gt;0,J53+1,J53),0)</f>
        <v>#REF!</v>
      </c>
    </row>
    <row r="55" spans="9:10" x14ac:dyDescent="0.25">
      <c r="I55" s="20">
        <f>IFERROR(VLOOKUP(C55,PRSWomen2017[],1,FALSE),0)</f>
        <v>0</v>
      </c>
      <c r="J55" s="68" t="e">
        <f>IF(AND(#REF!&gt;0,ISNUMBER(#REF!)),IF(fix16L[[#This Row],[ABBib]]&gt;0,J54+1,J54),0)</f>
        <v>#REF!</v>
      </c>
    </row>
    <row r="56" spans="9:10" x14ac:dyDescent="0.25">
      <c r="I56" s="20">
        <f>IFERROR(VLOOKUP(C56,PRSWomen2017[],1,FALSE),0)</f>
        <v>0</v>
      </c>
      <c r="J56" s="68" t="e">
        <f>IF(AND(#REF!&gt;0,ISNUMBER(#REF!)),IF(fix16L[[#This Row],[ABBib]]&gt;0,J55+1,J55),0)</f>
        <v>#REF!</v>
      </c>
    </row>
    <row r="57" spans="9:10" x14ac:dyDescent="0.25">
      <c r="I57" s="20">
        <f>IFERROR(VLOOKUP(C57,PRSWomen2017[],1,FALSE),0)</f>
        <v>0</v>
      </c>
      <c r="J57" s="68" t="e">
        <f>IF(AND(#REF!&gt;0,ISNUMBER(#REF!)),IF(fix16L[[#This Row],[ABBib]]&gt;0,J56+1,J56),0)</f>
        <v>#REF!</v>
      </c>
    </row>
    <row r="58" spans="9:10" x14ac:dyDescent="0.25">
      <c r="I58" s="20">
        <f>IFERROR(VLOOKUP(C58,PRSWomen2017[],1,FALSE),0)</f>
        <v>0</v>
      </c>
      <c r="J58" s="68" t="e">
        <f>IF(AND(#REF!&gt;0,ISNUMBER(#REF!)),IF(fix16L[[#This Row],[ABBib]]&gt;0,J57+1,J57),0)</f>
        <v>#REF!</v>
      </c>
    </row>
    <row r="59" spans="9:10" x14ac:dyDescent="0.25">
      <c r="I59" s="20">
        <f>IFERROR(VLOOKUP(C59,PRSWomen2017[],1,FALSE),0)</f>
        <v>0</v>
      </c>
      <c r="J59" s="68" t="e">
        <f>IF(AND(#REF!&gt;0,ISNUMBER(#REF!)),IF(fix16L[[#This Row],[ABBib]]&gt;0,J58+1,J58),0)</f>
        <v>#REF!</v>
      </c>
    </row>
    <row r="60" spans="9:10" x14ac:dyDescent="0.25">
      <c r="I60" s="20">
        <f>IFERROR(VLOOKUP(C60,PRSWomen2017[],1,FALSE),0)</f>
        <v>0</v>
      </c>
      <c r="J60" s="68" t="e">
        <f>IF(AND(#REF!&gt;0,ISNUMBER(#REF!)),IF(fix16L[[#This Row],[ABBib]]&gt;0,J59+1,J59),0)</f>
        <v>#REF!</v>
      </c>
    </row>
    <row r="61" spans="9:10" x14ac:dyDescent="0.25">
      <c r="I61" s="20">
        <f>IFERROR(VLOOKUP(C61,PRSWomen2017[],1,FALSE),0)</f>
        <v>0</v>
      </c>
      <c r="J61" s="68" t="e">
        <f>IF(AND(#REF!&gt;0,ISNUMBER(#REF!)),IF(fix16L[[#This Row],[ABBib]]&gt;0,J60+1,J60),0)</f>
        <v>#REF!</v>
      </c>
    </row>
    <row r="62" spans="9:10" x14ac:dyDescent="0.25">
      <c r="I62" s="20">
        <f>IFERROR(VLOOKUP(C62,PRSWomen2017[],1,FALSE),0)</f>
        <v>0</v>
      </c>
      <c r="J62" s="68" t="e">
        <f>IF(AND(#REF!&gt;0,ISNUMBER(#REF!)),IF(fix16L[[#This Row],[ABBib]]&gt;0,J61+1,J61),0)</f>
        <v>#REF!</v>
      </c>
    </row>
    <row r="63" spans="9:10" x14ac:dyDescent="0.25">
      <c r="I63" s="20">
        <f>IFERROR(VLOOKUP(C63,PRSWomen2017[],1,FALSE),0)</f>
        <v>0</v>
      </c>
      <c r="J63" s="68" t="e">
        <f>IF(AND(#REF!&gt;0,ISNUMBER(#REF!)),IF(fix16L[[#This Row],[ABBib]]&gt;0,J62+1,J62),0)</f>
        <v>#REF!</v>
      </c>
    </row>
    <row r="64" spans="9:10" x14ac:dyDescent="0.25">
      <c r="I64" s="20">
        <f>IFERROR(VLOOKUP(C64,PRSWomen2017[],1,FALSE),0)</f>
        <v>0</v>
      </c>
      <c r="J64" s="68" t="e">
        <f>IF(AND(#REF!&gt;0,ISNUMBER(#REF!)),IF(fix16L[[#This Row],[ABBib]]&gt;0,J63+1,J63),0)</f>
        <v>#REF!</v>
      </c>
    </row>
    <row r="65" spans="9:10" x14ac:dyDescent="0.25">
      <c r="I65" s="20">
        <f>IFERROR(VLOOKUP(C65,PRSWomen2017[],1,FALSE),0)</f>
        <v>0</v>
      </c>
      <c r="J65" s="68" t="e">
        <f>IF(AND(#REF!&gt;0,ISNUMBER(#REF!)),IF(fix16L[[#This Row],[ABBib]]&gt;0,J64+1,J64),0)</f>
        <v>#REF!</v>
      </c>
    </row>
    <row r="66" spans="9:10" x14ac:dyDescent="0.25">
      <c r="I66" s="20">
        <f>IFERROR(VLOOKUP(C66,PRSWomen2017[],1,FALSE),0)</f>
        <v>0</v>
      </c>
      <c r="J66" s="68" t="e">
        <f>IF(AND(#REF!&gt;0,ISNUMBER(#REF!)),IF(fix16L[[#This Row],[ABBib]]&gt;0,J65+1,J65),0)</f>
        <v>#REF!</v>
      </c>
    </row>
    <row r="67" spans="9:10" x14ac:dyDescent="0.25">
      <c r="I67" s="20">
        <f>IFERROR(VLOOKUP(C67,PRSWomen2017[],1,FALSE),0)</f>
        <v>0</v>
      </c>
      <c r="J67" s="68" t="e">
        <f>IF(AND(#REF!&gt;0,ISNUMBER(#REF!)),IF(fix16L[[#This Row],[ABBib]]&gt;0,J66+1,J66),0)</f>
        <v>#REF!</v>
      </c>
    </row>
    <row r="68" spans="9:10" x14ac:dyDescent="0.25">
      <c r="I68" s="20">
        <f>IFERROR(VLOOKUP(C68,PRSWomen2017[],1,FALSE),0)</f>
        <v>0</v>
      </c>
      <c r="J68" s="68" t="e">
        <f>IF(AND(#REF!&gt;0,ISNUMBER(#REF!)),IF(fix16L[[#This Row],[ABBib]]&gt;0,J67+1,J67),0)</f>
        <v>#REF!</v>
      </c>
    </row>
    <row r="69" spans="9:10" x14ac:dyDescent="0.25">
      <c r="I69" s="20">
        <f>IFERROR(VLOOKUP(C69,PRSWomen2017[],1,FALSE),0)</f>
        <v>0</v>
      </c>
      <c r="J69" s="68" t="e">
        <f>IF(AND(#REF!&gt;0,ISNUMBER(#REF!)),IF(fix16L[[#This Row],[ABBib]]&gt;0,J68+1,J68),0)</f>
        <v>#REF!</v>
      </c>
    </row>
    <row r="70" spans="9:10" x14ac:dyDescent="0.25">
      <c r="I70" s="20">
        <f>IFERROR(VLOOKUP(C70,PRSWomen2017[],1,FALSE),0)</f>
        <v>0</v>
      </c>
      <c r="J70" s="68" t="e">
        <f>IF(AND(#REF!&gt;0,ISNUMBER(#REF!)),IF(fix16L[[#This Row],[ABBib]]&gt;0,J69+1,J69),0)</f>
        <v>#REF!</v>
      </c>
    </row>
    <row r="71" spans="9:10" x14ac:dyDescent="0.25">
      <c r="I71" s="20">
        <f>IFERROR(VLOOKUP(C71,PRSWomen2017[],1,FALSE),0)</f>
        <v>0</v>
      </c>
      <c r="J71" s="68" t="e">
        <f>IF(AND(#REF!&gt;0,ISNUMBER(#REF!)),IF(fix16L[[#This Row],[ABBib]]&gt;0,J70+1,J70),0)</f>
        <v>#REF!</v>
      </c>
    </row>
    <row r="72" spans="9:10" x14ac:dyDescent="0.25">
      <c r="I72" s="20">
        <f>IFERROR(VLOOKUP(C72,PRSWomen2017[],1,FALSE),0)</f>
        <v>0</v>
      </c>
      <c r="J72" s="68" t="e">
        <f>IF(AND(#REF!&gt;0,ISNUMBER(#REF!)),IF(fix16L[[#This Row],[ABBib]]&gt;0,J71+1,J71),0)</f>
        <v>#REF!</v>
      </c>
    </row>
    <row r="73" spans="9:10" x14ac:dyDescent="0.25">
      <c r="I73" s="20">
        <f>IFERROR(VLOOKUP(C73,PRSWomen2017[],1,FALSE),0)</f>
        <v>0</v>
      </c>
      <c r="J73" s="68" t="e">
        <f>IF(AND(#REF!&gt;0,ISNUMBER(#REF!)),IF(fix16L[[#This Row],[ABBib]]&gt;0,J72+1,J72),0)</f>
        <v>#REF!</v>
      </c>
    </row>
    <row r="74" spans="9:10" x14ac:dyDescent="0.25">
      <c r="I74" s="20">
        <f>IFERROR(VLOOKUP(C74,PRSWomen2017[],1,FALSE),0)</f>
        <v>0</v>
      </c>
      <c r="J74" s="68" t="e">
        <f>IF(AND(#REF!&gt;0,ISNUMBER(#REF!)),IF(fix16L[[#This Row],[ABBib]]&gt;0,J73+1,J73),0)</f>
        <v>#REF!</v>
      </c>
    </row>
    <row r="75" spans="9:10" x14ac:dyDescent="0.25">
      <c r="I75" s="20">
        <f>IFERROR(VLOOKUP(C75,PRSWomen2017[],1,FALSE),0)</f>
        <v>0</v>
      </c>
      <c r="J75" s="68" t="e">
        <f>IF(AND(#REF!&gt;0,ISNUMBER(#REF!)),IF(fix16L[[#This Row],[ABBib]]&gt;0,J74+1,J74),0)</f>
        <v>#REF!</v>
      </c>
    </row>
    <row r="76" spans="9:10" x14ac:dyDescent="0.25">
      <c r="I76" s="20">
        <f>IFERROR(VLOOKUP(C76,PRSWomen2017[],1,FALSE),0)</f>
        <v>0</v>
      </c>
      <c r="J76" s="68" t="e">
        <f>IF(AND(#REF!&gt;0,ISNUMBER(#REF!)),IF(fix16L[[#This Row],[ABBib]]&gt;0,J75+1,J75),0)</f>
        <v>#REF!</v>
      </c>
    </row>
    <row r="77" spans="9:10" x14ac:dyDescent="0.25">
      <c r="I77" s="20">
        <f>IFERROR(VLOOKUP(C77,PRSWomen2017[],1,FALSE),0)</f>
        <v>0</v>
      </c>
      <c r="J77" s="68" t="e">
        <f>IF(AND(#REF!&gt;0,ISNUMBER(#REF!)),IF(fix16L[[#This Row],[ABBib]]&gt;0,J76+1,J76),0)</f>
        <v>#REF!</v>
      </c>
    </row>
    <row r="78" spans="9:10" x14ac:dyDescent="0.25">
      <c r="I78" s="20">
        <f>IFERROR(VLOOKUP(C78,PRSWomen2017[],1,FALSE),0)</f>
        <v>0</v>
      </c>
      <c r="J78" s="68" t="e">
        <f>IF(AND(#REF!&gt;0,ISNUMBER(#REF!)),IF(fix16L[[#This Row],[ABBib]]&gt;0,J77+1,J77),0)</f>
        <v>#REF!</v>
      </c>
    </row>
    <row r="79" spans="9:10" x14ac:dyDescent="0.25">
      <c r="I79" s="20">
        <f>IFERROR(VLOOKUP(C79,PRSWomen2017[],1,FALSE),0)</f>
        <v>0</v>
      </c>
      <c r="J79" s="68" t="e">
        <f>IF(AND(#REF!&gt;0,ISNUMBER(#REF!)),IF(fix16L[[#This Row],[ABBib]]&gt;0,J78+1,J78),0)</f>
        <v>#REF!</v>
      </c>
    </row>
    <row r="80" spans="9:10" x14ac:dyDescent="0.25">
      <c r="I80" s="20">
        <f>IFERROR(VLOOKUP(C80,PRSWomen2017[],1,FALSE),0)</f>
        <v>0</v>
      </c>
      <c r="J80" s="68" t="e">
        <f>IF(AND(#REF!&gt;0,ISNUMBER(#REF!)),IF(fix16L[[#This Row],[ABBib]]&gt;0,J79+1,J79),0)</f>
        <v>#REF!</v>
      </c>
    </row>
    <row r="81" spans="9:10" x14ac:dyDescent="0.25">
      <c r="I81" s="20">
        <f>IFERROR(VLOOKUP(C81,PRSWomen2017[],1,FALSE),0)</f>
        <v>0</v>
      </c>
      <c r="J81" s="68" t="e">
        <f>IF(AND(#REF!&gt;0,ISNUMBER(#REF!)),IF(fix16L[[#This Row],[ABBib]]&gt;0,J80+1,J80),0)</f>
        <v>#REF!</v>
      </c>
    </row>
    <row r="82" spans="9:10" x14ac:dyDescent="0.25">
      <c r="I82" s="20">
        <f>IFERROR(VLOOKUP(C82,PRSWomen2017[],1,FALSE),0)</f>
        <v>0</v>
      </c>
      <c r="J82" s="68" t="e">
        <f>IF(AND(#REF!&gt;0,ISNUMBER(#REF!)),IF(fix16L[[#This Row],[ABBib]]&gt;0,J81+1,J81),0)</f>
        <v>#REF!</v>
      </c>
    </row>
    <row r="83" spans="9:10" x14ac:dyDescent="0.25">
      <c r="I83" s="20">
        <f>IFERROR(VLOOKUP(C83,PRSWomen2017[],1,FALSE),0)</f>
        <v>0</v>
      </c>
      <c r="J83" s="68" t="e">
        <f>IF(AND(#REF!&gt;0,ISNUMBER(#REF!)),IF(fix16L[[#This Row],[ABBib]]&gt;0,J82+1,J82),0)</f>
        <v>#REF!</v>
      </c>
    </row>
    <row r="84" spans="9:10" x14ac:dyDescent="0.25">
      <c r="I84" s="20">
        <f>IFERROR(VLOOKUP(C84,PRSWomen2017[],1,FALSE),0)</f>
        <v>0</v>
      </c>
      <c r="J84" s="68" t="e">
        <f>IF(AND(#REF!&gt;0,ISNUMBER(#REF!)),IF(fix16L[[#This Row],[ABBib]]&gt;0,J83+1,J83),0)</f>
        <v>#REF!</v>
      </c>
    </row>
    <row r="85" spans="9:10" x14ac:dyDescent="0.25">
      <c r="I85" s="20">
        <f>IFERROR(VLOOKUP(C85,PRSWomen2017[],1,FALSE),0)</f>
        <v>0</v>
      </c>
      <c r="J85" s="68" t="e">
        <f>IF(AND(#REF!&gt;0,ISNUMBER(#REF!)),IF(fix16L[[#This Row],[ABBib]]&gt;0,J84+1,J84),0)</f>
        <v>#REF!</v>
      </c>
    </row>
    <row r="86" spans="9:10" x14ac:dyDescent="0.25">
      <c r="I86" s="20">
        <f>IFERROR(VLOOKUP(C86,PRSWomen2017[],1,FALSE),0)</f>
        <v>0</v>
      </c>
      <c r="J86" s="68" t="e">
        <f>IF(AND(#REF!&gt;0,ISNUMBER(#REF!)),IF(fix16L[[#This Row],[ABBib]]&gt;0,J85+1,J85),0)</f>
        <v>#REF!</v>
      </c>
    </row>
    <row r="87" spans="9:10" x14ac:dyDescent="0.25">
      <c r="I87" s="20">
        <f>IFERROR(VLOOKUP(C87,PRSWomen2017[],1,FALSE),0)</f>
        <v>0</v>
      </c>
      <c r="J87" s="68" t="e">
        <f>IF(AND(#REF!&gt;0,ISNUMBER(#REF!)),IF(fix16L[[#This Row],[ABBib]]&gt;0,J86+1,J86),0)</f>
        <v>#REF!</v>
      </c>
    </row>
    <row r="88" spans="9:10" x14ac:dyDescent="0.25">
      <c r="I88" s="20">
        <f>IFERROR(VLOOKUP(C88,PRSWomen2017[],1,FALSE),0)</f>
        <v>0</v>
      </c>
      <c r="J88" s="68" t="e">
        <f>IF(AND(#REF!&gt;0,ISNUMBER(#REF!)),IF(fix16L[[#This Row],[ABBib]]&gt;0,J87+1,J87),0)</f>
        <v>#REF!</v>
      </c>
    </row>
    <row r="89" spans="9:10" x14ac:dyDescent="0.25">
      <c r="I89" s="20">
        <f>IFERROR(VLOOKUP(C89,PRSWomen2017[],1,FALSE),0)</f>
        <v>0</v>
      </c>
      <c r="J89" s="68" t="e">
        <f>IF(AND(#REF!&gt;0,ISNUMBER(#REF!)),IF(fix16L[[#This Row],[ABBib]]&gt;0,J88+1,J88),0)</f>
        <v>#REF!</v>
      </c>
    </row>
    <row r="90" spans="9:10" x14ac:dyDescent="0.25">
      <c r="I90" s="20">
        <f>IFERROR(VLOOKUP(C90,PRSWomen2017[],1,FALSE),0)</f>
        <v>0</v>
      </c>
      <c r="J90" s="68" t="e">
        <f>IF(AND(#REF!&gt;0,ISNUMBER(#REF!)),IF(fix16L[[#This Row],[ABBib]]&gt;0,J89+1,J89),0)</f>
        <v>#REF!</v>
      </c>
    </row>
    <row r="91" spans="9:10" x14ac:dyDescent="0.25">
      <c r="I91" s="20">
        <f>IFERROR(VLOOKUP(C91,PRSWomen2017[],1,FALSE),0)</f>
        <v>0</v>
      </c>
      <c r="J91" s="68" t="e">
        <f>IF(AND(#REF!&gt;0,ISNUMBER(#REF!)),IF(fix16L[[#This Row],[ABBib]]&gt;0,J90+1,J90),0)</f>
        <v>#REF!</v>
      </c>
    </row>
    <row r="92" spans="9:10" x14ac:dyDescent="0.25">
      <c r="I92" s="20">
        <f>IFERROR(VLOOKUP(C92,PRSWomen2017[],1,FALSE),0)</f>
        <v>0</v>
      </c>
      <c r="J92" s="68" t="e">
        <f>IF(AND(#REF!&gt;0,ISNUMBER(#REF!)),IF(fix16L[[#This Row],[ABBib]]&gt;0,J91+1,J91),0)</f>
        <v>#REF!</v>
      </c>
    </row>
    <row r="93" spans="9:10" x14ac:dyDescent="0.25">
      <c r="I93" s="20">
        <f>IFERROR(VLOOKUP(C93,PRSWomen2017[],1,FALSE),0)</f>
        <v>0</v>
      </c>
      <c r="J93" s="68" t="e">
        <f>IF(AND(#REF!&gt;0,ISNUMBER(#REF!)),IF(fix16L[[#This Row],[ABBib]]&gt;0,J92+1,J92),0)</f>
        <v>#REF!</v>
      </c>
    </row>
    <row r="94" spans="9:10" x14ac:dyDescent="0.25">
      <c r="I94" s="20">
        <f>IFERROR(VLOOKUP(C94,PRSWomen2017[],1,FALSE),0)</f>
        <v>0</v>
      </c>
      <c r="J94" s="68" t="e">
        <f>IF(AND(#REF!&gt;0,ISNUMBER(#REF!)),IF(fix16L[[#This Row],[ABBib]]&gt;0,J93+1,J93),0)</f>
        <v>#REF!</v>
      </c>
    </row>
    <row r="95" spans="9:10" x14ac:dyDescent="0.25">
      <c r="I95" s="20">
        <f>IFERROR(VLOOKUP(C95,PRSWomen2017[],1,FALSE),0)</f>
        <v>0</v>
      </c>
      <c r="J95" s="68" t="e">
        <f>IF(AND(#REF!&gt;0,ISNUMBER(#REF!)),IF(fix16L[[#This Row],[ABBib]]&gt;0,J94+1,J94),0)</f>
        <v>#REF!</v>
      </c>
    </row>
    <row r="96" spans="9:10" x14ac:dyDescent="0.25">
      <c r="I96" s="20">
        <f>IFERROR(VLOOKUP(C96,PRSWomen2017[],1,FALSE),0)</f>
        <v>0</v>
      </c>
      <c r="J96" s="68" t="e">
        <f>IF(AND(#REF!&gt;0,ISNUMBER(#REF!)),IF(fix16L[[#This Row],[ABBib]]&gt;0,J95+1,J95),0)</f>
        <v>#REF!</v>
      </c>
    </row>
    <row r="97" spans="9:10" x14ac:dyDescent="0.25">
      <c r="I97" s="20">
        <f>IFERROR(VLOOKUP(C97,PRSWomen2017[],1,FALSE),0)</f>
        <v>0</v>
      </c>
      <c r="J97" s="68" t="e">
        <f>IF(AND(#REF!&gt;0,ISNUMBER(#REF!)),IF(fix16L[[#This Row],[ABBib]]&gt;0,J96+1,J96),0)</f>
        <v>#REF!</v>
      </c>
    </row>
    <row r="98" spans="9:10" x14ac:dyDescent="0.25">
      <c r="I98" s="20">
        <f>IFERROR(VLOOKUP(C98,PRSWomen2017[],1,FALSE),0)</f>
        <v>0</v>
      </c>
      <c r="J98" s="68" t="e">
        <f>IF(AND(#REF!&gt;0,ISNUMBER(#REF!)),IF(fix16L[[#This Row],[ABBib]]&gt;0,J97+1,J97),0)</f>
        <v>#REF!</v>
      </c>
    </row>
    <row r="99" spans="9:10" x14ac:dyDescent="0.25">
      <c r="I99" s="20">
        <f>IFERROR(VLOOKUP(C99,PRSWomen2017[],1,FALSE),0)</f>
        <v>0</v>
      </c>
      <c r="J99" s="68" t="e">
        <f>IF(AND(#REF!&gt;0,ISNUMBER(#REF!)),IF(fix16L[[#This Row],[ABBib]]&gt;0,J98+1,J98),0)</f>
        <v>#REF!</v>
      </c>
    </row>
    <row r="100" spans="9:10" x14ac:dyDescent="0.25">
      <c r="I100" s="20">
        <f>IFERROR(VLOOKUP(C100,PRSWomen2017[],1,FALSE),0)</f>
        <v>0</v>
      </c>
      <c r="J100" s="68" t="e">
        <f>IF(AND(#REF!&gt;0,ISNUMBER(#REF!)),IF(fix16L[[#This Row],[ABBib]]&gt;0,J99+1,J99),0)</f>
        <v>#REF!</v>
      </c>
    </row>
    <row r="101" spans="9:10" x14ac:dyDescent="0.25">
      <c r="I101" s="20">
        <f>IFERROR(VLOOKUP(C101,PRSWomen2017[],1,FALSE),0)</f>
        <v>0</v>
      </c>
      <c r="J101" s="68" t="e">
        <f>IF(AND(#REF!&gt;0,ISNUMBER(#REF!)),IF(fix16L[[#This Row],[ABBib]]&gt;0,J100+1,J100),0)</f>
        <v>#REF!</v>
      </c>
    </row>
    <row r="102" spans="9:10" x14ac:dyDescent="0.25">
      <c r="I102" s="20">
        <f>IFERROR(VLOOKUP(C102,PRSWomen2017[],1,FALSE),0)</f>
        <v>0</v>
      </c>
      <c r="J102" s="68" t="e">
        <f>IF(AND(#REF!&gt;0,ISNUMBER(#REF!)),IF(fix16L[[#This Row],[ABBib]]&gt;0,J101+1,J101),0)</f>
        <v>#REF!</v>
      </c>
    </row>
    <row r="103" spans="9:10" x14ac:dyDescent="0.25">
      <c r="I103" s="20">
        <f>IFERROR(VLOOKUP(C103,PRSWomen2017[],1,FALSE),0)</f>
        <v>0</v>
      </c>
      <c r="J103" s="68" t="e">
        <f>IF(AND(#REF!&gt;0,ISNUMBER(#REF!)),IF(fix16L[[#This Row],[ABBib]]&gt;0,J102+1,J102),0)</f>
        <v>#REF!</v>
      </c>
    </row>
    <row r="104" spans="9:10" x14ac:dyDescent="0.25">
      <c r="I104" s="20">
        <f>IFERROR(VLOOKUP(C104,PRSWomen2017[],1,FALSE),0)</f>
        <v>0</v>
      </c>
      <c r="J104" s="68" t="e">
        <f>IF(AND(#REF!&gt;0,ISNUMBER(#REF!)),IF(fix16L[[#This Row],[ABBib]]&gt;0,J103+1,J103),0)</f>
        <v>#REF!</v>
      </c>
    </row>
    <row r="105" spans="9:10" x14ac:dyDescent="0.25">
      <c r="I105" s="20">
        <f>IFERROR(VLOOKUP(C105,PRSWomen2017[],1,FALSE),0)</f>
        <v>0</v>
      </c>
      <c r="J105" s="68" t="e">
        <f>IF(AND(#REF!&gt;0,ISNUMBER(#REF!)),IF(fix16L[[#This Row],[ABBib]]&gt;0,J104+1,J104),0)</f>
        <v>#REF!</v>
      </c>
    </row>
    <row r="106" spans="9:10" x14ac:dyDescent="0.25">
      <c r="I106" s="20">
        <f>IFERROR(VLOOKUP(C106,PRSWomen2017[],1,FALSE),0)</f>
        <v>0</v>
      </c>
      <c r="J106" s="68" t="e">
        <f>IF(AND(#REF!&gt;0,ISNUMBER(#REF!)),IF(fix16L[[#This Row],[ABBib]]&gt;0,J105+1,J105),0)</f>
        <v>#REF!</v>
      </c>
    </row>
    <row r="107" spans="9:10" x14ac:dyDescent="0.25">
      <c r="I107" s="20">
        <f>IFERROR(VLOOKUP(C107,PRSWomen2017[],1,FALSE),0)</f>
        <v>0</v>
      </c>
      <c r="J107" s="68" t="e">
        <f>IF(AND(#REF!&gt;0,ISNUMBER(#REF!)),IF(fix16L[[#This Row],[ABBib]]&gt;0,J106+1,J106),0)</f>
        <v>#REF!</v>
      </c>
    </row>
    <row r="108" spans="9:10" x14ac:dyDescent="0.25">
      <c r="I108" s="20">
        <f>IFERROR(VLOOKUP(C108,PRSWomen2017[],1,FALSE),0)</f>
        <v>0</v>
      </c>
      <c r="J108" s="68" t="e">
        <f>IF(AND(#REF!&gt;0,ISNUMBER(#REF!)),IF(fix16L[[#This Row],[ABBib]]&gt;0,J107+1,J107),0)</f>
        <v>#REF!</v>
      </c>
    </row>
    <row r="109" spans="9:10" x14ac:dyDescent="0.25">
      <c r="I109" s="20">
        <f>IFERROR(VLOOKUP(C109,PRSWomen2017[],1,FALSE),0)</f>
        <v>0</v>
      </c>
      <c r="J109" s="68" t="e">
        <f>IF(AND(#REF!&gt;0,ISNUMBER(#REF!)),IF(fix16L[[#This Row],[ABBib]]&gt;0,J108+1,J108),0)</f>
        <v>#REF!</v>
      </c>
    </row>
    <row r="110" spans="9:10" x14ac:dyDescent="0.25">
      <c r="I110" s="20">
        <f>IFERROR(VLOOKUP(C110,PRSWomen2017[],1,FALSE),0)</f>
        <v>0</v>
      </c>
      <c r="J110" s="68" t="e">
        <f>IF(AND(#REF!&gt;0,ISNUMBER(#REF!)),IF(fix16L[[#This Row],[ABBib]]&gt;0,J109+1,J109),0)</f>
        <v>#REF!</v>
      </c>
    </row>
    <row r="111" spans="9:10" x14ac:dyDescent="0.25">
      <c r="I111" s="20">
        <f>IFERROR(VLOOKUP(C111,PRSWomen2017[],1,FALSE),0)</f>
        <v>0</v>
      </c>
      <c r="J111" s="68" t="e">
        <f>IF(AND(#REF!&gt;0,ISNUMBER(#REF!)),IF(fix16L[[#This Row],[ABBib]]&gt;0,J110+1,J110),0)</f>
        <v>#REF!</v>
      </c>
    </row>
    <row r="112" spans="9:10" x14ac:dyDescent="0.25">
      <c r="I112" s="20">
        <f>IFERROR(VLOOKUP(C112,PRSWomen2017[],1,FALSE),0)</f>
        <v>0</v>
      </c>
      <c r="J112" s="68" t="e">
        <f>IF(AND(#REF!&gt;0,ISNUMBER(#REF!)),IF(fix16L[[#This Row],[ABBib]]&gt;0,J111+1,J111),0)</f>
        <v>#REF!</v>
      </c>
    </row>
    <row r="113" spans="9:10" x14ac:dyDescent="0.25">
      <c r="I113" s="20">
        <f>IFERROR(VLOOKUP(C113,PRSWomen2017[],1,FALSE),0)</f>
        <v>0</v>
      </c>
      <c r="J113" s="68" t="e">
        <f>IF(AND(#REF!&gt;0,ISNUMBER(#REF!)),IF(fix16L[[#This Row],[ABBib]]&gt;0,J112+1,J112),0)</f>
        <v>#REF!</v>
      </c>
    </row>
    <row r="114" spans="9:10" x14ac:dyDescent="0.25">
      <c r="I114" s="20">
        <f>IFERROR(VLOOKUP(C114,PRSWomen2017[],1,FALSE),0)</f>
        <v>0</v>
      </c>
      <c r="J114" s="68" t="e">
        <f>IF(AND(#REF!&gt;0,ISNUMBER(#REF!)),IF(fix16L[[#This Row],[ABBib]]&gt;0,J113+1,J113),0)</f>
        <v>#REF!</v>
      </c>
    </row>
    <row r="115" spans="9:10" x14ac:dyDescent="0.25">
      <c r="I115" s="20">
        <f>IFERROR(VLOOKUP(C115,PRSWomen2017[],1,FALSE),0)</f>
        <v>0</v>
      </c>
      <c r="J115" s="68" t="e">
        <f>IF(AND(#REF!&gt;0,ISNUMBER(#REF!)),IF(fix16L[[#This Row],[ABBib]]&gt;0,J114+1,J114),0)</f>
        <v>#REF!</v>
      </c>
    </row>
    <row r="116" spans="9:10" x14ac:dyDescent="0.25">
      <c r="I116" s="20">
        <f>IFERROR(VLOOKUP(C116,PRSWomen2017[],1,FALSE),0)</f>
        <v>0</v>
      </c>
      <c r="J116" s="68" t="e">
        <f>IF(AND(#REF!&gt;0,ISNUMBER(#REF!)),IF(fix16L[[#This Row],[ABBib]]&gt;0,J115+1,J115),0)</f>
        <v>#REF!</v>
      </c>
    </row>
    <row r="117" spans="9:10" x14ac:dyDescent="0.25">
      <c r="I117" s="20">
        <f>IFERROR(VLOOKUP(C117,PRSWomen2017[],1,FALSE),0)</f>
        <v>0</v>
      </c>
      <c r="J117" s="68" t="e">
        <f>IF(AND(#REF!&gt;0,ISNUMBER(#REF!)),IF(fix16L[[#This Row],[ABBib]]&gt;0,J116+1,J116),0)</f>
        <v>#REF!</v>
      </c>
    </row>
    <row r="118" spans="9:10" x14ac:dyDescent="0.25">
      <c r="I118" s="20">
        <f>IFERROR(VLOOKUP(C118,PRSWomen2017[],1,FALSE),0)</f>
        <v>0</v>
      </c>
      <c r="J118" s="68" t="e">
        <f>IF(AND(#REF!&gt;0,ISNUMBER(#REF!)),IF(fix16L[[#This Row],[ABBib]]&gt;0,J117+1,J117),0)</f>
        <v>#REF!</v>
      </c>
    </row>
    <row r="119" spans="9:10" x14ac:dyDescent="0.25">
      <c r="I119" s="20">
        <f>IFERROR(VLOOKUP(C119,PRSWomen2017[],1,FALSE),0)</f>
        <v>0</v>
      </c>
      <c r="J119" s="68" t="e">
        <f>IF(AND(#REF!&gt;0,ISNUMBER(#REF!)),IF(fix16L[[#This Row],[ABBib]]&gt;0,J118+1,J118),0)</f>
        <v>#REF!</v>
      </c>
    </row>
    <row r="120" spans="9:10" x14ac:dyDescent="0.25">
      <c r="I120" s="20">
        <f>IFERROR(VLOOKUP(C120,PRSWomen2017[],1,FALSE),0)</f>
        <v>0</v>
      </c>
      <c r="J120" s="68" t="e">
        <f>IF(AND(#REF!&gt;0,ISNUMBER(#REF!)),IF(fix16L[[#This Row],[ABBib]]&gt;0,J119+1,J119),0)</f>
        <v>#REF!</v>
      </c>
    </row>
    <row r="121" spans="9:10" x14ac:dyDescent="0.25">
      <c r="I121" s="20">
        <f>IFERROR(VLOOKUP(C121,PRSWomen2017[],1,FALSE),0)</f>
        <v>0</v>
      </c>
      <c r="J121" s="68" t="e">
        <f>IF(AND(#REF!&gt;0,ISNUMBER(#REF!)),IF(fix16L[[#This Row],[ABBib]]&gt;0,J120+1,J120),0)</f>
        <v>#REF!</v>
      </c>
    </row>
    <row r="122" spans="9:10" x14ac:dyDescent="0.25">
      <c r="I122" s="20">
        <f>IFERROR(VLOOKUP(C122,PRSWomen2017[],1,FALSE),0)</f>
        <v>0</v>
      </c>
      <c r="J122" s="68" t="e">
        <f>IF(AND(#REF!&gt;0,ISNUMBER(#REF!)),IF(fix16L[[#This Row],[ABBib]]&gt;0,J121+1,J121),0)</f>
        <v>#REF!</v>
      </c>
    </row>
    <row r="123" spans="9:10" x14ac:dyDescent="0.25">
      <c r="I123" s="20">
        <f>IFERROR(VLOOKUP(C123,PRSWomen2017[],1,FALSE),0)</f>
        <v>0</v>
      </c>
      <c r="J123" s="68" t="e">
        <f>IF(AND(#REF!&gt;0,ISNUMBER(#REF!)),IF(fix16L[[#This Row],[ABBib]]&gt;0,J122+1,J122),0)</f>
        <v>#REF!</v>
      </c>
    </row>
    <row r="124" spans="9:10" x14ac:dyDescent="0.25">
      <c r="I124" s="20">
        <f>IFERROR(VLOOKUP(C124,PRSWomen2017[],1,FALSE),0)</f>
        <v>0</v>
      </c>
      <c r="J124" s="68" t="e">
        <f>IF(AND(#REF!&gt;0,ISNUMBER(#REF!)),IF(fix16L[[#This Row],[ABBib]]&gt;0,J123+1,J123),0)</f>
        <v>#REF!</v>
      </c>
    </row>
    <row r="125" spans="9:10" x14ac:dyDescent="0.25">
      <c r="I125" s="20">
        <f>IFERROR(VLOOKUP(C125,PRSWomen2017[],1,FALSE),0)</f>
        <v>0</v>
      </c>
      <c r="J125" s="68" t="e">
        <f>IF(AND(#REF!&gt;0,ISNUMBER(#REF!)),IF(fix16L[[#This Row],[ABBib]]&gt;0,J124+1,J124),0)</f>
        <v>#REF!</v>
      </c>
    </row>
    <row r="126" spans="9:10" x14ac:dyDescent="0.25">
      <c r="I126" s="20">
        <f>IFERROR(VLOOKUP(C126,PRSWomen2017[],1,FALSE),0)</f>
        <v>0</v>
      </c>
      <c r="J126" s="68" t="e">
        <f>IF(AND(#REF!&gt;0,ISNUMBER(#REF!)),IF(fix16L[[#This Row],[ABBib]]&gt;0,J125+1,J125),0)</f>
        <v>#REF!</v>
      </c>
    </row>
    <row r="127" spans="9:10" x14ac:dyDescent="0.25">
      <c r="I127" s="20">
        <f>IFERROR(VLOOKUP(C127,PRSWomen2017[],1,FALSE),0)</f>
        <v>0</v>
      </c>
      <c r="J127" s="68" t="e">
        <f>IF(AND(#REF!&gt;0,ISNUMBER(#REF!)),IF(fix16L[[#This Row],[ABBib]]&gt;0,J126+1,J126),0)</f>
        <v>#REF!</v>
      </c>
    </row>
    <row r="128" spans="9:10" x14ac:dyDescent="0.25">
      <c r="I128" s="20">
        <f>IFERROR(VLOOKUP(C128,PRSWomen2017[],1,FALSE),0)</f>
        <v>0</v>
      </c>
      <c r="J128" s="68" t="e">
        <f>IF(AND(#REF!&gt;0,ISNUMBER(#REF!)),IF(fix16L[[#This Row],[ABBib]]&gt;0,J127+1,J127),0)</f>
        <v>#REF!</v>
      </c>
    </row>
    <row r="129" spans="9:10" x14ac:dyDescent="0.25">
      <c r="I129" s="20">
        <f>IFERROR(VLOOKUP(C129,PRSWomen2017[],1,FALSE),0)</f>
        <v>0</v>
      </c>
      <c r="J129" s="68" t="e">
        <f>IF(AND(#REF!&gt;0,ISNUMBER(#REF!)),IF(fix16L[[#This Row],[ABBib]]&gt;0,J128+1,J128),0)</f>
        <v>#REF!</v>
      </c>
    </row>
    <row r="130" spans="9:10" x14ac:dyDescent="0.25">
      <c r="I130" s="20">
        <f>IFERROR(VLOOKUP(C130,PRSWomen2017[],1,FALSE),0)</f>
        <v>0</v>
      </c>
      <c r="J130" s="68" t="e">
        <f>IF(AND(#REF!&gt;0,ISNUMBER(#REF!)),IF(fix16L[[#This Row],[ABBib]]&gt;0,J129+1,J129),0)</f>
        <v>#REF!</v>
      </c>
    </row>
    <row r="131" spans="9:10" x14ac:dyDescent="0.25">
      <c r="I131" s="20">
        <f>IFERROR(VLOOKUP(C131,PRSWomen2017[],1,FALSE),0)</f>
        <v>0</v>
      </c>
      <c r="J131" s="68" t="e">
        <f>IF(AND(#REF!&gt;0,ISNUMBER(#REF!)),IF(fix16L[[#This Row],[ABBib]]&gt;0,J130+1,J130),0)</f>
        <v>#REF!</v>
      </c>
    </row>
    <row r="132" spans="9:10" x14ac:dyDescent="0.25">
      <c r="I132" s="20">
        <f>IFERROR(VLOOKUP(C132,PRSWomen2017[],1,FALSE),0)</f>
        <v>0</v>
      </c>
      <c r="J132" s="68" t="e">
        <f>IF(AND(#REF!&gt;0,ISNUMBER(#REF!)),IF(fix16L[[#This Row],[ABBib]]&gt;0,J131+1,J131),0)</f>
        <v>#REF!</v>
      </c>
    </row>
    <row r="133" spans="9:10" x14ac:dyDescent="0.25">
      <c r="I133" s="20">
        <f>IFERROR(VLOOKUP(C133,PRSWomen2017[],1,FALSE),0)</f>
        <v>0</v>
      </c>
      <c r="J133" s="68" t="e">
        <f>IF(AND(#REF!&gt;0,ISNUMBER(#REF!)),IF(fix16L[[#This Row],[ABBib]]&gt;0,J132+1,J132),0)</f>
        <v>#REF!</v>
      </c>
    </row>
    <row r="134" spans="9:10" x14ac:dyDescent="0.25">
      <c r="I134" s="20">
        <f>IFERROR(VLOOKUP(C134,PRSWomen2017[],1,FALSE),0)</f>
        <v>0</v>
      </c>
      <c r="J134" s="68" t="e">
        <f>IF(AND(#REF!&gt;0,ISNUMBER(#REF!)),IF(fix16L[[#This Row],[ABBib]]&gt;0,J133+1,J133),0)</f>
        <v>#REF!</v>
      </c>
    </row>
    <row r="135" spans="9:10" x14ac:dyDescent="0.25">
      <c r="I135" s="20">
        <f>IFERROR(VLOOKUP(C135,PRSWomen2017[],1,FALSE),0)</f>
        <v>0</v>
      </c>
      <c r="J135" s="68" t="e">
        <f>IF(AND(#REF!&gt;0,ISNUMBER(#REF!)),IF(fix16L[[#This Row],[ABBib]]&gt;0,J134+1,J134),0)</f>
        <v>#REF!</v>
      </c>
    </row>
    <row r="136" spans="9:10" x14ac:dyDescent="0.25">
      <c r="I136" s="20">
        <f>IFERROR(VLOOKUP(C136,PRSWomen2017[],1,FALSE),0)</f>
        <v>0</v>
      </c>
      <c r="J136" s="68" t="e">
        <f>IF(AND(#REF!&gt;0,ISNUMBER(#REF!)),IF(fix16L[[#This Row],[ABBib]]&gt;0,J135+1,J135),0)</f>
        <v>#REF!</v>
      </c>
    </row>
    <row r="137" spans="9:10" x14ac:dyDescent="0.25">
      <c r="I137" s="20">
        <f>IFERROR(VLOOKUP(C137,PRSWomen2017[],1,FALSE),0)</f>
        <v>0</v>
      </c>
      <c r="J137" s="68" t="e">
        <f>IF(AND(#REF!&gt;0,ISNUMBER(#REF!)),IF(fix16L[[#This Row],[ABBib]]&gt;0,J136+1,J136),0)</f>
        <v>#REF!</v>
      </c>
    </row>
    <row r="138" spans="9:10" x14ac:dyDescent="0.25">
      <c r="I138" s="20">
        <f>IFERROR(VLOOKUP(C138,PRSWomen2017[],1,FALSE),0)</f>
        <v>0</v>
      </c>
      <c r="J138" s="68" t="e">
        <f>IF(AND(#REF!&gt;0,ISNUMBER(#REF!)),IF(fix16L[[#This Row],[ABBib]]&gt;0,J137+1,J137),0)</f>
        <v>#REF!</v>
      </c>
    </row>
    <row r="139" spans="9:10" x14ac:dyDescent="0.25">
      <c r="I139" s="20">
        <f>IFERROR(VLOOKUP(C139,PRSWomen2017[],1,FALSE),0)</f>
        <v>0</v>
      </c>
      <c r="J139" s="68" t="e">
        <f>IF(AND(#REF!&gt;0,ISNUMBER(#REF!)),IF(fix16L[[#This Row],[ABBib]]&gt;0,J138+1,J138),0)</f>
        <v>#REF!</v>
      </c>
    </row>
    <row r="140" spans="9:10" x14ac:dyDescent="0.25">
      <c r="I140" s="20">
        <f>IFERROR(VLOOKUP(C140,PRSWomen2017[],1,FALSE),0)</f>
        <v>0</v>
      </c>
      <c r="J140" s="68" t="e">
        <f>IF(AND(#REF!&gt;0,ISNUMBER(#REF!)),IF(fix16L[[#This Row],[ABBib]]&gt;0,J139+1,J139),0)</f>
        <v>#REF!</v>
      </c>
    </row>
    <row r="141" spans="9:10" x14ac:dyDescent="0.25">
      <c r="I141" s="20">
        <f>IFERROR(VLOOKUP(C141,PRSWomen2017[],1,FALSE),0)</f>
        <v>0</v>
      </c>
      <c r="J141" s="68" t="e">
        <f>IF(AND(#REF!&gt;0,ISNUMBER(#REF!)),IF(fix16L[[#This Row],[ABBib]]&gt;0,J140+1,J140),0)</f>
        <v>#REF!</v>
      </c>
    </row>
    <row r="142" spans="9:10" x14ac:dyDescent="0.25">
      <c r="I142" s="20">
        <f>IFERROR(VLOOKUP(C142,PRSWomen2017[],1,FALSE),0)</f>
        <v>0</v>
      </c>
      <c r="J142" s="68" t="e">
        <f>IF(AND(#REF!&gt;0,ISNUMBER(#REF!)),IF(fix16L[[#This Row],[ABBib]]&gt;0,J141+1,J141),0)</f>
        <v>#REF!</v>
      </c>
    </row>
    <row r="143" spans="9:10" x14ac:dyDescent="0.25">
      <c r="I143" s="20">
        <f>IFERROR(VLOOKUP(C143,PRSWomen2017[],1,FALSE),0)</f>
        <v>0</v>
      </c>
      <c r="J143" s="68" t="e">
        <f>IF(AND(#REF!&gt;0,ISNUMBER(#REF!)),IF(fix16L[[#This Row],[ABBib]]&gt;0,J142+1,J142),0)</f>
        <v>#REF!</v>
      </c>
    </row>
    <row r="144" spans="9:10" x14ac:dyDescent="0.25">
      <c r="I144" s="20">
        <f>IFERROR(VLOOKUP(C144,PRSWomen2017[],1,FALSE),0)</f>
        <v>0</v>
      </c>
      <c r="J144" s="68" t="e">
        <f>IF(AND(#REF!&gt;0,ISNUMBER(#REF!)),IF(fix16L[[#This Row],[ABBib]]&gt;0,J143+1,J143),0)</f>
        <v>#REF!</v>
      </c>
    </row>
    <row r="145" spans="9:10" x14ac:dyDescent="0.25">
      <c r="I145" s="20">
        <f>IFERROR(VLOOKUP(C145,PRSWomen2017[],1,FALSE),0)</f>
        <v>0</v>
      </c>
      <c r="J145" s="68" t="e">
        <f>IF(AND(#REF!&gt;0,ISNUMBER(#REF!)),IF(fix16L[[#This Row],[ABBib]]&gt;0,J144+1,J144),0)</f>
        <v>#REF!</v>
      </c>
    </row>
    <row r="146" spans="9:10" x14ac:dyDescent="0.25">
      <c r="I146" s="20">
        <f>IFERROR(VLOOKUP(C146,PRSWomen2017[],1,FALSE),0)</f>
        <v>0</v>
      </c>
      <c r="J146" s="68" t="e">
        <f>IF(AND(#REF!&gt;0,ISNUMBER(#REF!)),IF(fix16L[[#This Row],[ABBib]]&gt;0,J145+1,J145),0)</f>
        <v>#REF!</v>
      </c>
    </row>
    <row r="147" spans="9:10" x14ac:dyDescent="0.25">
      <c r="I147" s="20">
        <f>IFERROR(VLOOKUP(C147,PRSWomen2017[],1,FALSE),0)</f>
        <v>0</v>
      </c>
      <c r="J147" s="68" t="e">
        <f>IF(AND(#REF!&gt;0,ISNUMBER(#REF!)),IF(fix16L[[#This Row],[ABBib]]&gt;0,J146+1,J146),0)</f>
        <v>#REF!</v>
      </c>
    </row>
    <row r="148" spans="9:10" x14ac:dyDescent="0.25">
      <c r="I148" s="20">
        <f>IFERROR(VLOOKUP(C148,PRSWomen2017[],1,FALSE),0)</f>
        <v>0</v>
      </c>
      <c r="J148" s="68" t="e">
        <f>IF(AND(#REF!&gt;0,ISNUMBER(#REF!)),IF(fix16L[[#This Row],[ABBib]]&gt;0,J147+1,J147),0)</f>
        <v>#REF!</v>
      </c>
    </row>
    <row r="149" spans="9:10" x14ac:dyDescent="0.25">
      <c r="I149" s="20">
        <f>IFERROR(VLOOKUP(C149,PRSWomen2017[],1,FALSE),0)</f>
        <v>0</v>
      </c>
      <c r="J149" s="68" t="e">
        <f>IF(AND(#REF!&gt;0,ISNUMBER(#REF!)),IF(fix16L[[#This Row],[ABBib]]&gt;0,J148+1,J148),0)</f>
        <v>#REF!</v>
      </c>
    </row>
    <row r="150" spans="9:10" x14ac:dyDescent="0.25">
      <c r="I150" s="20">
        <f>IFERROR(VLOOKUP(C150,PRSWomen2017[],1,FALSE),0)</f>
        <v>0</v>
      </c>
      <c r="J150" s="68" t="e">
        <f>IF(AND(#REF!&gt;0,ISNUMBER(#REF!)),IF(fix16L[[#This Row],[ABBib]]&gt;0,J149+1,J149),0)</f>
        <v>#REF!</v>
      </c>
    </row>
    <row r="151" spans="9:10" x14ac:dyDescent="0.25">
      <c r="I151" s="20">
        <f>IFERROR(VLOOKUP(C151,PRSWomen2017[],1,FALSE),0)</f>
        <v>0</v>
      </c>
      <c r="J151" s="68" t="e">
        <f>IF(AND(#REF!&gt;0,ISNUMBER(#REF!)),IF(fix16L[[#This Row],[ABBib]]&gt;0,J150+1,J150),0)</f>
        <v>#REF!</v>
      </c>
    </row>
    <row r="152" spans="9:10" x14ac:dyDescent="0.25">
      <c r="I152" s="20">
        <f>IFERROR(VLOOKUP(C152,PRSWomen2017[],1,FALSE),0)</f>
        <v>0</v>
      </c>
      <c r="J152" s="68" t="e">
        <f>IF(AND(#REF!&gt;0,ISNUMBER(#REF!)),IF(fix16L[[#This Row],[ABBib]]&gt;0,J151+1,J151),0)</f>
        <v>#REF!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AL94"/>
  <sheetViews>
    <sheetView zoomScale="80" zoomScaleNormal="80" workbookViewId="0">
      <selection activeCell="B2" sqref="B2:F3"/>
    </sheetView>
  </sheetViews>
  <sheetFormatPr defaultRowHeight="15" x14ac:dyDescent="0.25"/>
  <cols>
    <col min="1" max="1" width="3" bestFit="1" customWidth="1"/>
    <col min="2" max="2" width="10.28515625" bestFit="1" customWidth="1"/>
    <col min="3" max="3" width="12.85546875" bestFit="1" customWidth="1"/>
    <col min="4" max="4" width="14.140625" bestFit="1" customWidth="1"/>
    <col min="5" max="5" width="8.140625" bestFit="1" customWidth="1"/>
    <col min="6" max="6" width="7.28515625" bestFit="1" customWidth="1"/>
    <col min="7" max="7" width="10" bestFit="1" customWidth="1"/>
    <col min="8" max="8" width="6" customWidth="1"/>
    <col min="9" max="9" width="12.85546875" bestFit="1" customWidth="1"/>
    <col min="10" max="10" width="12.28515625" bestFit="1" customWidth="1"/>
    <col min="11" max="21" width="6.140625" customWidth="1"/>
    <col min="22" max="22" width="6.28515625" customWidth="1"/>
    <col min="23" max="23" width="6.1406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  <col min="29" max="29" width="6.42578125" customWidth="1"/>
    <col min="30" max="30" width="6.28515625" customWidth="1"/>
    <col min="31" max="31" width="6.140625" customWidth="1"/>
    <col min="32" max="32" width="6.28515625" customWidth="1"/>
    <col min="33" max="33" width="6.7109375" customWidth="1"/>
    <col min="34" max="34" width="6.28515625" customWidth="1"/>
    <col min="35" max="38" width="6.28515625" style="20" customWidth="1"/>
  </cols>
  <sheetData>
    <row r="1" spans="1:38" ht="27" customHeight="1" x14ac:dyDescent="0.25">
      <c r="B1" s="108" t="s">
        <v>22</v>
      </c>
      <c r="C1" s="108"/>
      <c r="D1" s="108"/>
      <c r="G1" s="109" t="s">
        <v>9</v>
      </c>
      <c r="H1" s="110"/>
      <c r="I1" s="133" t="s">
        <v>587</v>
      </c>
      <c r="J1" s="134"/>
      <c r="K1" s="126" t="s">
        <v>161</v>
      </c>
      <c r="L1" s="127"/>
      <c r="M1" s="127"/>
      <c r="N1" s="128"/>
      <c r="O1" s="135" t="s">
        <v>224</v>
      </c>
      <c r="P1" s="136"/>
      <c r="Q1" s="136"/>
      <c r="R1" s="136"/>
      <c r="S1" s="136"/>
      <c r="T1" s="136"/>
      <c r="U1" s="136"/>
      <c r="V1" s="136"/>
      <c r="W1" s="126" t="s">
        <v>282</v>
      </c>
      <c r="X1" s="127"/>
      <c r="Y1" s="127"/>
      <c r="Z1" s="127"/>
      <c r="AA1" s="127"/>
      <c r="AB1" s="127"/>
      <c r="AC1" s="127"/>
      <c r="AD1" s="128"/>
      <c r="AE1" s="126" t="s">
        <v>298</v>
      </c>
      <c r="AF1" s="127"/>
      <c r="AG1" s="127"/>
      <c r="AH1" s="128"/>
      <c r="AI1" s="137" t="s">
        <v>303</v>
      </c>
      <c r="AJ1" s="138"/>
      <c r="AK1" s="138"/>
      <c r="AL1" s="138"/>
    </row>
    <row r="2" spans="1:38" ht="18.75" customHeight="1" x14ac:dyDescent="0.25">
      <c r="B2" s="86" t="s">
        <v>218</v>
      </c>
      <c r="C2" s="87"/>
      <c r="D2" s="87"/>
      <c r="E2" s="87"/>
      <c r="F2" s="87"/>
      <c r="G2" s="90" t="s">
        <v>8</v>
      </c>
      <c r="H2" s="91"/>
      <c r="I2" s="129" t="s">
        <v>584</v>
      </c>
      <c r="J2" s="130"/>
      <c r="K2" s="123" t="s">
        <v>225</v>
      </c>
      <c r="L2" s="124"/>
      <c r="M2" s="118" t="s">
        <v>226</v>
      </c>
      <c r="N2" s="125"/>
      <c r="O2" s="116" t="s">
        <v>227</v>
      </c>
      <c r="P2" s="119"/>
      <c r="Q2" s="116" t="s">
        <v>228</v>
      </c>
      <c r="R2" s="119"/>
      <c r="S2" s="116" t="s">
        <v>229</v>
      </c>
      <c r="T2" s="119"/>
      <c r="U2" s="116" t="s">
        <v>230</v>
      </c>
      <c r="V2" s="117"/>
      <c r="W2" s="116" t="s">
        <v>283</v>
      </c>
      <c r="X2" s="119"/>
      <c r="Y2" s="116" t="s">
        <v>284</v>
      </c>
      <c r="Z2" s="119"/>
      <c r="AA2" s="116" t="s">
        <v>285</v>
      </c>
      <c r="AB2" s="119"/>
      <c r="AC2" s="116" t="s">
        <v>286</v>
      </c>
      <c r="AD2" s="117"/>
      <c r="AE2" s="118" t="s">
        <v>299</v>
      </c>
      <c r="AF2" s="119"/>
      <c r="AG2" s="116" t="s">
        <v>300</v>
      </c>
      <c r="AH2" s="119"/>
      <c r="AI2" s="118" t="s">
        <v>304</v>
      </c>
      <c r="AJ2" s="119"/>
      <c r="AK2" s="118" t="s">
        <v>305</v>
      </c>
      <c r="AL2" s="119"/>
    </row>
    <row r="3" spans="1:38" ht="28.5" customHeight="1" x14ac:dyDescent="0.25">
      <c r="B3" s="87"/>
      <c r="C3" s="87"/>
      <c r="D3" s="87"/>
      <c r="E3" s="87"/>
      <c r="F3" s="87"/>
      <c r="G3" s="90"/>
      <c r="H3" s="91"/>
      <c r="I3" s="131"/>
      <c r="J3" s="132"/>
      <c r="K3" s="120" t="s">
        <v>162</v>
      </c>
      <c r="L3" s="122"/>
      <c r="M3" s="120" t="s">
        <v>163</v>
      </c>
      <c r="N3" s="121"/>
      <c r="O3" s="120" t="s">
        <v>223</v>
      </c>
      <c r="P3" s="122"/>
      <c r="Q3" s="120" t="s">
        <v>231</v>
      </c>
      <c r="R3" s="122"/>
      <c r="S3" s="120" t="s">
        <v>232</v>
      </c>
      <c r="T3" s="122"/>
      <c r="U3" s="120" t="s">
        <v>233</v>
      </c>
      <c r="V3" s="121"/>
      <c r="W3" s="120" t="s">
        <v>287</v>
      </c>
      <c r="X3" s="122"/>
      <c r="Y3" s="120" t="s">
        <v>288</v>
      </c>
      <c r="Z3" s="122"/>
      <c r="AA3" s="120" t="s">
        <v>289</v>
      </c>
      <c r="AB3" s="122"/>
      <c r="AC3" s="120" t="s">
        <v>290</v>
      </c>
      <c r="AD3" s="121"/>
      <c r="AE3" s="120" t="s">
        <v>301</v>
      </c>
      <c r="AF3" s="122"/>
      <c r="AG3" s="120" t="s">
        <v>302</v>
      </c>
      <c r="AH3" s="121"/>
      <c r="AI3" s="120" t="s">
        <v>306</v>
      </c>
      <c r="AJ3" s="122"/>
      <c r="AK3" s="120" t="s">
        <v>307</v>
      </c>
      <c r="AL3" s="122"/>
    </row>
    <row r="4" spans="1:38" s="20" customFormat="1" x14ac:dyDescent="0.25">
      <c r="B4" s="35"/>
      <c r="C4" s="35"/>
      <c r="D4" s="35"/>
      <c r="E4" s="35"/>
      <c r="F4" s="35"/>
      <c r="G4" s="33" t="s">
        <v>11</v>
      </c>
      <c r="H4" s="34" t="s">
        <v>10</v>
      </c>
      <c r="I4" s="66" t="s">
        <v>87</v>
      </c>
      <c r="J4" s="66" t="s">
        <v>88</v>
      </c>
      <c r="K4" s="36" t="s">
        <v>81</v>
      </c>
      <c r="L4" s="37" t="s">
        <v>86</v>
      </c>
      <c r="M4" s="36" t="s">
        <v>81</v>
      </c>
      <c r="N4" s="40" t="s">
        <v>86</v>
      </c>
      <c r="O4" s="36" t="s">
        <v>81</v>
      </c>
      <c r="P4" s="37" t="s">
        <v>86</v>
      </c>
      <c r="Q4" s="36" t="s">
        <v>81</v>
      </c>
      <c r="R4" s="37" t="s">
        <v>86</v>
      </c>
      <c r="S4" s="36" t="s">
        <v>81</v>
      </c>
      <c r="T4" s="37" t="s">
        <v>86</v>
      </c>
      <c r="U4" s="36" t="s">
        <v>81</v>
      </c>
      <c r="V4" s="40" t="s">
        <v>86</v>
      </c>
      <c r="W4" s="36" t="s">
        <v>81</v>
      </c>
      <c r="X4" s="37" t="s">
        <v>86</v>
      </c>
      <c r="Y4" s="36" t="s">
        <v>81</v>
      </c>
      <c r="Z4" s="37" t="s">
        <v>86</v>
      </c>
      <c r="AA4" s="36" t="s">
        <v>81</v>
      </c>
      <c r="AB4" s="37" t="s">
        <v>86</v>
      </c>
      <c r="AC4" s="36" t="s">
        <v>81</v>
      </c>
      <c r="AD4" s="40" t="s">
        <v>86</v>
      </c>
      <c r="AE4" s="36" t="s">
        <v>81</v>
      </c>
      <c r="AF4" s="37" t="s">
        <v>86</v>
      </c>
      <c r="AG4" s="36" t="s">
        <v>81</v>
      </c>
      <c r="AH4" s="37" t="s">
        <v>86</v>
      </c>
      <c r="AI4" s="36" t="s">
        <v>81</v>
      </c>
      <c r="AJ4" s="37" t="s">
        <v>86</v>
      </c>
      <c r="AK4" s="36" t="s">
        <v>81</v>
      </c>
      <c r="AL4" s="37" t="s">
        <v>86</v>
      </c>
    </row>
    <row r="5" spans="1:38" x14ac:dyDescent="0.25">
      <c r="B5" t="s">
        <v>214</v>
      </c>
      <c r="C5" t="s">
        <v>1</v>
      </c>
      <c r="D5" t="s">
        <v>2</v>
      </c>
      <c r="E5" t="s">
        <v>3</v>
      </c>
      <c r="F5" t="s">
        <v>4</v>
      </c>
      <c r="G5" s="1" t="s">
        <v>12</v>
      </c>
      <c r="H5" s="1" t="s">
        <v>13</v>
      </c>
      <c r="I5" s="65" t="s">
        <v>585</v>
      </c>
      <c r="J5" s="65" t="s">
        <v>586</v>
      </c>
      <c r="K5" s="24" t="s">
        <v>14</v>
      </c>
      <c r="L5" s="46" t="s">
        <v>15</v>
      </c>
      <c r="M5" s="46" t="s">
        <v>16</v>
      </c>
      <c r="N5" s="47" t="s">
        <v>17</v>
      </c>
      <c r="O5" s="44" t="s">
        <v>18</v>
      </c>
      <c r="P5" s="44" t="s">
        <v>19</v>
      </c>
      <c r="Q5" s="44" t="s">
        <v>20</v>
      </c>
      <c r="R5" s="44" t="s">
        <v>21</v>
      </c>
      <c r="S5" s="44" t="s">
        <v>62</v>
      </c>
      <c r="T5" s="44" t="s">
        <v>63</v>
      </c>
      <c r="U5" s="44" t="s">
        <v>64</v>
      </c>
      <c r="V5" s="44" t="s">
        <v>65</v>
      </c>
      <c r="W5" s="43" t="s">
        <v>66</v>
      </c>
      <c r="X5" s="44" t="s">
        <v>67</v>
      </c>
      <c r="Y5" s="44" t="s">
        <v>68</v>
      </c>
      <c r="Z5" s="44" t="s">
        <v>69</v>
      </c>
      <c r="AA5" s="44" t="s">
        <v>70</v>
      </c>
      <c r="AB5" s="44" t="s">
        <v>71</v>
      </c>
      <c r="AC5" s="44" t="s">
        <v>72</v>
      </c>
      <c r="AD5" s="45" t="s">
        <v>73</v>
      </c>
      <c r="AE5" s="53" t="s">
        <v>74</v>
      </c>
      <c r="AF5" s="54" t="s">
        <v>75</v>
      </c>
      <c r="AG5" s="54" t="s">
        <v>76</v>
      </c>
      <c r="AH5" s="55" t="s">
        <v>77</v>
      </c>
      <c r="AI5" s="2" t="s">
        <v>308</v>
      </c>
      <c r="AJ5" s="2" t="s">
        <v>309</v>
      </c>
      <c r="AK5" s="2" t="s">
        <v>310</v>
      </c>
      <c r="AL5" s="2" t="s">
        <v>311</v>
      </c>
    </row>
    <row r="6" spans="1:38" x14ac:dyDescent="0.25">
      <c r="A6">
        <v>1</v>
      </c>
      <c r="B6" s="20">
        <v>107648</v>
      </c>
      <c r="C6" s="20" t="s">
        <v>177</v>
      </c>
      <c r="D6" s="20" t="s">
        <v>176</v>
      </c>
      <c r="E6" s="20" t="s">
        <v>36</v>
      </c>
      <c r="F6" s="20">
        <v>1997</v>
      </c>
      <c r="G6">
        <f t="shared" ref="G6:G44" si="0">SUM(L6,N6,P6,R6,T6,V6,X6,Z6,AB6,AD6,AF6,AH6, AJ6, AL6)</f>
        <v>766</v>
      </c>
      <c r="H6">
        <f>IF(PRSWomen2017[[#This Row],[OA_PTS]]&gt;0,_xlfn.RANK.EQ(PRSWomen2017[[#This Row],[OA_PTS]],PRSWomen2017[OA_PTS]),"")</f>
        <v>1</v>
      </c>
      <c r="I6" s="63">
        <f>PRSWomen2017[[#This Row],[7p]]+PRSWomen2017[[#This Row],[8p]]+PRSWomen2017[[#This Row],[11p]]+PRSWomen2017[[#This Row],[12p]]</f>
        <v>260</v>
      </c>
      <c r="J6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506</v>
      </c>
      <c r="K6" s="24">
        <f>IFERROR(VLOOKUP(PRSWomen2017[[#This Row],[FIS Card]],fix5L[],2,FALSE),0)</f>
        <v>0</v>
      </c>
      <c r="L6" s="25">
        <f>IFERROR(VLOOKUP(K6,PointsLookup[],2,FALSE),0)</f>
        <v>0</v>
      </c>
      <c r="M6" s="25">
        <f>IFERROR(VLOOKUP(PRSWomen2017[[#This Row],[FIS Card]],fix6L[],2,FALSE),0)</f>
        <v>0</v>
      </c>
      <c r="N6" s="26">
        <f>IFERROR(VLOOKUP(M6,PointsLookup[],2,FALSE),0)</f>
        <v>0</v>
      </c>
      <c r="O6" s="24">
        <f>IFERROR(VLOOKUP(PRSWomen2017[[#This Row],[FIS Card]],fix7L[],2,FALSE),0)</f>
        <v>3</v>
      </c>
      <c r="P6" s="25">
        <f>IFERROR(VLOOKUP(O6,PointsLookup[],2,FALSE),0)</f>
        <v>60</v>
      </c>
      <c r="Q6" s="25">
        <f>IFERROR(VLOOKUP(PRSWomen2017[[#This Row],[FIS Card]],fix8L[],2,FALSE),0)</f>
        <v>0</v>
      </c>
      <c r="R6" s="25">
        <f>IFERROR(VLOOKUP(Q6,PointsLookup[],2,FALSE),0)</f>
        <v>0</v>
      </c>
      <c r="S6" s="25">
        <f>IFERROR(VLOOKUP(PRSWomen2017[[#This Row],[FIS Card]],fix9L[],2,FALSE),0)</f>
        <v>3</v>
      </c>
      <c r="T6" s="25">
        <f>IFERROR(VLOOKUP(S6,PointsLookup[],2,FALSE),0)</f>
        <v>60</v>
      </c>
      <c r="U6" s="25">
        <f>IFERROR(VLOOKUP(PRSWomen2017[[#This Row],[FIS Card]],fix10L[],2,FALSE),0)</f>
        <v>0</v>
      </c>
      <c r="V6" s="25">
        <f>IFERROR(VLOOKUP(U6,PointsLookup[],2,FALSE),0)</f>
        <v>0</v>
      </c>
      <c r="W6" s="50">
        <f>IFERROR(VLOOKUP(PRSWomen2017[[#This Row],[FIS Card]],fix11L[],2,FALSE),0)</f>
        <v>1</v>
      </c>
      <c r="X6" s="25">
        <f>IFERROR(VLOOKUP(W6,PointsLookup[],2,FALSE),0)</f>
        <v>100</v>
      </c>
      <c r="Y6" s="51">
        <f>IFERROR(VLOOKUP(PRSWomen2017[[#This Row],[FIS Card]],fix12L[],2,FALSE),0)</f>
        <v>1</v>
      </c>
      <c r="Z6" s="25">
        <f>IFERROR(VLOOKUP(Y6,PointsLookup[],2,FALSE),0)</f>
        <v>100</v>
      </c>
      <c r="AA6" s="51">
        <f>IFERROR(VLOOKUP(PRSWomen2017[[#This Row],[FIS Card]],fix13L[],2,FALSE),0)</f>
        <v>1</v>
      </c>
      <c r="AB6" s="25">
        <f>IFERROR(VLOOKUP(AA6,PointsLookup[],2,FALSE),0)</f>
        <v>100</v>
      </c>
      <c r="AC6" s="51">
        <f>IFERROR(VLOOKUP(PRSWomen2017[[#This Row],[FIS Card]],fix14L[],2,FALSE),0)</f>
        <v>1</v>
      </c>
      <c r="AD6" s="26">
        <f>IFERROR(VLOOKUP(AC6,PointsLookup[],2,FALSE),0)</f>
        <v>100</v>
      </c>
      <c r="AE6" s="50">
        <f>IFERROR(VLOOKUP(PRSWomen2017[[#This Row],[FIS Card]],fix15L[],2,FALSE),0)</f>
        <v>1</v>
      </c>
      <c r="AF6" s="25">
        <f>IFERROR(VLOOKUP(AE6,PointsLookup[],2,FALSE),0)</f>
        <v>100</v>
      </c>
      <c r="AG6" s="25">
        <f>IFERROR(VLOOKUP(PRSWomen2017[[#This Row],[FIS Card]],fix16L[],2,FALSE),0)</f>
        <v>3</v>
      </c>
      <c r="AH6" s="26">
        <f>IFERROR(VLOOKUP(AG6,PointsLookup[],2,FALSE),0)</f>
        <v>60</v>
      </c>
      <c r="AI6" s="24">
        <f>IFERROR(VLOOKUP(PRSWomen2017[[#This Row],[FIS Card]],fix17L[],2,FALSE),0)</f>
        <v>3</v>
      </c>
      <c r="AJ6" s="25">
        <f>IFERROR(VLOOKUP(AI6,PointsLookup[],2,FALSE),0)</f>
        <v>60</v>
      </c>
      <c r="AK6" s="25">
        <f>IFERROR(VLOOKUP(PRSWomen2017[[#This Row],[FIS Card]],fix18L[],2,FALSE),0)</f>
        <v>10</v>
      </c>
      <c r="AL6" s="26">
        <f>IFERROR(VLOOKUP(AK6,PointsLookup[],2,FALSE),0)</f>
        <v>26</v>
      </c>
    </row>
    <row r="7" spans="1:38" x14ac:dyDescent="0.25">
      <c r="A7">
        <v>2</v>
      </c>
      <c r="B7" s="20">
        <v>107696</v>
      </c>
      <c r="C7" s="20" t="s">
        <v>185</v>
      </c>
      <c r="D7" s="20" t="s">
        <v>184</v>
      </c>
      <c r="E7" s="20" t="s">
        <v>36</v>
      </c>
      <c r="F7" s="20">
        <v>1997</v>
      </c>
      <c r="G7">
        <f t="shared" si="0"/>
        <v>695</v>
      </c>
      <c r="H7">
        <f>IF(PRSWomen2017[[#This Row],[OA_PTS]]&gt;0,_xlfn.RANK.EQ(PRSWomen2017[[#This Row],[OA_PTS]],PRSWomen2017[OA_PTS]),"")</f>
        <v>2</v>
      </c>
      <c r="I7" s="63">
        <f>PRSWomen2017[[#This Row],[7p]]+PRSWomen2017[[#This Row],[8p]]+PRSWomen2017[[#This Row],[11p]]+PRSWomen2017[[#This Row],[12p]]</f>
        <v>175</v>
      </c>
      <c r="J7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520</v>
      </c>
      <c r="K7" s="27">
        <f>IFERROR(VLOOKUP(PRSWomen2017[[#This Row],[FIS Card]],fix5L[],2,FALSE),0)</f>
        <v>1</v>
      </c>
      <c r="L7" s="28">
        <f>IFERROR(VLOOKUP(K7,PointsLookup[],2,FALSE),0)</f>
        <v>100</v>
      </c>
      <c r="M7" s="28">
        <f>IFERROR(VLOOKUP(PRSWomen2017[[#This Row],[FIS Card]],fix6L[],2,FALSE),0)</f>
        <v>1</v>
      </c>
      <c r="N7" s="29">
        <f>IFERROR(VLOOKUP(M7,PointsLookup[],2,FALSE),0)</f>
        <v>100</v>
      </c>
      <c r="O7" s="27">
        <f>IFERROR(VLOOKUP(PRSWomen2017[[#This Row],[FIS Card]],fix7L[],2,FALSE),0)</f>
        <v>5</v>
      </c>
      <c r="P7" s="28">
        <f>IFERROR(VLOOKUP(O7,PointsLookup[],2,FALSE),0)</f>
        <v>45</v>
      </c>
      <c r="Q7" s="28">
        <f>IFERROR(VLOOKUP(PRSWomen2017[[#This Row],[FIS Card]],fix8L[],2,FALSE),0)</f>
        <v>4</v>
      </c>
      <c r="R7" s="28">
        <f>IFERROR(VLOOKUP(Q7,PointsLookup[],2,FALSE),0)</f>
        <v>50</v>
      </c>
      <c r="S7" s="28">
        <f>IFERROR(VLOOKUP(PRSWomen2017[[#This Row],[FIS Card]],fix9L[],2,FALSE),0)</f>
        <v>0</v>
      </c>
      <c r="T7" s="28">
        <f>IFERROR(VLOOKUP(S7,PointsLookup[],2,FALSE),0)</f>
        <v>0</v>
      </c>
      <c r="U7" s="28">
        <f>IFERROR(VLOOKUP(PRSWomen2017[[#This Row],[FIS Card]],fix10L[],2,FALSE),0)</f>
        <v>0</v>
      </c>
      <c r="V7" s="28">
        <f>IFERROR(VLOOKUP(U7,PointsLookup[],2,FALSE),0)</f>
        <v>0</v>
      </c>
      <c r="W7" s="48">
        <f>IFERROR(VLOOKUP(PRSWomen2017[[#This Row],[FIS Card]],fix11L[],2,FALSE),0)</f>
        <v>2</v>
      </c>
      <c r="X7" s="28">
        <f>IFERROR(VLOOKUP(W7,PointsLookup[],2,FALSE),0)</f>
        <v>80</v>
      </c>
      <c r="Y7" s="49">
        <f>IFERROR(VLOOKUP(PRSWomen2017[[#This Row],[FIS Card]],fix12L[],2,FALSE),0)</f>
        <v>0</v>
      </c>
      <c r="Z7" s="28">
        <f>IFERROR(VLOOKUP(Y7,PointsLookup[],2,FALSE),0)</f>
        <v>0</v>
      </c>
      <c r="AA7" s="49">
        <f>IFERROR(VLOOKUP(PRSWomen2017[[#This Row],[FIS Card]],fix13L[],2,FALSE),0)</f>
        <v>2</v>
      </c>
      <c r="AB7" s="28">
        <f>IFERROR(VLOOKUP(AA7,PointsLookup[],2,FALSE),0)</f>
        <v>80</v>
      </c>
      <c r="AC7" s="49">
        <f>IFERROR(VLOOKUP(PRSWomen2017[[#This Row],[FIS Card]],fix14L[],2,FALSE),0)</f>
        <v>2</v>
      </c>
      <c r="AD7" s="29">
        <f>IFERROR(VLOOKUP(AC7,PointsLookup[],2,FALSE),0)</f>
        <v>80</v>
      </c>
      <c r="AE7" s="48">
        <f>IFERROR(VLOOKUP(PRSWomen2017[[#This Row],[FIS Card]],fix15L[],2,FALSE),0)</f>
        <v>0</v>
      </c>
      <c r="AF7" s="28">
        <f>IFERROR(VLOOKUP(AE7,PointsLookup[],2,FALSE),0)</f>
        <v>0</v>
      </c>
      <c r="AG7" s="28">
        <f>IFERROR(VLOOKUP(PRSWomen2017[[#This Row],[FIS Card]],fix16L[],2,FALSE),0)</f>
        <v>0</v>
      </c>
      <c r="AH7" s="29">
        <f>IFERROR(VLOOKUP(AG7,PointsLookup[],2,FALSE),0)</f>
        <v>0</v>
      </c>
      <c r="AI7" s="27">
        <f>IFERROR(VLOOKUP(PRSWomen2017[[#This Row],[FIS Card]],fix17L[],2,FALSE),0)</f>
        <v>2</v>
      </c>
      <c r="AJ7" s="28">
        <f>IFERROR(VLOOKUP(AI7,PointsLookup[],2,FALSE),0)</f>
        <v>80</v>
      </c>
      <c r="AK7" s="28">
        <f>IFERROR(VLOOKUP(PRSWomen2017[[#This Row],[FIS Card]],fix18L[],2,FALSE),0)</f>
        <v>2</v>
      </c>
      <c r="AL7" s="29">
        <f>IFERROR(VLOOKUP(AK7,PointsLookup[],2,FALSE),0)</f>
        <v>80</v>
      </c>
    </row>
    <row r="8" spans="1:38" x14ac:dyDescent="0.25">
      <c r="A8">
        <v>3</v>
      </c>
      <c r="B8" s="41">
        <v>516538</v>
      </c>
      <c r="C8" s="41" t="s">
        <v>216</v>
      </c>
      <c r="D8" s="42" t="s">
        <v>217</v>
      </c>
      <c r="E8" s="41" t="s">
        <v>36</v>
      </c>
      <c r="F8" s="41">
        <v>1999</v>
      </c>
      <c r="G8">
        <f t="shared" si="0"/>
        <v>490</v>
      </c>
      <c r="H8">
        <f>IF(PRSWomen2017[[#This Row],[OA_PTS]]&gt;0,_xlfn.RANK.EQ(PRSWomen2017[[#This Row],[OA_PTS]],PRSWomen2017[OA_PTS]),"")</f>
        <v>3</v>
      </c>
      <c r="I8" s="63">
        <f>PRSWomen2017[[#This Row],[7p]]+PRSWomen2017[[#This Row],[8p]]+PRSWomen2017[[#This Row],[11p]]+PRSWomen2017[[#This Row],[12p]]</f>
        <v>290</v>
      </c>
      <c r="J8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200</v>
      </c>
      <c r="K8" s="27">
        <f>IFERROR(VLOOKUP(PRSWomen2017[[#This Row],[FIS Card]],fix5L[],2,FALSE),0)</f>
        <v>2</v>
      </c>
      <c r="L8" s="28">
        <f>IFERROR(VLOOKUP(K8,PointsLookup[],2,FALSE),0)</f>
        <v>80</v>
      </c>
      <c r="M8" s="28">
        <f>IFERROR(VLOOKUP(PRSWomen2017[[#This Row],[FIS Card]],fix6L[],2,FALSE),0)</f>
        <v>0</v>
      </c>
      <c r="N8" s="29">
        <f>IFERROR(VLOOKUP(M8,PointsLookup[],2,FALSE),0)</f>
        <v>0</v>
      </c>
      <c r="O8" s="27">
        <f>IFERROR(VLOOKUP(PRSWomen2017[[#This Row],[FIS Card]],fix7L[],2,FALSE),0)</f>
        <v>4</v>
      </c>
      <c r="P8" s="28">
        <f>IFERROR(VLOOKUP(O8,PointsLookup[],2,FALSE),0)</f>
        <v>50</v>
      </c>
      <c r="Q8" s="28">
        <f>IFERROR(VLOOKUP(PRSWomen2017[[#This Row],[FIS Card]],fix8L[],2,FALSE),0)</f>
        <v>1</v>
      </c>
      <c r="R8" s="28">
        <f>IFERROR(VLOOKUP(Q8,PointsLookup[],2,FALSE),0)</f>
        <v>100</v>
      </c>
      <c r="S8" s="28">
        <f>IFERROR(VLOOKUP(PRSWomen2017[[#This Row],[FIS Card]],fix9L[],2,FALSE),0)</f>
        <v>0</v>
      </c>
      <c r="T8" s="28">
        <f>IFERROR(VLOOKUP(S8,PointsLookup[],2,FALSE),0)</f>
        <v>0</v>
      </c>
      <c r="U8" s="28">
        <f>IFERROR(VLOOKUP(PRSWomen2017[[#This Row],[FIS Card]],fix10L[],2,FALSE),0)</f>
        <v>0</v>
      </c>
      <c r="V8" s="28">
        <f>IFERROR(VLOOKUP(U8,PointsLookup[],2,FALSE),0)</f>
        <v>0</v>
      </c>
      <c r="W8" s="48">
        <f>IFERROR(VLOOKUP(PRSWomen2017[[#This Row],[FIS Card]],fix11L[],2,FALSE),0)</f>
        <v>3</v>
      </c>
      <c r="X8" s="28">
        <f>IFERROR(VLOOKUP(W8,PointsLookup[],2,FALSE),0)</f>
        <v>60</v>
      </c>
      <c r="Y8" s="49">
        <f>IFERROR(VLOOKUP(PRSWomen2017[[#This Row],[FIS Card]],fix12L[],2,FALSE),0)</f>
        <v>2</v>
      </c>
      <c r="Z8" s="28">
        <f>IFERROR(VLOOKUP(Y8,PointsLookup[],2,FALSE),0)</f>
        <v>80</v>
      </c>
      <c r="AA8" s="49">
        <f>IFERROR(VLOOKUP(PRSWomen2017[[#This Row],[FIS Card]],fix13L[],2,FALSE),0)</f>
        <v>0</v>
      </c>
      <c r="AB8" s="28">
        <f>IFERROR(VLOOKUP(AA8,PointsLookup[],2,FALSE),0)</f>
        <v>0</v>
      </c>
      <c r="AC8" s="49">
        <f>IFERROR(VLOOKUP(PRSWomen2017[[#This Row],[FIS Card]],fix14L[],2,FALSE),0)</f>
        <v>3</v>
      </c>
      <c r="AD8" s="29">
        <f>IFERROR(VLOOKUP(AC8,PointsLookup[],2,FALSE),0)</f>
        <v>60</v>
      </c>
      <c r="AE8" s="48">
        <f>IFERROR(VLOOKUP(PRSWomen2017[[#This Row],[FIS Card]],fix15L[],2,FALSE),0)</f>
        <v>3</v>
      </c>
      <c r="AF8" s="28">
        <f>IFERROR(VLOOKUP(AE8,PointsLookup[],2,FALSE),0)</f>
        <v>60</v>
      </c>
      <c r="AG8" s="28">
        <f>IFERROR(VLOOKUP(PRSWomen2017[[#This Row],[FIS Card]],fix16L[],2,FALSE),0)</f>
        <v>0</v>
      </c>
      <c r="AH8" s="29">
        <f>IFERROR(VLOOKUP(AG8,PointsLookup[],2,FALSE),0)</f>
        <v>0</v>
      </c>
      <c r="AI8" s="27">
        <f>IFERROR(VLOOKUP(PRSWomen2017[[#This Row],[FIS Card]],fix17L[],2,FALSE),0)</f>
        <v>0</v>
      </c>
      <c r="AJ8" s="28">
        <f>IFERROR(VLOOKUP(AI8,PointsLookup[],2,FALSE),0)</f>
        <v>0</v>
      </c>
      <c r="AK8" s="28">
        <f>IFERROR(VLOOKUP(PRSWomen2017[[#This Row],[FIS Card]],fix18L[],2,FALSE),0)</f>
        <v>0</v>
      </c>
      <c r="AL8" s="29">
        <f>IFERROR(VLOOKUP(AK8,PointsLookup[],2,FALSE),0)</f>
        <v>0</v>
      </c>
    </row>
    <row r="9" spans="1:38" x14ac:dyDescent="0.25">
      <c r="A9">
        <v>4</v>
      </c>
      <c r="B9" s="20">
        <v>107848</v>
      </c>
      <c r="C9" s="20" t="s">
        <v>205</v>
      </c>
      <c r="D9" s="20" t="s">
        <v>58</v>
      </c>
      <c r="E9" s="20" t="s">
        <v>35</v>
      </c>
      <c r="F9" s="20">
        <v>1999</v>
      </c>
      <c r="G9">
        <f t="shared" si="0"/>
        <v>444</v>
      </c>
      <c r="H9">
        <f>IF(PRSWomen2017[[#This Row],[OA_PTS]]&gt;0,_xlfn.RANK.EQ(PRSWomen2017[[#This Row],[OA_PTS]],PRSWomen2017[OA_PTS]),"")</f>
        <v>4</v>
      </c>
      <c r="I9" s="63">
        <f>PRSWomen2017[[#This Row],[7p]]+PRSWomen2017[[#This Row],[8p]]+PRSWomen2017[[#This Row],[11p]]+PRSWomen2017[[#This Row],[12p]]</f>
        <v>103</v>
      </c>
      <c r="J9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341</v>
      </c>
      <c r="K9" s="27">
        <f>IFERROR(VLOOKUP(PRSWomen2017[[#This Row],[FIS Card]],fix5L[],2,FALSE),0)</f>
        <v>9</v>
      </c>
      <c r="L9" s="28">
        <f>IFERROR(VLOOKUP(K9,PointsLookup[],2,FALSE),0)</f>
        <v>29</v>
      </c>
      <c r="M9" s="28">
        <f>IFERROR(VLOOKUP(PRSWomen2017[[#This Row],[FIS Card]],fix6L[],2,FALSE),0)</f>
        <v>3</v>
      </c>
      <c r="N9" s="29">
        <f>IFERROR(VLOOKUP(M9,PointsLookup[],2,FALSE),0)</f>
        <v>60</v>
      </c>
      <c r="O9" s="27">
        <f>IFERROR(VLOOKUP(PRSWomen2017[[#This Row],[FIS Card]],fix7L[],2,FALSE),0)</f>
        <v>15</v>
      </c>
      <c r="P9" s="28">
        <f>IFERROR(VLOOKUP(O9,PointsLookup[],2,FALSE),0)</f>
        <v>16</v>
      </c>
      <c r="Q9" s="28">
        <f>IFERROR(VLOOKUP(PRSWomen2017[[#This Row],[FIS Card]],fix8L[],2,FALSE),0)</f>
        <v>10</v>
      </c>
      <c r="R9" s="28">
        <f>IFERROR(VLOOKUP(Q9,PointsLookup[],2,FALSE),0)</f>
        <v>26</v>
      </c>
      <c r="S9" s="28">
        <f>IFERROR(VLOOKUP(PRSWomen2017[[#This Row],[FIS Card]],fix9L[],2,FALSE),0)</f>
        <v>8</v>
      </c>
      <c r="T9" s="28">
        <f>IFERROR(VLOOKUP(S9,PointsLookup[],2,FALSE),0)</f>
        <v>32</v>
      </c>
      <c r="U9" s="28">
        <f>IFERROR(VLOOKUP(PRSWomen2017[[#This Row],[FIS Card]],fix10L[],2,FALSE),0)</f>
        <v>8</v>
      </c>
      <c r="V9" s="28">
        <f>IFERROR(VLOOKUP(U9,PointsLookup[],2,FALSE),0)</f>
        <v>32</v>
      </c>
      <c r="W9" s="48">
        <f>IFERROR(VLOOKUP(PRSWomen2017[[#This Row],[FIS Card]],fix11L[],2,FALSE),0)</f>
        <v>8</v>
      </c>
      <c r="X9" s="28">
        <f>IFERROR(VLOOKUP(W9,PointsLookup[],2,FALSE),0)</f>
        <v>32</v>
      </c>
      <c r="Y9" s="49">
        <f>IFERROR(VLOOKUP(PRSWomen2017[[#This Row],[FIS Card]],fix12L[],2,FALSE),0)</f>
        <v>9</v>
      </c>
      <c r="Z9" s="28">
        <f>IFERROR(VLOOKUP(Y9,PointsLookup[],2,FALSE),0)</f>
        <v>29</v>
      </c>
      <c r="AA9" s="49">
        <f>IFERROR(VLOOKUP(PRSWomen2017[[#This Row],[FIS Card]],fix13L[],2,FALSE),0)</f>
        <v>6</v>
      </c>
      <c r="AB9" s="28">
        <f>IFERROR(VLOOKUP(AA9,PointsLookup[],2,FALSE),0)</f>
        <v>40</v>
      </c>
      <c r="AC9" s="49">
        <f>IFERROR(VLOOKUP(PRSWomen2017[[#This Row],[FIS Card]],fix14L[],2,FALSE),0)</f>
        <v>7</v>
      </c>
      <c r="AD9" s="29">
        <f>IFERROR(VLOOKUP(AC9,PointsLookup[],2,FALSE),0)</f>
        <v>36</v>
      </c>
      <c r="AE9" s="48">
        <f>IFERROR(VLOOKUP(PRSWomen2017[[#This Row],[FIS Card]],fix15L[],2,FALSE),0)</f>
        <v>4</v>
      </c>
      <c r="AF9" s="28">
        <f>IFERROR(VLOOKUP(AE9,PointsLookup[],2,FALSE),0)</f>
        <v>50</v>
      </c>
      <c r="AG9" s="28">
        <f>IFERROR(VLOOKUP(PRSWomen2017[[#This Row],[FIS Card]],fix16L[],2,FALSE),0)</f>
        <v>0</v>
      </c>
      <c r="AH9" s="29">
        <f>IFERROR(VLOOKUP(AG9,PointsLookup[],2,FALSE),0)</f>
        <v>0</v>
      </c>
      <c r="AI9" s="27">
        <f>IFERROR(VLOOKUP(PRSWomen2017[[#This Row],[FIS Card]],fix17L[],2,FALSE),0)</f>
        <v>12</v>
      </c>
      <c r="AJ9" s="28">
        <f>IFERROR(VLOOKUP(AI9,PointsLookup[],2,FALSE),0)</f>
        <v>22</v>
      </c>
      <c r="AK9" s="28">
        <f>IFERROR(VLOOKUP(PRSWomen2017[[#This Row],[FIS Card]],fix18L[],2,FALSE),0)</f>
        <v>6</v>
      </c>
      <c r="AL9" s="29">
        <f>IFERROR(VLOOKUP(AK9,PointsLookup[],2,FALSE),0)</f>
        <v>40</v>
      </c>
    </row>
    <row r="10" spans="1:38" x14ac:dyDescent="0.25">
      <c r="A10">
        <v>5</v>
      </c>
      <c r="B10" s="20">
        <v>107844</v>
      </c>
      <c r="C10" s="20" t="s">
        <v>175</v>
      </c>
      <c r="D10" s="20" t="s">
        <v>174</v>
      </c>
      <c r="E10" s="20" t="s">
        <v>35</v>
      </c>
      <c r="F10" s="20">
        <v>1999</v>
      </c>
      <c r="G10">
        <f t="shared" si="0"/>
        <v>412</v>
      </c>
      <c r="H10">
        <f>IF(PRSWomen2017[[#This Row],[OA_PTS]]&gt;0,_xlfn.RANK.EQ(PRSWomen2017[[#This Row],[OA_PTS]],PRSWomen2017[OA_PTS]),"")</f>
        <v>5</v>
      </c>
      <c r="I10" s="63">
        <f>PRSWomen2017[[#This Row],[7p]]+PRSWomen2017[[#This Row],[8p]]+PRSWomen2017[[#This Row],[11p]]+PRSWomen2017[[#This Row],[12p]]</f>
        <v>130</v>
      </c>
      <c r="J10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282</v>
      </c>
      <c r="K10" s="27">
        <f>IFERROR(VLOOKUP(PRSWomen2017[[#This Row],[FIS Card]],fix5L[],2,FALSE),0)</f>
        <v>4</v>
      </c>
      <c r="L10" s="28">
        <f>IFERROR(VLOOKUP(K10,PointsLookup[],2,FALSE),0)</f>
        <v>50</v>
      </c>
      <c r="M10" s="28">
        <f>IFERROR(VLOOKUP(PRSWomen2017[[#This Row],[FIS Card]],fix6L[],2,FALSE),0)</f>
        <v>5</v>
      </c>
      <c r="N10" s="29">
        <f>IFERROR(VLOOKUP(M10,PointsLookup[],2,FALSE),0)</f>
        <v>45</v>
      </c>
      <c r="O10" s="27">
        <f>IFERROR(VLOOKUP(PRSWomen2017[[#This Row],[FIS Card]],fix7L[],2,FALSE),0)</f>
        <v>13</v>
      </c>
      <c r="P10" s="28">
        <f>IFERROR(VLOOKUP(O10,PointsLookup[],2,FALSE),0)</f>
        <v>20</v>
      </c>
      <c r="Q10" s="28">
        <f>IFERROR(VLOOKUP(PRSWomen2017[[#This Row],[FIS Card]],fix8L[],2,FALSE),0)</f>
        <v>11</v>
      </c>
      <c r="R10" s="28">
        <f>IFERROR(VLOOKUP(Q10,PointsLookup[],2,FALSE),0)</f>
        <v>24</v>
      </c>
      <c r="S10" s="28">
        <f>IFERROR(VLOOKUP(PRSWomen2017[[#This Row],[FIS Card]],fix9L[],2,FALSE),0)</f>
        <v>5</v>
      </c>
      <c r="T10" s="28">
        <f>IFERROR(VLOOKUP(S10,PointsLookup[],2,FALSE),0)</f>
        <v>45</v>
      </c>
      <c r="U10" s="28">
        <f>IFERROR(VLOOKUP(PRSWomen2017[[#This Row],[FIS Card]],fix10L[],2,FALSE),0)</f>
        <v>4</v>
      </c>
      <c r="V10" s="28">
        <f>IFERROR(VLOOKUP(U10,PointsLookup[],2,FALSE),0)</f>
        <v>50</v>
      </c>
      <c r="W10" s="48">
        <f>IFERROR(VLOOKUP(PRSWomen2017[[#This Row],[FIS Card]],fix11L[],2,FALSE),0)</f>
        <v>4</v>
      </c>
      <c r="X10" s="28">
        <f>IFERROR(VLOOKUP(W10,PointsLookup[],2,FALSE),0)</f>
        <v>50</v>
      </c>
      <c r="Y10" s="49">
        <f>IFERROR(VLOOKUP(PRSWomen2017[[#This Row],[FIS Card]],fix12L[],2,FALSE),0)</f>
        <v>7</v>
      </c>
      <c r="Z10" s="28">
        <f>IFERROR(VLOOKUP(Y10,PointsLookup[],2,FALSE),0)</f>
        <v>36</v>
      </c>
      <c r="AA10" s="49">
        <f>IFERROR(VLOOKUP(PRSWomen2017[[#This Row],[FIS Card]],fix13L[],2,FALSE),0)</f>
        <v>3</v>
      </c>
      <c r="AB10" s="28">
        <f>IFERROR(VLOOKUP(AA10,PointsLookup[],2,FALSE),0)</f>
        <v>60</v>
      </c>
      <c r="AC10" s="49">
        <f>IFERROR(VLOOKUP(PRSWomen2017[[#This Row],[FIS Card]],fix14L[],2,FALSE),0)</f>
        <v>0</v>
      </c>
      <c r="AD10" s="29">
        <f>IFERROR(VLOOKUP(AC10,PointsLookup[],2,FALSE),0)</f>
        <v>0</v>
      </c>
      <c r="AE10" s="48">
        <f>IFERROR(VLOOKUP(PRSWomen2017[[#This Row],[FIS Card]],fix15L[],2,FALSE),0)</f>
        <v>0</v>
      </c>
      <c r="AF10" s="28">
        <f>IFERROR(VLOOKUP(AE10,PointsLookup[],2,FALSE),0)</f>
        <v>0</v>
      </c>
      <c r="AG10" s="28">
        <f>IFERROR(VLOOKUP(PRSWomen2017[[#This Row],[FIS Card]],fix16L[],2,FALSE),0)</f>
        <v>0</v>
      </c>
      <c r="AH10" s="29">
        <f>IFERROR(VLOOKUP(AG10,PointsLookup[],2,FALSE),0)</f>
        <v>0</v>
      </c>
      <c r="AI10" s="27">
        <f>IFERROR(VLOOKUP(PRSWomen2017[[#This Row],[FIS Card]],fix17L[],2,FALSE),0)</f>
        <v>0</v>
      </c>
      <c r="AJ10" s="28">
        <f>IFERROR(VLOOKUP(AI10,PointsLookup[],2,FALSE),0)</f>
        <v>0</v>
      </c>
      <c r="AK10" s="28">
        <f>IFERROR(VLOOKUP(PRSWomen2017[[#This Row],[FIS Card]],fix18L[],2,FALSE),0)</f>
        <v>8</v>
      </c>
      <c r="AL10" s="29">
        <f>IFERROR(VLOOKUP(AK10,PointsLookup[],2,FALSE),0)</f>
        <v>32</v>
      </c>
    </row>
    <row r="11" spans="1:38" x14ac:dyDescent="0.25">
      <c r="A11">
        <v>6</v>
      </c>
      <c r="B11" s="20">
        <v>107747</v>
      </c>
      <c r="C11" s="20" t="s">
        <v>193</v>
      </c>
      <c r="D11" s="20" t="s">
        <v>32</v>
      </c>
      <c r="E11" s="20" t="s">
        <v>43</v>
      </c>
      <c r="F11" s="20">
        <v>1998</v>
      </c>
      <c r="G11">
        <f t="shared" si="0"/>
        <v>400</v>
      </c>
      <c r="H11">
        <f>IF(PRSWomen2017[[#This Row],[OA_PTS]]&gt;0,_xlfn.RANK.EQ(PRSWomen2017[[#This Row],[OA_PTS]],PRSWomen2017[OA_PTS]),"")</f>
        <v>6</v>
      </c>
      <c r="I11" s="63">
        <f>PRSWomen2017[[#This Row],[7p]]+PRSWomen2017[[#This Row],[8p]]+PRSWomen2017[[#This Row],[11p]]+PRSWomen2017[[#This Row],[12p]]</f>
        <v>100</v>
      </c>
      <c r="J11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300</v>
      </c>
      <c r="K11" s="27">
        <f>IFERROR(VLOOKUP(PRSWomen2017[[#This Row],[FIS Card]],fix5L[],2,FALSE),0)</f>
        <v>0</v>
      </c>
      <c r="L11" s="28">
        <f>IFERROR(VLOOKUP(K11,PointsLookup[],2,FALSE),0)</f>
        <v>0</v>
      </c>
      <c r="M11" s="28">
        <f>IFERROR(VLOOKUP(PRSWomen2017[[#This Row],[FIS Card]],fix6L[],2,FALSE),0)</f>
        <v>0</v>
      </c>
      <c r="N11" s="29">
        <f>IFERROR(VLOOKUP(M11,PointsLookup[],2,FALSE),0)</f>
        <v>0</v>
      </c>
      <c r="O11" s="27">
        <f>IFERROR(VLOOKUP(PRSWomen2017[[#This Row],[FIS Card]],fix7L[],2,FALSE),0)</f>
        <v>1</v>
      </c>
      <c r="P11" s="28">
        <f>IFERROR(VLOOKUP(O11,PointsLookup[],2,FALSE),0)</f>
        <v>100</v>
      </c>
      <c r="Q11" s="28">
        <f>IFERROR(VLOOKUP(PRSWomen2017[[#This Row],[FIS Card]],fix8L[],2,FALSE),0)</f>
        <v>0</v>
      </c>
      <c r="R11" s="28">
        <f>IFERROR(VLOOKUP(Q11,PointsLookup[],2,FALSE),0)</f>
        <v>0</v>
      </c>
      <c r="S11" s="28">
        <f>IFERROR(VLOOKUP(PRSWomen2017[[#This Row],[FIS Card]],fix9L[],2,FALSE),0)</f>
        <v>0</v>
      </c>
      <c r="T11" s="28">
        <f>IFERROR(VLOOKUP(S11,PointsLookup[],2,FALSE),0)</f>
        <v>0</v>
      </c>
      <c r="U11" s="28">
        <f>IFERROR(VLOOKUP(PRSWomen2017[[#This Row],[FIS Card]],fix10L[],2,FALSE),0)</f>
        <v>0</v>
      </c>
      <c r="V11" s="28">
        <f>IFERROR(VLOOKUP(U11,PointsLookup[],2,FALSE),0)</f>
        <v>0</v>
      </c>
      <c r="W11" s="48">
        <f>IFERROR(VLOOKUP(PRSWomen2017[[#This Row],[FIS Card]],fix11L[],2,FALSE),0)</f>
        <v>0</v>
      </c>
      <c r="X11" s="28">
        <f>IFERROR(VLOOKUP(W11,PointsLookup[],2,FALSE),0)</f>
        <v>0</v>
      </c>
      <c r="Y11" s="49">
        <f>IFERROR(VLOOKUP(PRSWomen2017[[#This Row],[FIS Card]],fix12L[],2,FALSE),0)</f>
        <v>0</v>
      </c>
      <c r="Z11" s="28">
        <f>IFERROR(VLOOKUP(Y11,PointsLookup[],2,FALSE),0)</f>
        <v>0</v>
      </c>
      <c r="AA11" s="49">
        <f>IFERROR(VLOOKUP(PRSWomen2017[[#This Row],[FIS Card]],fix13L[],2,FALSE),0)</f>
        <v>0</v>
      </c>
      <c r="AB11" s="28">
        <f>IFERROR(VLOOKUP(AA11,PointsLookup[],2,FALSE),0)</f>
        <v>0</v>
      </c>
      <c r="AC11" s="49">
        <f>IFERROR(VLOOKUP(PRSWomen2017[[#This Row],[FIS Card]],fix14L[],2,FALSE),0)</f>
        <v>0</v>
      </c>
      <c r="AD11" s="29">
        <f>IFERROR(VLOOKUP(AC11,PointsLookup[],2,FALSE),0)</f>
        <v>0</v>
      </c>
      <c r="AE11" s="48">
        <f>IFERROR(VLOOKUP(PRSWomen2017[[#This Row],[FIS Card]],fix15L[],2,FALSE),0)</f>
        <v>0</v>
      </c>
      <c r="AF11" s="28">
        <f>IFERROR(VLOOKUP(AE11,PointsLookup[],2,FALSE),0)</f>
        <v>0</v>
      </c>
      <c r="AG11" s="28">
        <f>IFERROR(VLOOKUP(PRSWomen2017[[#This Row],[FIS Card]],fix16L[],2,FALSE),0)</f>
        <v>1</v>
      </c>
      <c r="AH11" s="29">
        <f>IFERROR(VLOOKUP(AG11,PointsLookup[],2,FALSE),0)</f>
        <v>100</v>
      </c>
      <c r="AI11" s="27">
        <f>IFERROR(VLOOKUP(PRSWomen2017[[#This Row],[FIS Card]],fix17L[],2,FALSE),0)</f>
        <v>1</v>
      </c>
      <c r="AJ11" s="28">
        <f>IFERROR(VLOOKUP(AI11,PointsLookup[],2,FALSE),0)</f>
        <v>100</v>
      </c>
      <c r="AK11" s="28">
        <f>IFERROR(VLOOKUP(PRSWomen2017[[#This Row],[FIS Card]],fix18L[],2,FALSE),0)</f>
        <v>1</v>
      </c>
      <c r="AL11" s="29">
        <f>IFERROR(VLOOKUP(AK11,PointsLookup[],2,FALSE),0)</f>
        <v>100</v>
      </c>
    </row>
    <row r="12" spans="1:38" x14ac:dyDescent="0.25">
      <c r="A12">
        <v>7</v>
      </c>
      <c r="B12" s="20">
        <v>108018</v>
      </c>
      <c r="C12" s="20" t="s">
        <v>210</v>
      </c>
      <c r="D12" s="20" t="s">
        <v>209</v>
      </c>
      <c r="E12" s="20" t="s">
        <v>36</v>
      </c>
      <c r="F12" s="20">
        <v>2000</v>
      </c>
      <c r="G12">
        <f t="shared" si="0"/>
        <v>391</v>
      </c>
      <c r="H12">
        <f>IF(PRSWomen2017[[#This Row],[OA_PTS]]&gt;0,_xlfn.RANK.EQ(PRSWomen2017[[#This Row],[OA_PTS]],PRSWomen2017[OA_PTS]),"")</f>
        <v>7</v>
      </c>
      <c r="I12" s="63">
        <f>PRSWomen2017[[#This Row],[7p]]+PRSWomen2017[[#This Row],[8p]]+PRSWomen2017[[#This Row],[11p]]+PRSWomen2017[[#This Row],[12p]]</f>
        <v>101</v>
      </c>
      <c r="J12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290</v>
      </c>
      <c r="K12" s="27">
        <f>IFERROR(VLOOKUP(PRSWomen2017[[#This Row],[FIS Card]],fix5L[],2,FALSE),0)</f>
        <v>0</v>
      </c>
      <c r="L12" s="28">
        <f>IFERROR(VLOOKUP(K12,PointsLookup[],2,FALSE),0)</f>
        <v>0</v>
      </c>
      <c r="M12" s="28">
        <f>IFERROR(VLOOKUP(PRSWomen2017[[#This Row],[FIS Card]],fix6L[],2,FALSE),0)</f>
        <v>0</v>
      </c>
      <c r="N12" s="29">
        <f>IFERROR(VLOOKUP(M12,PointsLookup[],2,FALSE),0)</f>
        <v>0</v>
      </c>
      <c r="O12" s="27">
        <f>IFERROR(VLOOKUP(PRSWomen2017[[#This Row],[FIS Card]],fix7L[],2,FALSE),0)</f>
        <v>11</v>
      </c>
      <c r="P12" s="28">
        <f>IFERROR(VLOOKUP(O12,PointsLookup[],2,FALSE),0)</f>
        <v>24</v>
      </c>
      <c r="Q12" s="28">
        <f>IFERROR(VLOOKUP(PRSWomen2017[[#This Row],[FIS Card]],fix8L[],2,FALSE),0)</f>
        <v>8</v>
      </c>
      <c r="R12" s="28">
        <f>IFERROR(VLOOKUP(Q12,PointsLookup[],2,FALSE),0)</f>
        <v>32</v>
      </c>
      <c r="S12" s="28">
        <f>IFERROR(VLOOKUP(PRSWomen2017[[#This Row],[FIS Card]],fix9L[],2,FALSE),0)</f>
        <v>4</v>
      </c>
      <c r="T12" s="28">
        <f>IFERROR(VLOOKUP(S12,PointsLookup[],2,FALSE),0)</f>
        <v>50</v>
      </c>
      <c r="U12" s="28">
        <f>IFERROR(VLOOKUP(PRSWomen2017[[#This Row],[FIS Card]],fix10L[],2,FALSE),0)</f>
        <v>6</v>
      </c>
      <c r="V12" s="28">
        <f>IFERROR(VLOOKUP(U12,PointsLookup[],2,FALSE),0)</f>
        <v>40</v>
      </c>
      <c r="W12" s="48">
        <f>IFERROR(VLOOKUP(PRSWomen2017[[#This Row],[FIS Card]],fix11L[],2,FALSE),0)</f>
        <v>0</v>
      </c>
      <c r="X12" s="28">
        <f>IFERROR(VLOOKUP(W12,PointsLookup[],2,FALSE),0)</f>
        <v>0</v>
      </c>
      <c r="Y12" s="49">
        <f>IFERROR(VLOOKUP(PRSWomen2017[[#This Row],[FIS Card]],fix12L[],2,FALSE),0)</f>
        <v>5</v>
      </c>
      <c r="Z12" s="28">
        <f>IFERROR(VLOOKUP(Y12,PointsLookup[],2,FALSE),0)</f>
        <v>45</v>
      </c>
      <c r="AA12" s="49">
        <f>IFERROR(VLOOKUP(PRSWomen2017[[#This Row],[FIS Card]],fix13L[],2,FALSE),0)</f>
        <v>4</v>
      </c>
      <c r="AB12" s="28">
        <f>IFERROR(VLOOKUP(AA12,PointsLookup[],2,FALSE),0)</f>
        <v>50</v>
      </c>
      <c r="AC12" s="49">
        <f>IFERROR(VLOOKUP(PRSWomen2017[[#This Row],[FIS Card]],fix14L[],2,FALSE),0)</f>
        <v>5</v>
      </c>
      <c r="AD12" s="29">
        <f>IFERROR(VLOOKUP(AC12,PointsLookup[],2,FALSE),0)</f>
        <v>45</v>
      </c>
      <c r="AE12" s="48">
        <f>IFERROR(VLOOKUP(PRSWomen2017[[#This Row],[FIS Card]],fix15L[],2,FALSE),0)</f>
        <v>0</v>
      </c>
      <c r="AF12" s="28">
        <f>IFERROR(VLOOKUP(AE12,PointsLookup[],2,FALSE),0)</f>
        <v>0</v>
      </c>
      <c r="AG12" s="28">
        <f>IFERROR(VLOOKUP(PRSWomen2017[[#This Row],[FIS Card]],fix16L[],2,FALSE),0)</f>
        <v>0</v>
      </c>
      <c r="AH12" s="29">
        <f>IFERROR(VLOOKUP(AG12,PointsLookup[],2,FALSE),0)</f>
        <v>0</v>
      </c>
      <c r="AI12" s="27">
        <f>IFERROR(VLOOKUP(PRSWomen2017[[#This Row],[FIS Card]],fix17L[],2,FALSE),0)</f>
        <v>5</v>
      </c>
      <c r="AJ12" s="28">
        <f>IFERROR(VLOOKUP(AI12,PointsLookup[],2,FALSE),0)</f>
        <v>45</v>
      </c>
      <c r="AK12" s="28">
        <f>IFERROR(VLOOKUP(PRSWomen2017[[#This Row],[FIS Card]],fix18L[],2,FALSE),0)</f>
        <v>3</v>
      </c>
      <c r="AL12" s="29">
        <f>IFERROR(VLOOKUP(AK12,PointsLookup[],2,FALSE),0)</f>
        <v>60</v>
      </c>
    </row>
    <row r="13" spans="1:38" x14ac:dyDescent="0.25">
      <c r="A13">
        <v>8</v>
      </c>
      <c r="B13" s="20">
        <v>415213</v>
      </c>
      <c r="C13" s="20" t="s">
        <v>177</v>
      </c>
      <c r="D13" s="20" t="s">
        <v>281</v>
      </c>
      <c r="E13" s="20" t="s">
        <v>37</v>
      </c>
      <c r="F13" s="20">
        <v>1997</v>
      </c>
      <c r="G13">
        <f t="shared" si="0"/>
        <v>370</v>
      </c>
      <c r="H13">
        <f>IF(PRSWomen2017[[#This Row],[OA_PTS]]&gt;0,_xlfn.RANK.EQ(PRSWomen2017[[#This Row],[OA_PTS]],PRSWomen2017[OA_PTS]),"")</f>
        <v>8</v>
      </c>
      <c r="I13" s="63">
        <f>PRSWomen2017[[#This Row],[7p]]+PRSWomen2017[[#This Row],[8p]]+PRSWomen2017[[#This Row],[11p]]+PRSWomen2017[[#This Row],[12p]]</f>
        <v>60</v>
      </c>
      <c r="J13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310</v>
      </c>
      <c r="K13" s="27">
        <f>IFERROR(VLOOKUP(PRSWomen2017[[#This Row],[FIS Card]],fix5L[],2,FALSE),0)</f>
        <v>0</v>
      </c>
      <c r="L13" s="28">
        <f>IFERROR(VLOOKUP(K13,PointsLookup[],2,FALSE),0)</f>
        <v>0</v>
      </c>
      <c r="M13" s="28">
        <f>IFERROR(VLOOKUP(PRSWomen2017[[#This Row],[FIS Card]],fix6L[],2,FALSE),0)</f>
        <v>0</v>
      </c>
      <c r="N13" s="29">
        <f>IFERROR(VLOOKUP(M13,PointsLookup[],2,FALSE),0)</f>
        <v>0</v>
      </c>
      <c r="O13" s="27">
        <f>IFERROR(VLOOKUP(PRSWomen2017[[#This Row],[FIS Card]],fix7L[],2,FALSE),0)</f>
        <v>0</v>
      </c>
      <c r="P13" s="28">
        <f>IFERROR(VLOOKUP(O13,PointsLookup[],2,FALSE),0)</f>
        <v>0</v>
      </c>
      <c r="Q13" s="28">
        <f>IFERROR(VLOOKUP(PRSWomen2017[[#This Row],[FIS Card]],fix8L[],2,FALSE),0)</f>
        <v>3</v>
      </c>
      <c r="R13" s="28">
        <f>IFERROR(VLOOKUP(Q13,PointsLookup[],2,FALSE),0)</f>
        <v>60</v>
      </c>
      <c r="S13" s="28">
        <f>IFERROR(VLOOKUP(PRSWomen2017[[#This Row],[FIS Card]],fix9L[],2,FALSE),0)</f>
        <v>0</v>
      </c>
      <c r="T13" s="28">
        <f>IFERROR(VLOOKUP(S13,PointsLookup[],2,FALSE),0)</f>
        <v>0</v>
      </c>
      <c r="U13" s="28">
        <f>IFERROR(VLOOKUP(PRSWomen2017[[#This Row],[FIS Card]],fix10L[],2,FALSE),0)</f>
        <v>1</v>
      </c>
      <c r="V13" s="28">
        <f>IFERROR(VLOOKUP(U13,PointsLookup[],2,FALSE),0)</f>
        <v>100</v>
      </c>
      <c r="W13" s="48">
        <f>IFERROR(VLOOKUP(PRSWomen2017[[#This Row],[FIS Card]],fix11L[],2,FALSE),0)</f>
        <v>0</v>
      </c>
      <c r="X13" s="28">
        <f>IFERROR(VLOOKUP(W13,PointsLookup[],2,FALSE),0)</f>
        <v>0</v>
      </c>
      <c r="Y13" s="49">
        <f>IFERROR(VLOOKUP(PRSWomen2017[[#This Row],[FIS Card]],fix12L[],2,FALSE),0)</f>
        <v>0</v>
      </c>
      <c r="Z13" s="28">
        <f>IFERROR(VLOOKUP(Y13,PointsLookup[],2,FALSE),0)</f>
        <v>0</v>
      </c>
      <c r="AA13" s="49">
        <f>IFERROR(VLOOKUP(PRSWomen2017[[#This Row],[FIS Card]],fix13L[],2,FALSE),0)</f>
        <v>0</v>
      </c>
      <c r="AB13" s="28">
        <f>IFERROR(VLOOKUP(AA13,PointsLookup[],2,FALSE),0)</f>
        <v>0</v>
      </c>
      <c r="AC13" s="49">
        <f>IFERROR(VLOOKUP(PRSWomen2017[[#This Row],[FIS Card]],fix14L[],2,FALSE),0)</f>
        <v>0</v>
      </c>
      <c r="AD13" s="29">
        <f>IFERROR(VLOOKUP(AC13,PointsLookup[],2,FALSE),0)</f>
        <v>0</v>
      </c>
      <c r="AE13" s="48">
        <f>IFERROR(VLOOKUP(PRSWomen2017[[#This Row],[FIS Card]],fix15L[],2,FALSE),0)</f>
        <v>2</v>
      </c>
      <c r="AF13" s="28">
        <f>IFERROR(VLOOKUP(AE13,PointsLookup[],2,FALSE),0)</f>
        <v>80</v>
      </c>
      <c r="AG13" s="28">
        <f>IFERROR(VLOOKUP(PRSWomen2017[[#This Row],[FIS Card]],fix16L[],2,FALSE),0)</f>
        <v>2</v>
      </c>
      <c r="AH13" s="29">
        <f>IFERROR(VLOOKUP(AG13,PointsLookup[],2,FALSE),0)</f>
        <v>80</v>
      </c>
      <c r="AI13" s="27">
        <f>IFERROR(VLOOKUP(PRSWomen2017[[#This Row],[FIS Card]],fix17L[],2,FALSE),0)</f>
        <v>4</v>
      </c>
      <c r="AJ13" s="28">
        <f>IFERROR(VLOOKUP(AI13,PointsLookup[],2,FALSE),0)</f>
        <v>50</v>
      </c>
      <c r="AK13" s="28">
        <f>IFERROR(VLOOKUP(PRSWomen2017[[#This Row],[FIS Card]],fix18L[],2,FALSE),0)</f>
        <v>0</v>
      </c>
      <c r="AL13" s="29">
        <f>IFERROR(VLOOKUP(AK13,PointsLookup[],2,FALSE),0)</f>
        <v>0</v>
      </c>
    </row>
    <row r="14" spans="1:38" x14ac:dyDescent="0.25">
      <c r="A14">
        <v>9</v>
      </c>
      <c r="B14" s="20">
        <v>108015</v>
      </c>
      <c r="C14" s="20" t="s">
        <v>190</v>
      </c>
      <c r="D14" s="20" t="s">
        <v>27</v>
      </c>
      <c r="E14" s="20" t="s">
        <v>36</v>
      </c>
      <c r="F14" s="20">
        <v>2000</v>
      </c>
      <c r="G14">
        <f t="shared" si="0"/>
        <v>366</v>
      </c>
      <c r="H14">
        <f>IF(PRSWomen2017[[#This Row],[OA_PTS]]&gt;0,_xlfn.RANK.EQ(PRSWomen2017[[#This Row],[OA_PTS]],PRSWomen2017[OA_PTS]),"")</f>
        <v>9</v>
      </c>
      <c r="I14" s="63">
        <f>PRSWomen2017[[#This Row],[7p]]+PRSWomen2017[[#This Row],[8p]]+PRSWomen2017[[#This Row],[11p]]+PRSWomen2017[[#This Row],[12p]]</f>
        <v>81</v>
      </c>
      <c r="J14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285</v>
      </c>
      <c r="K14" s="27">
        <f>IFERROR(VLOOKUP(PRSWomen2017[[#This Row],[FIS Card]],fix5L[],2,FALSE),0)</f>
        <v>6</v>
      </c>
      <c r="L14" s="28">
        <f>IFERROR(VLOOKUP(K14,PointsLookup[],2,FALSE),0)</f>
        <v>40</v>
      </c>
      <c r="M14" s="28">
        <f>IFERROR(VLOOKUP(PRSWomen2017[[#This Row],[FIS Card]],fix6L[],2,FALSE),0)</f>
        <v>4</v>
      </c>
      <c r="N14" s="29">
        <f>IFERROR(VLOOKUP(M14,PointsLookup[],2,FALSE),0)</f>
        <v>50</v>
      </c>
      <c r="O14" s="27">
        <f>IFERROR(VLOOKUP(PRSWomen2017[[#This Row],[FIS Card]],fix7L[],2,FALSE),0)</f>
        <v>19</v>
      </c>
      <c r="P14" s="28">
        <f>IFERROR(VLOOKUP(O14,PointsLookup[],2,FALSE),0)</f>
        <v>12</v>
      </c>
      <c r="Q14" s="28">
        <f>IFERROR(VLOOKUP(PRSWomen2017[[#This Row],[FIS Card]],fix8L[],2,FALSE),0)</f>
        <v>15</v>
      </c>
      <c r="R14" s="28">
        <f>IFERROR(VLOOKUP(Q14,PointsLookup[],2,FALSE),0)</f>
        <v>16</v>
      </c>
      <c r="S14" s="28">
        <f>IFERROR(VLOOKUP(PRSWomen2017[[#This Row],[FIS Card]],fix9L[],2,FALSE),0)</f>
        <v>0</v>
      </c>
      <c r="T14" s="28">
        <f>IFERROR(VLOOKUP(S14,PointsLookup[],2,FALSE),0)</f>
        <v>0</v>
      </c>
      <c r="U14" s="28">
        <f>IFERROR(VLOOKUP(PRSWomen2017[[#This Row],[FIS Card]],fix10L[],2,FALSE),0)</f>
        <v>9</v>
      </c>
      <c r="V14" s="28">
        <f>IFERROR(VLOOKUP(U14,PointsLookup[],2,FALSE),0)</f>
        <v>29</v>
      </c>
      <c r="W14" s="48">
        <f>IFERROR(VLOOKUP(PRSWomen2017[[#This Row],[FIS Card]],fix11L[],2,FALSE),0)</f>
        <v>9</v>
      </c>
      <c r="X14" s="28">
        <f>IFERROR(VLOOKUP(W14,PointsLookup[],2,FALSE),0)</f>
        <v>29</v>
      </c>
      <c r="Y14" s="49">
        <f>IFERROR(VLOOKUP(PRSWomen2017[[#This Row],[FIS Card]],fix12L[],2,FALSE),0)</f>
        <v>11</v>
      </c>
      <c r="Z14" s="28">
        <f>IFERROR(VLOOKUP(Y14,PointsLookup[],2,FALSE),0)</f>
        <v>24</v>
      </c>
      <c r="AA14" s="49">
        <f>IFERROR(VLOOKUP(PRSWomen2017[[#This Row],[FIS Card]],fix13L[],2,FALSE),0)</f>
        <v>7</v>
      </c>
      <c r="AB14" s="28">
        <f>IFERROR(VLOOKUP(AA14,PointsLookup[],2,FALSE),0)</f>
        <v>36</v>
      </c>
      <c r="AC14" s="49">
        <f>IFERROR(VLOOKUP(PRSWomen2017[[#This Row],[FIS Card]],fix14L[],2,FALSE),0)</f>
        <v>9</v>
      </c>
      <c r="AD14" s="29">
        <f>IFERROR(VLOOKUP(AC14,PointsLookup[],2,FALSE),0)</f>
        <v>29</v>
      </c>
      <c r="AE14" s="48">
        <f>IFERROR(VLOOKUP(PRSWomen2017[[#This Row],[FIS Card]],fix15L[],2,FALSE),0)</f>
        <v>9</v>
      </c>
      <c r="AF14" s="28">
        <f>IFERROR(VLOOKUP(AE14,PointsLookup[],2,FALSE),0)</f>
        <v>29</v>
      </c>
      <c r="AG14" s="28">
        <f>IFERROR(VLOOKUP(PRSWomen2017[[#This Row],[FIS Card]],fix16L[],2,FALSE),0)</f>
        <v>7</v>
      </c>
      <c r="AH14" s="29">
        <f>IFERROR(VLOOKUP(AG14,PointsLookup[],2,FALSE),0)</f>
        <v>36</v>
      </c>
      <c r="AI14" s="27">
        <f>IFERROR(VLOOKUP(PRSWomen2017[[#This Row],[FIS Card]],fix17L[],2,FALSE),0)</f>
        <v>14</v>
      </c>
      <c r="AJ14" s="28">
        <f>IFERROR(VLOOKUP(AI14,PointsLookup[],2,FALSE),0)</f>
        <v>18</v>
      </c>
      <c r="AK14" s="28">
        <f>IFERROR(VLOOKUP(PRSWomen2017[[#This Row],[FIS Card]],fix18L[],2,FALSE),0)</f>
        <v>14</v>
      </c>
      <c r="AL14" s="29">
        <f>IFERROR(VLOOKUP(AK14,PointsLookup[],2,FALSE),0)</f>
        <v>18</v>
      </c>
    </row>
    <row r="15" spans="1:38" x14ac:dyDescent="0.25">
      <c r="A15">
        <v>10</v>
      </c>
      <c r="B15" s="20">
        <v>107991</v>
      </c>
      <c r="C15" s="20" t="s">
        <v>164</v>
      </c>
      <c r="D15" s="20" t="s">
        <v>23</v>
      </c>
      <c r="E15" s="20" t="s">
        <v>41</v>
      </c>
      <c r="F15" s="20">
        <v>2000</v>
      </c>
      <c r="G15" s="20">
        <f t="shared" si="0"/>
        <v>338</v>
      </c>
      <c r="H15" s="20">
        <f>IF(PRSWomen2017[[#This Row],[OA_PTS]]&gt;0,_xlfn.RANK.EQ(PRSWomen2017[[#This Row],[OA_PTS]],PRSWomen2017[OA_PTS]),"")</f>
        <v>10</v>
      </c>
      <c r="I15" s="63">
        <f>PRSWomen2017[[#This Row],[7p]]+PRSWomen2017[[#This Row],[8p]]+PRSWomen2017[[#This Row],[11p]]+PRSWomen2017[[#This Row],[12p]]</f>
        <v>96</v>
      </c>
      <c r="J15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242</v>
      </c>
      <c r="K15" s="27">
        <f>IFERROR(VLOOKUP(PRSWomen2017[[#This Row],[FIS Card]],fix5L[],2,FALSE),0)</f>
        <v>3</v>
      </c>
      <c r="L15" s="28">
        <f>IFERROR(VLOOKUP(K15,PointsLookup[],2,FALSE),0)</f>
        <v>60</v>
      </c>
      <c r="M15" s="28">
        <f>IFERROR(VLOOKUP(PRSWomen2017[[#This Row],[FIS Card]],fix6L[],2,FALSE),0)</f>
        <v>0</v>
      </c>
      <c r="N15" s="29">
        <f>IFERROR(VLOOKUP(M15,PointsLookup[],2,FALSE),0)</f>
        <v>0</v>
      </c>
      <c r="O15" s="27">
        <f>IFERROR(VLOOKUP(PRSWomen2017[[#This Row],[FIS Card]],fix7L[],2,FALSE),0)</f>
        <v>12</v>
      </c>
      <c r="P15" s="28">
        <f>IFERROR(VLOOKUP(O15,PointsLookup[],2,FALSE),0)</f>
        <v>22</v>
      </c>
      <c r="Q15" s="28">
        <f>IFERROR(VLOOKUP(PRSWomen2017[[#This Row],[FIS Card]],fix8L[],2,FALSE),0)</f>
        <v>9</v>
      </c>
      <c r="R15" s="28">
        <f>IFERROR(VLOOKUP(Q15,PointsLookup[],2,FALSE),0)</f>
        <v>29</v>
      </c>
      <c r="S15" s="28">
        <f>IFERROR(VLOOKUP(PRSWomen2017[[#This Row],[FIS Card]],fix9L[],2,FALSE),0)</f>
        <v>0</v>
      </c>
      <c r="T15" s="28">
        <f>IFERROR(VLOOKUP(S15,PointsLookup[],2,FALSE),0)</f>
        <v>0</v>
      </c>
      <c r="U15" s="28">
        <f>IFERROR(VLOOKUP(PRSWomen2017[[#This Row],[FIS Card]],fix10L[],2,FALSE),0)</f>
        <v>3</v>
      </c>
      <c r="V15" s="28">
        <f>IFERROR(VLOOKUP(U15,PointsLookup[],2,FALSE),0)</f>
        <v>60</v>
      </c>
      <c r="W15" s="48">
        <f>IFERROR(VLOOKUP(PRSWomen2017[[#This Row],[FIS Card]],fix11L[],2,FALSE),0)</f>
        <v>5</v>
      </c>
      <c r="X15" s="28">
        <f>IFERROR(VLOOKUP(W15,PointsLookup[],2,FALSE),0)</f>
        <v>45</v>
      </c>
      <c r="Y15" s="49">
        <f>IFERROR(VLOOKUP(PRSWomen2017[[#This Row],[FIS Card]],fix12L[],2,FALSE),0)</f>
        <v>0</v>
      </c>
      <c r="Z15" s="28">
        <f>IFERROR(VLOOKUP(Y15,PointsLookup[],2,FALSE),0)</f>
        <v>0</v>
      </c>
      <c r="AA15" s="49">
        <f>IFERROR(VLOOKUP(PRSWomen2017[[#This Row],[FIS Card]],fix13L[],2,FALSE),0)</f>
        <v>0</v>
      </c>
      <c r="AB15" s="28">
        <f>IFERROR(VLOOKUP(AA15,PointsLookup[],2,FALSE),0)</f>
        <v>0</v>
      </c>
      <c r="AC15" s="49">
        <f>IFERROR(VLOOKUP(PRSWomen2017[[#This Row],[FIS Card]],fix14L[],2,FALSE),0)</f>
        <v>8</v>
      </c>
      <c r="AD15" s="29">
        <f>IFERROR(VLOOKUP(AC15,PointsLookup[],2,FALSE),0)</f>
        <v>32</v>
      </c>
      <c r="AE15" s="48">
        <f>IFERROR(VLOOKUP(PRSWomen2017[[#This Row],[FIS Card]],fix15L[],2,FALSE),0)</f>
        <v>0</v>
      </c>
      <c r="AF15" s="28">
        <f>IFERROR(VLOOKUP(AE15,PointsLookup[],2,FALSE),0)</f>
        <v>0</v>
      </c>
      <c r="AG15" s="28">
        <f>IFERROR(VLOOKUP(PRSWomen2017[[#This Row],[FIS Card]],fix16L[],2,FALSE),0)</f>
        <v>0</v>
      </c>
      <c r="AH15" s="29">
        <f>IFERROR(VLOOKUP(AG15,PointsLookup[],2,FALSE),0)</f>
        <v>0</v>
      </c>
      <c r="AI15" s="27">
        <f>IFERROR(VLOOKUP(PRSWomen2017[[#This Row],[FIS Card]],fix17L[],2,FALSE),0)</f>
        <v>6</v>
      </c>
      <c r="AJ15" s="28">
        <f>IFERROR(VLOOKUP(AI15,PointsLookup[],2,FALSE),0)</f>
        <v>40</v>
      </c>
      <c r="AK15" s="28">
        <f>IFERROR(VLOOKUP(PRSWomen2017[[#This Row],[FIS Card]],fix18L[],2,FALSE),0)</f>
        <v>4</v>
      </c>
      <c r="AL15" s="29">
        <f>IFERROR(VLOOKUP(AK15,PointsLookup[],2,FALSE),0)</f>
        <v>50</v>
      </c>
    </row>
    <row r="16" spans="1:38" x14ac:dyDescent="0.25">
      <c r="A16">
        <v>11</v>
      </c>
      <c r="B16" s="20">
        <v>107839</v>
      </c>
      <c r="C16" s="20" t="s">
        <v>181</v>
      </c>
      <c r="D16" s="20" t="s">
        <v>206</v>
      </c>
      <c r="E16" s="20" t="s">
        <v>41</v>
      </c>
      <c r="F16" s="20">
        <v>1999</v>
      </c>
      <c r="G16" s="20">
        <f t="shared" si="0"/>
        <v>336</v>
      </c>
      <c r="H16" s="20">
        <f>IF(PRSWomen2017[[#This Row],[OA_PTS]]&gt;0,_xlfn.RANK.EQ(PRSWomen2017[[#This Row],[OA_PTS]],PRSWomen2017[OA_PTS]),"")</f>
        <v>11</v>
      </c>
      <c r="I16" s="63">
        <f>PRSWomen2017[[#This Row],[7p]]+PRSWomen2017[[#This Row],[8p]]+PRSWomen2017[[#This Row],[11p]]+PRSWomen2017[[#This Row],[12p]]</f>
        <v>62</v>
      </c>
      <c r="J16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274</v>
      </c>
      <c r="K16" s="27">
        <f>IFERROR(VLOOKUP(PRSWomen2017[[#This Row],[FIS Card]],fix5L[],2,FALSE),0)</f>
        <v>0</v>
      </c>
      <c r="L16" s="28">
        <f>IFERROR(VLOOKUP(K16,PointsLookup[],2,FALSE),0)</f>
        <v>0</v>
      </c>
      <c r="M16" s="28">
        <f>IFERROR(VLOOKUP(PRSWomen2017[[#This Row],[FIS Card]],fix6L[],2,FALSE),0)</f>
        <v>2</v>
      </c>
      <c r="N16" s="29">
        <f>IFERROR(VLOOKUP(M16,PointsLookup[],2,FALSE),0)</f>
        <v>80</v>
      </c>
      <c r="O16" s="27">
        <f>IFERROR(VLOOKUP(PRSWomen2017[[#This Row],[FIS Card]],fix7L[],2,FALSE),0)</f>
        <v>17</v>
      </c>
      <c r="P16" s="28">
        <f>IFERROR(VLOOKUP(O16,PointsLookup[],2,FALSE),0)</f>
        <v>14</v>
      </c>
      <c r="Q16" s="28">
        <f>IFERROR(VLOOKUP(PRSWomen2017[[#This Row],[FIS Card]],fix8L[],2,FALSE),0)</f>
        <v>12</v>
      </c>
      <c r="R16" s="28">
        <f>IFERROR(VLOOKUP(Q16,PointsLookup[],2,FALSE),0)</f>
        <v>22</v>
      </c>
      <c r="S16" s="28">
        <f>IFERROR(VLOOKUP(PRSWomen2017[[#This Row],[FIS Card]],fix9L[],2,FALSE),0)</f>
        <v>0</v>
      </c>
      <c r="T16" s="28">
        <f>IFERROR(VLOOKUP(S16,PointsLookup[],2,FALSE),0)</f>
        <v>0</v>
      </c>
      <c r="U16" s="28">
        <f>IFERROR(VLOOKUP(PRSWomen2017[[#This Row],[FIS Card]],fix10L[],2,FALSE),0)</f>
        <v>0</v>
      </c>
      <c r="V16" s="28">
        <f>IFERROR(VLOOKUP(U16,PointsLookup[],2,FALSE),0)</f>
        <v>0</v>
      </c>
      <c r="W16" s="48">
        <f>IFERROR(VLOOKUP(PRSWomen2017[[#This Row],[FIS Card]],fix11L[],2,FALSE),0)</f>
        <v>10</v>
      </c>
      <c r="X16" s="28">
        <f>IFERROR(VLOOKUP(W16,PointsLookup[],2,FALSE),0)</f>
        <v>26</v>
      </c>
      <c r="Y16" s="49">
        <f>IFERROR(VLOOKUP(PRSWomen2017[[#This Row],[FIS Card]],fix12L[],2,FALSE),0)</f>
        <v>0</v>
      </c>
      <c r="Z16" s="28">
        <f>IFERROR(VLOOKUP(Y16,PointsLookup[],2,FALSE),0)</f>
        <v>0</v>
      </c>
      <c r="AA16" s="49">
        <f>IFERROR(VLOOKUP(PRSWomen2017[[#This Row],[FIS Card]],fix13L[],2,FALSE),0)</f>
        <v>0</v>
      </c>
      <c r="AB16" s="28">
        <f>IFERROR(VLOOKUP(AA16,PointsLookup[],2,FALSE),0)</f>
        <v>0</v>
      </c>
      <c r="AC16" s="49">
        <f>IFERROR(VLOOKUP(PRSWomen2017[[#This Row],[FIS Card]],fix14L[],2,FALSE),0)</f>
        <v>6</v>
      </c>
      <c r="AD16" s="29">
        <f>IFERROR(VLOOKUP(AC16,PointsLookup[],2,FALSE),0)</f>
        <v>40</v>
      </c>
      <c r="AE16" s="48">
        <f>IFERROR(VLOOKUP(PRSWomen2017[[#This Row],[FIS Card]],fix15L[],2,FALSE),0)</f>
        <v>6</v>
      </c>
      <c r="AF16" s="28">
        <f>IFERROR(VLOOKUP(AE16,PointsLookup[],2,FALSE),0)</f>
        <v>40</v>
      </c>
      <c r="AG16" s="28">
        <f>IFERROR(VLOOKUP(PRSWomen2017[[#This Row],[FIS Card]],fix16L[],2,FALSE),0)</f>
        <v>5</v>
      </c>
      <c r="AH16" s="29">
        <f>IFERROR(VLOOKUP(AG16,PointsLookup[],2,FALSE),0)</f>
        <v>45</v>
      </c>
      <c r="AI16" s="27">
        <f>IFERROR(VLOOKUP(PRSWomen2017[[#This Row],[FIS Card]],fix17L[],2,FALSE),0)</f>
        <v>11</v>
      </c>
      <c r="AJ16" s="28">
        <f>IFERROR(VLOOKUP(AI16,PointsLookup[],2,FALSE),0)</f>
        <v>24</v>
      </c>
      <c r="AK16" s="28">
        <f>IFERROR(VLOOKUP(PRSWomen2017[[#This Row],[FIS Card]],fix18L[],2,FALSE),0)</f>
        <v>5</v>
      </c>
      <c r="AL16" s="29">
        <f>IFERROR(VLOOKUP(AK16,PointsLookup[],2,FALSE),0)</f>
        <v>45</v>
      </c>
    </row>
    <row r="17" spans="1:38" x14ac:dyDescent="0.25">
      <c r="A17">
        <v>12</v>
      </c>
      <c r="B17" s="72">
        <v>107843</v>
      </c>
      <c r="C17" s="72" t="s">
        <v>588</v>
      </c>
      <c r="D17" s="71" t="s">
        <v>589</v>
      </c>
      <c r="E17" s="72" t="s">
        <v>38</v>
      </c>
      <c r="F17" s="73">
        <v>1999</v>
      </c>
      <c r="G17" s="49">
        <f t="shared" si="0"/>
        <v>326</v>
      </c>
      <c r="H17" s="49">
        <f>IF(PRSWomen2017[[#This Row],[OA_PTS]]&gt;0,_xlfn.RANK.EQ(PRSWomen2017[[#This Row],[OA_PTS]],PRSWomen2017[OA_PTS]),"")</f>
        <v>12</v>
      </c>
      <c r="I17" s="63">
        <f>PRSWomen2017[[#This Row],[7p]]+PRSWomen2017[[#This Row],[8p]]+PRSWomen2017[[#This Row],[11p]]+PRSWomen2017[[#This Row],[12p]]</f>
        <v>35</v>
      </c>
      <c r="J17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291</v>
      </c>
      <c r="K17" s="48">
        <f>IFERROR(VLOOKUP(PRSWomen2017[[#This Row],[FIS Card]],fix5L[],2,FALSE),0)</f>
        <v>7</v>
      </c>
      <c r="L17" s="49">
        <f>IFERROR(VLOOKUP(K17,PointsLookup[],2,FALSE),0)</f>
        <v>36</v>
      </c>
      <c r="M17" s="49">
        <f>IFERROR(VLOOKUP(PRSWomen2017[[#This Row],[FIS Card]],fix6L[],2,FALSE),0)</f>
        <v>0</v>
      </c>
      <c r="N17" s="69">
        <f>IFERROR(VLOOKUP(M17,PointsLookup[],2,FALSE),0)</f>
        <v>0</v>
      </c>
      <c r="O17" s="48">
        <f>IFERROR(VLOOKUP(PRSWomen2017[[#This Row],[FIS Card]],fix7L[],2,FALSE),0)</f>
        <v>16</v>
      </c>
      <c r="P17" s="49">
        <f>IFERROR(VLOOKUP(O17,PointsLookup[],2,FALSE),0)</f>
        <v>15</v>
      </c>
      <c r="Q17" s="49">
        <f>IFERROR(VLOOKUP(PRSWomen2017[[#This Row],[FIS Card]],fix8L[],2,FALSE),0)</f>
        <v>13</v>
      </c>
      <c r="R17" s="49">
        <f>IFERROR(VLOOKUP(Q17,PointsLookup[],2,FALSE),0)</f>
        <v>20</v>
      </c>
      <c r="S17" s="49">
        <f>IFERROR(VLOOKUP(PRSWomen2017[[#This Row],[FIS Card]],fix9L[],2,FALSE),0)</f>
        <v>7</v>
      </c>
      <c r="T17" s="49">
        <f>IFERROR(VLOOKUP(S17,PointsLookup[],2,FALSE),0)</f>
        <v>36</v>
      </c>
      <c r="U17" s="49">
        <f>IFERROR(VLOOKUP(PRSWomen2017[[#This Row],[FIS Card]],fix10L[],2,FALSE),0)</f>
        <v>7</v>
      </c>
      <c r="V17" s="49">
        <f>IFERROR(VLOOKUP(U17,PointsLookup[],2,FALSE),0)</f>
        <v>36</v>
      </c>
      <c r="W17" s="48">
        <f>IFERROR(VLOOKUP(PRSWomen2017[[#This Row],[FIS Card]],fix11L[],2,FALSE),0)</f>
        <v>0</v>
      </c>
      <c r="X17" s="49">
        <f>IFERROR(VLOOKUP(W17,PointsLookup[],2,FALSE),0)</f>
        <v>0</v>
      </c>
      <c r="Y17" s="49">
        <f>IFERROR(VLOOKUP(PRSWomen2017[[#This Row],[FIS Card]],fix12L[],2,FALSE),0)</f>
        <v>0</v>
      </c>
      <c r="Z17" s="49">
        <f>IFERROR(VLOOKUP(Y17,PointsLookup[],2,FALSE),0)</f>
        <v>0</v>
      </c>
      <c r="AA17" s="49">
        <f>IFERROR(VLOOKUP(PRSWomen2017[[#This Row],[FIS Card]],fix13L[],2,FALSE),0)</f>
        <v>9</v>
      </c>
      <c r="AB17" s="49">
        <f>IFERROR(VLOOKUP(AA17,PointsLookup[],2,FALSE),0)</f>
        <v>29</v>
      </c>
      <c r="AC17" s="49">
        <f>IFERROR(VLOOKUP(PRSWomen2017[[#This Row],[FIS Card]],fix14L[],2,FALSE),0)</f>
        <v>11</v>
      </c>
      <c r="AD17" s="69">
        <f>IFERROR(VLOOKUP(AC17,PointsLookup[],2,FALSE),0)</f>
        <v>24</v>
      </c>
      <c r="AE17" s="48">
        <f>IFERROR(VLOOKUP(PRSWomen2017[[#This Row],[FIS Card]],fix15L[],2,FALSE),0)</f>
        <v>8</v>
      </c>
      <c r="AF17" s="49">
        <f>IFERROR(VLOOKUP(AE17,PointsLookup[],2,FALSE),0)</f>
        <v>32</v>
      </c>
      <c r="AG17" s="49">
        <f>IFERROR(VLOOKUP(PRSWomen2017[[#This Row],[FIS Card]],fix16L[],2,FALSE),0)</f>
        <v>6</v>
      </c>
      <c r="AH17" s="69">
        <f>IFERROR(VLOOKUP(AG17,PointsLookup[],2,FALSE),0)</f>
        <v>40</v>
      </c>
      <c r="AI17" s="48">
        <f>IFERROR(VLOOKUP(PRSWomen2017[[#This Row],[FIS Card]],fix17L[],2,FALSE),0)</f>
        <v>9</v>
      </c>
      <c r="AJ17" s="49">
        <f>IFERROR(VLOOKUP(AI17,PointsLookup[],2,FALSE),0)</f>
        <v>29</v>
      </c>
      <c r="AK17" s="49">
        <f>IFERROR(VLOOKUP(PRSWomen2017[[#This Row],[FIS Card]],fix18L[],2,FALSE),0)</f>
        <v>9</v>
      </c>
      <c r="AL17" s="69">
        <f>IFERROR(VLOOKUP(AK17,PointsLookup[],2,FALSE),0)</f>
        <v>29</v>
      </c>
    </row>
    <row r="18" spans="1:38" x14ac:dyDescent="0.25">
      <c r="A18">
        <v>13</v>
      </c>
      <c r="B18" s="20">
        <v>107838</v>
      </c>
      <c r="C18" s="20" t="s">
        <v>196</v>
      </c>
      <c r="D18" s="20" t="s">
        <v>195</v>
      </c>
      <c r="E18" s="20" t="s">
        <v>41</v>
      </c>
      <c r="F18" s="20">
        <v>1999</v>
      </c>
      <c r="G18">
        <f t="shared" si="0"/>
        <v>323</v>
      </c>
      <c r="H18">
        <f>IF(PRSWomen2017[[#This Row],[OA_PTS]]&gt;0,_xlfn.RANK.EQ(PRSWomen2017[[#This Row],[OA_PTS]],PRSWomen2017[OA_PTS]),"")</f>
        <v>13</v>
      </c>
      <c r="I18" s="63">
        <f>PRSWomen2017[[#This Row],[7p]]+PRSWomen2017[[#This Row],[8p]]+PRSWomen2017[[#This Row],[11p]]+PRSWomen2017[[#This Row],[12p]]</f>
        <v>112</v>
      </c>
      <c r="J18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211</v>
      </c>
      <c r="K18" s="27">
        <f>IFERROR(VLOOKUP(PRSWomen2017[[#This Row],[FIS Card]],fix5L[],2,FALSE),0)</f>
        <v>0</v>
      </c>
      <c r="L18" s="28">
        <f>IFERROR(VLOOKUP(K18,PointsLookup[],2,FALSE),0)</f>
        <v>0</v>
      </c>
      <c r="M18" s="28">
        <f>IFERROR(VLOOKUP(PRSWomen2017[[#This Row],[FIS Card]],fix6L[],2,FALSE),0)</f>
        <v>0</v>
      </c>
      <c r="N18" s="29">
        <f>IFERROR(VLOOKUP(M18,PointsLookup[],2,FALSE),0)</f>
        <v>0</v>
      </c>
      <c r="O18" s="27">
        <f>IFERROR(VLOOKUP(PRSWomen2017[[#This Row],[FIS Card]],fix7L[],2,FALSE),0)</f>
        <v>8</v>
      </c>
      <c r="P18" s="28">
        <f>IFERROR(VLOOKUP(O18,PointsLookup[],2,FALSE),0)</f>
        <v>32</v>
      </c>
      <c r="Q18" s="28">
        <f>IFERROR(VLOOKUP(PRSWomen2017[[#This Row],[FIS Card]],fix8L[],2,FALSE),0)</f>
        <v>6</v>
      </c>
      <c r="R18" s="28">
        <f>IFERROR(VLOOKUP(Q18,PointsLookup[],2,FALSE),0)</f>
        <v>40</v>
      </c>
      <c r="S18" s="28">
        <f>IFERROR(VLOOKUP(PRSWomen2017[[#This Row],[FIS Card]],fix9L[],2,FALSE),0)</f>
        <v>0</v>
      </c>
      <c r="T18" s="28">
        <f>IFERROR(VLOOKUP(S18,PointsLookup[],2,FALSE),0)</f>
        <v>0</v>
      </c>
      <c r="U18" s="28">
        <f>IFERROR(VLOOKUP(PRSWomen2017[[#This Row],[FIS Card]],fix10L[],2,FALSE),0)</f>
        <v>2</v>
      </c>
      <c r="V18" s="28">
        <f>IFERROR(VLOOKUP(U18,PointsLookup[],2,FALSE),0)</f>
        <v>80</v>
      </c>
      <c r="W18" s="48">
        <f>IFERROR(VLOOKUP(PRSWomen2017[[#This Row],[FIS Card]],fix11L[],2,FALSE),0)</f>
        <v>12</v>
      </c>
      <c r="X18" s="28">
        <f>IFERROR(VLOOKUP(W18,PointsLookup[],2,FALSE),0)</f>
        <v>22</v>
      </c>
      <c r="Y18" s="49">
        <f>IFERROR(VLOOKUP(PRSWomen2017[[#This Row],[FIS Card]],fix12L[],2,FALSE),0)</f>
        <v>14</v>
      </c>
      <c r="Z18" s="28">
        <f>IFERROR(VLOOKUP(Y18,PointsLookup[],2,FALSE),0)</f>
        <v>18</v>
      </c>
      <c r="AA18" s="49">
        <f>IFERROR(VLOOKUP(PRSWomen2017[[#This Row],[FIS Card]],fix13L[],2,FALSE),0)</f>
        <v>0</v>
      </c>
      <c r="AB18" s="28">
        <f>IFERROR(VLOOKUP(AA18,PointsLookup[],2,FALSE),0)</f>
        <v>0</v>
      </c>
      <c r="AC18" s="49">
        <f>IFERROR(VLOOKUP(PRSWomen2017[[#This Row],[FIS Card]],fix14L[],2,FALSE),0)</f>
        <v>0</v>
      </c>
      <c r="AD18" s="29">
        <f>IFERROR(VLOOKUP(AC18,PointsLookup[],2,FALSE),0)</f>
        <v>0</v>
      </c>
      <c r="AE18" s="48">
        <f>IFERROR(VLOOKUP(PRSWomen2017[[#This Row],[FIS Card]],fix15L[],2,FALSE),0)</f>
        <v>5</v>
      </c>
      <c r="AF18" s="28">
        <f>IFERROR(VLOOKUP(AE18,PointsLookup[],2,FALSE),0)</f>
        <v>45</v>
      </c>
      <c r="AG18" s="28">
        <f>IFERROR(VLOOKUP(PRSWomen2017[[#This Row],[FIS Card]],fix16L[],2,FALSE),0)</f>
        <v>4</v>
      </c>
      <c r="AH18" s="29">
        <f>IFERROR(VLOOKUP(AG18,PointsLookup[],2,FALSE),0)</f>
        <v>50</v>
      </c>
      <c r="AI18" s="27">
        <f>IFERROR(VLOOKUP(PRSWomen2017[[#This Row],[FIS Card]],fix17L[],2,FALSE),0)</f>
        <v>7</v>
      </c>
      <c r="AJ18" s="28">
        <f>IFERROR(VLOOKUP(AI18,PointsLookup[],2,FALSE),0)</f>
        <v>36</v>
      </c>
      <c r="AK18" s="28">
        <f>IFERROR(VLOOKUP(PRSWomen2017[[#This Row],[FIS Card]],fix18L[],2,FALSE),0)</f>
        <v>0</v>
      </c>
      <c r="AL18" s="29">
        <f>IFERROR(VLOOKUP(AK18,PointsLookup[],2,FALSE),0)</f>
        <v>0</v>
      </c>
    </row>
    <row r="19" spans="1:38" x14ac:dyDescent="0.25">
      <c r="A19">
        <v>14</v>
      </c>
      <c r="B19" s="20">
        <v>108001</v>
      </c>
      <c r="C19" s="20" t="s">
        <v>177</v>
      </c>
      <c r="D19" s="20" t="s">
        <v>595</v>
      </c>
      <c r="E19" s="20" t="s">
        <v>35</v>
      </c>
      <c r="F19" s="20">
        <v>2000</v>
      </c>
      <c r="G19">
        <f t="shared" si="0"/>
        <v>290</v>
      </c>
      <c r="H19">
        <f>IF(PRSWomen2017[[#This Row],[OA_PTS]]&gt;0,_xlfn.RANK.EQ(PRSWomen2017[[#This Row],[OA_PTS]],PRSWomen2017[OA_PTS]),"")</f>
        <v>14</v>
      </c>
      <c r="I19" s="63">
        <f>PRSWomen2017[[#This Row],[7p]]+PRSWomen2017[[#This Row],[8p]]+PRSWomen2017[[#This Row],[11p]]+PRSWomen2017[[#This Row],[12p]]</f>
        <v>98</v>
      </c>
      <c r="J19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192</v>
      </c>
      <c r="K19" s="27">
        <f>IFERROR(VLOOKUP(PRSWomen2017[[#This Row],[FIS Card]],fix5L[],2,FALSE),0)</f>
        <v>0</v>
      </c>
      <c r="L19" s="28">
        <f>IFERROR(VLOOKUP(K19,PointsLookup[],2,FALSE),0)</f>
        <v>0</v>
      </c>
      <c r="M19" s="28">
        <f>IFERROR(VLOOKUP(PRSWomen2017[[#This Row],[FIS Card]],fix6L[],2,FALSE),0)</f>
        <v>6</v>
      </c>
      <c r="N19" s="29">
        <f>IFERROR(VLOOKUP(M19,PointsLookup[],2,FALSE),0)</f>
        <v>40</v>
      </c>
      <c r="O19" s="27">
        <f>IFERROR(VLOOKUP(PRSWomen2017[[#This Row],[FIS Card]],fix7L[],2,FALSE),0)</f>
        <v>7</v>
      </c>
      <c r="P19" s="28">
        <f>IFERROR(VLOOKUP(O19,PointsLookup[],2,FALSE),0)</f>
        <v>36</v>
      </c>
      <c r="Q19" s="28">
        <f>IFERROR(VLOOKUP(PRSWomen2017[[#This Row],[FIS Card]],fix8L[],2,FALSE),0)</f>
        <v>0</v>
      </c>
      <c r="R19" s="28">
        <f>IFERROR(VLOOKUP(Q19,PointsLookup[],2,FALSE),0)</f>
        <v>0</v>
      </c>
      <c r="S19" s="28">
        <f>IFERROR(VLOOKUP(PRSWomen2017[[#This Row],[FIS Card]],fix9L[],2,FALSE),0)</f>
        <v>9</v>
      </c>
      <c r="T19" s="28">
        <f>IFERROR(VLOOKUP(S19,PointsLookup[],2,FALSE),0)</f>
        <v>29</v>
      </c>
      <c r="U19" s="28">
        <f>IFERROR(VLOOKUP(PRSWomen2017[[#This Row],[FIS Card]],fix10L[],2,FALSE),0)</f>
        <v>5</v>
      </c>
      <c r="V19" s="28">
        <f>IFERROR(VLOOKUP(U19,PointsLookup[],2,FALSE),0)</f>
        <v>45</v>
      </c>
      <c r="W19" s="48">
        <f>IFERROR(VLOOKUP(PRSWomen2017[[#This Row],[FIS Card]],fix11L[],2,FALSE),0)</f>
        <v>7</v>
      </c>
      <c r="X19" s="28">
        <f>IFERROR(VLOOKUP(W19,PointsLookup[],2,FALSE),0)</f>
        <v>36</v>
      </c>
      <c r="Y19" s="49">
        <f>IFERROR(VLOOKUP(PRSWomen2017[[#This Row],[FIS Card]],fix12L[],2,FALSE),0)</f>
        <v>10</v>
      </c>
      <c r="Z19" s="28">
        <f>IFERROR(VLOOKUP(Y19,PointsLookup[],2,FALSE),0)</f>
        <v>26</v>
      </c>
      <c r="AA19" s="49">
        <f>IFERROR(VLOOKUP(PRSWomen2017[[#This Row],[FIS Card]],fix13L[],2,FALSE),0)</f>
        <v>8</v>
      </c>
      <c r="AB19" s="28">
        <f>IFERROR(VLOOKUP(AA19,PointsLookup[],2,FALSE),0)</f>
        <v>32</v>
      </c>
      <c r="AC19" s="49">
        <f>IFERROR(VLOOKUP(PRSWomen2017[[#This Row],[FIS Card]],fix14L[],2,FALSE),0)</f>
        <v>13</v>
      </c>
      <c r="AD19" s="29">
        <f>IFERROR(VLOOKUP(AC19,PointsLookup[],2,FALSE),0)</f>
        <v>20</v>
      </c>
      <c r="AE19" s="48">
        <f>IFERROR(VLOOKUP(PRSWomen2017[[#This Row],[FIS Card]],fix15L[],2,FALSE),0)</f>
        <v>10</v>
      </c>
      <c r="AF19" s="28">
        <f>IFERROR(VLOOKUP(AE19,PointsLookup[],2,FALSE),0)</f>
        <v>26</v>
      </c>
      <c r="AG19" s="28">
        <f>IFERROR(VLOOKUP(PRSWomen2017[[#This Row],[FIS Card]],fix16L[],2,FALSE),0)</f>
        <v>0</v>
      </c>
      <c r="AH19" s="29">
        <f>IFERROR(VLOOKUP(AG19,PointsLookup[],2,FALSE),0)</f>
        <v>0</v>
      </c>
      <c r="AI19" s="27">
        <f>IFERROR(VLOOKUP(PRSWomen2017[[#This Row],[FIS Card]],fix17L[],2,FALSE),0)</f>
        <v>0</v>
      </c>
      <c r="AJ19" s="28">
        <f>IFERROR(VLOOKUP(AI19,PointsLookup[],2,FALSE),0)</f>
        <v>0</v>
      </c>
      <c r="AK19" s="28">
        <f>IFERROR(VLOOKUP(PRSWomen2017[[#This Row],[FIS Card]],fix18L[],2,FALSE),0)</f>
        <v>0</v>
      </c>
      <c r="AL19" s="29">
        <f>IFERROR(VLOOKUP(AK19,PointsLookup[],2,FALSE),0)</f>
        <v>0</v>
      </c>
    </row>
    <row r="20" spans="1:38" x14ac:dyDescent="0.25">
      <c r="A20">
        <v>15</v>
      </c>
      <c r="B20" s="20">
        <v>107649</v>
      </c>
      <c r="C20" s="20" t="s">
        <v>7</v>
      </c>
      <c r="D20" s="20" t="s">
        <v>178</v>
      </c>
      <c r="E20" s="20" t="s">
        <v>39</v>
      </c>
      <c r="F20" s="20">
        <v>1997</v>
      </c>
      <c r="G20">
        <f t="shared" si="0"/>
        <v>277</v>
      </c>
      <c r="H20">
        <f>IF(PRSWomen2017[[#This Row],[OA_PTS]]&gt;0,_xlfn.RANK.EQ(PRSWomen2017[[#This Row],[OA_PTS]],PRSWomen2017[OA_PTS]),"")</f>
        <v>15</v>
      </c>
      <c r="I20" s="63">
        <f>PRSWomen2017[[#This Row],[7p]]+PRSWomen2017[[#This Row],[8p]]+PRSWomen2017[[#This Row],[11p]]+PRSWomen2017[[#This Row],[12p]]</f>
        <v>104</v>
      </c>
      <c r="J20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173</v>
      </c>
      <c r="K20" s="27">
        <f>IFERROR(VLOOKUP(PRSWomen2017[[#This Row],[FIS Card]],fix5L[],2,FALSE),0)</f>
        <v>5</v>
      </c>
      <c r="L20" s="28">
        <f>IFERROR(VLOOKUP(K20,PointsLookup[],2,FALSE),0)</f>
        <v>45</v>
      </c>
      <c r="M20" s="28">
        <f>IFERROR(VLOOKUP(PRSWomen2017[[#This Row],[FIS Card]],fix6L[],2,FALSE),0)</f>
        <v>0</v>
      </c>
      <c r="N20" s="29">
        <f>IFERROR(VLOOKUP(M20,PointsLookup[],2,FALSE),0)</f>
        <v>0</v>
      </c>
      <c r="O20" s="27">
        <f>IFERROR(VLOOKUP(PRSWomen2017[[#This Row],[FIS Card]],fix7L[],2,FALSE),0)</f>
        <v>14</v>
      </c>
      <c r="P20" s="28">
        <f>IFERROR(VLOOKUP(O20,PointsLookup[],2,FALSE),0)</f>
        <v>18</v>
      </c>
      <c r="Q20" s="28">
        <f>IFERROR(VLOOKUP(PRSWomen2017[[#This Row],[FIS Card]],fix8L[],2,FALSE),0)</f>
        <v>7</v>
      </c>
      <c r="R20" s="28">
        <f>IFERROR(VLOOKUP(Q20,PointsLookup[],2,FALSE),0)</f>
        <v>36</v>
      </c>
      <c r="S20" s="28">
        <f>IFERROR(VLOOKUP(PRSWomen2017[[#This Row],[FIS Card]],fix9L[],2,FALSE),0)</f>
        <v>6</v>
      </c>
      <c r="T20" s="28">
        <f>IFERROR(VLOOKUP(S20,PointsLookup[],2,FALSE),0)</f>
        <v>40</v>
      </c>
      <c r="U20" s="28">
        <f>IFERROR(VLOOKUP(PRSWomen2017[[#This Row],[FIS Card]],fix10L[],2,FALSE),0)</f>
        <v>0</v>
      </c>
      <c r="V20" s="28">
        <f>IFERROR(VLOOKUP(U20,PointsLookup[],2,FALSE),0)</f>
        <v>0</v>
      </c>
      <c r="W20" s="48">
        <f>IFERROR(VLOOKUP(PRSWomen2017[[#This Row],[FIS Card]],fix11L[],2,FALSE),0)</f>
        <v>0</v>
      </c>
      <c r="X20" s="28">
        <f>IFERROR(VLOOKUP(W20,PointsLookup[],2,FALSE),0)</f>
        <v>0</v>
      </c>
      <c r="Y20" s="49">
        <f>IFERROR(VLOOKUP(PRSWomen2017[[#This Row],[FIS Card]],fix12L[],2,FALSE),0)</f>
        <v>4</v>
      </c>
      <c r="Z20" s="28">
        <f>IFERROR(VLOOKUP(Y20,PointsLookup[],2,FALSE),0)</f>
        <v>50</v>
      </c>
      <c r="AA20" s="49">
        <f>IFERROR(VLOOKUP(PRSWomen2017[[#This Row],[FIS Card]],fix13L[],2,FALSE),0)</f>
        <v>0</v>
      </c>
      <c r="AB20" s="28">
        <f>IFERROR(VLOOKUP(AA20,PointsLookup[],2,FALSE),0)</f>
        <v>0</v>
      </c>
      <c r="AC20" s="49">
        <f>IFERROR(VLOOKUP(PRSWomen2017[[#This Row],[FIS Card]],fix14L[],2,FALSE),0)</f>
        <v>0</v>
      </c>
      <c r="AD20" s="29">
        <f>IFERROR(VLOOKUP(AC20,PointsLookup[],2,FALSE),0)</f>
        <v>0</v>
      </c>
      <c r="AE20" s="48">
        <f>IFERROR(VLOOKUP(PRSWomen2017[[#This Row],[FIS Card]],fix15L[],2,FALSE),0)</f>
        <v>7</v>
      </c>
      <c r="AF20" s="28">
        <f>IFERROR(VLOOKUP(AE20,PointsLookup[],2,FALSE),0)</f>
        <v>36</v>
      </c>
      <c r="AG20" s="28">
        <f>IFERROR(VLOOKUP(PRSWomen2017[[#This Row],[FIS Card]],fix16L[],2,FALSE),0)</f>
        <v>0</v>
      </c>
      <c r="AH20" s="29">
        <f>IFERROR(VLOOKUP(AG20,PointsLookup[],2,FALSE),0)</f>
        <v>0</v>
      </c>
      <c r="AI20" s="27">
        <f>IFERROR(VLOOKUP(PRSWomen2017[[#This Row],[FIS Card]],fix17L[],2,FALSE),0)</f>
        <v>8</v>
      </c>
      <c r="AJ20" s="28">
        <f>IFERROR(VLOOKUP(AI20,PointsLookup[],2,FALSE),0)</f>
        <v>32</v>
      </c>
      <c r="AK20" s="28">
        <f>IFERROR(VLOOKUP(PRSWomen2017[[#This Row],[FIS Card]],fix18L[],2,FALSE),0)</f>
        <v>13</v>
      </c>
      <c r="AL20" s="29">
        <f>IFERROR(VLOOKUP(AK20,PointsLookup[],2,FALSE),0)</f>
        <v>20</v>
      </c>
    </row>
    <row r="21" spans="1:38" x14ac:dyDescent="0.25">
      <c r="A21">
        <v>16</v>
      </c>
      <c r="B21" s="20">
        <v>107847</v>
      </c>
      <c r="C21" s="20" t="s">
        <v>198</v>
      </c>
      <c r="D21" s="20" t="s">
        <v>56</v>
      </c>
      <c r="E21" s="20" t="s">
        <v>35</v>
      </c>
      <c r="F21" s="20">
        <v>1999</v>
      </c>
      <c r="G21">
        <f t="shared" si="0"/>
        <v>260</v>
      </c>
      <c r="H21">
        <f>IF(PRSWomen2017[[#This Row],[OA_PTS]]&gt;0,_xlfn.RANK.EQ(PRSWomen2017[[#This Row],[OA_PTS]],PRSWomen2017[OA_PTS]),"")</f>
        <v>16</v>
      </c>
      <c r="I21" s="63">
        <f>PRSWomen2017[[#This Row],[7p]]+PRSWomen2017[[#This Row],[8p]]+PRSWomen2017[[#This Row],[11p]]+PRSWomen2017[[#This Row],[12p]]</f>
        <v>160</v>
      </c>
      <c r="J21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100</v>
      </c>
      <c r="K21" s="27">
        <f>IFERROR(VLOOKUP(PRSWomen2017[[#This Row],[FIS Card]],fix5L[],2,FALSE),0)</f>
        <v>0</v>
      </c>
      <c r="L21" s="28">
        <f>IFERROR(VLOOKUP(K21,PointsLookup[],2,FALSE),0)</f>
        <v>0</v>
      </c>
      <c r="M21" s="28">
        <f>IFERROR(VLOOKUP(PRSWomen2017[[#This Row],[FIS Card]],fix6L[],2,FALSE),0)</f>
        <v>0</v>
      </c>
      <c r="N21" s="29">
        <f>IFERROR(VLOOKUP(M21,PointsLookup[],2,FALSE),0)</f>
        <v>0</v>
      </c>
      <c r="O21" s="27">
        <f>IFERROR(VLOOKUP(PRSWomen2017[[#This Row],[FIS Card]],fix7L[],2,FALSE),0)</f>
        <v>2</v>
      </c>
      <c r="P21" s="28">
        <f>IFERROR(VLOOKUP(O21,PointsLookup[],2,FALSE),0)</f>
        <v>80</v>
      </c>
      <c r="Q21" s="28">
        <f>IFERROR(VLOOKUP(PRSWomen2017[[#This Row],[FIS Card]],fix8L[],2,FALSE),0)</f>
        <v>2</v>
      </c>
      <c r="R21" s="28">
        <f>IFERROR(VLOOKUP(Q21,PointsLookup[],2,FALSE),0)</f>
        <v>80</v>
      </c>
      <c r="S21" s="28">
        <f>IFERROR(VLOOKUP(PRSWomen2017[[#This Row],[FIS Card]],fix9L[],2,FALSE),0)</f>
        <v>1</v>
      </c>
      <c r="T21" s="28">
        <f>IFERROR(VLOOKUP(S21,PointsLookup[],2,FALSE),0)</f>
        <v>100</v>
      </c>
      <c r="U21" s="28">
        <f>IFERROR(VLOOKUP(PRSWomen2017[[#This Row],[FIS Card]],fix10L[],2,FALSE),0)</f>
        <v>0</v>
      </c>
      <c r="V21" s="28">
        <f>IFERROR(VLOOKUP(U21,PointsLookup[],2,FALSE),0)</f>
        <v>0</v>
      </c>
      <c r="W21" s="48">
        <f>IFERROR(VLOOKUP(PRSWomen2017[[#This Row],[FIS Card]],fix11L[],2,FALSE),0)</f>
        <v>0</v>
      </c>
      <c r="X21" s="28">
        <f>IFERROR(VLOOKUP(W21,PointsLookup[],2,FALSE),0)</f>
        <v>0</v>
      </c>
      <c r="Y21" s="49">
        <f>IFERROR(VLOOKUP(PRSWomen2017[[#This Row],[FIS Card]],fix12L[],2,FALSE),0)</f>
        <v>0</v>
      </c>
      <c r="Z21" s="28">
        <f>IFERROR(VLOOKUP(Y21,PointsLookup[],2,FALSE),0)</f>
        <v>0</v>
      </c>
      <c r="AA21" s="49">
        <f>IFERROR(VLOOKUP(PRSWomen2017[[#This Row],[FIS Card]],fix13L[],2,FALSE),0)</f>
        <v>0</v>
      </c>
      <c r="AB21" s="28">
        <f>IFERROR(VLOOKUP(AA21,PointsLookup[],2,FALSE),0)</f>
        <v>0</v>
      </c>
      <c r="AC21" s="49">
        <f>IFERROR(VLOOKUP(PRSWomen2017[[#This Row],[FIS Card]],fix14L[],2,FALSE),0)</f>
        <v>0</v>
      </c>
      <c r="AD21" s="29">
        <f>IFERROR(VLOOKUP(AC21,PointsLookup[],2,FALSE),0)</f>
        <v>0</v>
      </c>
      <c r="AE21" s="48">
        <f>IFERROR(VLOOKUP(PRSWomen2017[[#This Row],[FIS Card]],fix15L[],2,FALSE),0)</f>
        <v>0</v>
      </c>
      <c r="AF21" s="28">
        <f>IFERROR(VLOOKUP(AE21,PointsLookup[],2,FALSE),0)</f>
        <v>0</v>
      </c>
      <c r="AG21" s="28">
        <f>IFERROR(VLOOKUP(PRSWomen2017[[#This Row],[FIS Card]],fix16L[],2,FALSE),0)</f>
        <v>0</v>
      </c>
      <c r="AH21" s="29">
        <f>IFERROR(VLOOKUP(AG21,PointsLookup[],2,FALSE),0)</f>
        <v>0</v>
      </c>
      <c r="AI21" s="27">
        <f>IFERROR(VLOOKUP(PRSWomen2017[[#This Row],[FIS Card]],fix17L[],2,FALSE),0)</f>
        <v>0</v>
      </c>
      <c r="AJ21" s="28">
        <f>IFERROR(VLOOKUP(AI21,PointsLookup[],2,FALSE),0)</f>
        <v>0</v>
      </c>
      <c r="AK21" s="28">
        <f>IFERROR(VLOOKUP(PRSWomen2017[[#This Row],[FIS Card]],fix18L[],2,FALSE),0)</f>
        <v>0</v>
      </c>
      <c r="AL21" s="29">
        <f>IFERROR(VLOOKUP(AK21,PointsLookup[],2,FALSE),0)</f>
        <v>0</v>
      </c>
    </row>
    <row r="22" spans="1:38" x14ac:dyDescent="0.25">
      <c r="A22">
        <v>17</v>
      </c>
      <c r="B22" s="20">
        <v>107951</v>
      </c>
      <c r="C22" s="20" t="s">
        <v>212</v>
      </c>
      <c r="D22" s="20" t="s">
        <v>211</v>
      </c>
      <c r="E22" s="20" t="s">
        <v>36</v>
      </c>
      <c r="F22" s="20">
        <v>1999</v>
      </c>
      <c r="G22">
        <f t="shared" si="0"/>
        <v>224</v>
      </c>
      <c r="H22">
        <f>IF(PRSWomen2017[[#This Row],[OA_PTS]]&gt;0,_xlfn.RANK.EQ(PRSWomen2017[[#This Row],[OA_PTS]],PRSWomen2017[OA_PTS]),"")</f>
        <v>17</v>
      </c>
      <c r="I22" s="63">
        <f>PRSWomen2017[[#This Row],[7p]]+PRSWomen2017[[#This Row],[8p]]+PRSWomen2017[[#This Row],[11p]]+PRSWomen2017[[#This Row],[12p]]</f>
        <v>106</v>
      </c>
      <c r="J22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118</v>
      </c>
      <c r="K22" s="27">
        <f>IFERROR(VLOOKUP(PRSWomen2017[[#This Row],[FIS Card]],fix5L[],2,FALSE),0)</f>
        <v>0</v>
      </c>
      <c r="L22" s="28">
        <f>IFERROR(VLOOKUP(K22,PointsLookup[],2,FALSE),0)</f>
        <v>0</v>
      </c>
      <c r="M22" s="28">
        <f>IFERROR(VLOOKUP(PRSWomen2017[[#This Row],[FIS Card]],fix6L[],2,FALSE),0)</f>
        <v>7</v>
      </c>
      <c r="N22" s="29">
        <f>IFERROR(VLOOKUP(M22,PointsLookup[],2,FALSE),0)</f>
        <v>36</v>
      </c>
      <c r="O22" s="27">
        <f>IFERROR(VLOOKUP(PRSWomen2017[[#This Row],[FIS Card]],fix7L[],2,FALSE),0)</f>
        <v>10</v>
      </c>
      <c r="P22" s="28">
        <f>IFERROR(VLOOKUP(O22,PointsLookup[],2,FALSE),0)</f>
        <v>26</v>
      </c>
      <c r="Q22" s="28">
        <f>IFERROR(VLOOKUP(PRSWomen2017[[#This Row],[FIS Card]],fix8L[],2,FALSE),0)</f>
        <v>0</v>
      </c>
      <c r="R22" s="28">
        <f>IFERROR(VLOOKUP(Q22,PointsLookup[],2,FALSE),0)</f>
        <v>0</v>
      </c>
      <c r="S22" s="28">
        <f>IFERROR(VLOOKUP(PRSWomen2017[[#This Row],[FIS Card]],fix9L[],2,FALSE),0)</f>
        <v>0</v>
      </c>
      <c r="T22" s="28">
        <f>IFERROR(VLOOKUP(S22,PointsLookup[],2,FALSE),0)</f>
        <v>0</v>
      </c>
      <c r="U22" s="28">
        <f>IFERROR(VLOOKUP(PRSWomen2017[[#This Row],[FIS Card]],fix10L[],2,FALSE),0)</f>
        <v>0</v>
      </c>
      <c r="V22" s="28">
        <f>IFERROR(VLOOKUP(U22,PointsLookup[],2,FALSE),0)</f>
        <v>0</v>
      </c>
      <c r="W22" s="48">
        <f>IFERROR(VLOOKUP(PRSWomen2017[[#This Row],[FIS Card]],fix11L[],2,FALSE),0)</f>
        <v>6</v>
      </c>
      <c r="X22" s="28">
        <f>IFERROR(VLOOKUP(W22,PointsLookup[],2,FALSE),0)</f>
        <v>40</v>
      </c>
      <c r="Y22" s="49">
        <f>IFERROR(VLOOKUP(PRSWomen2017[[#This Row],[FIS Card]],fix12L[],2,FALSE),0)</f>
        <v>6</v>
      </c>
      <c r="Z22" s="28">
        <f>IFERROR(VLOOKUP(Y22,PointsLookup[],2,FALSE),0)</f>
        <v>40</v>
      </c>
      <c r="AA22" s="49">
        <f>IFERROR(VLOOKUP(PRSWomen2017[[#This Row],[FIS Card]],fix13L[],2,FALSE),0)</f>
        <v>0</v>
      </c>
      <c r="AB22" s="28">
        <f>IFERROR(VLOOKUP(AA22,PointsLookup[],2,FALSE),0)</f>
        <v>0</v>
      </c>
      <c r="AC22" s="49">
        <f>IFERROR(VLOOKUP(PRSWomen2017[[#This Row],[FIS Card]],fix14L[],2,FALSE),0)</f>
        <v>12</v>
      </c>
      <c r="AD22" s="29">
        <f>IFERROR(VLOOKUP(AC22,PointsLookup[],2,FALSE),0)</f>
        <v>22</v>
      </c>
      <c r="AE22" s="48">
        <f>IFERROR(VLOOKUP(PRSWomen2017[[#This Row],[FIS Card]],fix15L[],2,FALSE),0)</f>
        <v>11</v>
      </c>
      <c r="AF22" s="28">
        <f>IFERROR(VLOOKUP(AE22,PointsLookup[],2,FALSE),0)</f>
        <v>24</v>
      </c>
      <c r="AG22" s="28">
        <f>IFERROR(VLOOKUP(PRSWomen2017[[#This Row],[FIS Card]],fix16L[],2,FALSE),0)</f>
        <v>0</v>
      </c>
      <c r="AH22" s="29">
        <f>IFERROR(VLOOKUP(AG22,PointsLookup[],2,FALSE),0)</f>
        <v>0</v>
      </c>
      <c r="AI22" s="27">
        <f>IFERROR(VLOOKUP(PRSWomen2017[[#This Row],[FIS Card]],fix17L[],2,FALSE),0)</f>
        <v>0</v>
      </c>
      <c r="AJ22" s="28">
        <f>IFERROR(VLOOKUP(AI22,PointsLookup[],2,FALSE),0)</f>
        <v>0</v>
      </c>
      <c r="AK22" s="28">
        <f>IFERROR(VLOOKUP(PRSWomen2017[[#This Row],[FIS Card]],fix18L[],2,FALSE),0)</f>
        <v>7</v>
      </c>
      <c r="AL22" s="29">
        <f>IFERROR(VLOOKUP(AK22,PointsLookup[],2,FALSE),0)</f>
        <v>36</v>
      </c>
    </row>
    <row r="23" spans="1:38" x14ac:dyDescent="0.25">
      <c r="A23">
        <v>18</v>
      </c>
      <c r="B23" s="20">
        <v>107841</v>
      </c>
      <c r="C23" s="20" t="s">
        <v>189</v>
      </c>
      <c r="D23" s="20" t="s">
        <v>48</v>
      </c>
      <c r="E23" s="20" t="s">
        <v>41</v>
      </c>
      <c r="F23" s="20">
        <v>1999</v>
      </c>
      <c r="G23">
        <f t="shared" si="0"/>
        <v>215</v>
      </c>
      <c r="H23">
        <f>IF(PRSWomen2017[[#This Row],[OA_PTS]]&gt;0,_xlfn.RANK.EQ(PRSWomen2017[[#This Row],[OA_PTS]],PRSWomen2017[OA_PTS]),"")</f>
        <v>18</v>
      </c>
      <c r="I23" s="63">
        <f>PRSWomen2017[[#This Row],[7p]]+PRSWomen2017[[#This Row],[8p]]+PRSWomen2017[[#This Row],[11p]]+PRSWomen2017[[#This Row],[12p]]</f>
        <v>85</v>
      </c>
      <c r="J23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130</v>
      </c>
      <c r="K23" s="27">
        <f>IFERROR(VLOOKUP(PRSWomen2017[[#This Row],[FIS Card]],fix5L[],2,FALSE),0)</f>
        <v>0</v>
      </c>
      <c r="L23" s="28">
        <f>IFERROR(VLOOKUP(K23,PointsLookup[],2,FALSE),0)</f>
        <v>0</v>
      </c>
      <c r="M23" s="28">
        <f>IFERROR(VLOOKUP(PRSWomen2017[[#This Row],[FIS Card]],fix6L[],2,FALSE),0)</f>
        <v>0</v>
      </c>
      <c r="N23" s="29">
        <f>IFERROR(VLOOKUP(M23,PointsLookup[],2,FALSE),0)</f>
        <v>0</v>
      </c>
      <c r="O23" s="27">
        <f>IFERROR(VLOOKUP(PRSWomen2017[[#This Row],[FIS Card]],fix7L[],2,FALSE),0)</f>
        <v>6</v>
      </c>
      <c r="P23" s="28">
        <f>IFERROR(VLOOKUP(O23,PointsLookup[],2,FALSE),0)</f>
        <v>40</v>
      </c>
      <c r="Q23" s="28">
        <f>IFERROR(VLOOKUP(PRSWomen2017[[#This Row],[FIS Card]],fix8L[],2,FALSE),0)</f>
        <v>5</v>
      </c>
      <c r="R23" s="28">
        <f>IFERROR(VLOOKUP(Q23,PointsLookup[],2,FALSE),0)</f>
        <v>45</v>
      </c>
      <c r="S23" s="28">
        <f>IFERROR(VLOOKUP(PRSWomen2017[[#This Row],[FIS Card]],fix9L[],2,FALSE),0)</f>
        <v>2</v>
      </c>
      <c r="T23" s="28">
        <f>IFERROR(VLOOKUP(S23,PointsLookup[],2,FALSE),0)</f>
        <v>80</v>
      </c>
      <c r="U23" s="28">
        <f>IFERROR(VLOOKUP(PRSWomen2017[[#This Row],[FIS Card]],fix10L[],2,FALSE),0)</f>
        <v>0</v>
      </c>
      <c r="V23" s="28">
        <f>IFERROR(VLOOKUP(U23,PointsLookup[],2,FALSE),0)</f>
        <v>0</v>
      </c>
      <c r="W23" s="48">
        <f>IFERROR(VLOOKUP(PRSWomen2017[[#This Row],[FIS Card]],fix11L[],2,FALSE),0)</f>
        <v>0</v>
      </c>
      <c r="X23" s="28">
        <f>IFERROR(VLOOKUP(W23,PointsLookup[],2,FALSE),0)</f>
        <v>0</v>
      </c>
      <c r="Y23" s="49">
        <f>IFERROR(VLOOKUP(PRSWomen2017[[#This Row],[FIS Card]],fix12L[],2,FALSE),0)</f>
        <v>0</v>
      </c>
      <c r="Z23" s="28">
        <f>IFERROR(VLOOKUP(Y23,PointsLookup[],2,FALSE),0)</f>
        <v>0</v>
      </c>
      <c r="AA23" s="49">
        <f>IFERROR(VLOOKUP(PRSWomen2017[[#This Row],[FIS Card]],fix13L[],2,FALSE),0)</f>
        <v>0</v>
      </c>
      <c r="AB23" s="28">
        <f>IFERROR(VLOOKUP(AA23,PointsLookup[],2,FALSE),0)</f>
        <v>0</v>
      </c>
      <c r="AC23" s="49">
        <f>IFERROR(VLOOKUP(PRSWomen2017[[#This Row],[FIS Card]],fix14L[],2,FALSE),0)</f>
        <v>4</v>
      </c>
      <c r="AD23" s="29">
        <f>IFERROR(VLOOKUP(AC23,PointsLookup[],2,FALSE),0)</f>
        <v>50</v>
      </c>
      <c r="AE23" s="48">
        <f>IFERROR(VLOOKUP(PRSWomen2017[[#This Row],[FIS Card]],fix15L[],2,FALSE),0)</f>
        <v>0</v>
      </c>
      <c r="AF23" s="28">
        <f>IFERROR(VLOOKUP(AE23,PointsLookup[],2,FALSE),0)</f>
        <v>0</v>
      </c>
      <c r="AG23" s="28">
        <f>IFERROR(VLOOKUP(PRSWomen2017[[#This Row],[FIS Card]],fix16L[],2,FALSE),0)</f>
        <v>0</v>
      </c>
      <c r="AH23" s="29">
        <f>IFERROR(VLOOKUP(AG23,PointsLookup[],2,FALSE),0)</f>
        <v>0</v>
      </c>
      <c r="AI23" s="27">
        <f>IFERROR(VLOOKUP(PRSWomen2017[[#This Row],[FIS Card]],fix17L[],2,FALSE),0)</f>
        <v>0</v>
      </c>
      <c r="AJ23" s="28">
        <f>IFERROR(VLOOKUP(AI23,PointsLookup[],2,FALSE),0)</f>
        <v>0</v>
      </c>
      <c r="AK23" s="28">
        <f>IFERROR(VLOOKUP(PRSWomen2017[[#This Row],[FIS Card]],fix18L[],2,FALSE),0)</f>
        <v>0</v>
      </c>
      <c r="AL23" s="29">
        <f>IFERROR(VLOOKUP(AK23,PointsLookup[],2,FALSE),0)</f>
        <v>0</v>
      </c>
    </row>
    <row r="24" spans="1:38" x14ac:dyDescent="0.25">
      <c r="A24">
        <v>19</v>
      </c>
      <c r="B24" s="20">
        <v>107992</v>
      </c>
      <c r="C24" s="20" t="s">
        <v>189</v>
      </c>
      <c r="D24" s="20" t="s">
        <v>31</v>
      </c>
      <c r="E24" s="20" t="s">
        <v>41</v>
      </c>
      <c r="F24" s="20">
        <v>2000</v>
      </c>
      <c r="G24">
        <f t="shared" si="0"/>
        <v>211</v>
      </c>
      <c r="H24">
        <f>IF(PRSWomen2017[[#This Row],[OA_PTS]]&gt;0,_xlfn.RANK.EQ(PRSWomen2017[[#This Row],[OA_PTS]],PRSWomen2017[OA_PTS]),"")</f>
        <v>19</v>
      </c>
      <c r="I24" s="63">
        <f>PRSWomen2017[[#This Row],[7p]]+PRSWomen2017[[#This Row],[8p]]+PRSWomen2017[[#This Row],[11p]]+PRSWomen2017[[#This Row],[12p]]</f>
        <v>57</v>
      </c>
      <c r="J24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154</v>
      </c>
      <c r="K24" s="27">
        <f>IFERROR(VLOOKUP(PRSWomen2017[[#This Row],[FIS Card]],fix5L[],2,FALSE),0)</f>
        <v>0</v>
      </c>
      <c r="L24" s="28">
        <f>IFERROR(VLOOKUP(K24,PointsLookup[],2,FALSE),0)</f>
        <v>0</v>
      </c>
      <c r="M24" s="28">
        <f>IFERROR(VLOOKUP(PRSWomen2017[[#This Row],[FIS Card]],fix6L[],2,FALSE),0)</f>
        <v>0</v>
      </c>
      <c r="N24" s="29">
        <f>IFERROR(VLOOKUP(M24,PointsLookup[],2,FALSE),0)</f>
        <v>0</v>
      </c>
      <c r="O24" s="27">
        <f>IFERROR(VLOOKUP(PRSWomen2017[[#This Row],[FIS Card]],fix7L[],2,FALSE),0)</f>
        <v>18</v>
      </c>
      <c r="P24" s="28">
        <f>IFERROR(VLOOKUP(O24,PointsLookup[],2,FALSE),0)</f>
        <v>13</v>
      </c>
      <c r="Q24" s="28">
        <f>IFERROR(VLOOKUP(PRSWomen2017[[#This Row],[FIS Card]],fix8L[],2,FALSE),0)</f>
        <v>0</v>
      </c>
      <c r="R24" s="28">
        <f>IFERROR(VLOOKUP(Q24,PointsLookup[],2,FALSE),0)</f>
        <v>0</v>
      </c>
      <c r="S24" s="28">
        <f>IFERROR(VLOOKUP(PRSWomen2017[[#This Row],[FIS Card]],fix9L[],2,FALSE),0)</f>
        <v>11</v>
      </c>
      <c r="T24" s="28">
        <f>IFERROR(VLOOKUP(S24,PointsLookup[],2,FALSE),0)</f>
        <v>24</v>
      </c>
      <c r="U24" s="28">
        <f>IFERROR(VLOOKUP(PRSWomen2017[[#This Row],[FIS Card]],fix10L[],2,FALSE),0)</f>
        <v>10</v>
      </c>
      <c r="V24" s="28">
        <f>IFERROR(VLOOKUP(U24,PointsLookup[],2,FALSE),0)</f>
        <v>26</v>
      </c>
      <c r="W24" s="48">
        <f>IFERROR(VLOOKUP(PRSWomen2017[[#This Row],[FIS Card]],fix11L[],2,FALSE),0)</f>
        <v>11</v>
      </c>
      <c r="X24" s="28">
        <f>IFERROR(VLOOKUP(W24,PointsLookup[],2,FALSE),0)</f>
        <v>24</v>
      </c>
      <c r="Y24" s="49">
        <f>IFERROR(VLOOKUP(PRSWomen2017[[#This Row],[FIS Card]],fix12L[],2,FALSE),0)</f>
        <v>13</v>
      </c>
      <c r="Z24" s="28">
        <f>IFERROR(VLOOKUP(Y24,PointsLookup[],2,FALSE),0)</f>
        <v>20</v>
      </c>
      <c r="AA24" s="49">
        <f>IFERROR(VLOOKUP(PRSWomen2017[[#This Row],[FIS Card]],fix13L[],2,FALSE),0)</f>
        <v>11</v>
      </c>
      <c r="AB24" s="28">
        <f>IFERROR(VLOOKUP(AA24,PointsLookup[],2,FALSE),0)</f>
        <v>24</v>
      </c>
      <c r="AC24" s="49">
        <f>IFERROR(VLOOKUP(PRSWomen2017[[#This Row],[FIS Card]],fix14L[],2,FALSE),0)</f>
        <v>15</v>
      </c>
      <c r="AD24" s="29">
        <f>IFERROR(VLOOKUP(AC24,PointsLookup[],2,FALSE),0)</f>
        <v>16</v>
      </c>
      <c r="AE24" s="48">
        <f>IFERROR(VLOOKUP(PRSWomen2017[[#This Row],[FIS Card]],fix15L[],2,FALSE),0)</f>
        <v>13</v>
      </c>
      <c r="AF24" s="28">
        <f>IFERROR(VLOOKUP(AE24,PointsLookup[],2,FALSE),0)</f>
        <v>20</v>
      </c>
      <c r="AG24" s="28">
        <f>IFERROR(VLOOKUP(PRSWomen2017[[#This Row],[FIS Card]],fix16L[],2,FALSE),0)</f>
        <v>0</v>
      </c>
      <c r="AH24" s="29">
        <f>IFERROR(VLOOKUP(AG24,PointsLookup[],2,FALSE),0)</f>
        <v>0</v>
      </c>
      <c r="AI24" s="27">
        <f>IFERROR(VLOOKUP(PRSWomen2017[[#This Row],[FIS Card]],fix17L[],2,FALSE),0)</f>
        <v>13</v>
      </c>
      <c r="AJ24" s="28">
        <f>IFERROR(VLOOKUP(AI24,PointsLookup[],2,FALSE),0)</f>
        <v>20</v>
      </c>
      <c r="AK24" s="28">
        <f>IFERROR(VLOOKUP(PRSWomen2017[[#This Row],[FIS Card]],fix18L[],2,FALSE),0)</f>
        <v>11</v>
      </c>
      <c r="AL24" s="29">
        <f>IFERROR(VLOOKUP(AK24,PointsLookup[],2,FALSE),0)</f>
        <v>24</v>
      </c>
    </row>
    <row r="25" spans="1:38" x14ac:dyDescent="0.25">
      <c r="A25">
        <v>20</v>
      </c>
      <c r="B25" s="20">
        <v>107837</v>
      </c>
      <c r="C25" s="20" t="s">
        <v>165</v>
      </c>
      <c r="D25" s="20" t="s">
        <v>24</v>
      </c>
      <c r="E25" s="20" t="s">
        <v>41</v>
      </c>
      <c r="F25" s="20">
        <v>1999</v>
      </c>
      <c r="G25">
        <f t="shared" si="0"/>
        <v>191</v>
      </c>
      <c r="H25">
        <f>IF(PRSWomen2017[[#This Row],[OA_PTS]]&gt;0,_xlfn.RANK.EQ(PRSWomen2017[[#This Row],[OA_PTS]],PRSWomen2017[OA_PTS]),"")</f>
        <v>20</v>
      </c>
      <c r="I25" s="63">
        <f>PRSWomen2017[[#This Row],[7p]]+PRSWomen2017[[#This Row],[8p]]+PRSWomen2017[[#This Row],[11p]]+PRSWomen2017[[#This Row],[12p]]</f>
        <v>43</v>
      </c>
      <c r="J25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148</v>
      </c>
      <c r="K25" s="27">
        <f>IFERROR(VLOOKUP(PRSWomen2017[[#This Row],[FIS Card]],fix5L[],2,FALSE),0)</f>
        <v>10</v>
      </c>
      <c r="L25" s="28">
        <f>IFERROR(VLOOKUP(K25,PointsLookup[],2,FALSE),0)</f>
        <v>26</v>
      </c>
      <c r="M25" s="28">
        <f>IFERROR(VLOOKUP(PRSWomen2017[[#This Row],[FIS Card]],fix6L[],2,FALSE),0)</f>
        <v>8</v>
      </c>
      <c r="N25" s="29">
        <f>IFERROR(VLOOKUP(M25,PointsLookup[],2,FALSE),0)</f>
        <v>32</v>
      </c>
      <c r="O25" s="27">
        <f>IFERROR(VLOOKUP(PRSWomen2017[[#This Row],[FIS Card]],fix7L[],2,FALSE),0)</f>
        <v>21</v>
      </c>
      <c r="P25" s="28">
        <f>IFERROR(VLOOKUP(O25,PointsLookup[],2,FALSE),0)</f>
        <v>10</v>
      </c>
      <c r="Q25" s="28">
        <f>IFERROR(VLOOKUP(PRSWomen2017[[#This Row],[FIS Card]],fix8L[],2,FALSE),0)</f>
        <v>0</v>
      </c>
      <c r="R25" s="28">
        <f>IFERROR(VLOOKUP(Q25,PointsLookup[],2,FALSE),0)</f>
        <v>0</v>
      </c>
      <c r="S25" s="28">
        <f>IFERROR(VLOOKUP(PRSWomen2017[[#This Row],[FIS Card]],fix9L[],2,FALSE),0)</f>
        <v>12</v>
      </c>
      <c r="T25" s="28">
        <f>IFERROR(VLOOKUP(S25,PointsLookup[],2,FALSE),0)</f>
        <v>22</v>
      </c>
      <c r="U25" s="28">
        <f>IFERROR(VLOOKUP(PRSWomen2017[[#This Row],[FIS Card]],fix10L[],2,FALSE),0)</f>
        <v>0</v>
      </c>
      <c r="V25" s="28">
        <f>IFERROR(VLOOKUP(U25,PointsLookup[],2,FALSE),0)</f>
        <v>0</v>
      </c>
      <c r="W25" s="48">
        <f>IFERROR(VLOOKUP(PRSWomen2017[[#This Row],[FIS Card]],fix11L[],2,FALSE),0)</f>
        <v>14</v>
      </c>
      <c r="X25" s="28">
        <f>IFERROR(VLOOKUP(W25,PointsLookup[],2,FALSE),0)</f>
        <v>18</v>
      </c>
      <c r="Y25" s="49">
        <f>IFERROR(VLOOKUP(PRSWomen2017[[#This Row],[FIS Card]],fix12L[],2,FALSE),0)</f>
        <v>16</v>
      </c>
      <c r="Z25" s="28">
        <f>IFERROR(VLOOKUP(Y25,PointsLookup[],2,FALSE),0)</f>
        <v>15</v>
      </c>
      <c r="AA25" s="49">
        <f>IFERROR(VLOOKUP(PRSWomen2017[[#This Row],[FIS Card]],fix13L[],2,FALSE),0)</f>
        <v>12</v>
      </c>
      <c r="AB25" s="28">
        <f>IFERROR(VLOOKUP(AA25,PointsLookup[],2,FALSE),0)</f>
        <v>22</v>
      </c>
      <c r="AC25" s="49">
        <f>IFERROR(VLOOKUP(PRSWomen2017[[#This Row],[FIS Card]],fix14L[],2,FALSE),0)</f>
        <v>16</v>
      </c>
      <c r="AD25" s="29">
        <f>IFERROR(VLOOKUP(AC25,PointsLookup[],2,FALSE),0)</f>
        <v>15</v>
      </c>
      <c r="AE25" s="48">
        <f>IFERROR(VLOOKUP(PRSWomen2017[[#This Row],[FIS Card]],fix15L[],2,FALSE),0)</f>
        <v>0</v>
      </c>
      <c r="AF25" s="28">
        <f>IFERROR(VLOOKUP(AE25,PointsLookup[],2,FALSE),0)</f>
        <v>0</v>
      </c>
      <c r="AG25" s="28">
        <f>IFERROR(VLOOKUP(PRSWomen2017[[#This Row],[FIS Card]],fix16L[],2,FALSE),0)</f>
        <v>0</v>
      </c>
      <c r="AH25" s="29">
        <f>IFERROR(VLOOKUP(AG25,PointsLookup[],2,FALSE),0)</f>
        <v>0</v>
      </c>
      <c r="AI25" s="27">
        <f>IFERROR(VLOOKUP(PRSWomen2017[[#This Row],[FIS Card]],fix17L[],2,FALSE),0)</f>
        <v>16</v>
      </c>
      <c r="AJ25" s="28">
        <f>IFERROR(VLOOKUP(AI25,PointsLookup[],2,FALSE),0)</f>
        <v>15</v>
      </c>
      <c r="AK25" s="28">
        <f>IFERROR(VLOOKUP(PRSWomen2017[[#This Row],[FIS Card]],fix18L[],2,FALSE),0)</f>
        <v>15</v>
      </c>
      <c r="AL25" s="29">
        <f>IFERROR(VLOOKUP(AK25,PointsLookup[],2,FALSE),0)</f>
        <v>16</v>
      </c>
    </row>
    <row r="26" spans="1:38" x14ac:dyDescent="0.25">
      <c r="A26">
        <v>21</v>
      </c>
      <c r="B26" s="20">
        <v>107971</v>
      </c>
      <c r="C26" s="20" t="s">
        <v>173</v>
      </c>
      <c r="D26" s="20" t="s">
        <v>172</v>
      </c>
      <c r="E26" s="20" t="s">
        <v>34</v>
      </c>
      <c r="F26" s="20">
        <v>1999</v>
      </c>
      <c r="G26">
        <f t="shared" si="0"/>
        <v>134</v>
      </c>
      <c r="H26">
        <f>IF(PRSWomen2017[[#This Row],[OA_PTS]]&gt;0,_xlfn.RANK.EQ(PRSWomen2017[[#This Row],[OA_PTS]],PRSWomen2017[OA_PTS]),"")</f>
        <v>21</v>
      </c>
      <c r="I26" s="63">
        <f>PRSWomen2017[[#This Row],[7p]]+PRSWomen2017[[#This Row],[8p]]+PRSWomen2017[[#This Row],[11p]]+PRSWomen2017[[#This Row],[12p]]</f>
        <v>89</v>
      </c>
      <c r="J26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45</v>
      </c>
      <c r="K26" s="27">
        <f>IFERROR(VLOOKUP(PRSWomen2017[[#This Row],[FIS Card]],fix5L[],2,FALSE),0)</f>
        <v>0</v>
      </c>
      <c r="L26" s="28">
        <f>IFERROR(VLOOKUP(K26,PointsLookup[],2,FALSE),0)</f>
        <v>0</v>
      </c>
      <c r="M26" s="28">
        <f>IFERROR(VLOOKUP(PRSWomen2017[[#This Row],[FIS Card]],fix6L[],2,FALSE),0)</f>
        <v>0</v>
      </c>
      <c r="N26" s="29">
        <f>IFERROR(VLOOKUP(M26,PointsLookup[],2,FALSE),0)</f>
        <v>0</v>
      </c>
      <c r="O26" s="27">
        <f>IFERROR(VLOOKUP(PRSWomen2017[[#This Row],[FIS Card]],fix7L[],2,FALSE),0)</f>
        <v>9</v>
      </c>
      <c r="P26" s="28">
        <f>IFERROR(VLOOKUP(O26,PointsLookup[],2,FALSE),0)</f>
        <v>29</v>
      </c>
      <c r="Q26" s="28">
        <f>IFERROR(VLOOKUP(PRSWomen2017[[#This Row],[FIS Card]],fix8L[],2,FALSE),0)</f>
        <v>0</v>
      </c>
      <c r="R26" s="28">
        <f>IFERROR(VLOOKUP(Q26,PointsLookup[],2,FALSE),0)</f>
        <v>0</v>
      </c>
      <c r="S26" s="28">
        <f>IFERROR(VLOOKUP(PRSWomen2017[[#This Row],[FIS Card]],fix9L[],2,FALSE),0)</f>
        <v>0</v>
      </c>
      <c r="T26" s="28">
        <f>IFERROR(VLOOKUP(S26,PointsLookup[],2,FALSE),0)</f>
        <v>0</v>
      </c>
      <c r="U26" s="28">
        <f>IFERROR(VLOOKUP(PRSWomen2017[[#This Row],[FIS Card]],fix10L[],2,FALSE),0)</f>
        <v>0</v>
      </c>
      <c r="V26" s="28">
        <f>IFERROR(VLOOKUP(U26,PointsLookup[],2,FALSE),0)</f>
        <v>0</v>
      </c>
      <c r="W26" s="48">
        <f>IFERROR(VLOOKUP(PRSWomen2017[[#This Row],[FIS Card]],fix11L[],2,FALSE),0)</f>
        <v>0</v>
      </c>
      <c r="X26" s="28">
        <f>IFERROR(VLOOKUP(W26,PointsLookup[],2,FALSE),0)</f>
        <v>0</v>
      </c>
      <c r="Y26" s="49">
        <f>IFERROR(VLOOKUP(PRSWomen2017[[#This Row],[FIS Card]],fix12L[],2,FALSE),0)</f>
        <v>3</v>
      </c>
      <c r="Z26" s="28">
        <f>IFERROR(VLOOKUP(Y26,PointsLookup[],2,FALSE),0)</f>
        <v>60</v>
      </c>
      <c r="AA26" s="49">
        <f>IFERROR(VLOOKUP(PRSWomen2017[[#This Row],[FIS Card]],fix13L[],2,FALSE),0)</f>
        <v>5</v>
      </c>
      <c r="AB26" s="28">
        <f>IFERROR(VLOOKUP(AA26,PointsLookup[],2,FALSE),0)</f>
        <v>45</v>
      </c>
      <c r="AC26" s="49">
        <f>IFERROR(VLOOKUP(PRSWomen2017[[#This Row],[FIS Card]],fix14L[],2,FALSE),0)</f>
        <v>0</v>
      </c>
      <c r="AD26" s="29">
        <f>IFERROR(VLOOKUP(AC26,PointsLookup[],2,FALSE),0)</f>
        <v>0</v>
      </c>
      <c r="AE26" s="48">
        <f>IFERROR(VLOOKUP(PRSWomen2017[[#This Row],[FIS Card]],fix15L[],2,FALSE),0)</f>
        <v>0</v>
      </c>
      <c r="AF26" s="28">
        <f>IFERROR(VLOOKUP(AE26,PointsLookup[],2,FALSE),0)</f>
        <v>0</v>
      </c>
      <c r="AG26" s="28">
        <f>IFERROR(VLOOKUP(PRSWomen2017[[#This Row],[FIS Card]],fix16L[],2,FALSE),0)</f>
        <v>0</v>
      </c>
      <c r="AH26" s="29">
        <f>IFERROR(VLOOKUP(AG26,PointsLookup[],2,FALSE),0)</f>
        <v>0</v>
      </c>
      <c r="AI26" s="27">
        <f>IFERROR(VLOOKUP(PRSWomen2017[[#This Row],[FIS Card]],fix17L[],2,FALSE),0)</f>
        <v>0</v>
      </c>
      <c r="AJ26" s="28">
        <f>IFERROR(VLOOKUP(AI26,PointsLookup[],2,FALSE),0)</f>
        <v>0</v>
      </c>
      <c r="AK26" s="28">
        <f>IFERROR(VLOOKUP(PRSWomen2017[[#This Row],[FIS Card]],fix18L[],2,FALSE),0)</f>
        <v>0</v>
      </c>
      <c r="AL26" s="29">
        <f>IFERROR(VLOOKUP(AK26,PointsLookup[],2,FALSE),0)</f>
        <v>0</v>
      </c>
    </row>
    <row r="27" spans="1:38" x14ac:dyDescent="0.25">
      <c r="A27">
        <v>22</v>
      </c>
      <c r="B27" s="20">
        <v>107850</v>
      </c>
      <c r="C27" s="20" t="s">
        <v>187</v>
      </c>
      <c r="D27" s="20" t="s">
        <v>186</v>
      </c>
      <c r="E27" s="20" t="s">
        <v>41</v>
      </c>
      <c r="F27" s="20">
        <v>1999</v>
      </c>
      <c r="G27">
        <f t="shared" si="0"/>
        <v>133</v>
      </c>
      <c r="H27">
        <f>IF(PRSWomen2017[[#This Row],[OA_PTS]]&gt;0,_xlfn.RANK.EQ(PRSWomen2017[[#This Row],[OA_PTS]],PRSWomen2017[OA_PTS]),"")</f>
        <v>22</v>
      </c>
      <c r="I27" s="63">
        <f>PRSWomen2017[[#This Row],[7p]]+PRSWomen2017[[#This Row],[8p]]+PRSWomen2017[[#This Row],[11p]]+PRSWomen2017[[#This Row],[12p]]</f>
        <v>37</v>
      </c>
      <c r="J27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96</v>
      </c>
      <c r="K27" s="27">
        <f>IFERROR(VLOOKUP(PRSWomen2017[[#This Row],[FIS Card]],fix5L[],2,FALSE),0)</f>
        <v>0</v>
      </c>
      <c r="L27" s="28">
        <f>IFERROR(VLOOKUP(K27,PointsLookup[],2,FALSE),0)</f>
        <v>0</v>
      </c>
      <c r="M27" s="28">
        <f>IFERROR(VLOOKUP(PRSWomen2017[[#This Row],[FIS Card]],fix6L[],2,FALSE),0)</f>
        <v>0</v>
      </c>
      <c r="N27" s="29">
        <f>IFERROR(VLOOKUP(M27,PointsLookup[],2,FALSE),0)</f>
        <v>0</v>
      </c>
      <c r="O27" s="27">
        <f>IFERROR(VLOOKUP(PRSWomen2017[[#This Row],[FIS Card]],fix7L[],2,FALSE),0)</f>
        <v>0</v>
      </c>
      <c r="P27" s="28">
        <f>IFERROR(VLOOKUP(O27,PointsLookup[],2,FALSE),0)</f>
        <v>0</v>
      </c>
      <c r="Q27" s="28">
        <f>IFERROR(VLOOKUP(PRSWomen2017[[#This Row],[FIS Card]],fix8L[],2,FALSE),0)</f>
        <v>0</v>
      </c>
      <c r="R27" s="28">
        <f>IFERROR(VLOOKUP(Q27,PointsLookup[],2,FALSE),0)</f>
        <v>0</v>
      </c>
      <c r="S27" s="28">
        <f>IFERROR(VLOOKUP(PRSWomen2017[[#This Row],[FIS Card]],fix9L[],2,FALSE),0)</f>
        <v>10</v>
      </c>
      <c r="T27" s="28">
        <f>IFERROR(VLOOKUP(S27,PointsLookup[],2,FALSE),0)</f>
        <v>26</v>
      </c>
      <c r="U27" s="28">
        <f>IFERROR(VLOOKUP(PRSWomen2017[[#This Row],[FIS Card]],fix10L[],2,FALSE),0)</f>
        <v>0</v>
      </c>
      <c r="V27" s="28">
        <f>IFERROR(VLOOKUP(U27,PointsLookup[],2,FALSE),0)</f>
        <v>0</v>
      </c>
      <c r="W27" s="48">
        <f>IFERROR(VLOOKUP(PRSWomen2017[[#This Row],[FIS Card]],fix11L[],2,FALSE),0)</f>
        <v>16</v>
      </c>
      <c r="X27" s="28">
        <f>IFERROR(VLOOKUP(W27,PointsLookup[],2,FALSE),0)</f>
        <v>15</v>
      </c>
      <c r="Y27" s="49">
        <f>IFERROR(VLOOKUP(PRSWomen2017[[#This Row],[FIS Card]],fix12L[],2,FALSE),0)</f>
        <v>12</v>
      </c>
      <c r="Z27" s="28">
        <f>IFERROR(VLOOKUP(Y27,PointsLookup[],2,FALSE),0)</f>
        <v>22</v>
      </c>
      <c r="AA27" s="49">
        <f>IFERROR(VLOOKUP(PRSWomen2017[[#This Row],[FIS Card]],fix13L[],2,FALSE),0)</f>
        <v>10</v>
      </c>
      <c r="AB27" s="28">
        <f>IFERROR(VLOOKUP(AA27,PointsLookup[],2,FALSE),0)</f>
        <v>26</v>
      </c>
      <c r="AC27" s="49">
        <f>IFERROR(VLOOKUP(PRSWomen2017[[#This Row],[FIS Card]],fix14L[],2,FALSE),0)</f>
        <v>0</v>
      </c>
      <c r="AD27" s="29">
        <f>IFERROR(VLOOKUP(AC27,PointsLookup[],2,FALSE),0)</f>
        <v>0</v>
      </c>
      <c r="AE27" s="48">
        <f>IFERROR(VLOOKUP(PRSWomen2017[[#This Row],[FIS Card]],fix15L[],2,FALSE),0)</f>
        <v>12</v>
      </c>
      <c r="AF27" s="28">
        <f>IFERROR(VLOOKUP(AE27,PointsLookup[],2,FALSE),0)</f>
        <v>22</v>
      </c>
      <c r="AG27" s="28">
        <f>IFERROR(VLOOKUP(PRSWomen2017[[#This Row],[FIS Card]],fix16L[],2,FALSE),0)</f>
        <v>0</v>
      </c>
      <c r="AH27" s="29">
        <f>IFERROR(VLOOKUP(AG27,PointsLookup[],2,FALSE),0)</f>
        <v>0</v>
      </c>
      <c r="AI27" s="27">
        <f>IFERROR(VLOOKUP(PRSWomen2017[[#This Row],[FIS Card]],fix17L[],2,FALSE),0)</f>
        <v>0</v>
      </c>
      <c r="AJ27" s="28">
        <f>IFERROR(VLOOKUP(AI27,PointsLookup[],2,FALSE),0)</f>
        <v>0</v>
      </c>
      <c r="AK27" s="28">
        <f>IFERROR(VLOOKUP(PRSWomen2017[[#This Row],[FIS Card]],fix18L[],2,FALSE),0)</f>
        <v>12</v>
      </c>
      <c r="AL27" s="29">
        <f>IFERROR(VLOOKUP(AK27,PointsLookup[],2,FALSE),0)</f>
        <v>22</v>
      </c>
    </row>
    <row r="28" spans="1:38" x14ac:dyDescent="0.25">
      <c r="A28">
        <v>23</v>
      </c>
      <c r="B28" s="20">
        <v>108017</v>
      </c>
      <c r="C28" s="20" t="s">
        <v>180</v>
      </c>
      <c r="D28" s="20" t="s">
        <v>179</v>
      </c>
      <c r="E28" s="20" t="s">
        <v>36</v>
      </c>
      <c r="F28" s="20">
        <v>2000</v>
      </c>
      <c r="G28">
        <f t="shared" si="0"/>
        <v>110</v>
      </c>
      <c r="H28">
        <f>IF(PRSWomen2017[[#This Row],[OA_PTS]]&gt;0,_xlfn.RANK.EQ(PRSWomen2017[[#This Row],[OA_PTS]],PRSWomen2017[OA_PTS]),"")</f>
        <v>23</v>
      </c>
      <c r="I28" s="63">
        <f>PRSWomen2017[[#This Row],[7p]]+PRSWomen2017[[#This Row],[8p]]+PRSWomen2017[[#This Row],[11p]]+PRSWomen2017[[#This Row],[12p]]</f>
        <v>52</v>
      </c>
      <c r="J28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58</v>
      </c>
      <c r="K28" s="27">
        <f>IFERROR(VLOOKUP(PRSWomen2017[[#This Row],[FIS Card]],fix5L[],2,FALSE),0)</f>
        <v>0</v>
      </c>
      <c r="L28" s="28">
        <f>IFERROR(VLOOKUP(K28,PointsLookup[],2,FALSE),0)</f>
        <v>0</v>
      </c>
      <c r="M28" s="28">
        <f>IFERROR(VLOOKUP(PRSWomen2017[[#This Row],[FIS Card]],fix6L[],2,FALSE),0)</f>
        <v>0</v>
      </c>
      <c r="N28" s="29">
        <f>IFERROR(VLOOKUP(M28,PointsLookup[],2,FALSE),0)</f>
        <v>0</v>
      </c>
      <c r="O28" s="27">
        <f>IFERROR(VLOOKUP(PRSWomen2017[[#This Row],[FIS Card]],fix7L[],2,FALSE),0)</f>
        <v>0</v>
      </c>
      <c r="P28" s="28">
        <f>IFERROR(VLOOKUP(O28,PointsLookup[],2,FALSE),0)</f>
        <v>0</v>
      </c>
      <c r="Q28" s="28">
        <f>IFERROR(VLOOKUP(PRSWomen2017[[#This Row],[FIS Card]],fix8L[],2,FALSE),0)</f>
        <v>0</v>
      </c>
      <c r="R28" s="28">
        <f>IFERROR(VLOOKUP(Q28,PointsLookup[],2,FALSE),0)</f>
        <v>0</v>
      </c>
      <c r="S28" s="28">
        <f>IFERROR(VLOOKUP(PRSWomen2017[[#This Row],[FIS Card]],fix9L[],2,FALSE),0)</f>
        <v>0</v>
      </c>
      <c r="T28" s="28">
        <f>IFERROR(VLOOKUP(S28,PointsLookup[],2,FALSE),0)</f>
        <v>0</v>
      </c>
      <c r="U28" s="28">
        <f>IFERROR(VLOOKUP(PRSWomen2017[[#This Row],[FIS Card]],fix10L[],2,FALSE),0)</f>
        <v>0</v>
      </c>
      <c r="V28" s="28">
        <f>IFERROR(VLOOKUP(U28,PointsLookup[],2,FALSE),0)</f>
        <v>0</v>
      </c>
      <c r="W28" s="48">
        <f>IFERROR(VLOOKUP(PRSWomen2017[[#This Row],[FIS Card]],fix11L[],2,FALSE),0)</f>
        <v>13</v>
      </c>
      <c r="X28" s="28">
        <f>IFERROR(VLOOKUP(W28,PointsLookup[],2,FALSE),0)</f>
        <v>20</v>
      </c>
      <c r="Y28" s="49">
        <f>IFERROR(VLOOKUP(PRSWomen2017[[#This Row],[FIS Card]],fix12L[],2,FALSE),0)</f>
        <v>8</v>
      </c>
      <c r="Z28" s="28">
        <f>IFERROR(VLOOKUP(Y28,PointsLookup[],2,FALSE),0)</f>
        <v>32</v>
      </c>
      <c r="AA28" s="49">
        <f>IFERROR(VLOOKUP(PRSWomen2017[[#This Row],[FIS Card]],fix13L[],2,FALSE),0)</f>
        <v>0</v>
      </c>
      <c r="AB28" s="28">
        <f>IFERROR(VLOOKUP(AA28,PointsLookup[],2,FALSE),0)</f>
        <v>0</v>
      </c>
      <c r="AC28" s="49">
        <f>IFERROR(VLOOKUP(PRSWomen2017[[#This Row],[FIS Card]],fix14L[],2,FALSE),0)</f>
        <v>10</v>
      </c>
      <c r="AD28" s="29">
        <f>IFERROR(VLOOKUP(AC28,PointsLookup[],2,FALSE),0)</f>
        <v>26</v>
      </c>
      <c r="AE28" s="48">
        <f>IFERROR(VLOOKUP(PRSWomen2017[[#This Row],[FIS Card]],fix15L[],2,FALSE),0)</f>
        <v>0</v>
      </c>
      <c r="AF28" s="28">
        <f>IFERROR(VLOOKUP(AE28,PointsLookup[],2,FALSE),0)</f>
        <v>0</v>
      </c>
      <c r="AG28" s="28">
        <f>IFERROR(VLOOKUP(PRSWomen2017[[#This Row],[FIS Card]],fix16L[],2,FALSE),0)</f>
        <v>8</v>
      </c>
      <c r="AH28" s="29">
        <f>IFERROR(VLOOKUP(AG28,PointsLookup[],2,FALSE),0)</f>
        <v>32</v>
      </c>
      <c r="AI28" s="27">
        <f>IFERROR(VLOOKUP(PRSWomen2017[[#This Row],[FIS Card]],fix17L[],2,FALSE),0)</f>
        <v>0</v>
      </c>
      <c r="AJ28" s="28">
        <f>IFERROR(VLOOKUP(AI28,PointsLookup[],2,FALSE),0)</f>
        <v>0</v>
      </c>
      <c r="AK28" s="28">
        <f>IFERROR(VLOOKUP(PRSWomen2017[[#This Row],[FIS Card]],fix18L[],2,FALSE),0)</f>
        <v>0</v>
      </c>
      <c r="AL28" s="29">
        <f>IFERROR(VLOOKUP(AK28,PointsLookup[],2,FALSE),0)</f>
        <v>0</v>
      </c>
    </row>
    <row r="29" spans="1:38" x14ac:dyDescent="0.25">
      <c r="A29">
        <v>24</v>
      </c>
      <c r="B29" s="20">
        <v>107849</v>
      </c>
      <c r="C29" s="20" t="s">
        <v>208</v>
      </c>
      <c r="D29" s="20" t="s">
        <v>207</v>
      </c>
      <c r="E29" s="20" t="s">
        <v>35</v>
      </c>
      <c r="F29" s="20">
        <v>1999</v>
      </c>
      <c r="G29">
        <f t="shared" si="0"/>
        <v>79</v>
      </c>
      <c r="H29">
        <f>IF(PRSWomen2017[[#This Row],[OA_PTS]]&gt;0,_xlfn.RANK.EQ(PRSWomen2017[[#This Row],[OA_PTS]],PRSWomen2017[OA_PTS]),"")</f>
        <v>24</v>
      </c>
      <c r="I29" s="63">
        <f>PRSWomen2017[[#This Row],[7p]]+PRSWomen2017[[#This Row],[8p]]+PRSWomen2017[[#This Row],[11p]]+PRSWomen2017[[#This Row],[12p]]</f>
        <v>61</v>
      </c>
      <c r="J29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18</v>
      </c>
      <c r="K29" s="27">
        <f>IFERROR(VLOOKUP(PRSWomen2017[[#This Row],[FIS Card]],fix5L[],2,FALSE),0)</f>
        <v>0</v>
      </c>
      <c r="L29" s="28">
        <f>IFERROR(VLOOKUP(K29,PointsLookup[],2,FALSE),0)</f>
        <v>0</v>
      </c>
      <c r="M29" s="28">
        <f>IFERROR(VLOOKUP(PRSWomen2017[[#This Row],[FIS Card]],fix6L[],2,FALSE),0)</f>
        <v>0</v>
      </c>
      <c r="N29" s="29">
        <f>IFERROR(VLOOKUP(M29,PointsLookup[],2,FALSE),0)</f>
        <v>0</v>
      </c>
      <c r="O29" s="27">
        <f>IFERROR(VLOOKUP(PRSWomen2017[[#This Row],[FIS Card]],fix7L[],2,FALSE),0)</f>
        <v>20</v>
      </c>
      <c r="P29" s="28">
        <f>IFERROR(VLOOKUP(O29,PointsLookup[],2,FALSE),0)</f>
        <v>11</v>
      </c>
      <c r="Q29" s="28">
        <f>IFERROR(VLOOKUP(PRSWomen2017[[#This Row],[FIS Card]],fix8L[],2,FALSE),0)</f>
        <v>14</v>
      </c>
      <c r="R29" s="28">
        <f>IFERROR(VLOOKUP(Q29,PointsLookup[],2,FALSE),0)</f>
        <v>18</v>
      </c>
      <c r="S29" s="28">
        <f>IFERROR(VLOOKUP(PRSWomen2017[[#This Row],[FIS Card]],fix9L[],2,FALSE),0)</f>
        <v>0</v>
      </c>
      <c r="T29" s="28">
        <f>IFERROR(VLOOKUP(S29,PointsLookup[],2,FALSE),0)</f>
        <v>0</v>
      </c>
      <c r="U29" s="28">
        <f>IFERROR(VLOOKUP(PRSWomen2017[[#This Row],[FIS Card]],fix10L[],2,FALSE),0)</f>
        <v>0</v>
      </c>
      <c r="V29" s="28">
        <f>IFERROR(VLOOKUP(U29,PointsLookup[],2,FALSE),0)</f>
        <v>0</v>
      </c>
      <c r="W29" s="48">
        <f>IFERROR(VLOOKUP(PRSWomen2017[[#This Row],[FIS Card]],fix11L[],2,FALSE),0)</f>
        <v>15</v>
      </c>
      <c r="X29" s="28">
        <f>IFERROR(VLOOKUP(W29,PointsLookup[],2,FALSE),0)</f>
        <v>16</v>
      </c>
      <c r="Y29" s="49">
        <f>IFERROR(VLOOKUP(PRSWomen2017[[#This Row],[FIS Card]],fix12L[],2,FALSE),0)</f>
        <v>15</v>
      </c>
      <c r="Z29" s="28">
        <f>IFERROR(VLOOKUP(Y29,PointsLookup[],2,FALSE),0)</f>
        <v>16</v>
      </c>
      <c r="AA29" s="49">
        <f>IFERROR(VLOOKUP(PRSWomen2017[[#This Row],[FIS Card]],fix13L[],2,FALSE),0)</f>
        <v>0</v>
      </c>
      <c r="AB29" s="28">
        <f>IFERROR(VLOOKUP(AA29,PointsLookup[],2,FALSE),0)</f>
        <v>0</v>
      </c>
      <c r="AC29" s="49">
        <f>IFERROR(VLOOKUP(PRSWomen2017[[#This Row],[FIS Card]],fix14L[],2,FALSE),0)</f>
        <v>14</v>
      </c>
      <c r="AD29" s="29">
        <f>IFERROR(VLOOKUP(AC29,PointsLookup[],2,FALSE),0)</f>
        <v>18</v>
      </c>
      <c r="AE29" s="48">
        <f>IFERROR(VLOOKUP(PRSWomen2017[[#This Row],[FIS Card]],fix15L[],2,FALSE),0)</f>
        <v>0</v>
      </c>
      <c r="AF29" s="28">
        <f>IFERROR(VLOOKUP(AE29,PointsLookup[],2,FALSE),0)</f>
        <v>0</v>
      </c>
      <c r="AG29" s="28">
        <f>IFERROR(VLOOKUP(PRSWomen2017[[#This Row],[FIS Card]],fix16L[],2,FALSE),0)</f>
        <v>0</v>
      </c>
      <c r="AH29" s="29">
        <f>IFERROR(VLOOKUP(AG29,PointsLookup[],2,FALSE),0)</f>
        <v>0</v>
      </c>
      <c r="AI29" s="27">
        <f>IFERROR(VLOOKUP(PRSWomen2017[[#This Row],[FIS Card]],fix17L[],2,FALSE),0)</f>
        <v>0</v>
      </c>
      <c r="AJ29" s="28">
        <f>IFERROR(VLOOKUP(AI29,PointsLookup[],2,FALSE),0)</f>
        <v>0</v>
      </c>
      <c r="AK29" s="28">
        <f>IFERROR(VLOOKUP(PRSWomen2017[[#This Row],[FIS Card]],fix18L[],2,FALSE),0)</f>
        <v>0</v>
      </c>
      <c r="AL29" s="29">
        <f>IFERROR(VLOOKUP(AK29,PointsLookup[],2,FALSE),0)</f>
        <v>0</v>
      </c>
    </row>
    <row r="30" spans="1:38" x14ac:dyDescent="0.25">
      <c r="A30">
        <v>25</v>
      </c>
      <c r="B30" s="20">
        <v>107835</v>
      </c>
      <c r="C30" s="20" t="s">
        <v>204</v>
      </c>
      <c r="D30" s="20" t="s">
        <v>55</v>
      </c>
      <c r="E30" s="20" t="s">
        <v>41</v>
      </c>
      <c r="F30" s="20">
        <v>1999</v>
      </c>
      <c r="G30">
        <f t="shared" si="0"/>
        <v>32</v>
      </c>
      <c r="H30">
        <f>IF(PRSWomen2017[[#This Row],[OA_PTS]]&gt;0,_xlfn.RANK.EQ(PRSWomen2017[[#This Row],[OA_PTS]],PRSWomen2017[OA_PTS]),"")</f>
        <v>25</v>
      </c>
      <c r="I30" s="63">
        <f>PRSWomen2017[[#This Row],[7p]]+PRSWomen2017[[#This Row],[8p]]+PRSWomen2017[[#This Row],[11p]]+PRSWomen2017[[#This Row],[12p]]</f>
        <v>0</v>
      </c>
      <c r="J30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32</v>
      </c>
      <c r="K30" s="27">
        <f>IFERROR(VLOOKUP(PRSWomen2017[[#This Row],[FIS Card]],fix5L[],2,FALSE),0)</f>
        <v>8</v>
      </c>
      <c r="L30" s="28">
        <f>IFERROR(VLOOKUP(K30,PointsLookup[],2,FALSE),0)</f>
        <v>32</v>
      </c>
      <c r="M30" s="28">
        <f>IFERROR(VLOOKUP(PRSWomen2017[[#This Row],[FIS Card]],fix6L[],2,FALSE),0)</f>
        <v>0</v>
      </c>
      <c r="N30" s="29">
        <f>IFERROR(VLOOKUP(M30,PointsLookup[],2,FALSE),0)</f>
        <v>0</v>
      </c>
      <c r="O30" s="27">
        <f>IFERROR(VLOOKUP(PRSWomen2017[[#This Row],[FIS Card]],fix7L[],2,FALSE),0)</f>
        <v>0</v>
      </c>
      <c r="P30" s="28">
        <f>IFERROR(VLOOKUP(O30,PointsLookup[],2,FALSE),0)</f>
        <v>0</v>
      </c>
      <c r="Q30" s="28">
        <f>IFERROR(VLOOKUP(PRSWomen2017[[#This Row],[FIS Card]],fix8L[],2,FALSE),0)</f>
        <v>0</v>
      </c>
      <c r="R30" s="28">
        <f>IFERROR(VLOOKUP(Q30,PointsLookup[],2,FALSE),0)</f>
        <v>0</v>
      </c>
      <c r="S30" s="28">
        <f>IFERROR(VLOOKUP(PRSWomen2017[[#This Row],[FIS Card]],fix9L[],2,FALSE),0)</f>
        <v>0</v>
      </c>
      <c r="T30" s="28">
        <f>IFERROR(VLOOKUP(S30,PointsLookup[],2,FALSE),0)</f>
        <v>0</v>
      </c>
      <c r="U30" s="28">
        <f>IFERROR(VLOOKUP(PRSWomen2017[[#This Row],[FIS Card]],fix10L[],2,FALSE),0)</f>
        <v>0</v>
      </c>
      <c r="V30" s="28">
        <f>IFERROR(VLOOKUP(U30,PointsLookup[],2,FALSE),0)</f>
        <v>0</v>
      </c>
      <c r="W30" s="48">
        <f>IFERROR(VLOOKUP(PRSWomen2017[[#This Row],[FIS Card]],fix11L[],2,FALSE),0)</f>
        <v>0</v>
      </c>
      <c r="X30" s="28">
        <f>IFERROR(VLOOKUP(W30,PointsLookup[],2,FALSE),0)</f>
        <v>0</v>
      </c>
      <c r="Y30" s="49">
        <f>IFERROR(VLOOKUP(PRSWomen2017[[#This Row],[FIS Card]],fix12L[],2,FALSE),0)</f>
        <v>0</v>
      </c>
      <c r="Z30" s="28">
        <f>IFERROR(VLOOKUP(Y30,PointsLookup[],2,FALSE),0)</f>
        <v>0</v>
      </c>
      <c r="AA30" s="49">
        <f>IFERROR(VLOOKUP(PRSWomen2017[[#This Row],[FIS Card]],fix13L[],2,FALSE),0)</f>
        <v>0</v>
      </c>
      <c r="AB30" s="28">
        <f>IFERROR(VLOOKUP(AA30,PointsLookup[],2,FALSE),0)</f>
        <v>0</v>
      </c>
      <c r="AC30" s="49">
        <f>IFERROR(VLOOKUP(PRSWomen2017[[#This Row],[FIS Card]],fix14L[],2,FALSE),0)</f>
        <v>0</v>
      </c>
      <c r="AD30" s="29">
        <f>IFERROR(VLOOKUP(AC30,PointsLookup[],2,FALSE),0)</f>
        <v>0</v>
      </c>
      <c r="AE30" s="48">
        <f>IFERROR(VLOOKUP(PRSWomen2017[[#This Row],[FIS Card]],fix15L[],2,FALSE),0)</f>
        <v>0</v>
      </c>
      <c r="AF30" s="28">
        <f>IFERROR(VLOOKUP(AE30,PointsLookup[],2,FALSE),0)</f>
        <v>0</v>
      </c>
      <c r="AG30" s="28">
        <f>IFERROR(VLOOKUP(PRSWomen2017[[#This Row],[FIS Card]],fix16L[],2,FALSE),0)</f>
        <v>0</v>
      </c>
      <c r="AH30" s="29">
        <f>IFERROR(VLOOKUP(AG30,PointsLookup[],2,FALSE),0)</f>
        <v>0</v>
      </c>
      <c r="AI30" s="27">
        <f>IFERROR(VLOOKUP(PRSWomen2017[[#This Row],[FIS Card]],fix17L[],2,FALSE),0)</f>
        <v>0</v>
      </c>
      <c r="AJ30" s="28">
        <f>IFERROR(VLOOKUP(AI30,PointsLookup[],2,FALSE),0)</f>
        <v>0</v>
      </c>
      <c r="AK30" s="28">
        <f>IFERROR(VLOOKUP(PRSWomen2017[[#This Row],[FIS Card]],fix18L[],2,FALSE),0)</f>
        <v>0</v>
      </c>
      <c r="AL30" s="29">
        <f>IFERROR(VLOOKUP(AK30,PointsLookup[],2,FALSE),0)</f>
        <v>0</v>
      </c>
    </row>
    <row r="31" spans="1:38" x14ac:dyDescent="0.25">
      <c r="A31">
        <v>26</v>
      </c>
      <c r="B31" s="20">
        <v>108057</v>
      </c>
      <c r="C31" s="20" t="s">
        <v>171</v>
      </c>
      <c r="D31" s="20" t="s">
        <v>213</v>
      </c>
      <c r="E31" s="20" t="s">
        <v>41</v>
      </c>
      <c r="F31" s="20">
        <v>2000</v>
      </c>
      <c r="G31">
        <f t="shared" si="0"/>
        <v>31</v>
      </c>
      <c r="H31">
        <f>IF(PRSWomen2017[[#This Row],[OA_PTS]]&gt;0,_xlfn.RANK.EQ(PRSWomen2017[[#This Row],[OA_PTS]],PRSWomen2017[OA_PTS]),"")</f>
        <v>26</v>
      </c>
      <c r="I31" s="63">
        <f>PRSWomen2017[[#This Row],[7p]]+PRSWomen2017[[#This Row],[8p]]+PRSWomen2017[[#This Row],[11p]]+PRSWomen2017[[#This Row],[12p]]</f>
        <v>0</v>
      </c>
      <c r="J31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31</v>
      </c>
      <c r="K31" s="27">
        <f>IFERROR(VLOOKUP(PRSWomen2017[[#This Row],[FIS Card]],fix5L[],2,FALSE),0)</f>
        <v>0</v>
      </c>
      <c r="L31" s="28">
        <f>IFERROR(VLOOKUP(K31,PointsLookup[],2,FALSE),0)</f>
        <v>0</v>
      </c>
      <c r="M31" s="28">
        <f>IFERROR(VLOOKUP(PRSWomen2017[[#This Row],[FIS Card]],fix6L[],2,FALSE),0)</f>
        <v>0</v>
      </c>
      <c r="N31" s="29">
        <f>IFERROR(VLOOKUP(M31,PointsLookup[],2,FALSE),0)</f>
        <v>0</v>
      </c>
      <c r="O31" s="27">
        <f>IFERROR(VLOOKUP(PRSWomen2017[[#This Row],[FIS Card]],fix7L[],2,FALSE),0)</f>
        <v>0</v>
      </c>
      <c r="P31" s="28">
        <f>IFERROR(VLOOKUP(O31,PointsLookup[],2,FALSE),0)</f>
        <v>0</v>
      </c>
      <c r="Q31" s="28">
        <f>IFERROR(VLOOKUP(PRSWomen2017[[#This Row],[FIS Card]],fix8L[],2,FALSE),0)</f>
        <v>0</v>
      </c>
      <c r="R31" s="28">
        <f>IFERROR(VLOOKUP(Q31,PointsLookup[],2,FALSE),0)</f>
        <v>0</v>
      </c>
      <c r="S31" s="28">
        <f>IFERROR(VLOOKUP(PRSWomen2017[[#This Row],[FIS Card]],fix9L[],2,FALSE),0)</f>
        <v>0</v>
      </c>
      <c r="T31" s="28">
        <f>IFERROR(VLOOKUP(S31,PointsLookup[],2,FALSE),0)</f>
        <v>0</v>
      </c>
      <c r="U31" s="28">
        <f>IFERROR(VLOOKUP(PRSWomen2017[[#This Row],[FIS Card]],fix10L[],2,FALSE),0)</f>
        <v>0</v>
      </c>
      <c r="V31" s="28">
        <f>IFERROR(VLOOKUP(U31,PointsLookup[],2,FALSE),0)</f>
        <v>0</v>
      </c>
      <c r="W31" s="48">
        <f>IFERROR(VLOOKUP(PRSWomen2017[[#This Row],[FIS Card]],fix11L[],2,FALSE),0)</f>
        <v>0</v>
      </c>
      <c r="X31" s="28">
        <f>IFERROR(VLOOKUP(W31,PointsLookup[],2,FALSE),0)</f>
        <v>0</v>
      </c>
      <c r="Y31" s="49">
        <f>IFERROR(VLOOKUP(PRSWomen2017[[#This Row],[FIS Card]],fix12L[],2,FALSE),0)</f>
        <v>0</v>
      </c>
      <c r="Z31" s="28">
        <f>IFERROR(VLOOKUP(Y31,PointsLookup[],2,FALSE),0)</f>
        <v>0</v>
      </c>
      <c r="AA31" s="49">
        <f>IFERROR(VLOOKUP(PRSWomen2017[[#This Row],[FIS Card]],fix13L[],2,FALSE),0)</f>
        <v>0</v>
      </c>
      <c r="AB31" s="28">
        <f>IFERROR(VLOOKUP(AA31,PointsLookup[],2,FALSE),0)</f>
        <v>0</v>
      </c>
      <c r="AC31" s="49">
        <f>IFERROR(VLOOKUP(PRSWomen2017[[#This Row],[FIS Card]],fix14L[],2,FALSE),0)</f>
        <v>0</v>
      </c>
      <c r="AD31" s="29">
        <f>IFERROR(VLOOKUP(AC31,PointsLookup[],2,FALSE),0)</f>
        <v>0</v>
      </c>
      <c r="AE31" s="48">
        <f>IFERROR(VLOOKUP(PRSWomen2017[[#This Row],[FIS Card]],fix15L[],2,FALSE),0)</f>
        <v>0</v>
      </c>
      <c r="AF31" s="28">
        <f>IFERROR(VLOOKUP(AE31,PointsLookup[],2,FALSE),0)</f>
        <v>0</v>
      </c>
      <c r="AG31" s="28">
        <f>IFERROR(VLOOKUP(PRSWomen2017[[#This Row],[FIS Card]],fix16L[],2,FALSE),0)</f>
        <v>0</v>
      </c>
      <c r="AH31" s="29">
        <f>IFERROR(VLOOKUP(AG31,PointsLookup[],2,FALSE),0)</f>
        <v>0</v>
      </c>
      <c r="AI31" s="27">
        <f>IFERROR(VLOOKUP(PRSWomen2017[[#This Row],[FIS Card]],fix17L[],2,FALSE),0)</f>
        <v>15</v>
      </c>
      <c r="AJ31" s="28">
        <f>IFERROR(VLOOKUP(AI31,PointsLookup[],2,FALSE),0)</f>
        <v>16</v>
      </c>
      <c r="AK31" s="28">
        <f>IFERROR(VLOOKUP(PRSWomen2017[[#This Row],[FIS Card]],fix18L[],2,FALSE),0)</f>
        <v>16</v>
      </c>
      <c r="AL31" s="29">
        <f>IFERROR(VLOOKUP(AK31,PointsLookup[],2,FALSE),0)</f>
        <v>15</v>
      </c>
    </row>
    <row r="32" spans="1:38" x14ac:dyDescent="0.25">
      <c r="A32">
        <v>27</v>
      </c>
      <c r="B32" s="20">
        <v>107833</v>
      </c>
      <c r="C32" s="20" t="s">
        <v>167</v>
      </c>
      <c r="D32" s="20" t="s">
        <v>166</v>
      </c>
      <c r="E32" s="20" t="s">
        <v>36</v>
      </c>
      <c r="F32" s="20">
        <v>1999</v>
      </c>
      <c r="G32">
        <f t="shared" si="0"/>
        <v>26</v>
      </c>
      <c r="H32">
        <f>IF(PRSWomen2017[[#This Row],[OA_PTS]]&gt;0,_xlfn.RANK.EQ(PRSWomen2017[[#This Row],[OA_PTS]],PRSWomen2017[OA_PTS]),"")</f>
        <v>27</v>
      </c>
      <c r="I32" s="63">
        <f>PRSWomen2017[[#This Row],[7p]]+PRSWomen2017[[#This Row],[8p]]+PRSWomen2017[[#This Row],[11p]]+PRSWomen2017[[#This Row],[12p]]</f>
        <v>0</v>
      </c>
      <c r="J32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26</v>
      </c>
      <c r="K32" s="27">
        <f>IFERROR(VLOOKUP(PRSWomen2017[[#This Row],[FIS Card]],fix5L[],2,FALSE),0)</f>
        <v>0</v>
      </c>
      <c r="L32" s="28">
        <f>IFERROR(VLOOKUP(K32,PointsLookup[],2,FALSE),0)</f>
        <v>0</v>
      </c>
      <c r="M32" s="28">
        <f>IFERROR(VLOOKUP(PRSWomen2017[[#This Row],[FIS Card]],fix6L[],2,FALSE),0)</f>
        <v>0</v>
      </c>
      <c r="N32" s="29">
        <f>IFERROR(VLOOKUP(M32,PointsLookup[],2,FALSE),0)</f>
        <v>0</v>
      </c>
      <c r="O32" s="27">
        <f>IFERROR(VLOOKUP(PRSWomen2017[[#This Row],[FIS Card]],fix7L[],2,FALSE),0)</f>
        <v>0</v>
      </c>
      <c r="P32" s="28">
        <f>IFERROR(VLOOKUP(O32,PointsLookup[],2,FALSE),0)</f>
        <v>0</v>
      </c>
      <c r="Q32" s="28">
        <f>IFERROR(VLOOKUP(PRSWomen2017[[#This Row],[FIS Card]],fix8L[],2,FALSE),0)</f>
        <v>0</v>
      </c>
      <c r="R32" s="28">
        <f>IFERROR(VLOOKUP(Q32,PointsLookup[],2,FALSE),0)</f>
        <v>0</v>
      </c>
      <c r="S32" s="28">
        <f>IFERROR(VLOOKUP(PRSWomen2017[[#This Row],[FIS Card]],fix9L[],2,FALSE),0)</f>
        <v>0</v>
      </c>
      <c r="T32" s="28">
        <f>IFERROR(VLOOKUP(S32,PointsLookup[],2,FALSE),0)</f>
        <v>0</v>
      </c>
      <c r="U32" s="28">
        <f>IFERROR(VLOOKUP(PRSWomen2017[[#This Row],[FIS Card]],fix10L[],2,FALSE),0)</f>
        <v>0</v>
      </c>
      <c r="V32" s="28">
        <f>IFERROR(VLOOKUP(U32,PointsLookup[],2,FALSE),0)</f>
        <v>0</v>
      </c>
      <c r="W32" s="48">
        <f>IFERROR(VLOOKUP(PRSWomen2017[[#This Row],[FIS Card]],fix11L[],2,FALSE),0)</f>
        <v>0</v>
      </c>
      <c r="X32" s="28">
        <f>IFERROR(VLOOKUP(W32,PointsLookup[],2,FALSE),0)</f>
        <v>0</v>
      </c>
      <c r="Y32" s="49">
        <f>IFERROR(VLOOKUP(PRSWomen2017[[#This Row],[FIS Card]],fix12L[],2,FALSE),0)</f>
        <v>0</v>
      </c>
      <c r="Z32" s="28">
        <f>IFERROR(VLOOKUP(Y32,PointsLookup[],2,FALSE),0)</f>
        <v>0</v>
      </c>
      <c r="AA32" s="49">
        <f>IFERROR(VLOOKUP(PRSWomen2017[[#This Row],[FIS Card]],fix13L[],2,FALSE),0)</f>
        <v>0</v>
      </c>
      <c r="AB32" s="28">
        <f>IFERROR(VLOOKUP(AA32,PointsLookup[],2,FALSE),0)</f>
        <v>0</v>
      </c>
      <c r="AC32" s="49">
        <f>IFERROR(VLOOKUP(PRSWomen2017[[#This Row],[FIS Card]],fix14L[],2,FALSE),0)</f>
        <v>0</v>
      </c>
      <c r="AD32" s="29">
        <f>IFERROR(VLOOKUP(AC32,PointsLookup[],2,FALSE),0)</f>
        <v>0</v>
      </c>
      <c r="AE32" s="48">
        <f>IFERROR(VLOOKUP(PRSWomen2017[[#This Row],[FIS Card]],fix15L[],2,FALSE),0)</f>
        <v>0</v>
      </c>
      <c r="AF32" s="28">
        <f>IFERROR(VLOOKUP(AE32,PointsLookup[],2,FALSE),0)</f>
        <v>0</v>
      </c>
      <c r="AG32" s="28">
        <f>IFERROR(VLOOKUP(PRSWomen2017[[#This Row],[FIS Card]],fix16L[],2,FALSE),0)</f>
        <v>0</v>
      </c>
      <c r="AH32" s="29">
        <f>IFERROR(VLOOKUP(AG32,PointsLookup[],2,FALSE),0)</f>
        <v>0</v>
      </c>
      <c r="AI32" s="27">
        <f>IFERROR(VLOOKUP(PRSWomen2017[[#This Row],[FIS Card]],fix17L[],2,FALSE),0)</f>
        <v>10</v>
      </c>
      <c r="AJ32" s="28">
        <f>IFERROR(VLOOKUP(AI32,PointsLookup[],2,FALSE),0)</f>
        <v>26</v>
      </c>
      <c r="AK32" s="28">
        <f>IFERROR(VLOOKUP(PRSWomen2017[[#This Row],[FIS Card]],fix18L[],2,FALSE),0)</f>
        <v>0</v>
      </c>
      <c r="AL32" s="29">
        <f>IFERROR(VLOOKUP(AK32,PointsLookup[],2,FALSE),0)</f>
        <v>0</v>
      </c>
    </row>
    <row r="33" spans="1:38" ht="14.25" customHeight="1" x14ac:dyDescent="0.25">
      <c r="A33">
        <v>28</v>
      </c>
      <c r="B33" s="20">
        <v>107746</v>
      </c>
      <c r="C33" s="20" t="s">
        <v>29</v>
      </c>
      <c r="D33" s="20" t="s">
        <v>168</v>
      </c>
      <c r="E33" s="20" t="s">
        <v>35</v>
      </c>
      <c r="F33" s="20">
        <v>1998</v>
      </c>
      <c r="G33">
        <f t="shared" si="0"/>
        <v>0</v>
      </c>
      <c r="H33" t="str">
        <f>IF(PRSWomen2017[[#This Row],[OA_PTS]]&gt;0,_xlfn.RANK.EQ(PRSWomen2017[[#This Row],[OA_PTS]],PRSWomen2017[OA_PTS]),"")</f>
        <v/>
      </c>
      <c r="I33" s="63">
        <f>PRSWomen2017[[#This Row],[7p]]+PRSWomen2017[[#This Row],[8p]]+PRSWomen2017[[#This Row],[11p]]+PRSWomen2017[[#This Row],[12p]]</f>
        <v>0</v>
      </c>
      <c r="J33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3" s="27">
        <f>IFERROR(VLOOKUP(PRSWomen2017[[#This Row],[FIS Card]],fix5L[],2,FALSE),0)</f>
        <v>0</v>
      </c>
      <c r="L33" s="28">
        <f>IFERROR(VLOOKUP(K33,PointsLookup[],2,FALSE),0)</f>
        <v>0</v>
      </c>
      <c r="M33" s="28">
        <f>IFERROR(VLOOKUP(PRSWomen2017[[#This Row],[FIS Card]],fix6L[],2,FALSE),0)</f>
        <v>0</v>
      </c>
      <c r="N33" s="29">
        <f>IFERROR(VLOOKUP(M33,PointsLookup[],2,FALSE),0)</f>
        <v>0</v>
      </c>
      <c r="O33" s="27">
        <f>IFERROR(VLOOKUP(PRSWomen2017[[#This Row],[FIS Card]],fix7L[],2,FALSE),0)</f>
        <v>0</v>
      </c>
      <c r="P33" s="28">
        <f>IFERROR(VLOOKUP(O33,PointsLookup[],2,FALSE),0)</f>
        <v>0</v>
      </c>
      <c r="Q33" s="28">
        <f>IFERROR(VLOOKUP(PRSWomen2017[[#This Row],[FIS Card]],fix8L[],2,FALSE),0)</f>
        <v>0</v>
      </c>
      <c r="R33" s="28">
        <f>IFERROR(VLOOKUP(Q33,PointsLookup[],2,FALSE),0)</f>
        <v>0</v>
      </c>
      <c r="S33" s="28">
        <f>IFERROR(VLOOKUP(PRSWomen2017[[#This Row],[FIS Card]],fix9L[],2,FALSE),0)</f>
        <v>0</v>
      </c>
      <c r="T33" s="28">
        <f>IFERROR(VLOOKUP(S33,PointsLookup[],2,FALSE),0)</f>
        <v>0</v>
      </c>
      <c r="U33" s="28">
        <f>IFERROR(VLOOKUP(PRSWomen2017[[#This Row],[FIS Card]],fix10L[],2,FALSE),0)</f>
        <v>0</v>
      </c>
      <c r="V33" s="28">
        <f>IFERROR(VLOOKUP(U33,PointsLookup[],2,FALSE),0)</f>
        <v>0</v>
      </c>
      <c r="W33" s="48">
        <f>IFERROR(VLOOKUP(PRSWomen2017[[#This Row],[FIS Card]],fix11L[],2,FALSE),0)</f>
        <v>0</v>
      </c>
      <c r="X33" s="28">
        <f>IFERROR(VLOOKUP(W33,PointsLookup[],2,FALSE),0)</f>
        <v>0</v>
      </c>
      <c r="Y33" s="49">
        <f>IFERROR(VLOOKUP(PRSWomen2017[[#This Row],[FIS Card]],fix12L[],2,FALSE),0)</f>
        <v>0</v>
      </c>
      <c r="Z33" s="28">
        <f>IFERROR(VLOOKUP(Y33,PointsLookup[],2,FALSE),0)</f>
        <v>0</v>
      </c>
      <c r="AA33" s="49">
        <f>IFERROR(VLOOKUP(PRSWomen2017[[#This Row],[FIS Card]],fix13L[],2,FALSE),0)</f>
        <v>0</v>
      </c>
      <c r="AB33" s="28">
        <f>IFERROR(VLOOKUP(AA33,PointsLookup[],2,FALSE),0)</f>
        <v>0</v>
      </c>
      <c r="AC33" s="49">
        <f>IFERROR(VLOOKUP(PRSWomen2017[[#This Row],[FIS Card]],fix14L[],2,FALSE),0)</f>
        <v>0</v>
      </c>
      <c r="AD33" s="29">
        <f>IFERROR(VLOOKUP(AC33,PointsLookup[],2,FALSE),0)</f>
        <v>0</v>
      </c>
      <c r="AE33" s="48">
        <f>IFERROR(VLOOKUP(PRSWomen2017[[#This Row],[FIS Card]],fix15L[],2,FALSE),0)</f>
        <v>0</v>
      </c>
      <c r="AF33" s="28">
        <f>IFERROR(VLOOKUP(AE33,PointsLookup[],2,FALSE),0)</f>
        <v>0</v>
      </c>
      <c r="AG33" s="28">
        <f>IFERROR(VLOOKUP(PRSWomen2017[[#This Row],[FIS Card]],fix16L[],2,FALSE),0)</f>
        <v>0</v>
      </c>
      <c r="AH33" s="29">
        <f>IFERROR(VLOOKUP(AG33,PointsLookup[],2,FALSE),0)</f>
        <v>0</v>
      </c>
      <c r="AI33" s="27">
        <f>IFERROR(VLOOKUP(PRSWomen2017[[#This Row],[FIS Card]],fix17L[],2,FALSE),0)</f>
        <v>0</v>
      </c>
      <c r="AJ33" s="28">
        <f>IFERROR(VLOOKUP(AI33,PointsLookup[],2,FALSE),0)</f>
        <v>0</v>
      </c>
      <c r="AK33" s="28">
        <f>IFERROR(VLOOKUP(PRSWomen2017[[#This Row],[FIS Card]],fix18L[],2,FALSE),0)</f>
        <v>0</v>
      </c>
      <c r="AL33" s="29">
        <f>IFERROR(VLOOKUP(AK33,PointsLookup[],2,FALSE),0)</f>
        <v>0</v>
      </c>
    </row>
    <row r="34" spans="1:38" x14ac:dyDescent="0.25">
      <c r="A34">
        <v>29</v>
      </c>
      <c r="B34" s="20">
        <v>107750</v>
      </c>
      <c r="C34" s="20" t="s">
        <v>170</v>
      </c>
      <c r="D34" s="20" t="s">
        <v>169</v>
      </c>
      <c r="E34" s="20" t="s">
        <v>215</v>
      </c>
      <c r="F34" s="20">
        <v>1998</v>
      </c>
      <c r="G34">
        <f t="shared" si="0"/>
        <v>0</v>
      </c>
      <c r="H34" t="str">
        <f>IF(PRSWomen2017[[#This Row],[OA_PTS]]&gt;0,_xlfn.RANK.EQ(PRSWomen2017[[#This Row],[OA_PTS]],PRSWomen2017[OA_PTS]),"")</f>
        <v/>
      </c>
      <c r="I34" s="63">
        <f>PRSWomen2017[[#This Row],[7p]]+PRSWomen2017[[#This Row],[8p]]+PRSWomen2017[[#This Row],[11p]]+PRSWomen2017[[#This Row],[12p]]</f>
        <v>0</v>
      </c>
      <c r="J34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4" s="27">
        <f>IFERROR(VLOOKUP(PRSWomen2017[[#This Row],[FIS Card]],fix5L[],2,FALSE),0)</f>
        <v>0</v>
      </c>
      <c r="L34" s="28">
        <f>IFERROR(VLOOKUP(K34,PointsLookup[],2,FALSE),0)</f>
        <v>0</v>
      </c>
      <c r="M34" s="28">
        <f>IFERROR(VLOOKUP(PRSWomen2017[[#This Row],[FIS Card]],fix6L[],2,FALSE),0)</f>
        <v>0</v>
      </c>
      <c r="N34" s="29">
        <f>IFERROR(VLOOKUP(M34,PointsLookup[],2,FALSE),0)</f>
        <v>0</v>
      </c>
      <c r="O34" s="27">
        <f>IFERROR(VLOOKUP(PRSWomen2017[[#This Row],[FIS Card]],fix7L[],2,FALSE),0)</f>
        <v>0</v>
      </c>
      <c r="P34" s="28">
        <f>IFERROR(VLOOKUP(O34,PointsLookup[],2,FALSE),0)</f>
        <v>0</v>
      </c>
      <c r="Q34" s="28">
        <f>IFERROR(VLOOKUP(PRSWomen2017[[#This Row],[FIS Card]],fix8L[],2,FALSE),0)</f>
        <v>0</v>
      </c>
      <c r="R34" s="28">
        <f>IFERROR(VLOOKUP(Q34,PointsLookup[],2,FALSE),0)</f>
        <v>0</v>
      </c>
      <c r="S34" s="28">
        <f>IFERROR(VLOOKUP(PRSWomen2017[[#This Row],[FIS Card]],fix9L[],2,FALSE),0)</f>
        <v>0</v>
      </c>
      <c r="T34" s="28">
        <f>IFERROR(VLOOKUP(S34,PointsLookup[],2,FALSE),0)</f>
        <v>0</v>
      </c>
      <c r="U34" s="28">
        <f>IFERROR(VLOOKUP(PRSWomen2017[[#This Row],[FIS Card]],fix10L[],2,FALSE),0)</f>
        <v>0</v>
      </c>
      <c r="V34" s="28">
        <f>IFERROR(VLOOKUP(U34,PointsLookup[],2,FALSE),0)</f>
        <v>0</v>
      </c>
      <c r="W34" s="48">
        <f>IFERROR(VLOOKUP(PRSWomen2017[[#This Row],[FIS Card]],fix11L[],2,FALSE),0)</f>
        <v>0</v>
      </c>
      <c r="X34" s="28">
        <f>IFERROR(VLOOKUP(W34,PointsLookup[],2,FALSE),0)</f>
        <v>0</v>
      </c>
      <c r="Y34" s="49">
        <f>IFERROR(VLOOKUP(PRSWomen2017[[#This Row],[FIS Card]],fix12L[],2,FALSE),0)</f>
        <v>0</v>
      </c>
      <c r="Z34" s="28">
        <f>IFERROR(VLOOKUP(Y34,PointsLookup[],2,FALSE),0)</f>
        <v>0</v>
      </c>
      <c r="AA34" s="49">
        <f>IFERROR(VLOOKUP(PRSWomen2017[[#This Row],[FIS Card]],fix13L[],2,FALSE),0)</f>
        <v>0</v>
      </c>
      <c r="AB34" s="28">
        <f>IFERROR(VLOOKUP(AA34,PointsLookup[],2,FALSE),0)</f>
        <v>0</v>
      </c>
      <c r="AC34" s="49">
        <f>IFERROR(VLOOKUP(PRSWomen2017[[#This Row],[FIS Card]],fix14L[],2,FALSE),0)</f>
        <v>0</v>
      </c>
      <c r="AD34" s="29">
        <f>IFERROR(VLOOKUP(AC34,PointsLookup[],2,FALSE),0)</f>
        <v>0</v>
      </c>
      <c r="AE34" s="48">
        <f>IFERROR(VLOOKUP(PRSWomen2017[[#This Row],[FIS Card]],fix15L[],2,FALSE),0)</f>
        <v>0</v>
      </c>
      <c r="AF34" s="28">
        <f>IFERROR(VLOOKUP(AE34,PointsLookup[],2,FALSE),0)</f>
        <v>0</v>
      </c>
      <c r="AG34" s="28">
        <f>IFERROR(VLOOKUP(PRSWomen2017[[#This Row],[FIS Card]],fix16L[],2,FALSE),0)</f>
        <v>0</v>
      </c>
      <c r="AH34" s="29">
        <f>IFERROR(VLOOKUP(AG34,PointsLookup[],2,FALSE),0)</f>
        <v>0</v>
      </c>
      <c r="AI34" s="27">
        <f>IFERROR(VLOOKUP(PRSWomen2017[[#This Row],[FIS Card]],fix17L[],2,FALSE),0)</f>
        <v>0</v>
      </c>
      <c r="AJ34" s="28">
        <f>IFERROR(VLOOKUP(AI34,PointsLookup[],2,FALSE),0)</f>
        <v>0</v>
      </c>
      <c r="AK34" s="28">
        <f>IFERROR(VLOOKUP(PRSWomen2017[[#This Row],[FIS Card]],fix18L[],2,FALSE),0)</f>
        <v>0</v>
      </c>
      <c r="AL34" s="29">
        <f>IFERROR(VLOOKUP(AK34,PointsLookup[],2,FALSE),0)</f>
        <v>0</v>
      </c>
    </row>
    <row r="35" spans="1:38" x14ac:dyDescent="0.25">
      <c r="A35">
        <v>30</v>
      </c>
      <c r="B35" s="20">
        <v>107704</v>
      </c>
      <c r="C35" s="20" t="s">
        <v>183</v>
      </c>
      <c r="D35" s="20" t="s">
        <v>182</v>
      </c>
      <c r="E35" s="20" t="s">
        <v>36</v>
      </c>
      <c r="F35" s="20">
        <v>1997</v>
      </c>
      <c r="G35">
        <f t="shared" si="0"/>
        <v>0</v>
      </c>
      <c r="H35" t="str">
        <f>IF(PRSWomen2017[[#This Row],[OA_PTS]]&gt;0,_xlfn.RANK.EQ(PRSWomen2017[[#This Row],[OA_PTS]],PRSWomen2017[OA_PTS]),"")</f>
        <v/>
      </c>
      <c r="I35" s="63">
        <f>PRSWomen2017[[#This Row],[7p]]+PRSWomen2017[[#This Row],[8p]]+PRSWomen2017[[#This Row],[11p]]+PRSWomen2017[[#This Row],[12p]]</f>
        <v>0</v>
      </c>
      <c r="J35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5" s="27">
        <f>IFERROR(VLOOKUP(PRSWomen2017[[#This Row],[FIS Card]],fix5L[],2,FALSE),0)</f>
        <v>0</v>
      </c>
      <c r="L35" s="28">
        <f>IFERROR(VLOOKUP(K35,PointsLookup[],2,FALSE),0)</f>
        <v>0</v>
      </c>
      <c r="M35" s="28">
        <f>IFERROR(VLOOKUP(PRSWomen2017[[#This Row],[FIS Card]],fix6L[],2,FALSE),0)</f>
        <v>0</v>
      </c>
      <c r="N35" s="29">
        <f>IFERROR(VLOOKUP(M35,PointsLookup[],2,FALSE),0)</f>
        <v>0</v>
      </c>
      <c r="O35" s="27">
        <f>IFERROR(VLOOKUP(PRSWomen2017[[#This Row],[FIS Card]],fix7L[],2,FALSE),0)</f>
        <v>0</v>
      </c>
      <c r="P35" s="28">
        <f>IFERROR(VLOOKUP(O35,PointsLookup[],2,FALSE),0)</f>
        <v>0</v>
      </c>
      <c r="Q35" s="28">
        <f>IFERROR(VLOOKUP(PRSWomen2017[[#This Row],[FIS Card]],fix8L[],2,FALSE),0)</f>
        <v>0</v>
      </c>
      <c r="R35" s="28">
        <f>IFERROR(VLOOKUP(Q35,PointsLookup[],2,FALSE),0)</f>
        <v>0</v>
      </c>
      <c r="S35" s="28">
        <f>IFERROR(VLOOKUP(PRSWomen2017[[#This Row],[FIS Card]],fix9L[],2,FALSE),0)</f>
        <v>0</v>
      </c>
      <c r="T35" s="28">
        <f>IFERROR(VLOOKUP(S35,PointsLookup[],2,FALSE),0)</f>
        <v>0</v>
      </c>
      <c r="U35" s="28">
        <f>IFERROR(VLOOKUP(PRSWomen2017[[#This Row],[FIS Card]],fix10L[],2,FALSE),0)</f>
        <v>0</v>
      </c>
      <c r="V35" s="28">
        <f>IFERROR(VLOOKUP(U35,PointsLookup[],2,FALSE),0)</f>
        <v>0</v>
      </c>
      <c r="W35" s="48">
        <f>IFERROR(VLOOKUP(PRSWomen2017[[#This Row],[FIS Card]],fix11L[],2,FALSE),0)</f>
        <v>0</v>
      </c>
      <c r="X35" s="28">
        <f>IFERROR(VLOOKUP(W35,PointsLookup[],2,FALSE),0)</f>
        <v>0</v>
      </c>
      <c r="Y35" s="49">
        <f>IFERROR(VLOOKUP(PRSWomen2017[[#This Row],[FIS Card]],fix12L[],2,FALSE),0)</f>
        <v>0</v>
      </c>
      <c r="Z35" s="28">
        <f>IFERROR(VLOOKUP(Y35,PointsLookup[],2,FALSE),0)</f>
        <v>0</v>
      </c>
      <c r="AA35" s="49">
        <f>IFERROR(VLOOKUP(PRSWomen2017[[#This Row],[FIS Card]],fix13L[],2,FALSE),0)</f>
        <v>0</v>
      </c>
      <c r="AB35" s="28">
        <f>IFERROR(VLOOKUP(AA35,PointsLookup[],2,FALSE),0)</f>
        <v>0</v>
      </c>
      <c r="AC35" s="49">
        <f>IFERROR(VLOOKUP(PRSWomen2017[[#This Row],[FIS Card]],fix14L[],2,FALSE),0)</f>
        <v>0</v>
      </c>
      <c r="AD35" s="29">
        <f>IFERROR(VLOOKUP(AC35,PointsLookup[],2,FALSE),0)</f>
        <v>0</v>
      </c>
      <c r="AE35" s="48">
        <f>IFERROR(VLOOKUP(PRSWomen2017[[#This Row],[FIS Card]],fix15L[],2,FALSE),0)</f>
        <v>0</v>
      </c>
      <c r="AF35" s="28">
        <f>IFERROR(VLOOKUP(AE35,PointsLookup[],2,FALSE),0)</f>
        <v>0</v>
      </c>
      <c r="AG35" s="28">
        <f>IFERROR(VLOOKUP(PRSWomen2017[[#This Row],[FIS Card]],fix16L[],2,FALSE),0)</f>
        <v>0</v>
      </c>
      <c r="AH35" s="29">
        <f>IFERROR(VLOOKUP(AG35,PointsLookup[],2,FALSE),0)</f>
        <v>0</v>
      </c>
      <c r="AI35" s="27">
        <f>IFERROR(VLOOKUP(PRSWomen2017[[#This Row],[FIS Card]],fix17L[],2,FALSE),0)</f>
        <v>0</v>
      </c>
      <c r="AJ35" s="28">
        <f>IFERROR(VLOOKUP(AI35,PointsLookup[],2,FALSE),0)</f>
        <v>0</v>
      </c>
      <c r="AK35" s="28">
        <f>IFERROR(VLOOKUP(PRSWomen2017[[#This Row],[FIS Card]],fix18L[],2,FALSE),0)</f>
        <v>0</v>
      </c>
      <c r="AL35" s="29">
        <f>IFERROR(VLOOKUP(AK35,PointsLookup[],2,FALSE),0)</f>
        <v>0</v>
      </c>
    </row>
    <row r="36" spans="1:38" x14ac:dyDescent="0.25">
      <c r="A36">
        <v>31</v>
      </c>
      <c r="B36" s="20">
        <v>107290</v>
      </c>
      <c r="C36" s="20" t="s">
        <v>30</v>
      </c>
      <c r="D36" s="20" t="s">
        <v>188</v>
      </c>
      <c r="E36" s="20" t="s">
        <v>41</v>
      </c>
      <c r="F36" s="20">
        <v>1993</v>
      </c>
      <c r="G36">
        <f t="shared" si="0"/>
        <v>0</v>
      </c>
      <c r="H36" t="str">
        <f>IF(PRSWomen2017[[#This Row],[OA_PTS]]&gt;0,_xlfn.RANK.EQ(PRSWomen2017[[#This Row],[OA_PTS]],PRSWomen2017[OA_PTS]),"")</f>
        <v/>
      </c>
      <c r="I36" s="63">
        <f>PRSWomen2017[[#This Row],[7p]]+PRSWomen2017[[#This Row],[8p]]+PRSWomen2017[[#This Row],[11p]]+PRSWomen2017[[#This Row],[12p]]</f>
        <v>0</v>
      </c>
      <c r="J36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6" s="27">
        <f>IFERROR(VLOOKUP(PRSWomen2017[[#This Row],[FIS Card]],fix5L[],2,FALSE),0)</f>
        <v>0</v>
      </c>
      <c r="L36" s="28">
        <f>IFERROR(VLOOKUP(K36,PointsLookup[],2,FALSE),0)</f>
        <v>0</v>
      </c>
      <c r="M36" s="28">
        <f>IFERROR(VLOOKUP(PRSWomen2017[[#This Row],[FIS Card]],fix6L[],2,FALSE),0)</f>
        <v>0</v>
      </c>
      <c r="N36" s="29">
        <f>IFERROR(VLOOKUP(M36,PointsLookup[],2,FALSE),0)</f>
        <v>0</v>
      </c>
      <c r="O36" s="27">
        <f>IFERROR(VLOOKUP(PRSWomen2017[[#This Row],[FIS Card]],fix7L[],2,FALSE),0)</f>
        <v>0</v>
      </c>
      <c r="P36" s="28">
        <f>IFERROR(VLOOKUP(O36,PointsLookup[],2,FALSE),0)</f>
        <v>0</v>
      </c>
      <c r="Q36" s="28">
        <f>IFERROR(VLOOKUP(PRSWomen2017[[#This Row],[FIS Card]],fix8L[],2,FALSE),0)</f>
        <v>0</v>
      </c>
      <c r="R36" s="28">
        <f>IFERROR(VLOOKUP(Q36,PointsLookup[],2,FALSE),0)</f>
        <v>0</v>
      </c>
      <c r="S36" s="28">
        <f>IFERROR(VLOOKUP(PRSWomen2017[[#This Row],[FIS Card]],fix9L[],2,FALSE),0)</f>
        <v>0</v>
      </c>
      <c r="T36" s="28">
        <f>IFERROR(VLOOKUP(S36,PointsLookup[],2,FALSE),0)</f>
        <v>0</v>
      </c>
      <c r="U36" s="28">
        <f>IFERROR(VLOOKUP(PRSWomen2017[[#This Row],[FIS Card]],fix10L[],2,FALSE),0)</f>
        <v>0</v>
      </c>
      <c r="V36" s="28">
        <f>IFERROR(VLOOKUP(U36,PointsLookup[],2,FALSE),0)</f>
        <v>0</v>
      </c>
      <c r="W36" s="48">
        <f>IFERROR(VLOOKUP(PRSWomen2017[[#This Row],[FIS Card]],fix11L[],2,FALSE),0)</f>
        <v>0</v>
      </c>
      <c r="X36" s="28">
        <f>IFERROR(VLOOKUP(W36,PointsLookup[],2,FALSE),0)</f>
        <v>0</v>
      </c>
      <c r="Y36" s="49">
        <f>IFERROR(VLOOKUP(PRSWomen2017[[#This Row],[FIS Card]],fix12L[],2,FALSE),0)</f>
        <v>0</v>
      </c>
      <c r="Z36" s="28">
        <f>IFERROR(VLOOKUP(Y36,PointsLookup[],2,FALSE),0)</f>
        <v>0</v>
      </c>
      <c r="AA36" s="49">
        <f>IFERROR(VLOOKUP(PRSWomen2017[[#This Row],[FIS Card]],fix13L[],2,FALSE),0)</f>
        <v>0</v>
      </c>
      <c r="AB36" s="28">
        <f>IFERROR(VLOOKUP(AA36,PointsLookup[],2,FALSE),0)</f>
        <v>0</v>
      </c>
      <c r="AC36" s="49">
        <f>IFERROR(VLOOKUP(PRSWomen2017[[#This Row],[FIS Card]],fix14L[],2,FALSE),0)</f>
        <v>0</v>
      </c>
      <c r="AD36" s="29">
        <f>IFERROR(VLOOKUP(AC36,PointsLookup[],2,FALSE),0)</f>
        <v>0</v>
      </c>
      <c r="AE36" s="48">
        <f>IFERROR(VLOOKUP(PRSWomen2017[[#This Row],[FIS Card]],fix15L[],2,FALSE),0)</f>
        <v>0</v>
      </c>
      <c r="AF36" s="28">
        <f>IFERROR(VLOOKUP(AE36,PointsLookup[],2,FALSE),0)</f>
        <v>0</v>
      </c>
      <c r="AG36" s="28">
        <f>IFERROR(VLOOKUP(PRSWomen2017[[#This Row],[FIS Card]],fix16L[],2,FALSE),0)</f>
        <v>0</v>
      </c>
      <c r="AH36" s="29">
        <f>IFERROR(VLOOKUP(AG36,PointsLookup[],2,FALSE),0)</f>
        <v>0</v>
      </c>
      <c r="AI36" s="27">
        <f>IFERROR(VLOOKUP(PRSWomen2017[[#This Row],[FIS Card]],fix17L[],2,FALSE),0)</f>
        <v>0</v>
      </c>
      <c r="AJ36" s="28">
        <f>IFERROR(VLOOKUP(AI36,PointsLookup[],2,FALSE),0)</f>
        <v>0</v>
      </c>
      <c r="AK36" s="28">
        <f>IFERROR(VLOOKUP(PRSWomen2017[[#This Row],[FIS Card]],fix18L[],2,FALSE),0)</f>
        <v>0</v>
      </c>
      <c r="AL36" s="29">
        <f>IFERROR(VLOOKUP(AK36,PointsLookup[],2,FALSE),0)</f>
        <v>0</v>
      </c>
    </row>
    <row r="37" spans="1:38" x14ac:dyDescent="0.25">
      <c r="A37">
        <v>32</v>
      </c>
      <c r="B37" s="20">
        <v>107845</v>
      </c>
      <c r="C37" s="20" t="s">
        <v>47</v>
      </c>
      <c r="D37" s="20" t="s">
        <v>26</v>
      </c>
      <c r="E37" s="20" t="s">
        <v>35</v>
      </c>
      <c r="F37" s="20">
        <v>1999</v>
      </c>
      <c r="G37">
        <f t="shared" si="0"/>
        <v>0</v>
      </c>
      <c r="H37" t="str">
        <f>IF(PRSWomen2017[[#This Row],[OA_PTS]]&gt;0,_xlfn.RANK.EQ(PRSWomen2017[[#This Row],[OA_PTS]],PRSWomen2017[OA_PTS]),"")</f>
        <v/>
      </c>
      <c r="I37" s="63">
        <f>PRSWomen2017[[#This Row],[7p]]+PRSWomen2017[[#This Row],[8p]]+PRSWomen2017[[#This Row],[11p]]+PRSWomen2017[[#This Row],[12p]]</f>
        <v>0</v>
      </c>
      <c r="J37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7" s="27">
        <f>IFERROR(VLOOKUP(PRSWomen2017[[#This Row],[FIS Card]],fix5L[],2,FALSE),0)</f>
        <v>0</v>
      </c>
      <c r="L37" s="28">
        <f>IFERROR(VLOOKUP(K37,PointsLookup[],2,FALSE),0)</f>
        <v>0</v>
      </c>
      <c r="M37" s="28">
        <f>IFERROR(VLOOKUP(PRSWomen2017[[#This Row],[FIS Card]],fix6L[],2,FALSE),0)</f>
        <v>0</v>
      </c>
      <c r="N37" s="29">
        <f>IFERROR(VLOOKUP(M37,PointsLookup[],2,FALSE),0)</f>
        <v>0</v>
      </c>
      <c r="O37" s="27">
        <f>IFERROR(VLOOKUP(PRSWomen2017[[#This Row],[FIS Card]],fix7L[],2,FALSE),0)</f>
        <v>0</v>
      </c>
      <c r="P37" s="28">
        <f>IFERROR(VLOOKUP(O37,PointsLookup[],2,FALSE),0)</f>
        <v>0</v>
      </c>
      <c r="Q37" s="28">
        <f>IFERROR(VLOOKUP(PRSWomen2017[[#This Row],[FIS Card]],fix8L[],2,FALSE),0)</f>
        <v>0</v>
      </c>
      <c r="R37" s="28">
        <f>IFERROR(VLOOKUP(Q37,PointsLookup[],2,FALSE),0)</f>
        <v>0</v>
      </c>
      <c r="S37" s="28">
        <f>IFERROR(VLOOKUP(PRSWomen2017[[#This Row],[FIS Card]],fix9L[],2,FALSE),0)</f>
        <v>0</v>
      </c>
      <c r="T37" s="28">
        <f>IFERROR(VLOOKUP(S37,PointsLookup[],2,FALSE),0)</f>
        <v>0</v>
      </c>
      <c r="U37" s="28">
        <f>IFERROR(VLOOKUP(PRSWomen2017[[#This Row],[FIS Card]],fix10L[],2,FALSE),0)</f>
        <v>0</v>
      </c>
      <c r="V37" s="28">
        <f>IFERROR(VLOOKUP(U37,PointsLookup[],2,FALSE),0)</f>
        <v>0</v>
      </c>
      <c r="W37" s="48">
        <f>IFERROR(VLOOKUP(PRSWomen2017[[#This Row],[FIS Card]],fix11L[],2,FALSE),0)</f>
        <v>0</v>
      </c>
      <c r="X37" s="28">
        <f>IFERROR(VLOOKUP(W37,PointsLookup[],2,FALSE),0)</f>
        <v>0</v>
      </c>
      <c r="Y37" s="49">
        <f>IFERROR(VLOOKUP(PRSWomen2017[[#This Row],[FIS Card]],fix12L[],2,FALSE),0)</f>
        <v>0</v>
      </c>
      <c r="Z37" s="28">
        <f>IFERROR(VLOOKUP(Y37,PointsLookup[],2,FALSE),0)</f>
        <v>0</v>
      </c>
      <c r="AA37" s="49">
        <f>IFERROR(VLOOKUP(PRSWomen2017[[#This Row],[FIS Card]],fix13L[],2,FALSE),0)</f>
        <v>0</v>
      </c>
      <c r="AB37" s="28">
        <f>IFERROR(VLOOKUP(AA37,PointsLookup[],2,FALSE),0)</f>
        <v>0</v>
      </c>
      <c r="AC37" s="49">
        <f>IFERROR(VLOOKUP(PRSWomen2017[[#This Row],[FIS Card]],fix14L[],2,FALSE),0)</f>
        <v>0</v>
      </c>
      <c r="AD37" s="29">
        <f>IFERROR(VLOOKUP(AC37,PointsLookup[],2,FALSE),0)</f>
        <v>0</v>
      </c>
      <c r="AE37" s="48">
        <f>IFERROR(VLOOKUP(PRSWomen2017[[#This Row],[FIS Card]],fix15L[],2,FALSE),0)</f>
        <v>0</v>
      </c>
      <c r="AF37" s="28">
        <f>IFERROR(VLOOKUP(AE37,PointsLookup[],2,FALSE),0)</f>
        <v>0</v>
      </c>
      <c r="AG37" s="28">
        <f>IFERROR(VLOOKUP(PRSWomen2017[[#This Row],[FIS Card]],fix16L[],2,FALSE),0)</f>
        <v>0</v>
      </c>
      <c r="AH37" s="29">
        <f>IFERROR(VLOOKUP(AG37,PointsLookup[],2,FALSE),0)</f>
        <v>0</v>
      </c>
      <c r="AI37" s="27">
        <f>IFERROR(VLOOKUP(PRSWomen2017[[#This Row],[FIS Card]],fix17L[],2,FALSE),0)</f>
        <v>0</v>
      </c>
      <c r="AJ37" s="28">
        <f>IFERROR(VLOOKUP(AI37,PointsLookup[],2,FALSE),0)</f>
        <v>0</v>
      </c>
      <c r="AK37" s="28">
        <f>IFERROR(VLOOKUP(PRSWomen2017[[#This Row],[FIS Card]],fix18L[],2,FALSE),0)</f>
        <v>0</v>
      </c>
      <c r="AL37" s="29">
        <f>IFERROR(VLOOKUP(AK37,PointsLookup[],2,FALSE),0)</f>
        <v>0</v>
      </c>
    </row>
    <row r="38" spans="1:38" x14ac:dyDescent="0.25">
      <c r="A38">
        <v>33</v>
      </c>
      <c r="B38" s="20">
        <v>107563</v>
      </c>
      <c r="C38" s="20" t="s">
        <v>192</v>
      </c>
      <c r="D38" s="20" t="s">
        <v>191</v>
      </c>
      <c r="E38" s="20" t="s">
        <v>36</v>
      </c>
      <c r="F38" s="20">
        <v>1996</v>
      </c>
      <c r="G38">
        <f t="shared" si="0"/>
        <v>0</v>
      </c>
      <c r="H38" t="str">
        <f>IF(PRSWomen2017[[#This Row],[OA_PTS]]&gt;0,_xlfn.RANK.EQ(PRSWomen2017[[#This Row],[OA_PTS]],PRSWomen2017[OA_PTS]),"")</f>
        <v/>
      </c>
      <c r="I38" s="63">
        <f>PRSWomen2017[[#This Row],[7p]]+PRSWomen2017[[#This Row],[8p]]+PRSWomen2017[[#This Row],[11p]]+PRSWomen2017[[#This Row],[12p]]</f>
        <v>0</v>
      </c>
      <c r="J38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8" s="27">
        <f>IFERROR(VLOOKUP(PRSWomen2017[[#This Row],[FIS Card]],fix5L[],2,FALSE),0)</f>
        <v>0</v>
      </c>
      <c r="L38" s="28">
        <f>IFERROR(VLOOKUP(K38,PointsLookup[],2,FALSE),0)</f>
        <v>0</v>
      </c>
      <c r="M38" s="28">
        <f>IFERROR(VLOOKUP(PRSWomen2017[[#This Row],[FIS Card]],fix6L[],2,FALSE),0)</f>
        <v>0</v>
      </c>
      <c r="N38" s="29">
        <f>IFERROR(VLOOKUP(M38,PointsLookup[],2,FALSE),0)</f>
        <v>0</v>
      </c>
      <c r="O38" s="27">
        <f>IFERROR(VLOOKUP(PRSWomen2017[[#This Row],[FIS Card]],fix7L[],2,FALSE),0)</f>
        <v>0</v>
      </c>
      <c r="P38" s="28">
        <f>IFERROR(VLOOKUP(O38,PointsLookup[],2,FALSE),0)</f>
        <v>0</v>
      </c>
      <c r="Q38" s="28">
        <f>IFERROR(VLOOKUP(PRSWomen2017[[#This Row],[FIS Card]],fix8L[],2,FALSE),0)</f>
        <v>0</v>
      </c>
      <c r="R38" s="28">
        <f>IFERROR(VLOOKUP(Q38,PointsLookup[],2,FALSE),0)</f>
        <v>0</v>
      </c>
      <c r="S38" s="28">
        <f>IFERROR(VLOOKUP(PRSWomen2017[[#This Row],[FIS Card]],fix9L[],2,FALSE),0)</f>
        <v>0</v>
      </c>
      <c r="T38" s="28">
        <f>IFERROR(VLOOKUP(S38,PointsLookup[],2,FALSE),0)</f>
        <v>0</v>
      </c>
      <c r="U38" s="28">
        <f>IFERROR(VLOOKUP(PRSWomen2017[[#This Row],[FIS Card]],fix10L[],2,FALSE),0)</f>
        <v>0</v>
      </c>
      <c r="V38" s="28">
        <f>IFERROR(VLOOKUP(U38,PointsLookup[],2,FALSE),0)</f>
        <v>0</v>
      </c>
      <c r="W38" s="48">
        <f>IFERROR(VLOOKUP(PRSWomen2017[[#This Row],[FIS Card]],fix11L[],2,FALSE),0)</f>
        <v>0</v>
      </c>
      <c r="X38" s="28">
        <f>IFERROR(VLOOKUP(W38,PointsLookup[],2,FALSE),0)</f>
        <v>0</v>
      </c>
      <c r="Y38" s="49">
        <f>IFERROR(VLOOKUP(PRSWomen2017[[#This Row],[FIS Card]],fix12L[],2,FALSE),0)</f>
        <v>0</v>
      </c>
      <c r="Z38" s="28">
        <f>IFERROR(VLOOKUP(Y38,PointsLookup[],2,FALSE),0)</f>
        <v>0</v>
      </c>
      <c r="AA38" s="49">
        <f>IFERROR(VLOOKUP(PRSWomen2017[[#This Row],[FIS Card]],fix13L[],2,FALSE),0)</f>
        <v>0</v>
      </c>
      <c r="AB38" s="28">
        <f>IFERROR(VLOOKUP(AA38,PointsLookup[],2,FALSE),0)</f>
        <v>0</v>
      </c>
      <c r="AC38" s="49">
        <f>IFERROR(VLOOKUP(PRSWomen2017[[#This Row],[FIS Card]],fix14L[],2,FALSE),0)</f>
        <v>0</v>
      </c>
      <c r="AD38" s="29">
        <f>IFERROR(VLOOKUP(AC38,PointsLookup[],2,FALSE),0)</f>
        <v>0</v>
      </c>
      <c r="AE38" s="48">
        <f>IFERROR(VLOOKUP(PRSWomen2017[[#This Row],[FIS Card]],fix15L[],2,FALSE),0)</f>
        <v>0</v>
      </c>
      <c r="AF38" s="28">
        <f>IFERROR(VLOOKUP(AE38,PointsLookup[],2,FALSE),0)</f>
        <v>0</v>
      </c>
      <c r="AG38" s="28">
        <f>IFERROR(VLOOKUP(PRSWomen2017[[#This Row],[FIS Card]],fix16L[],2,FALSE),0)</f>
        <v>0</v>
      </c>
      <c r="AH38" s="29">
        <f>IFERROR(VLOOKUP(AG38,PointsLookup[],2,FALSE),0)</f>
        <v>0</v>
      </c>
      <c r="AI38" s="27">
        <f>IFERROR(VLOOKUP(PRSWomen2017[[#This Row],[FIS Card]],fix17L[],2,FALSE),0)</f>
        <v>0</v>
      </c>
      <c r="AJ38" s="28">
        <f>IFERROR(VLOOKUP(AI38,PointsLookup[],2,FALSE),0)</f>
        <v>0</v>
      </c>
      <c r="AK38" s="28">
        <f>IFERROR(VLOOKUP(PRSWomen2017[[#This Row],[FIS Card]],fix18L[],2,FALSE),0)</f>
        <v>0</v>
      </c>
      <c r="AL38" s="29">
        <f>IFERROR(VLOOKUP(AK38,PointsLookup[],2,FALSE),0)</f>
        <v>0</v>
      </c>
    </row>
    <row r="39" spans="1:38" x14ac:dyDescent="0.25">
      <c r="A39">
        <v>34</v>
      </c>
      <c r="B39" s="20">
        <v>107552</v>
      </c>
      <c r="C39" s="20" t="s">
        <v>194</v>
      </c>
      <c r="D39" s="20" t="s">
        <v>51</v>
      </c>
      <c r="E39" s="20" t="s">
        <v>40</v>
      </c>
      <c r="F39" s="20">
        <v>1996</v>
      </c>
      <c r="G39">
        <f t="shared" si="0"/>
        <v>0</v>
      </c>
      <c r="H39" t="str">
        <f>IF(PRSWomen2017[[#This Row],[OA_PTS]]&gt;0,_xlfn.RANK.EQ(PRSWomen2017[[#This Row],[OA_PTS]],PRSWomen2017[OA_PTS]),"")</f>
        <v/>
      </c>
      <c r="I39" s="63">
        <f>PRSWomen2017[[#This Row],[7p]]+PRSWomen2017[[#This Row],[8p]]+PRSWomen2017[[#This Row],[11p]]+PRSWomen2017[[#This Row],[12p]]</f>
        <v>0</v>
      </c>
      <c r="J39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39" s="27">
        <f>IFERROR(VLOOKUP(PRSWomen2017[[#This Row],[FIS Card]],fix5L[],2,FALSE),0)</f>
        <v>0</v>
      </c>
      <c r="L39" s="28">
        <f>IFERROR(VLOOKUP(K39,PointsLookup[],2,FALSE),0)</f>
        <v>0</v>
      </c>
      <c r="M39" s="28">
        <f>IFERROR(VLOOKUP(PRSWomen2017[[#This Row],[FIS Card]],fix6L[],2,FALSE),0)</f>
        <v>0</v>
      </c>
      <c r="N39" s="29">
        <f>IFERROR(VLOOKUP(M39,PointsLookup[],2,FALSE),0)</f>
        <v>0</v>
      </c>
      <c r="O39" s="27">
        <f>IFERROR(VLOOKUP(PRSWomen2017[[#This Row],[FIS Card]],fix7L[],2,FALSE),0)</f>
        <v>0</v>
      </c>
      <c r="P39" s="28">
        <f>IFERROR(VLOOKUP(O39,PointsLookup[],2,FALSE),0)</f>
        <v>0</v>
      </c>
      <c r="Q39" s="28">
        <f>IFERROR(VLOOKUP(PRSWomen2017[[#This Row],[FIS Card]],fix8L[],2,FALSE),0)</f>
        <v>0</v>
      </c>
      <c r="R39" s="28">
        <f>IFERROR(VLOOKUP(Q39,PointsLookup[],2,FALSE),0)</f>
        <v>0</v>
      </c>
      <c r="S39" s="28">
        <f>IFERROR(VLOOKUP(PRSWomen2017[[#This Row],[FIS Card]],fix9L[],2,FALSE),0)</f>
        <v>0</v>
      </c>
      <c r="T39" s="28">
        <f>IFERROR(VLOOKUP(S39,PointsLookup[],2,FALSE),0)</f>
        <v>0</v>
      </c>
      <c r="U39" s="28">
        <f>IFERROR(VLOOKUP(PRSWomen2017[[#This Row],[FIS Card]],fix10L[],2,FALSE),0)</f>
        <v>0</v>
      </c>
      <c r="V39" s="28">
        <f>IFERROR(VLOOKUP(U39,PointsLookup[],2,FALSE),0)</f>
        <v>0</v>
      </c>
      <c r="W39" s="48">
        <f>IFERROR(VLOOKUP(PRSWomen2017[[#This Row],[FIS Card]],fix11L[],2,FALSE),0)</f>
        <v>0</v>
      </c>
      <c r="X39" s="28">
        <f>IFERROR(VLOOKUP(W39,PointsLookup[],2,FALSE),0)</f>
        <v>0</v>
      </c>
      <c r="Y39" s="49">
        <f>IFERROR(VLOOKUP(PRSWomen2017[[#This Row],[FIS Card]],fix12L[],2,FALSE),0)</f>
        <v>0</v>
      </c>
      <c r="Z39" s="28">
        <f>IFERROR(VLOOKUP(Y39,PointsLookup[],2,FALSE),0)</f>
        <v>0</v>
      </c>
      <c r="AA39" s="49">
        <f>IFERROR(VLOOKUP(PRSWomen2017[[#This Row],[FIS Card]],fix13L[],2,FALSE),0)</f>
        <v>0</v>
      </c>
      <c r="AB39" s="28">
        <f>IFERROR(VLOOKUP(AA39,PointsLookup[],2,FALSE),0)</f>
        <v>0</v>
      </c>
      <c r="AC39" s="49">
        <f>IFERROR(VLOOKUP(PRSWomen2017[[#This Row],[FIS Card]],fix14L[],2,FALSE),0)</f>
        <v>0</v>
      </c>
      <c r="AD39" s="29">
        <f>IFERROR(VLOOKUP(AC39,PointsLookup[],2,FALSE),0)</f>
        <v>0</v>
      </c>
      <c r="AE39" s="48">
        <f>IFERROR(VLOOKUP(PRSWomen2017[[#This Row],[FIS Card]],fix15L[],2,FALSE),0)</f>
        <v>0</v>
      </c>
      <c r="AF39" s="28">
        <f>IFERROR(VLOOKUP(AE39,PointsLookup[],2,FALSE),0)</f>
        <v>0</v>
      </c>
      <c r="AG39" s="28">
        <f>IFERROR(VLOOKUP(PRSWomen2017[[#This Row],[FIS Card]],fix16L[],2,FALSE),0)</f>
        <v>0</v>
      </c>
      <c r="AH39" s="29">
        <f>IFERROR(VLOOKUP(AG39,PointsLookup[],2,FALSE),0)</f>
        <v>0</v>
      </c>
      <c r="AI39" s="27">
        <f>IFERROR(VLOOKUP(PRSWomen2017[[#This Row],[FIS Card]],fix17L[],2,FALSE),0)</f>
        <v>0</v>
      </c>
      <c r="AJ39" s="28">
        <f>IFERROR(VLOOKUP(AI39,PointsLookup[],2,FALSE),0)</f>
        <v>0</v>
      </c>
      <c r="AK39" s="28">
        <f>IFERROR(VLOOKUP(PRSWomen2017[[#This Row],[FIS Card]],fix18L[],2,FALSE),0)</f>
        <v>0</v>
      </c>
      <c r="AL39" s="29">
        <f>IFERROR(VLOOKUP(AK39,PointsLookup[],2,FALSE),0)</f>
        <v>0</v>
      </c>
    </row>
    <row r="40" spans="1:38" x14ac:dyDescent="0.25">
      <c r="A40">
        <v>35</v>
      </c>
      <c r="B40" s="20">
        <v>107842</v>
      </c>
      <c r="C40" s="20" t="s">
        <v>197</v>
      </c>
      <c r="D40" s="20" t="s">
        <v>52</v>
      </c>
      <c r="E40" s="20" t="s">
        <v>43</v>
      </c>
      <c r="F40" s="20">
        <v>1999</v>
      </c>
      <c r="G40">
        <f t="shared" si="0"/>
        <v>0</v>
      </c>
      <c r="H40" t="str">
        <f>IF(PRSWomen2017[[#This Row],[OA_PTS]]&gt;0,_xlfn.RANK.EQ(PRSWomen2017[[#This Row],[OA_PTS]],PRSWomen2017[OA_PTS]),"")</f>
        <v/>
      </c>
      <c r="I40" s="63">
        <f>PRSWomen2017[[#This Row],[7p]]+PRSWomen2017[[#This Row],[8p]]+PRSWomen2017[[#This Row],[11p]]+PRSWomen2017[[#This Row],[12p]]</f>
        <v>0</v>
      </c>
      <c r="J40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40" s="27">
        <f>IFERROR(VLOOKUP(PRSWomen2017[[#This Row],[FIS Card]],fix5L[],2,FALSE),0)</f>
        <v>0</v>
      </c>
      <c r="L40" s="28">
        <f>IFERROR(VLOOKUP(K40,PointsLookup[],2,FALSE),0)</f>
        <v>0</v>
      </c>
      <c r="M40" s="28">
        <f>IFERROR(VLOOKUP(PRSWomen2017[[#This Row],[FIS Card]],fix6L[],2,FALSE),0)</f>
        <v>0</v>
      </c>
      <c r="N40" s="29">
        <f>IFERROR(VLOOKUP(M40,PointsLookup[],2,FALSE),0)</f>
        <v>0</v>
      </c>
      <c r="O40" s="27">
        <f>IFERROR(VLOOKUP(PRSWomen2017[[#This Row],[FIS Card]],fix7L[],2,FALSE),0)</f>
        <v>0</v>
      </c>
      <c r="P40" s="28">
        <f>IFERROR(VLOOKUP(O40,PointsLookup[],2,FALSE),0)</f>
        <v>0</v>
      </c>
      <c r="Q40" s="28">
        <f>IFERROR(VLOOKUP(PRSWomen2017[[#This Row],[FIS Card]],fix8L[],2,FALSE),0)</f>
        <v>0</v>
      </c>
      <c r="R40" s="28">
        <f>IFERROR(VLOOKUP(Q40,PointsLookup[],2,FALSE),0)</f>
        <v>0</v>
      </c>
      <c r="S40" s="28">
        <f>IFERROR(VLOOKUP(PRSWomen2017[[#This Row],[FIS Card]],fix9L[],2,FALSE),0)</f>
        <v>0</v>
      </c>
      <c r="T40" s="28">
        <f>IFERROR(VLOOKUP(S40,PointsLookup[],2,FALSE),0)</f>
        <v>0</v>
      </c>
      <c r="U40" s="28">
        <f>IFERROR(VLOOKUP(PRSWomen2017[[#This Row],[FIS Card]],fix10L[],2,FALSE),0)</f>
        <v>0</v>
      </c>
      <c r="V40" s="28">
        <f>IFERROR(VLOOKUP(U40,PointsLookup[],2,FALSE),0)</f>
        <v>0</v>
      </c>
      <c r="W40" s="48">
        <f>IFERROR(VLOOKUP(PRSWomen2017[[#This Row],[FIS Card]],fix11L[],2,FALSE),0)</f>
        <v>0</v>
      </c>
      <c r="X40" s="28">
        <f>IFERROR(VLOOKUP(W40,PointsLookup[],2,FALSE),0)</f>
        <v>0</v>
      </c>
      <c r="Y40" s="49">
        <f>IFERROR(VLOOKUP(PRSWomen2017[[#This Row],[FIS Card]],fix12L[],2,FALSE),0)</f>
        <v>0</v>
      </c>
      <c r="Z40" s="28">
        <f>IFERROR(VLOOKUP(Y40,PointsLookup[],2,FALSE),0)</f>
        <v>0</v>
      </c>
      <c r="AA40" s="49">
        <f>IFERROR(VLOOKUP(PRSWomen2017[[#This Row],[FIS Card]],fix13L[],2,FALSE),0)</f>
        <v>0</v>
      </c>
      <c r="AB40" s="28">
        <f>IFERROR(VLOOKUP(AA40,PointsLookup[],2,FALSE),0)</f>
        <v>0</v>
      </c>
      <c r="AC40" s="49">
        <f>IFERROR(VLOOKUP(PRSWomen2017[[#This Row],[FIS Card]],fix14L[],2,FALSE),0)</f>
        <v>0</v>
      </c>
      <c r="AD40" s="29">
        <f>IFERROR(VLOOKUP(AC40,PointsLookup[],2,FALSE),0)</f>
        <v>0</v>
      </c>
      <c r="AE40" s="48">
        <f>IFERROR(VLOOKUP(PRSWomen2017[[#This Row],[FIS Card]],fix15L[],2,FALSE),0)</f>
        <v>0</v>
      </c>
      <c r="AF40" s="28">
        <f>IFERROR(VLOOKUP(AE40,PointsLookup[],2,FALSE),0)</f>
        <v>0</v>
      </c>
      <c r="AG40" s="28">
        <f>IFERROR(VLOOKUP(PRSWomen2017[[#This Row],[FIS Card]],fix16L[],2,FALSE),0)</f>
        <v>0</v>
      </c>
      <c r="AH40" s="29">
        <f>IFERROR(VLOOKUP(AG40,PointsLookup[],2,FALSE),0)</f>
        <v>0</v>
      </c>
      <c r="AI40" s="27">
        <f>IFERROR(VLOOKUP(PRSWomen2017[[#This Row],[FIS Card]],fix17L[],2,FALSE),0)</f>
        <v>0</v>
      </c>
      <c r="AJ40" s="28">
        <f>IFERROR(VLOOKUP(AI40,PointsLookup[],2,FALSE),0)</f>
        <v>0</v>
      </c>
      <c r="AK40" s="28">
        <f>IFERROR(VLOOKUP(PRSWomen2017[[#This Row],[FIS Card]],fix18L[],2,FALSE),0)</f>
        <v>0</v>
      </c>
      <c r="AL40" s="29">
        <f>IFERROR(VLOOKUP(AK40,PointsLookup[],2,FALSE),0)</f>
        <v>0</v>
      </c>
    </row>
    <row r="41" spans="1:38" x14ac:dyDescent="0.25">
      <c r="A41">
        <v>36</v>
      </c>
      <c r="B41" s="20">
        <v>107556</v>
      </c>
      <c r="C41" s="20" t="s">
        <v>200</v>
      </c>
      <c r="D41" s="20" t="s">
        <v>199</v>
      </c>
      <c r="E41" s="20" t="s">
        <v>42</v>
      </c>
      <c r="F41" s="20">
        <v>1996</v>
      </c>
      <c r="G41" s="20">
        <f t="shared" si="0"/>
        <v>0</v>
      </c>
      <c r="H41" s="20" t="str">
        <f>IF(PRSWomen2017[[#This Row],[OA_PTS]]&gt;0,_xlfn.RANK.EQ(PRSWomen2017[[#This Row],[OA_PTS]],PRSWomen2017[OA_PTS]),"")</f>
        <v/>
      </c>
      <c r="I41" s="63">
        <f>PRSWomen2017[[#This Row],[7p]]+PRSWomen2017[[#This Row],[8p]]+PRSWomen2017[[#This Row],[11p]]+PRSWomen2017[[#This Row],[12p]]</f>
        <v>0</v>
      </c>
      <c r="J41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41" s="27">
        <f>IFERROR(VLOOKUP(PRSWomen2017[[#This Row],[FIS Card]],fix5L[],2,FALSE),0)</f>
        <v>0</v>
      </c>
      <c r="L41" s="28">
        <f>IFERROR(VLOOKUP(K41,PointsLookup[],2,FALSE),0)</f>
        <v>0</v>
      </c>
      <c r="M41" s="28">
        <f>IFERROR(VLOOKUP(PRSWomen2017[[#This Row],[FIS Card]],fix6L[],2,FALSE),0)</f>
        <v>0</v>
      </c>
      <c r="N41" s="29">
        <f>IFERROR(VLOOKUP(M41,PointsLookup[],2,FALSE),0)</f>
        <v>0</v>
      </c>
      <c r="O41" s="27">
        <f>IFERROR(VLOOKUP(PRSWomen2017[[#This Row],[FIS Card]],fix7L[],2,FALSE),0)</f>
        <v>0</v>
      </c>
      <c r="P41" s="28">
        <f>IFERROR(VLOOKUP(O41,PointsLookup[],2,FALSE),0)</f>
        <v>0</v>
      </c>
      <c r="Q41" s="28">
        <f>IFERROR(VLOOKUP(PRSWomen2017[[#This Row],[FIS Card]],fix8L[],2,FALSE),0)</f>
        <v>0</v>
      </c>
      <c r="R41" s="28">
        <f>IFERROR(VLOOKUP(Q41,PointsLookup[],2,FALSE),0)</f>
        <v>0</v>
      </c>
      <c r="S41" s="28">
        <f>IFERROR(VLOOKUP(PRSWomen2017[[#This Row],[FIS Card]],fix9L[],2,FALSE),0)</f>
        <v>0</v>
      </c>
      <c r="T41" s="28">
        <f>IFERROR(VLOOKUP(S41,PointsLookup[],2,FALSE),0)</f>
        <v>0</v>
      </c>
      <c r="U41" s="28">
        <f>IFERROR(VLOOKUP(PRSWomen2017[[#This Row],[FIS Card]],fix10L[],2,FALSE),0)</f>
        <v>0</v>
      </c>
      <c r="V41" s="28">
        <f>IFERROR(VLOOKUP(U41,PointsLookup[],2,FALSE),0)</f>
        <v>0</v>
      </c>
      <c r="W41" s="48">
        <f>IFERROR(VLOOKUP(PRSWomen2017[[#This Row],[FIS Card]],fix11L[],2,FALSE),0)</f>
        <v>0</v>
      </c>
      <c r="X41" s="28">
        <f>IFERROR(VLOOKUP(W41,PointsLookup[],2,FALSE),0)</f>
        <v>0</v>
      </c>
      <c r="Y41" s="49">
        <f>IFERROR(VLOOKUP(PRSWomen2017[[#This Row],[FIS Card]],fix12L[],2,FALSE),0)</f>
        <v>0</v>
      </c>
      <c r="Z41" s="28">
        <f>IFERROR(VLOOKUP(Y41,PointsLookup[],2,FALSE),0)</f>
        <v>0</v>
      </c>
      <c r="AA41" s="49">
        <f>IFERROR(VLOOKUP(PRSWomen2017[[#This Row],[FIS Card]],fix13L[],2,FALSE),0)</f>
        <v>0</v>
      </c>
      <c r="AB41" s="28">
        <f>IFERROR(VLOOKUP(AA41,PointsLookup[],2,FALSE),0)</f>
        <v>0</v>
      </c>
      <c r="AC41" s="49">
        <f>IFERROR(VLOOKUP(PRSWomen2017[[#This Row],[FIS Card]],fix14L[],2,FALSE),0)</f>
        <v>0</v>
      </c>
      <c r="AD41" s="29">
        <f>IFERROR(VLOOKUP(AC41,PointsLookup[],2,FALSE),0)</f>
        <v>0</v>
      </c>
      <c r="AE41" s="48">
        <f>IFERROR(VLOOKUP(PRSWomen2017[[#This Row],[FIS Card]],fix15L[],2,FALSE),0)</f>
        <v>0</v>
      </c>
      <c r="AF41" s="28">
        <f>IFERROR(VLOOKUP(AE41,PointsLookup[],2,FALSE),0)</f>
        <v>0</v>
      </c>
      <c r="AG41" s="28">
        <f>IFERROR(VLOOKUP(PRSWomen2017[[#This Row],[FIS Card]],fix16L[],2,FALSE),0)</f>
        <v>0</v>
      </c>
      <c r="AH41" s="29">
        <f>IFERROR(VLOOKUP(AG41,PointsLookup[],2,FALSE),0)</f>
        <v>0</v>
      </c>
      <c r="AI41" s="27">
        <f>IFERROR(VLOOKUP(PRSWomen2017[[#This Row],[FIS Card]],fix17L[],2,FALSE),0)</f>
        <v>0</v>
      </c>
      <c r="AJ41" s="28">
        <f>IFERROR(VLOOKUP(AI41,PointsLookup[],2,FALSE),0)</f>
        <v>0</v>
      </c>
      <c r="AK41" s="28">
        <f>IFERROR(VLOOKUP(PRSWomen2017[[#This Row],[FIS Card]],fix18L[],2,FALSE),0)</f>
        <v>0</v>
      </c>
      <c r="AL41" s="29">
        <f>IFERROR(VLOOKUP(AK41,PointsLookup[],2,FALSE),0)</f>
        <v>0</v>
      </c>
    </row>
    <row r="42" spans="1:38" x14ac:dyDescent="0.25">
      <c r="A42">
        <v>37</v>
      </c>
      <c r="B42" s="20">
        <v>107643</v>
      </c>
      <c r="C42" s="20" t="s">
        <v>189</v>
      </c>
      <c r="D42" s="20" t="s">
        <v>201</v>
      </c>
      <c r="E42" s="20" t="s">
        <v>215</v>
      </c>
      <c r="F42" s="20">
        <v>1996</v>
      </c>
      <c r="G42" s="20">
        <f t="shared" si="0"/>
        <v>0</v>
      </c>
      <c r="H42" s="20" t="str">
        <f>IF(PRSWomen2017[[#This Row],[OA_PTS]]&gt;0,_xlfn.RANK.EQ(PRSWomen2017[[#This Row],[OA_PTS]],PRSWomen2017[OA_PTS]),"")</f>
        <v/>
      </c>
      <c r="I42" s="70">
        <f>PRSWomen2017[[#This Row],[7p]]+PRSWomen2017[[#This Row],[8p]]+PRSWomen2017[[#This Row],[11p]]+PRSWomen2017[[#This Row],[12p]]</f>
        <v>0</v>
      </c>
      <c r="J42" s="70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42" s="27">
        <f>IFERROR(VLOOKUP(PRSWomen2017[[#This Row],[FIS Card]],fix5L[],2,FALSE),0)</f>
        <v>0</v>
      </c>
      <c r="L42" s="28">
        <f>IFERROR(VLOOKUP(K42,PointsLookup[],2,FALSE),0)</f>
        <v>0</v>
      </c>
      <c r="M42" s="28">
        <f>IFERROR(VLOOKUP(PRSWomen2017[[#This Row],[FIS Card]],fix6L[],2,FALSE),0)</f>
        <v>0</v>
      </c>
      <c r="N42" s="29">
        <f>IFERROR(VLOOKUP(M42,PointsLookup[],2,FALSE),0)</f>
        <v>0</v>
      </c>
      <c r="O42" s="27">
        <f>IFERROR(VLOOKUP(PRSWomen2017[[#This Row],[FIS Card]],fix7L[],2,FALSE),0)</f>
        <v>0</v>
      </c>
      <c r="P42" s="28">
        <f>IFERROR(VLOOKUP(O42,PointsLookup[],2,FALSE),0)</f>
        <v>0</v>
      </c>
      <c r="Q42" s="28">
        <f>IFERROR(VLOOKUP(PRSWomen2017[[#This Row],[FIS Card]],fix8L[],2,FALSE),0)</f>
        <v>0</v>
      </c>
      <c r="R42" s="28">
        <f>IFERROR(VLOOKUP(Q42,PointsLookup[],2,FALSE),0)</f>
        <v>0</v>
      </c>
      <c r="S42" s="28">
        <f>IFERROR(VLOOKUP(PRSWomen2017[[#This Row],[FIS Card]],fix9L[],2,FALSE),0)</f>
        <v>0</v>
      </c>
      <c r="T42" s="28">
        <f>IFERROR(VLOOKUP(S42,PointsLookup[],2,FALSE),0)</f>
        <v>0</v>
      </c>
      <c r="U42" s="28">
        <f>IFERROR(VLOOKUP(PRSWomen2017[[#This Row],[FIS Card]],fix10L[],2,FALSE),0)</f>
        <v>0</v>
      </c>
      <c r="V42" s="28">
        <f>IFERROR(VLOOKUP(U42,PointsLookup[],2,FALSE),0)</f>
        <v>0</v>
      </c>
      <c r="W42" s="48">
        <f>IFERROR(VLOOKUP(PRSWomen2017[[#This Row],[FIS Card]],fix11L[],2,FALSE),0)</f>
        <v>0</v>
      </c>
      <c r="X42" s="28">
        <f>IFERROR(VLOOKUP(W42,PointsLookup[],2,FALSE),0)</f>
        <v>0</v>
      </c>
      <c r="Y42" s="49">
        <f>IFERROR(VLOOKUP(PRSWomen2017[[#This Row],[FIS Card]],fix12L[],2,FALSE),0)</f>
        <v>0</v>
      </c>
      <c r="Z42" s="28">
        <f>IFERROR(VLOOKUP(Y42,PointsLookup[],2,FALSE),0)</f>
        <v>0</v>
      </c>
      <c r="AA42" s="49">
        <f>IFERROR(VLOOKUP(PRSWomen2017[[#This Row],[FIS Card]],fix13L[],2,FALSE),0)</f>
        <v>0</v>
      </c>
      <c r="AB42" s="28">
        <f>IFERROR(VLOOKUP(AA42,PointsLookup[],2,FALSE),0)</f>
        <v>0</v>
      </c>
      <c r="AC42" s="49">
        <f>IFERROR(VLOOKUP(PRSWomen2017[[#This Row],[FIS Card]],fix14L[],2,FALSE),0)</f>
        <v>0</v>
      </c>
      <c r="AD42" s="29">
        <f>IFERROR(VLOOKUP(AC42,PointsLookup[],2,FALSE),0)</f>
        <v>0</v>
      </c>
      <c r="AE42" s="48">
        <f>IFERROR(VLOOKUP(PRSWomen2017[[#This Row],[FIS Card]],fix15L[],2,FALSE),0)</f>
        <v>0</v>
      </c>
      <c r="AF42" s="28">
        <f>IFERROR(VLOOKUP(AE42,PointsLookup[],2,FALSE),0)</f>
        <v>0</v>
      </c>
      <c r="AG42" s="28">
        <f>IFERROR(VLOOKUP(PRSWomen2017[[#This Row],[FIS Card]],fix16L[],2,FALSE),0)</f>
        <v>0</v>
      </c>
      <c r="AH42" s="29">
        <f>IFERROR(VLOOKUP(AG42,PointsLookup[],2,FALSE),0)</f>
        <v>0</v>
      </c>
      <c r="AI42" s="27">
        <f>IFERROR(VLOOKUP(PRSWomen2017[[#This Row],[FIS Card]],fix17L[],2,FALSE),0)</f>
        <v>0</v>
      </c>
      <c r="AJ42" s="28">
        <f>IFERROR(VLOOKUP(AI42,PointsLookup[],2,FALSE),0)</f>
        <v>0</v>
      </c>
      <c r="AK42" s="28">
        <f>IFERROR(VLOOKUP(PRSWomen2017[[#This Row],[FIS Card]],fix18L[],2,FALSE),0)</f>
        <v>0</v>
      </c>
      <c r="AL42" s="29">
        <f>IFERROR(VLOOKUP(AK42,PointsLookup[],2,FALSE),0)</f>
        <v>0</v>
      </c>
    </row>
    <row r="43" spans="1:38" s="20" customFormat="1" x14ac:dyDescent="0.25">
      <c r="B43" s="20">
        <v>107703</v>
      </c>
      <c r="C43" s="20" t="s">
        <v>25</v>
      </c>
      <c r="D43" s="20" t="s">
        <v>202</v>
      </c>
      <c r="E43" s="20" t="s">
        <v>35</v>
      </c>
      <c r="F43" s="20">
        <v>1997</v>
      </c>
      <c r="G43" s="20">
        <f t="shared" si="0"/>
        <v>0</v>
      </c>
      <c r="H43" s="20" t="str">
        <f>IF(PRSWomen2017[[#This Row],[OA_PTS]]&gt;0,_xlfn.RANK.EQ(PRSWomen2017[[#This Row],[OA_PTS]],PRSWomen2017[OA_PTS]),"")</f>
        <v/>
      </c>
      <c r="I43" s="70">
        <f>PRSWomen2017[[#This Row],[7p]]+PRSWomen2017[[#This Row],[8p]]+PRSWomen2017[[#This Row],[11p]]+PRSWomen2017[[#This Row],[12p]]</f>
        <v>0</v>
      </c>
      <c r="J43" s="70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43" s="28">
        <f>IFERROR(VLOOKUP(PRSWomen2017[[#This Row],[FIS Card]],fix5L[],2,FALSE),0)</f>
        <v>0</v>
      </c>
      <c r="L43" s="28">
        <f>IFERROR(VLOOKUP(K43,PointsLookup[],2,FALSE),0)</f>
        <v>0</v>
      </c>
      <c r="M43" s="28">
        <f>IFERROR(VLOOKUP(PRSWomen2017[[#This Row],[FIS Card]],fix6L[],2,FALSE),0)</f>
        <v>0</v>
      </c>
      <c r="N43" s="29">
        <f>IFERROR(VLOOKUP(M43,PointsLookup[],2,FALSE),0)</f>
        <v>0</v>
      </c>
      <c r="O43" s="28">
        <f>IFERROR(VLOOKUP(PRSWomen2017[[#This Row],[FIS Card]],fix7L[],2,FALSE),0)</f>
        <v>0</v>
      </c>
      <c r="P43" s="28">
        <f>IFERROR(VLOOKUP(O43,PointsLookup[],2,FALSE),0)</f>
        <v>0</v>
      </c>
      <c r="Q43" s="28">
        <f>IFERROR(VLOOKUP(PRSWomen2017[[#This Row],[FIS Card]],fix8L[],2,FALSE),0)</f>
        <v>0</v>
      </c>
      <c r="R43" s="28">
        <f>IFERROR(VLOOKUP(Q43,PointsLookup[],2,FALSE),0)</f>
        <v>0</v>
      </c>
      <c r="S43" s="28">
        <f>IFERROR(VLOOKUP(PRSWomen2017[[#This Row],[FIS Card]],fix9L[],2,FALSE),0)</f>
        <v>0</v>
      </c>
      <c r="T43" s="28">
        <f>IFERROR(VLOOKUP(S43,PointsLookup[],2,FALSE),0)</f>
        <v>0</v>
      </c>
      <c r="U43" s="28">
        <f>IFERROR(VLOOKUP(PRSWomen2017[[#This Row],[FIS Card]],fix10L[],2,FALSE),0)</f>
        <v>0</v>
      </c>
      <c r="V43" s="28">
        <f>IFERROR(VLOOKUP(U43,PointsLookup[],2,FALSE),0)</f>
        <v>0</v>
      </c>
      <c r="W43" s="49">
        <f>IFERROR(VLOOKUP(PRSWomen2017[[#This Row],[FIS Card]],fix11L[],2,FALSE),0)</f>
        <v>0</v>
      </c>
      <c r="X43" s="28">
        <f>IFERROR(VLOOKUP(W43,PointsLookup[],2,FALSE),0)</f>
        <v>0</v>
      </c>
      <c r="Y43" s="49">
        <f>IFERROR(VLOOKUP(PRSWomen2017[[#This Row],[FIS Card]],fix12L[],2,FALSE),0)</f>
        <v>0</v>
      </c>
      <c r="Z43" s="28">
        <f>IFERROR(VLOOKUP(Y43,PointsLookup[],2,FALSE),0)</f>
        <v>0</v>
      </c>
      <c r="AA43" s="49">
        <f>IFERROR(VLOOKUP(PRSWomen2017[[#This Row],[FIS Card]],fix13L[],2,FALSE),0)</f>
        <v>0</v>
      </c>
      <c r="AB43" s="28">
        <f>IFERROR(VLOOKUP(AA43,PointsLookup[],2,FALSE),0)</f>
        <v>0</v>
      </c>
      <c r="AC43" s="49">
        <f>IFERROR(VLOOKUP(PRSWomen2017[[#This Row],[FIS Card]],fix14L[],2,FALSE),0)</f>
        <v>0</v>
      </c>
      <c r="AD43" s="29">
        <f>IFERROR(VLOOKUP(AC43,PointsLookup[],2,FALSE),0)</f>
        <v>0</v>
      </c>
      <c r="AE43" s="49">
        <f>IFERROR(VLOOKUP(PRSWomen2017[[#This Row],[FIS Card]],fix15L[],2,FALSE),0)</f>
        <v>0</v>
      </c>
      <c r="AF43" s="28">
        <f>IFERROR(VLOOKUP(AE43,PointsLookup[],2,FALSE),0)</f>
        <v>0</v>
      </c>
      <c r="AG43" s="28">
        <f>IFERROR(VLOOKUP(PRSWomen2017[[#This Row],[FIS Card]],fix16L[],2,FALSE),0)</f>
        <v>0</v>
      </c>
      <c r="AH43" s="29">
        <f>IFERROR(VLOOKUP(AG43,PointsLookup[],2,FALSE),0)</f>
        <v>0</v>
      </c>
      <c r="AI43" s="28">
        <f>IFERROR(VLOOKUP(PRSWomen2017[[#This Row],[FIS Card]],fix17L[],2,FALSE),0)</f>
        <v>0</v>
      </c>
      <c r="AJ43" s="28">
        <f>IFERROR(VLOOKUP(AI43,PointsLookup[],2,FALSE),0)</f>
        <v>0</v>
      </c>
      <c r="AK43" s="28">
        <f>IFERROR(VLOOKUP(PRSWomen2017[[#This Row],[FIS Card]],fix18L[],2,FALSE),0)</f>
        <v>0</v>
      </c>
      <c r="AL43" s="29">
        <f>IFERROR(VLOOKUP(AK43,PointsLookup[],2,FALSE),0)</f>
        <v>0</v>
      </c>
    </row>
    <row r="44" spans="1:38" x14ac:dyDescent="0.25">
      <c r="A44" s="71">
        <v>38</v>
      </c>
      <c r="B44" s="20">
        <v>107557</v>
      </c>
      <c r="C44" s="20" t="s">
        <v>28</v>
      </c>
      <c r="D44" s="20" t="s">
        <v>203</v>
      </c>
      <c r="E44" s="20" t="s">
        <v>42</v>
      </c>
      <c r="F44" s="20">
        <v>1996</v>
      </c>
      <c r="G44" s="20">
        <f t="shared" si="0"/>
        <v>0</v>
      </c>
      <c r="H44" s="20" t="str">
        <f>IF(PRSWomen2017[[#This Row],[OA_PTS]]&gt;0,_xlfn.RANK.EQ(PRSWomen2017[[#This Row],[OA_PTS]],PRSWomen2017[OA_PTS]),"")</f>
        <v/>
      </c>
      <c r="I44" s="63">
        <f>PRSWomen2017[[#This Row],[7p]]+PRSWomen2017[[#This Row],[8p]]+PRSWomen2017[[#This Row],[11p]]+PRSWomen2017[[#This Row],[12p]]</f>
        <v>0</v>
      </c>
      <c r="J44" s="63">
        <f>PRSWomen2017[[#This Row],[5p]]+PRSWomen2017[[#This Row],[6p]]+PRSWomen2017[[#This Row],[9p]]+PRSWomen2017[[#This Row],[10p]]+PRSWomen2017[[#This Row],[13p]]+PRSWomen2017[[#This Row],[14p]]+PRSWomen2017[[#This Row],[15p]]+PRSWomen2017[[#This Row],[16p]]+PRSWomen2017[[#This Row],[17p]]+PRSWomen2017[[#This Row],[18p]]</f>
        <v>0</v>
      </c>
      <c r="K44" s="31">
        <f>IFERROR(VLOOKUP(PRSWomen2017[[#This Row],[FIS Card]],fix5L[],2,FALSE),0)</f>
        <v>0</v>
      </c>
      <c r="L44" s="31">
        <f>IFERROR(VLOOKUP(K44,PointsLookup[],2,FALSE),0)</f>
        <v>0</v>
      </c>
      <c r="M44" s="31">
        <f>IFERROR(VLOOKUP(PRSWomen2017[[#This Row],[FIS Card]],fix6L[],2,FALSE),0)</f>
        <v>0</v>
      </c>
      <c r="N44" s="32">
        <f>IFERROR(VLOOKUP(M44,PointsLookup[],2,FALSE),0)</f>
        <v>0</v>
      </c>
      <c r="O44" s="31">
        <f>IFERROR(VLOOKUP(PRSWomen2017[[#This Row],[FIS Card]],fix7L[],2,FALSE),0)</f>
        <v>0</v>
      </c>
      <c r="P44" s="31">
        <f>IFERROR(VLOOKUP(O44,PointsLookup[],2,FALSE),0)</f>
        <v>0</v>
      </c>
      <c r="Q44" s="31">
        <f>IFERROR(VLOOKUP(PRSWomen2017[[#This Row],[FIS Card]],fix8L[],2,FALSE),0)</f>
        <v>0</v>
      </c>
      <c r="R44" s="31">
        <f>IFERROR(VLOOKUP(Q44,PointsLookup[],2,FALSE),0)</f>
        <v>0</v>
      </c>
      <c r="S44" s="31">
        <f>IFERROR(VLOOKUP(PRSWomen2017[[#This Row],[FIS Card]],fix9L[],2,FALSE),0)</f>
        <v>0</v>
      </c>
      <c r="T44" s="31">
        <f>IFERROR(VLOOKUP(S44,PointsLookup[],2,FALSE),0)</f>
        <v>0</v>
      </c>
      <c r="U44" s="31">
        <f>IFERROR(VLOOKUP(PRSWomen2017[[#This Row],[FIS Card]],fix10L[],2,FALSE),0)</f>
        <v>0</v>
      </c>
      <c r="V44" s="32">
        <f>IFERROR(VLOOKUP(U44,PointsLookup[],2,FALSE),0)</f>
        <v>0</v>
      </c>
      <c r="W44" s="52">
        <f>IFERROR(VLOOKUP(PRSWomen2017[[#This Row],[FIS Card]],fix11L[],2,FALSE),0)</f>
        <v>0</v>
      </c>
      <c r="X44" s="31">
        <f>IFERROR(VLOOKUP(W44,PointsLookup[],2,FALSE),0)</f>
        <v>0</v>
      </c>
      <c r="Y44" s="52">
        <f>IFERROR(VLOOKUP(PRSWomen2017[[#This Row],[FIS Card]],fix12L[],2,FALSE),0)</f>
        <v>0</v>
      </c>
      <c r="Z44" s="31">
        <f>IFERROR(VLOOKUP(Y44,PointsLookup[],2,FALSE),0)</f>
        <v>0</v>
      </c>
      <c r="AA44" s="52">
        <f>IFERROR(VLOOKUP(PRSWomen2017[[#This Row],[FIS Card]],fix13L[],2,FALSE),0)</f>
        <v>0</v>
      </c>
      <c r="AB44" s="31">
        <f>IFERROR(VLOOKUP(AA44,PointsLookup[],2,FALSE),0)</f>
        <v>0</v>
      </c>
      <c r="AC44" s="52">
        <f>IFERROR(VLOOKUP(PRSWomen2017[[#This Row],[FIS Card]],fix14L[],2,FALSE),0)</f>
        <v>0</v>
      </c>
      <c r="AD44" s="32">
        <f>IFERROR(VLOOKUP(AC44,PointsLookup[],2,FALSE),0)</f>
        <v>0</v>
      </c>
      <c r="AE44" s="52">
        <f>IFERROR(VLOOKUP(PRSWomen2017[[#This Row],[FIS Card]],fix15L[],2,FALSE),0)</f>
        <v>0</v>
      </c>
      <c r="AF44" s="31">
        <f>IFERROR(VLOOKUP(AE44,PointsLookup[],2,FALSE),0)</f>
        <v>0</v>
      </c>
      <c r="AG44" s="31">
        <f>IFERROR(VLOOKUP(PRSWomen2017[[#This Row],[FIS Card]],fix16L[],2,FALSE),0)</f>
        <v>0</v>
      </c>
      <c r="AH44" s="32">
        <f>IFERROR(VLOOKUP(AG44,PointsLookup[],2,FALSE),0)</f>
        <v>0</v>
      </c>
      <c r="AI44" s="31">
        <f>IFERROR(VLOOKUP(PRSWomen2017[[#This Row],[FIS Card]],fix17L[],2,FALSE),0)</f>
        <v>0</v>
      </c>
      <c r="AJ44" s="31">
        <f>IFERROR(VLOOKUP(AI44,PointsLookup[],2,FALSE),0)</f>
        <v>0</v>
      </c>
      <c r="AK44" s="31">
        <f>IFERROR(VLOOKUP(PRSWomen2017[[#This Row],[FIS Card]],fix18L[],2,FALSE),0)</f>
        <v>0</v>
      </c>
      <c r="AL44" s="32">
        <f>IFERROR(VLOOKUP(AK44,PointsLookup[],2,FALSE),0)</f>
        <v>0</v>
      </c>
    </row>
    <row r="45" spans="1:38" x14ac:dyDescent="0.25">
      <c r="B45" s="14"/>
      <c r="C45" s="14"/>
      <c r="D45" s="13"/>
      <c r="E45" s="14"/>
      <c r="F45" s="14"/>
      <c r="I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x14ac:dyDescent="0.25">
      <c r="B46" s="14"/>
      <c r="C46" s="14"/>
      <c r="D46" s="13"/>
      <c r="E46" s="14"/>
      <c r="F46" s="14"/>
      <c r="I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x14ac:dyDescent="0.25">
      <c r="B47" s="14"/>
      <c r="C47" s="14"/>
      <c r="D47" s="13"/>
      <c r="E47" s="14"/>
      <c r="F47" s="14"/>
      <c r="I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x14ac:dyDescent="0.25">
      <c r="B48" s="14"/>
      <c r="C48" s="14"/>
      <c r="D48" s="13"/>
      <c r="E48" s="14"/>
      <c r="F48" s="14"/>
      <c r="I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2:38" x14ac:dyDescent="0.25">
      <c r="B49" s="14"/>
      <c r="C49" s="14"/>
      <c r="D49" s="13"/>
      <c r="E49" s="14"/>
      <c r="F49" s="14"/>
      <c r="I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2:38" x14ac:dyDescent="0.25">
      <c r="B50" s="14"/>
      <c r="C50" s="14"/>
      <c r="D50" s="13"/>
      <c r="E50" s="14"/>
      <c r="F50" s="14"/>
      <c r="I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2:38" x14ac:dyDescent="0.25">
      <c r="B51" s="14"/>
      <c r="C51" s="14"/>
      <c r="D51" s="13"/>
      <c r="E51" s="14"/>
      <c r="F51" s="14"/>
      <c r="I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2:38" x14ac:dyDescent="0.25">
      <c r="B52" s="14"/>
      <c r="C52" s="14"/>
      <c r="D52" s="13"/>
      <c r="E52" s="14"/>
      <c r="F52" s="14"/>
      <c r="I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2:38" x14ac:dyDescent="0.25">
      <c r="B53" s="14"/>
      <c r="C53" s="14"/>
      <c r="D53" s="13"/>
      <c r="E53" s="14"/>
      <c r="F53" s="14"/>
      <c r="I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2:38" x14ac:dyDescent="0.25">
      <c r="B54" s="14"/>
      <c r="C54" s="14"/>
      <c r="D54" s="13"/>
      <c r="E54" s="14"/>
      <c r="F54" s="14"/>
      <c r="I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2:38" x14ac:dyDescent="0.25">
      <c r="B55" s="14"/>
      <c r="C55" s="14"/>
      <c r="D55" s="13"/>
      <c r="E55" s="14"/>
      <c r="F55" s="14"/>
      <c r="I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2:38" x14ac:dyDescent="0.25">
      <c r="B56" s="14"/>
      <c r="C56" s="14"/>
      <c r="D56" s="13"/>
      <c r="E56" s="14"/>
      <c r="F56" s="14"/>
      <c r="I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2:38" x14ac:dyDescent="0.25">
      <c r="B57" s="14"/>
      <c r="C57" s="14"/>
      <c r="D57" s="13"/>
      <c r="E57" s="14"/>
      <c r="F57" s="14"/>
      <c r="I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2:38" x14ac:dyDescent="0.25">
      <c r="B58" s="14"/>
      <c r="C58" s="14"/>
      <c r="D58" s="13"/>
      <c r="E58" s="14"/>
      <c r="F58" s="14"/>
      <c r="I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2:38" x14ac:dyDescent="0.25">
      <c r="B59" s="14"/>
      <c r="C59" s="14"/>
      <c r="D59" s="13"/>
      <c r="E59" s="14"/>
      <c r="F59" s="14"/>
      <c r="I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2:38" x14ac:dyDescent="0.25">
      <c r="B60" s="14"/>
      <c r="C60" s="14"/>
      <c r="D60" s="13"/>
      <c r="E60" s="14"/>
      <c r="F60" s="14"/>
      <c r="I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2:38" x14ac:dyDescent="0.25">
      <c r="B61" s="14"/>
      <c r="C61" s="14"/>
      <c r="D61" s="13"/>
      <c r="E61" s="14"/>
      <c r="F61" s="14"/>
      <c r="I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2:38" x14ac:dyDescent="0.25">
      <c r="B62" s="14"/>
      <c r="C62" s="14"/>
      <c r="D62" s="13"/>
      <c r="E62" s="14"/>
      <c r="F62" s="14"/>
      <c r="I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2:38" x14ac:dyDescent="0.25">
      <c r="B63" s="14"/>
      <c r="C63" s="14"/>
      <c r="D63" s="13"/>
      <c r="E63" s="14"/>
      <c r="F63" s="14"/>
      <c r="I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2:38" x14ac:dyDescent="0.25">
      <c r="B64" s="14"/>
      <c r="C64" s="14"/>
      <c r="D64" s="13"/>
      <c r="E64" s="14"/>
      <c r="F64" s="14"/>
      <c r="I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2:38" x14ac:dyDescent="0.25">
      <c r="B65" s="14"/>
      <c r="C65" s="14"/>
      <c r="D65" s="13"/>
      <c r="E65" s="14"/>
      <c r="F65" s="14"/>
      <c r="I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2:38" x14ac:dyDescent="0.25">
      <c r="B66" s="14"/>
      <c r="C66" s="14"/>
      <c r="D66" s="13"/>
      <c r="E66" s="14"/>
      <c r="F66" s="14"/>
      <c r="I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:38" x14ac:dyDescent="0.25">
      <c r="B67" s="14"/>
      <c r="C67" s="14"/>
      <c r="D67" s="13"/>
      <c r="E67" s="14"/>
      <c r="F67" s="14"/>
      <c r="I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2:38" x14ac:dyDescent="0.25">
      <c r="B68" s="14"/>
      <c r="C68" s="14"/>
      <c r="D68" s="13"/>
      <c r="E68" s="14"/>
      <c r="F68" s="14"/>
      <c r="I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2:38" x14ac:dyDescent="0.25">
      <c r="B69" s="14"/>
      <c r="C69" s="14"/>
      <c r="D69" s="13"/>
      <c r="E69" s="14"/>
      <c r="F69" s="14"/>
      <c r="I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2:38" x14ac:dyDescent="0.25">
      <c r="B70" s="14"/>
      <c r="C70" s="14"/>
      <c r="D70" s="13"/>
      <c r="E70" s="14"/>
      <c r="F70" s="14"/>
      <c r="I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2:38" x14ac:dyDescent="0.25">
      <c r="B71" s="14"/>
      <c r="C71" s="14"/>
      <c r="D71" s="13"/>
      <c r="E71" s="14"/>
      <c r="F71" s="14"/>
      <c r="I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2:38" x14ac:dyDescent="0.25">
      <c r="B72" s="14"/>
      <c r="C72" s="14"/>
      <c r="D72" s="13"/>
      <c r="E72" s="14"/>
      <c r="F72" s="14"/>
      <c r="I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2:38" x14ac:dyDescent="0.25">
      <c r="B73" s="14"/>
      <c r="C73" s="14"/>
      <c r="D73" s="13"/>
      <c r="E73" s="14"/>
      <c r="F73" s="14"/>
      <c r="I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2:38" x14ac:dyDescent="0.25">
      <c r="B74" s="14"/>
      <c r="C74" s="14"/>
      <c r="D74" s="13"/>
      <c r="E74" s="14"/>
      <c r="F74" s="14"/>
      <c r="I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2:38" x14ac:dyDescent="0.25">
      <c r="B75" s="14"/>
      <c r="C75" s="14"/>
      <c r="D75" s="13"/>
      <c r="E75" s="14"/>
      <c r="F75" s="14"/>
      <c r="I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2:38" x14ac:dyDescent="0.25">
      <c r="B76" s="14"/>
      <c r="C76" s="14"/>
      <c r="D76" s="13"/>
      <c r="E76" s="14"/>
      <c r="F76" s="14"/>
      <c r="I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2:38" x14ac:dyDescent="0.25">
      <c r="B77" s="14"/>
      <c r="C77" s="14"/>
      <c r="D77" s="13"/>
      <c r="E77" s="14"/>
      <c r="F77" s="14"/>
      <c r="I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2:38" x14ac:dyDescent="0.25">
      <c r="B78" s="14"/>
      <c r="C78" s="14"/>
      <c r="D78" s="13"/>
      <c r="E78" s="14"/>
      <c r="F78" s="14"/>
      <c r="I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2:38" x14ac:dyDescent="0.25">
      <c r="B79" s="14"/>
      <c r="C79" s="14"/>
      <c r="D79" s="13"/>
      <c r="E79" s="14"/>
      <c r="F79" s="14"/>
      <c r="I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2:38" x14ac:dyDescent="0.25">
      <c r="B80" s="14"/>
      <c r="C80" s="14"/>
      <c r="D80" s="13"/>
      <c r="E80" s="14"/>
      <c r="F80" s="14"/>
      <c r="I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2:38" x14ac:dyDescent="0.25">
      <c r="B81" s="14"/>
      <c r="C81" s="14"/>
      <c r="D81" s="13"/>
      <c r="E81" s="14"/>
      <c r="F81" s="14"/>
      <c r="I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2:38" x14ac:dyDescent="0.25">
      <c r="B82" s="14"/>
      <c r="C82" s="14"/>
      <c r="D82" s="13"/>
      <c r="E82" s="14"/>
      <c r="F82" s="14"/>
      <c r="I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2:38" x14ac:dyDescent="0.25">
      <c r="B83" s="14"/>
      <c r="C83" s="14"/>
      <c r="D83" s="13"/>
      <c r="E83" s="14"/>
      <c r="F83" s="14"/>
      <c r="I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2:38" x14ac:dyDescent="0.25">
      <c r="B84" s="14"/>
      <c r="C84" s="14"/>
      <c r="D84" s="13"/>
      <c r="E84" s="14"/>
      <c r="F84" s="14"/>
      <c r="I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2:38" x14ac:dyDescent="0.25">
      <c r="B85" s="14"/>
      <c r="C85" s="14"/>
      <c r="D85" s="13"/>
      <c r="E85" s="14"/>
      <c r="F85" s="14"/>
      <c r="I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2:38" x14ac:dyDescent="0.25">
      <c r="B86" s="14"/>
      <c r="C86" s="14"/>
      <c r="D86" s="13"/>
      <c r="E86" s="14"/>
      <c r="F86" s="14"/>
      <c r="I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2:38" x14ac:dyDescent="0.25">
      <c r="B87" s="14"/>
      <c r="C87" s="14"/>
      <c r="D87" s="13"/>
      <c r="E87" s="14"/>
      <c r="F87" s="14"/>
      <c r="I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2:38" x14ac:dyDescent="0.25">
      <c r="B88" s="14"/>
      <c r="C88" s="14"/>
      <c r="D88" s="13"/>
      <c r="E88" s="14"/>
      <c r="F88" s="14"/>
      <c r="I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2:38" x14ac:dyDescent="0.25">
      <c r="B89" s="14"/>
      <c r="C89" s="14"/>
      <c r="D89" s="13"/>
      <c r="E89" s="14"/>
      <c r="F89" s="14"/>
      <c r="I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2:38" x14ac:dyDescent="0.25">
      <c r="B90" s="14"/>
      <c r="C90" s="14"/>
      <c r="D90" s="13"/>
      <c r="E90" s="14"/>
      <c r="F90" s="14"/>
      <c r="I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2:38" x14ac:dyDescent="0.25">
      <c r="B91" s="14"/>
      <c r="C91" s="14"/>
      <c r="D91" s="13"/>
      <c r="E91" s="14"/>
      <c r="F91" s="14"/>
      <c r="I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2:38" x14ac:dyDescent="0.25">
      <c r="I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2:38" x14ac:dyDescent="0.25">
      <c r="I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2:38" x14ac:dyDescent="0.25">
      <c r="I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</sheetData>
  <mergeCells count="39">
    <mergeCell ref="AE1:AH1"/>
    <mergeCell ref="AI1:AL1"/>
    <mergeCell ref="AI2:AJ2"/>
    <mergeCell ref="AI3:AJ3"/>
    <mergeCell ref="AK2:AL2"/>
    <mergeCell ref="AK3:AL3"/>
    <mergeCell ref="B2:F3"/>
    <mergeCell ref="G2:H3"/>
    <mergeCell ref="B1:D1"/>
    <mergeCell ref="G1:H1"/>
    <mergeCell ref="W1:AD1"/>
    <mergeCell ref="I2:J3"/>
    <mergeCell ref="I1:J1"/>
    <mergeCell ref="S2:T2"/>
    <mergeCell ref="S3:T3"/>
    <mergeCell ref="K1:N1"/>
    <mergeCell ref="O1:V1"/>
    <mergeCell ref="O3:P3"/>
    <mergeCell ref="Q2:R2"/>
    <mergeCell ref="U3:V3"/>
    <mergeCell ref="U2:V2"/>
    <mergeCell ref="K3:L3"/>
    <mergeCell ref="Q3:R3"/>
    <mergeCell ref="K2:L2"/>
    <mergeCell ref="M3:N3"/>
    <mergeCell ref="M2:N2"/>
    <mergeCell ref="O2:P2"/>
    <mergeCell ref="AA2:AB2"/>
    <mergeCell ref="Y3:Z3"/>
    <mergeCell ref="Y2:Z2"/>
    <mergeCell ref="W3:X3"/>
    <mergeCell ref="W2:X2"/>
    <mergeCell ref="AA3:AB3"/>
    <mergeCell ref="AC2:AD2"/>
    <mergeCell ref="AE2:AF2"/>
    <mergeCell ref="AG3:AH3"/>
    <mergeCell ref="AG2:AH2"/>
    <mergeCell ref="AC3:AD3"/>
    <mergeCell ref="AE3:AF3"/>
  </mergeCells>
  <conditionalFormatting sqref="J6">
    <cfRule type="cellIs" dxfId="99" priority="1" operator="equal">
      <formula>0</formula>
    </cfRule>
  </conditionalFormatting>
  <hyperlinks>
    <hyperlink ref="B1:D1" location="INTRO!A1" display="Return to Home Page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J3" sqref="J3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bestFit="1" customWidth="1"/>
    <col min="4" max="4" width="20.5703125" bestFit="1" customWidth="1"/>
    <col min="5" max="5" width="5" bestFit="1" customWidth="1"/>
    <col min="6" max="6" width="7" bestFit="1" customWidth="1"/>
    <col min="8" max="8" width="9.140625" customWidth="1"/>
  </cols>
  <sheetData>
    <row r="1" spans="1:10" x14ac:dyDescent="0.25">
      <c r="A1" t="s">
        <v>580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/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/>
    </row>
    <row r="5" spans="1:10" x14ac:dyDescent="0.25">
      <c r="A5">
        <v>1</v>
      </c>
      <c r="B5">
        <v>7</v>
      </c>
      <c r="C5">
        <v>104531</v>
      </c>
      <c r="D5" t="s">
        <v>417</v>
      </c>
      <c r="E5">
        <v>1997</v>
      </c>
      <c r="F5" t="s">
        <v>98</v>
      </c>
      <c r="I5" s="20">
        <f>IFERROR(VLOOKUP(C5,PRSMen2017[],1,FALSE),0)</f>
        <v>0</v>
      </c>
      <c r="J5" s="20">
        <f>IF(AND(A5&gt;0,ISNUMBER(A5)),IF(fix16M[[#This Row],[ABBib]]&gt;0,J4+1,J4),0)</f>
        <v>0</v>
      </c>
    </row>
    <row r="6" spans="1:10" x14ac:dyDescent="0.25">
      <c r="A6">
        <v>2</v>
      </c>
      <c r="B6">
        <v>1</v>
      </c>
      <c r="C6">
        <v>104529</v>
      </c>
      <c r="D6" t="s">
        <v>489</v>
      </c>
      <c r="E6">
        <v>1997</v>
      </c>
      <c r="F6" t="s">
        <v>98</v>
      </c>
      <c r="I6" s="20">
        <f>IFERROR(VLOOKUP(C6,PRSMen2017[],1,FALSE),0)</f>
        <v>0</v>
      </c>
      <c r="J6" s="20">
        <f>IF(AND(A6&gt;0,ISNUMBER(A6)),IF(fix16M[[#This Row],[ABBib]]&gt;0,J5+1,J5),0)</f>
        <v>0</v>
      </c>
    </row>
    <row r="7" spans="1:10" x14ac:dyDescent="0.25">
      <c r="A7">
        <v>3</v>
      </c>
      <c r="B7">
        <v>14</v>
      </c>
      <c r="C7">
        <v>104539</v>
      </c>
      <c r="D7" t="s">
        <v>593</v>
      </c>
      <c r="E7">
        <v>1997</v>
      </c>
      <c r="F7" t="s">
        <v>98</v>
      </c>
      <c r="I7" s="20">
        <f>IFERROR(VLOOKUP(C7,PRSMen2017[],1,FALSE),0)</f>
        <v>0</v>
      </c>
      <c r="J7" s="20">
        <f>IF(AND(A7&gt;0,ISNUMBER(A7)),IF(fix16M[[#This Row],[ABBib]]&gt;0,J6+1,J6),0)</f>
        <v>0</v>
      </c>
    </row>
    <row r="8" spans="1:10" x14ac:dyDescent="0.25">
      <c r="A8">
        <v>4</v>
      </c>
      <c r="B8">
        <v>2</v>
      </c>
      <c r="C8">
        <v>104582</v>
      </c>
      <c r="D8" t="s">
        <v>435</v>
      </c>
      <c r="E8">
        <v>1998</v>
      </c>
      <c r="F8" t="s">
        <v>98</v>
      </c>
      <c r="I8" s="20">
        <f>IFERROR(VLOOKUP(C8,PRSMen2017[],1,FALSE),0)</f>
        <v>104582</v>
      </c>
      <c r="J8" s="20">
        <f>IF(AND(A8&gt;0,ISNUMBER(A8)),IF(fix16M[[#This Row],[ABBib]]&gt;0,J7+1,J7),0)</f>
        <v>1</v>
      </c>
    </row>
    <row r="9" spans="1:10" x14ac:dyDescent="0.25">
      <c r="A9">
        <v>5</v>
      </c>
      <c r="B9">
        <v>23</v>
      </c>
      <c r="C9">
        <v>104581</v>
      </c>
      <c r="D9" t="s">
        <v>433</v>
      </c>
      <c r="E9">
        <v>1998</v>
      </c>
      <c r="F9" t="s">
        <v>98</v>
      </c>
      <c r="I9" s="20">
        <f>IFERROR(VLOOKUP(C9,PRSMen2017[],1,FALSE),0)</f>
        <v>104581</v>
      </c>
      <c r="J9" s="20">
        <f>IF(AND(A9&gt;0,ISNUMBER(A9)),IF(fix16M[[#This Row],[ABBib]]&gt;0,J8+1,J8),0)</f>
        <v>2</v>
      </c>
    </row>
    <row r="10" spans="1:10" x14ac:dyDescent="0.25">
      <c r="A10">
        <v>6</v>
      </c>
      <c r="B10">
        <v>30</v>
      </c>
      <c r="C10">
        <v>104680</v>
      </c>
      <c r="D10" t="s">
        <v>439</v>
      </c>
      <c r="E10">
        <v>1999</v>
      </c>
      <c r="F10" t="s">
        <v>98</v>
      </c>
      <c r="I10" s="20">
        <f>IFERROR(VLOOKUP(C10,PRSMen2017[],1,FALSE),0)</f>
        <v>104680</v>
      </c>
      <c r="J10" s="20">
        <f>IF(AND(A10&gt;0,ISNUMBER(A10)),IF(fix16M[[#This Row],[ABBib]]&gt;0,J9+1,J9),0)</f>
        <v>3</v>
      </c>
    </row>
    <row r="11" spans="1:10" x14ac:dyDescent="0.25">
      <c r="A11">
        <v>7</v>
      </c>
      <c r="B11">
        <v>19</v>
      </c>
      <c r="C11">
        <v>104845</v>
      </c>
      <c r="D11" t="s">
        <v>429</v>
      </c>
      <c r="E11">
        <v>1999</v>
      </c>
      <c r="F11" t="s">
        <v>98</v>
      </c>
      <c r="I11" s="20">
        <f>IFERROR(VLOOKUP(C11,PRSMen2017[],1,FALSE),0)</f>
        <v>0</v>
      </c>
      <c r="J11" s="20">
        <f>IF(AND(A11&gt;0,ISNUMBER(A11)),IF(fix16M[[#This Row],[ABBib]]&gt;0,J10+1,J10),0)</f>
        <v>3</v>
      </c>
    </row>
    <row r="12" spans="1:10" x14ac:dyDescent="0.25">
      <c r="A12">
        <v>8</v>
      </c>
      <c r="B12">
        <v>29</v>
      </c>
      <c r="C12">
        <v>104888</v>
      </c>
      <c r="D12" t="s">
        <v>472</v>
      </c>
      <c r="E12">
        <v>2000</v>
      </c>
      <c r="F12" t="s">
        <v>98</v>
      </c>
      <c r="I12" s="20">
        <f>IFERROR(VLOOKUP(C12,PRSMen2017[],1,FALSE),0)</f>
        <v>0</v>
      </c>
      <c r="J12" s="20">
        <f>IF(AND(A12&gt;0,ISNUMBER(A12)),IF(fix16M[[#This Row],[ABBib]]&gt;0,J11+1,J11),0)</f>
        <v>3</v>
      </c>
    </row>
    <row r="13" spans="1:10" x14ac:dyDescent="0.25">
      <c r="A13">
        <v>9</v>
      </c>
      <c r="B13">
        <v>21</v>
      </c>
      <c r="C13">
        <v>104620</v>
      </c>
      <c r="D13" t="s">
        <v>487</v>
      </c>
      <c r="E13">
        <v>1998</v>
      </c>
      <c r="F13" t="s">
        <v>98</v>
      </c>
      <c r="I13" s="20">
        <f>IFERROR(VLOOKUP(C13,PRSMen2017[],1,FALSE),0)</f>
        <v>0</v>
      </c>
      <c r="J13" s="20">
        <f>IF(AND(A13&gt;0,ISNUMBER(A13)),IF(fix16M[[#This Row],[ABBib]]&gt;0,J12+1,J12),0)</f>
        <v>3</v>
      </c>
    </row>
    <row r="14" spans="1:10" x14ac:dyDescent="0.25">
      <c r="A14">
        <v>10</v>
      </c>
      <c r="B14">
        <v>33</v>
      </c>
      <c r="C14">
        <v>104890</v>
      </c>
      <c r="D14" t="s">
        <v>491</v>
      </c>
      <c r="E14">
        <v>2000</v>
      </c>
      <c r="F14" t="s">
        <v>98</v>
      </c>
      <c r="I14" s="20">
        <f>IFERROR(VLOOKUP(C14,PRSMen2017[],1,FALSE),0)</f>
        <v>0</v>
      </c>
      <c r="J14" s="20">
        <f>IF(AND(A14&gt;0,ISNUMBER(A14)),IF(fix16M[[#This Row],[ABBib]]&gt;0,J13+1,J13),0)</f>
        <v>3</v>
      </c>
    </row>
    <row r="15" spans="1:10" x14ac:dyDescent="0.25">
      <c r="A15">
        <v>11</v>
      </c>
      <c r="B15">
        <v>47</v>
      </c>
      <c r="C15">
        <v>104917</v>
      </c>
      <c r="D15" t="s">
        <v>478</v>
      </c>
      <c r="E15">
        <v>2000</v>
      </c>
      <c r="F15" t="s">
        <v>98</v>
      </c>
      <c r="I15" s="20">
        <f>IFERROR(VLOOKUP(C15,PRSMen2017[],1,FALSE),0)</f>
        <v>104917</v>
      </c>
      <c r="J15" s="20">
        <f>IF(AND(A15&gt;0,ISNUMBER(A15)),IF(fix16M[[#This Row],[ABBib]]&gt;0,J14+1,J14),0)</f>
        <v>4</v>
      </c>
    </row>
    <row r="16" spans="1:10" x14ac:dyDescent="0.25">
      <c r="A16">
        <v>12</v>
      </c>
      <c r="B16">
        <v>28</v>
      </c>
      <c r="C16">
        <v>104885</v>
      </c>
      <c r="D16" t="s">
        <v>473</v>
      </c>
      <c r="E16">
        <v>2000</v>
      </c>
      <c r="F16" t="s">
        <v>98</v>
      </c>
      <c r="I16" s="20">
        <f>IFERROR(VLOOKUP(C16,PRSMen2017[],1,FALSE),0)</f>
        <v>104885</v>
      </c>
      <c r="J16" s="20">
        <f>IF(AND(A16&gt;0,ISNUMBER(A16)),IF(fix16M[[#This Row],[ABBib]]&gt;0,J15+1,J15),0)</f>
        <v>5</v>
      </c>
    </row>
    <row r="17" spans="1:10" x14ac:dyDescent="0.25">
      <c r="A17">
        <v>13</v>
      </c>
      <c r="B17">
        <v>31</v>
      </c>
      <c r="C17">
        <v>104880</v>
      </c>
      <c r="D17" t="s">
        <v>459</v>
      </c>
      <c r="E17">
        <v>2000</v>
      </c>
      <c r="F17" t="s">
        <v>98</v>
      </c>
      <c r="I17" s="20">
        <f>IFERROR(VLOOKUP(C17,PRSMen2017[],1,FALSE),0)</f>
        <v>104880</v>
      </c>
      <c r="J17" s="20">
        <f>IF(AND(A17&gt;0,ISNUMBER(A17)),IF(fix16M[[#This Row],[ABBib]]&gt;0,J16+1,J16),0)</f>
        <v>6</v>
      </c>
    </row>
    <row r="18" spans="1:10" x14ac:dyDescent="0.25">
      <c r="A18">
        <v>14</v>
      </c>
      <c r="B18">
        <v>39</v>
      </c>
      <c r="C18">
        <v>104683</v>
      </c>
      <c r="D18" t="s">
        <v>496</v>
      </c>
      <c r="E18">
        <v>1999</v>
      </c>
      <c r="F18" t="s">
        <v>98</v>
      </c>
      <c r="I18" s="20">
        <f>IFERROR(VLOOKUP(C18,PRSMen2017[],1,FALSE),0)</f>
        <v>104683</v>
      </c>
      <c r="J18" s="20">
        <f>IF(AND(A18&gt;0,ISNUMBER(A18)),IF(fix16M[[#This Row],[ABBib]]&gt;0,J17+1,J17),0)</f>
        <v>7</v>
      </c>
    </row>
    <row r="19" spans="1:10" x14ac:dyDescent="0.25">
      <c r="A19">
        <v>15</v>
      </c>
      <c r="B19">
        <v>50</v>
      </c>
      <c r="C19">
        <v>104896</v>
      </c>
      <c r="D19" t="s">
        <v>460</v>
      </c>
      <c r="E19">
        <v>2000</v>
      </c>
      <c r="F19" t="s">
        <v>98</v>
      </c>
      <c r="I19" s="20">
        <f>IFERROR(VLOOKUP(C19,PRSMen2017[],1,FALSE),0)</f>
        <v>0</v>
      </c>
      <c r="J19" s="20">
        <f>IF(AND(A19&gt;0,ISNUMBER(A19)),IF(fix16M[[#This Row],[ABBib]]&gt;0,J18+1,J18),0)</f>
        <v>7</v>
      </c>
    </row>
    <row r="20" spans="1:10" x14ac:dyDescent="0.25">
      <c r="A20">
        <v>16</v>
      </c>
      <c r="B20">
        <v>35</v>
      </c>
      <c r="C20">
        <v>104895</v>
      </c>
      <c r="D20" t="s">
        <v>463</v>
      </c>
      <c r="E20">
        <v>2000</v>
      </c>
      <c r="F20" t="s">
        <v>98</v>
      </c>
      <c r="I20" s="20">
        <f>IFERROR(VLOOKUP(C20,PRSMen2017[],1,FALSE),0)</f>
        <v>0</v>
      </c>
      <c r="J20" s="20">
        <f>IF(AND(A20&gt;0,ISNUMBER(A20)),IF(fix16M[[#This Row],[ABBib]]&gt;0,J19+1,J19),0)</f>
        <v>7</v>
      </c>
    </row>
    <row r="21" spans="1:10" x14ac:dyDescent="0.25">
      <c r="A21">
        <v>17</v>
      </c>
      <c r="B21">
        <v>40</v>
      </c>
      <c r="C21">
        <v>104698</v>
      </c>
      <c r="D21" t="s">
        <v>454</v>
      </c>
      <c r="E21">
        <v>1999</v>
      </c>
      <c r="F21" t="s">
        <v>98</v>
      </c>
      <c r="I21" s="20">
        <f>IFERROR(VLOOKUP(C21,PRSMen2017[],1,FALSE),0)</f>
        <v>104698</v>
      </c>
      <c r="J21" s="20">
        <f>IF(AND(A21&gt;0,ISNUMBER(A21)),IF(fix16M[[#This Row],[ABBib]]&gt;0,J20+1,J20),0)</f>
        <v>8</v>
      </c>
    </row>
    <row r="22" spans="1:10" x14ac:dyDescent="0.25">
      <c r="A22">
        <v>18</v>
      </c>
      <c r="B22">
        <v>36</v>
      </c>
      <c r="C22">
        <v>104804</v>
      </c>
      <c r="D22" t="s">
        <v>447</v>
      </c>
      <c r="E22">
        <v>1999</v>
      </c>
      <c r="F22" t="s">
        <v>98</v>
      </c>
      <c r="I22" s="20">
        <f>IFERROR(VLOOKUP(C22,PRSMen2017[],1,FALSE),0)</f>
        <v>0</v>
      </c>
      <c r="J22" s="20">
        <f>IF(AND(A22&gt;0,ISNUMBER(A22)),IF(fix16M[[#This Row],[ABBib]]&gt;0,J21+1,J21),0)</f>
        <v>8</v>
      </c>
    </row>
    <row r="23" spans="1:10" x14ac:dyDescent="0.25">
      <c r="A23">
        <v>19</v>
      </c>
      <c r="B23">
        <v>49</v>
      </c>
      <c r="C23">
        <v>104879</v>
      </c>
      <c r="D23" t="s">
        <v>492</v>
      </c>
      <c r="E23">
        <v>2000</v>
      </c>
      <c r="F23" t="s">
        <v>98</v>
      </c>
      <c r="I23" s="20">
        <f>IFERROR(VLOOKUP(C23,PRSMen2017[],1,FALSE),0)</f>
        <v>104879</v>
      </c>
      <c r="J23" s="20">
        <f>IF(AND(A23&gt;0,ISNUMBER(A23)),IF(fix16M[[#This Row],[ABBib]]&gt;0,J22+1,J22),0)</f>
        <v>9</v>
      </c>
    </row>
    <row r="24" spans="1:10" x14ac:dyDescent="0.25">
      <c r="A24">
        <v>20</v>
      </c>
      <c r="B24">
        <v>41</v>
      </c>
      <c r="C24">
        <v>104688</v>
      </c>
      <c r="D24" t="s">
        <v>456</v>
      </c>
      <c r="E24">
        <v>1999</v>
      </c>
      <c r="F24" t="s">
        <v>98</v>
      </c>
      <c r="I24" s="20">
        <f>IFERROR(VLOOKUP(C24,PRSMen2017[],1,FALSE),0)</f>
        <v>104688</v>
      </c>
      <c r="J24" s="20">
        <f>IF(AND(A24&gt;0,ISNUMBER(A24)),IF(fix16M[[#This Row],[ABBib]]&gt;0,J23+1,J23),0)</f>
        <v>10</v>
      </c>
    </row>
    <row r="25" spans="1:10" x14ac:dyDescent="0.25">
      <c r="A25">
        <v>21</v>
      </c>
      <c r="B25">
        <v>44</v>
      </c>
      <c r="C25">
        <v>104713</v>
      </c>
      <c r="D25" t="s">
        <v>531</v>
      </c>
      <c r="E25">
        <v>1999</v>
      </c>
      <c r="F25" t="s">
        <v>98</v>
      </c>
      <c r="I25" s="20">
        <f>IFERROR(VLOOKUP(C25,PRSMen2017[],1,FALSE),0)</f>
        <v>0</v>
      </c>
      <c r="J25" s="20">
        <f>IF(AND(A25&gt;0,ISNUMBER(A25)),IF(fix16M[[#This Row],[ABBib]]&gt;0,J24+1,J24),0)</f>
        <v>10</v>
      </c>
    </row>
    <row r="26" spans="1:10" x14ac:dyDescent="0.25">
      <c r="A26">
        <v>22</v>
      </c>
      <c r="B26">
        <v>43</v>
      </c>
      <c r="C26">
        <v>104887</v>
      </c>
      <c r="D26" t="s">
        <v>537</v>
      </c>
      <c r="E26">
        <v>2000</v>
      </c>
      <c r="F26" t="s">
        <v>98</v>
      </c>
      <c r="I26" s="20">
        <f>IFERROR(VLOOKUP(C26,PRSMen2017[],1,FALSE),0)</f>
        <v>0</v>
      </c>
      <c r="J26" s="20">
        <f>IF(AND(A26&gt;0,ISNUMBER(A26)),IF(fix16M[[#This Row],[ABBib]]&gt;0,J25+1,J25),0)</f>
        <v>10</v>
      </c>
    </row>
    <row r="27" spans="1:10" x14ac:dyDescent="0.25">
      <c r="A27">
        <v>23</v>
      </c>
      <c r="B27">
        <v>51</v>
      </c>
      <c r="C27">
        <v>104918</v>
      </c>
      <c r="D27" t="s">
        <v>457</v>
      </c>
      <c r="E27">
        <v>2000</v>
      </c>
      <c r="F27" t="s">
        <v>98</v>
      </c>
      <c r="I27" s="20">
        <f>IFERROR(VLOOKUP(C27,PRSMen2017[],1,FALSE),0)</f>
        <v>104918</v>
      </c>
      <c r="J27" s="20">
        <f>IF(AND(A27&gt;0,ISNUMBER(A27)),IF(fix16M[[#This Row],[ABBib]]&gt;0,J26+1,J26),0)</f>
        <v>11</v>
      </c>
    </row>
    <row r="28" spans="1:10" x14ac:dyDescent="0.25">
      <c r="A28">
        <v>24</v>
      </c>
      <c r="B28">
        <v>26</v>
      </c>
      <c r="C28">
        <v>104601</v>
      </c>
      <c r="D28" t="s">
        <v>455</v>
      </c>
      <c r="E28">
        <v>1998</v>
      </c>
      <c r="F28" t="s">
        <v>98</v>
      </c>
      <c r="I28" s="20">
        <f>IFERROR(VLOOKUP(C28,PRSMen2017[],1,FALSE),0)</f>
        <v>104601</v>
      </c>
      <c r="J28" s="20">
        <f>IF(AND(A28&gt;0,ISNUMBER(A28)),IF(fix16M[[#This Row],[ABBib]]&gt;0,J27+1,J27),0)</f>
        <v>12</v>
      </c>
    </row>
    <row r="29" spans="1:10" x14ac:dyDescent="0.25">
      <c r="A29">
        <v>25</v>
      </c>
      <c r="B29">
        <v>59</v>
      </c>
      <c r="C29">
        <v>104875</v>
      </c>
      <c r="D29" t="s">
        <v>474</v>
      </c>
      <c r="E29">
        <v>2000</v>
      </c>
      <c r="F29" t="s">
        <v>98</v>
      </c>
      <c r="I29" s="20">
        <f>IFERROR(VLOOKUP(C29,PRSMen2017[],1,FALSE),0)</f>
        <v>0</v>
      </c>
      <c r="J29" s="20">
        <f>IF(AND(A29&gt;0,ISNUMBER(A29)),IF(fix16M[[#This Row],[ABBib]]&gt;0,J28+1,J28),0)</f>
        <v>12</v>
      </c>
    </row>
    <row r="30" spans="1:10" x14ac:dyDescent="0.25">
      <c r="A30">
        <v>26</v>
      </c>
      <c r="B30">
        <v>58</v>
      </c>
      <c r="C30">
        <v>104877</v>
      </c>
      <c r="D30" t="s">
        <v>542</v>
      </c>
      <c r="E30">
        <v>2000</v>
      </c>
      <c r="F30" t="s">
        <v>98</v>
      </c>
      <c r="I30" s="20">
        <f>IFERROR(VLOOKUP(C30,PRSMen2017[],1,FALSE),0)</f>
        <v>104877</v>
      </c>
      <c r="J30" s="20">
        <f>IF(AND(A30&gt;0,ISNUMBER(A30)),IF(fix16M[[#This Row],[ABBib]]&gt;0,J29+1,J29),0)</f>
        <v>13</v>
      </c>
    </row>
    <row r="31" spans="1:10" x14ac:dyDescent="0.25">
      <c r="A31">
        <v>27</v>
      </c>
      <c r="B31">
        <v>56</v>
      </c>
      <c r="C31">
        <v>104923</v>
      </c>
      <c r="D31" t="s">
        <v>479</v>
      </c>
      <c r="E31">
        <v>2000</v>
      </c>
      <c r="F31" t="s">
        <v>98</v>
      </c>
      <c r="I31" s="20">
        <f>IFERROR(VLOOKUP(C31,PRSMen2017[],1,FALSE),0)</f>
        <v>0</v>
      </c>
      <c r="J31" s="20">
        <f>IF(AND(A31&gt;0,ISNUMBER(A31)),IF(fix16M[[#This Row],[ABBib]]&gt;0,J30+1,J30),0)</f>
        <v>13</v>
      </c>
    </row>
    <row r="32" spans="1:10" x14ac:dyDescent="0.25">
      <c r="A32">
        <v>28</v>
      </c>
      <c r="B32">
        <v>55</v>
      </c>
      <c r="C32">
        <v>104899</v>
      </c>
      <c r="D32" t="s">
        <v>467</v>
      </c>
      <c r="E32">
        <v>2000</v>
      </c>
      <c r="F32" t="s">
        <v>98</v>
      </c>
      <c r="I32" s="20">
        <f>IFERROR(VLOOKUP(C32,PRSMen2017[],1,FALSE),0)</f>
        <v>0</v>
      </c>
      <c r="J32" s="20">
        <f>IF(AND(A32&gt;0,ISNUMBER(A32)),IF(fix16M[[#This Row],[ABBib]]&gt;0,J31+1,J31),0)</f>
        <v>13</v>
      </c>
    </row>
    <row r="33" spans="1:10" x14ac:dyDescent="0.25">
      <c r="A33">
        <v>29</v>
      </c>
      <c r="B33">
        <v>24</v>
      </c>
      <c r="C33">
        <v>104687</v>
      </c>
      <c r="D33" t="s">
        <v>443</v>
      </c>
      <c r="E33">
        <v>1999</v>
      </c>
      <c r="F33" t="s">
        <v>98</v>
      </c>
      <c r="I33" s="20">
        <f>IFERROR(VLOOKUP(C33,PRSMen2017[],1,FALSE),0)</f>
        <v>104687</v>
      </c>
      <c r="J33" s="20">
        <f>IF(AND(A33&gt;0,ISNUMBER(A33)),IF(fix16M[[#This Row],[ABBib]]&gt;0,J32+1,J32),0)</f>
        <v>14</v>
      </c>
    </row>
    <row r="34" spans="1:10" x14ac:dyDescent="0.25">
      <c r="A34">
        <v>30</v>
      </c>
      <c r="B34">
        <v>53</v>
      </c>
      <c r="C34">
        <v>104901</v>
      </c>
      <c r="D34" t="s">
        <v>482</v>
      </c>
      <c r="E34">
        <v>2000</v>
      </c>
      <c r="F34" t="s">
        <v>98</v>
      </c>
      <c r="I34" s="20">
        <f>IFERROR(VLOOKUP(C34,PRSMen2017[],1,FALSE),0)</f>
        <v>0</v>
      </c>
      <c r="J34" s="20">
        <f>IF(AND(A34&gt;0,ISNUMBER(A34)),IF(fix16M[[#This Row],[ABBib]]&gt;0,J33+1,J33),0)</f>
        <v>14</v>
      </c>
    </row>
    <row r="35" spans="1:10" x14ac:dyDescent="0.25">
      <c r="A35">
        <v>31</v>
      </c>
      <c r="B35">
        <v>62</v>
      </c>
      <c r="C35">
        <v>104878</v>
      </c>
      <c r="D35" t="s">
        <v>481</v>
      </c>
      <c r="E35">
        <v>2000</v>
      </c>
      <c r="F35" t="s">
        <v>98</v>
      </c>
      <c r="I35" s="20">
        <f>IFERROR(VLOOKUP(C35,PRSMen2017[],1,FALSE),0)</f>
        <v>104878</v>
      </c>
      <c r="J35" s="20">
        <f>IF(AND(A35&gt;0,ISNUMBER(A35)),IF(fix16M[[#This Row],[ABBib]]&gt;0,J34+1,J34),0)</f>
        <v>15</v>
      </c>
    </row>
    <row r="36" spans="1:10" x14ac:dyDescent="0.25">
      <c r="A36">
        <v>32</v>
      </c>
      <c r="B36">
        <v>60</v>
      </c>
      <c r="C36">
        <v>104588</v>
      </c>
      <c r="D36" t="s">
        <v>469</v>
      </c>
      <c r="E36">
        <v>1998</v>
      </c>
      <c r="F36" t="s">
        <v>98</v>
      </c>
      <c r="I36" s="20">
        <f>IFERROR(VLOOKUP(C36,PRSMen2017[],1,FALSE),0)</f>
        <v>104588</v>
      </c>
      <c r="J36" s="20">
        <f>IF(AND(A36&gt;0,ISNUMBER(A36)),IF(fix16M[[#This Row],[ABBib]]&gt;0,J35+1,J35),0)</f>
        <v>16</v>
      </c>
    </row>
    <row r="37" spans="1:10" x14ac:dyDescent="0.25">
      <c r="A37">
        <v>33</v>
      </c>
      <c r="B37">
        <v>64</v>
      </c>
      <c r="C37">
        <v>104889</v>
      </c>
      <c r="D37" t="s">
        <v>571</v>
      </c>
      <c r="E37">
        <v>2000</v>
      </c>
      <c r="F37" t="s">
        <v>98</v>
      </c>
      <c r="I37" s="20">
        <f>IFERROR(VLOOKUP(C37,PRSMen2017[],1,FALSE),0)</f>
        <v>0</v>
      </c>
      <c r="J37" s="20">
        <f>IF(AND(A37&gt;0,ISNUMBER(A37)),IF(fix16M[[#This Row],[ABBib]]&gt;0,J36+1,J36),0)</f>
        <v>16</v>
      </c>
    </row>
    <row r="38" spans="1:10" x14ac:dyDescent="0.25">
      <c r="A38">
        <v>34</v>
      </c>
      <c r="B38">
        <v>52</v>
      </c>
      <c r="C38">
        <v>104696</v>
      </c>
      <c r="D38" t="s">
        <v>468</v>
      </c>
      <c r="E38">
        <v>1999</v>
      </c>
      <c r="F38" t="s">
        <v>98</v>
      </c>
      <c r="I38" s="20">
        <f>IFERROR(VLOOKUP(C38,PRSMen2017[],1,FALSE),0)</f>
        <v>104696</v>
      </c>
      <c r="J38" s="20">
        <f>IF(AND(A38&gt;0,ISNUMBER(A38)),IF(fix16M[[#This Row],[ABBib]]&gt;0,J37+1,J37),0)</f>
        <v>17</v>
      </c>
    </row>
    <row r="39" spans="1:10" x14ac:dyDescent="0.25">
      <c r="A39" t="s">
        <v>135</v>
      </c>
      <c r="I39" s="20">
        <f>IFERROR(VLOOKUP(C39,PRSMen2017[],1,FALSE),0)</f>
        <v>0</v>
      </c>
      <c r="J39" s="20">
        <f>IF(AND(A39&gt;0,ISNUMBER(A39)),IF(fix16M[[#This Row],[ABBib]]&gt;0,J38+1,J38),0)</f>
        <v>0</v>
      </c>
    </row>
    <row r="40" spans="1:10" x14ac:dyDescent="0.25">
      <c r="I40" s="20">
        <f>IFERROR(VLOOKUP(C40,PRSMen2017[],1,FALSE),0)</f>
        <v>0</v>
      </c>
      <c r="J40" s="20">
        <f>IF(AND(A40&gt;0,ISNUMBER(A40)),IF(fix16M[[#This Row],[ABBib]]&gt;0,J39+1,J39),0)</f>
        <v>0</v>
      </c>
    </row>
    <row r="41" spans="1:10" x14ac:dyDescent="0.25">
      <c r="B41">
        <v>61</v>
      </c>
      <c r="C41">
        <v>104685</v>
      </c>
      <c r="D41" t="s">
        <v>483</v>
      </c>
      <c r="E41">
        <v>1999</v>
      </c>
      <c r="F41" t="s">
        <v>98</v>
      </c>
      <c r="I41" s="20">
        <f>IFERROR(VLOOKUP(C41,PRSMen2017[],1,FALSE),0)</f>
        <v>104685</v>
      </c>
      <c r="J41" s="20">
        <f>IF(AND(A41&gt;0,ISNUMBER(A41)),IF(fix16M[[#This Row],[ABBib]]&gt;0,J40+1,J40),0)</f>
        <v>0</v>
      </c>
    </row>
    <row r="42" spans="1:10" x14ac:dyDescent="0.25">
      <c r="B42">
        <v>16</v>
      </c>
      <c r="C42">
        <v>104378</v>
      </c>
      <c r="D42" t="s">
        <v>440</v>
      </c>
      <c r="E42">
        <v>1996</v>
      </c>
      <c r="F42" t="s">
        <v>98</v>
      </c>
      <c r="I42" s="20">
        <f>IFERROR(VLOOKUP(C42,PRSMen2017[],1,FALSE),0)</f>
        <v>0</v>
      </c>
      <c r="J42" s="20">
        <f>IF(AND(A42&gt;0,ISNUMBER(A42)),IF(fix16M[[#This Row],[ABBib]]&gt;0,J41+1,J41),0)</f>
        <v>0</v>
      </c>
    </row>
    <row r="43" spans="1:10" x14ac:dyDescent="0.25">
      <c r="A43" t="s">
        <v>138</v>
      </c>
      <c r="I43" s="20">
        <f>IFERROR(VLOOKUP(C43,PRSMen2017[],1,FALSE),0)</f>
        <v>0</v>
      </c>
      <c r="J43" s="20">
        <f>IF(AND(A43&gt;0,ISNUMBER(A43)),IF(fix16M[[#This Row],[ABBib]]&gt;0,J42+1,J42),0)</f>
        <v>0</v>
      </c>
    </row>
    <row r="44" spans="1:10" x14ac:dyDescent="0.25">
      <c r="I44" s="20">
        <f>IFERROR(VLOOKUP(C44,PRSMen2017[],1,FALSE),0)</f>
        <v>0</v>
      </c>
      <c r="J44" s="20">
        <f>IF(AND(A44&gt;0,ISNUMBER(A44)),IF(fix16M[[#This Row],[ABBib]]&gt;0,J43+1,J43),0)</f>
        <v>0</v>
      </c>
    </row>
    <row r="45" spans="1:10" x14ac:dyDescent="0.25">
      <c r="B45">
        <v>25</v>
      </c>
      <c r="C45">
        <v>104624</v>
      </c>
      <c r="D45" t="s">
        <v>494</v>
      </c>
      <c r="E45">
        <v>1998</v>
      </c>
      <c r="F45" t="s">
        <v>98</v>
      </c>
      <c r="I45" s="20">
        <f>IFERROR(VLOOKUP(C45,PRSMen2017[],1,FALSE),0)</f>
        <v>0</v>
      </c>
      <c r="J45" s="20">
        <f>IF(AND(A45&gt;0,ISNUMBER(A45)),IF(fix16M[[#This Row],[ABBib]]&gt;0,J44+1,J44),0)</f>
        <v>0</v>
      </c>
    </row>
    <row r="46" spans="1:10" x14ac:dyDescent="0.25">
      <c r="B46">
        <v>20</v>
      </c>
      <c r="C46">
        <v>104694</v>
      </c>
      <c r="D46" t="s">
        <v>430</v>
      </c>
      <c r="E46">
        <v>1999</v>
      </c>
      <c r="F46" t="s">
        <v>98</v>
      </c>
      <c r="I46" s="20">
        <f>IFERROR(VLOOKUP(C46,PRSMen2017[],1,FALSE),0)</f>
        <v>104694</v>
      </c>
      <c r="J46" s="20">
        <f>IF(AND(A46&gt;0,ISNUMBER(A46)),IF(fix16M[[#This Row],[ABBib]]&gt;0,J45+1,J45),0)</f>
        <v>0</v>
      </c>
    </row>
    <row r="47" spans="1:10" x14ac:dyDescent="0.25">
      <c r="B47">
        <v>18</v>
      </c>
      <c r="C47">
        <v>104346</v>
      </c>
      <c r="D47" t="s">
        <v>437</v>
      </c>
      <c r="E47">
        <v>1996</v>
      </c>
      <c r="F47" t="s">
        <v>98</v>
      </c>
      <c r="I47" s="20">
        <f>IFERROR(VLOOKUP(C47,PRSMen2017[],1,FALSE),0)</f>
        <v>104346</v>
      </c>
      <c r="J47" s="20">
        <f>IF(AND(A47&gt;0,ISNUMBER(A47)),IF(fix16M[[#This Row],[ABBib]]&gt;0,J46+1,J46),0)</f>
        <v>0</v>
      </c>
    </row>
    <row r="48" spans="1:10" x14ac:dyDescent="0.25">
      <c r="B48">
        <v>17</v>
      </c>
      <c r="C48">
        <v>104537</v>
      </c>
      <c r="D48" t="s">
        <v>428</v>
      </c>
      <c r="E48">
        <v>1997</v>
      </c>
      <c r="F48" t="s">
        <v>98</v>
      </c>
      <c r="I48" s="20">
        <f>IFERROR(VLOOKUP(C48,PRSMen2017[],1,FALSE),0)</f>
        <v>0</v>
      </c>
      <c r="J48" s="20">
        <f>IF(AND(A48&gt;0,ISNUMBER(A48)),IF(fix16M[[#This Row],[ABBib]]&gt;0,J47+1,J47),0)</f>
        <v>0</v>
      </c>
    </row>
    <row r="49" spans="1:10" x14ac:dyDescent="0.25">
      <c r="A49" t="s">
        <v>144</v>
      </c>
      <c r="I49" s="20">
        <f>IFERROR(VLOOKUP(C49,PRSMen2017[],1,FALSE),0)</f>
        <v>0</v>
      </c>
      <c r="J49" s="20">
        <f>IF(AND(A49&gt;0,ISNUMBER(A49)),IF(fix16M[[#This Row],[ABBib]]&gt;0,J48+1,J48),0)</f>
        <v>0</v>
      </c>
    </row>
    <row r="50" spans="1:10" x14ac:dyDescent="0.25">
      <c r="I50" s="20">
        <f>IFERROR(VLOOKUP(C50,PRSMen2017[],1,FALSE),0)</f>
        <v>0</v>
      </c>
      <c r="J50" s="20">
        <f>IF(AND(A50&gt;0,ISNUMBER(A50)),IF(fix16M[[#This Row],[ABBib]]&gt;0,J49+1,J49),0)</f>
        <v>0</v>
      </c>
    </row>
    <row r="51" spans="1:10" x14ac:dyDescent="0.25">
      <c r="B51">
        <v>63</v>
      </c>
      <c r="C51">
        <v>40622</v>
      </c>
      <c r="D51" t="s">
        <v>547</v>
      </c>
      <c r="E51">
        <v>1994</v>
      </c>
      <c r="F51" t="s">
        <v>274</v>
      </c>
      <c r="I51" s="20">
        <f>IFERROR(VLOOKUP(C51,PRSMen2017[],1,FALSE),0)</f>
        <v>0</v>
      </c>
      <c r="J51" s="20">
        <f>IF(AND(A51&gt;0,ISNUMBER(A51)),IF(fix16M[[#This Row],[ABBib]]&gt;0,J50+1,J50),0)</f>
        <v>0</v>
      </c>
    </row>
    <row r="52" spans="1:10" x14ac:dyDescent="0.25">
      <c r="B52">
        <v>57</v>
      </c>
      <c r="C52">
        <v>104876</v>
      </c>
      <c r="D52" t="s">
        <v>567</v>
      </c>
      <c r="E52">
        <v>2000</v>
      </c>
      <c r="F52" t="s">
        <v>98</v>
      </c>
      <c r="I52" s="20">
        <f>IFERROR(VLOOKUP(C52,PRSMen2017[],1,FALSE),0)</f>
        <v>104876</v>
      </c>
      <c r="J52" s="20">
        <f>IF(AND(A52&gt;0,ISNUMBER(A52)),IF(fix16M[[#This Row],[ABBib]]&gt;0,J51+1,J51),0)</f>
        <v>0</v>
      </c>
    </row>
    <row r="53" spans="1:10" x14ac:dyDescent="0.25">
      <c r="B53">
        <v>54</v>
      </c>
      <c r="C53">
        <v>104686</v>
      </c>
      <c r="D53" t="s">
        <v>464</v>
      </c>
      <c r="E53">
        <v>1999</v>
      </c>
      <c r="F53" t="s">
        <v>98</v>
      </c>
      <c r="I53" s="20">
        <f>IFERROR(VLOOKUP(C53,PRSMen2017[],1,FALSE),0)</f>
        <v>104686</v>
      </c>
      <c r="J53" s="20">
        <f>IF(AND(A53&gt;0,ISNUMBER(A53)),IF(fix16M[[#This Row],[ABBib]]&gt;0,J52+1,J52),0)</f>
        <v>0</v>
      </c>
    </row>
    <row r="54" spans="1:10" x14ac:dyDescent="0.25">
      <c r="B54">
        <v>48</v>
      </c>
      <c r="C54">
        <v>104882</v>
      </c>
      <c r="D54" t="s">
        <v>450</v>
      </c>
      <c r="E54">
        <v>2000</v>
      </c>
      <c r="F54" t="s">
        <v>98</v>
      </c>
      <c r="I54" s="20">
        <f>IFERROR(VLOOKUP(C54,PRSMen2017[],1,FALSE),0)</f>
        <v>104882</v>
      </c>
      <c r="J54" s="20">
        <f>IF(AND(A54&gt;0,ISNUMBER(A54)),IF(fix16M[[#This Row],[ABBib]]&gt;0,J53+1,J53),0)</f>
        <v>0</v>
      </c>
    </row>
    <row r="55" spans="1:10" x14ac:dyDescent="0.25">
      <c r="B55">
        <v>46</v>
      </c>
      <c r="C55">
        <v>104914</v>
      </c>
      <c r="D55" t="s">
        <v>480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IF(AND(A55&gt;0,ISNUMBER(A55)),IF(fix16M[[#This Row],[ABBib]]&gt;0,J54+1,J54),0)</f>
        <v>0</v>
      </c>
    </row>
    <row r="56" spans="1:10" x14ac:dyDescent="0.25">
      <c r="B56">
        <v>45</v>
      </c>
      <c r="C56">
        <v>104708</v>
      </c>
      <c r="D56" t="s">
        <v>445</v>
      </c>
      <c r="E56">
        <v>1999</v>
      </c>
      <c r="F56" t="s">
        <v>98</v>
      </c>
      <c r="I56" s="20">
        <f>IFERROR(VLOOKUP(C56,PRSMen2017[],1,FALSE),0)</f>
        <v>0</v>
      </c>
      <c r="J56" s="20">
        <f>IF(AND(A56&gt;0,ISNUMBER(A56)),IF(fix16M[[#This Row],[ABBib]]&gt;0,J55+1,J55),0)</f>
        <v>0</v>
      </c>
    </row>
    <row r="57" spans="1:10" x14ac:dyDescent="0.25">
      <c r="B57">
        <v>42</v>
      </c>
      <c r="C57">
        <v>104689</v>
      </c>
      <c r="D57" t="s">
        <v>486</v>
      </c>
      <c r="E57">
        <v>1999</v>
      </c>
      <c r="F57" t="s">
        <v>98</v>
      </c>
      <c r="I57" s="20">
        <f>IFERROR(VLOOKUP(C57,PRSMen2017[],1,FALSE),0)</f>
        <v>104689</v>
      </c>
      <c r="J57" s="20">
        <f>IF(AND(A57&gt;0,ISNUMBER(A57)),IF(fix16M[[#This Row],[ABBib]]&gt;0,J56+1,J56),0)</f>
        <v>0</v>
      </c>
    </row>
    <row r="58" spans="1:10" x14ac:dyDescent="0.25">
      <c r="B58">
        <v>38</v>
      </c>
      <c r="C58">
        <v>104682</v>
      </c>
      <c r="D58" t="s">
        <v>495</v>
      </c>
      <c r="E58">
        <v>1999</v>
      </c>
      <c r="F58" t="s">
        <v>98</v>
      </c>
      <c r="I58" s="20">
        <f>IFERROR(VLOOKUP(C58,PRSMen2017[],1,FALSE),0)</f>
        <v>104682</v>
      </c>
      <c r="J58" s="20">
        <f>IF(AND(A58&gt;0,ISNUMBER(A58)),IF(fix16M[[#This Row],[ABBib]]&gt;0,J57+1,J57),0)</f>
        <v>0</v>
      </c>
    </row>
    <row r="59" spans="1:10" x14ac:dyDescent="0.25">
      <c r="B59">
        <v>37</v>
      </c>
      <c r="C59">
        <v>104712</v>
      </c>
      <c r="D59" t="s">
        <v>448</v>
      </c>
      <c r="E59">
        <v>1999</v>
      </c>
      <c r="F59" t="s">
        <v>98</v>
      </c>
      <c r="I59" s="20">
        <f>IFERROR(VLOOKUP(C59,PRSMen2017[],1,FALSE),0)</f>
        <v>0</v>
      </c>
      <c r="J59" s="20">
        <f>IF(AND(A59&gt;0,ISNUMBER(A59)),IF(fix16M[[#This Row],[ABBib]]&gt;0,J58+1,J58),0)</f>
        <v>0</v>
      </c>
    </row>
    <row r="60" spans="1:10" x14ac:dyDescent="0.25">
      <c r="B60">
        <v>34</v>
      </c>
      <c r="C60">
        <v>750107</v>
      </c>
      <c r="D60" t="s">
        <v>452</v>
      </c>
      <c r="E60">
        <v>1998</v>
      </c>
      <c r="F60" t="s">
        <v>453</v>
      </c>
      <c r="I60" s="20">
        <f>IFERROR(VLOOKUP(C60,PRSMen2017[],1,FALSE),0)</f>
        <v>750107</v>
      </c>
      <c r="J60" s="20">
        <f>IF(AND(A60&gt;0,ISNUMBER(A60)),IF(fix16M[[#This Row],[ABBib]]&gt;0,J59+1,J59),0)</f>
        <v>0</v>
      </c>
    </row>
    <row r="61" spans="1:10" x14ac:dyDescent="0.25">
      <c r="B61">
        <v>32</v>
      </c>
      <c r="C61">
        <v>104883</v>
      </c>
      <c r="D61" t="s">
        <v>493</v>
      </c>
      <c r="E61">
        <v>2000</v>
      </c>
      <c r="F61" t="s">
        <v>98</v>
      </c>
      <c r="I61" s="20">
        <f>IFERROR(VLOOKUP(C61,PRSMen2017[],1,FALSE),0)</f>
        <v>104883</v>
      </c>
      <c r="J61" s="20">
        <f>IF(AND(A61&gt;0,ISNUMBER(A61)),IF(fix16M[[#This Row],[ABBib]]&gt;0,J60+1,J60),0)</f>
        <v>0</v>
      </c>
    </row>
    <row r="62" spans="1:10" x14ac:dyDescent="0.25">
      <c r="B62">
        <v>27</v>
      </c>
      <c r="C62">
        <v>104710</v>
      </c>
      <c r="D62" t="s">
        <v>444</v>
      </c>
      <c r="E62">
        <v>1999</v>
      </c>
      <c r="F62" t="s">
        <v>98</v>
      </c>
      <c r="I62" s="20">
        <f>IFERROR(VLOOKUP(C62,PRSMen2017[],1,FALSE),0)</f>
        <v>0</v>
      </c>
      <c r="J62" s="20">
        <f>IF(AND(A62&gt;0,ISNUMBER(A62)),IF(fix16M[[#This Row],[ABBib]]&gt;0,J61+1,J61),0)</f>
        <v>0</v>
      </c>
    </row>
    <row r="63" spans="1:10" x14ac:dyDescent="0.25">
      <c r="B63">
        <v>22</v>
      </c>
      <c r="C63">
        <v>104590</v>
      </c>
      <c r="D63" t="s">
        <v>434</v>
      </c>
      <c r="E63">
        <v>1998</v>
      </c>
      <c r="F63" t="s">
        <v>98</v>
      </c>
      <c r="I63" s="20">
        <f>IFERROR(VLOOKUP(C63,PRSMen2017[],1,FALSE),0)</f>
        <v>104590</v>
      </c>
      <c r="J63" s="20">
        <f>IF(AND(A63&gt;0,ISNUMBER(A63)),IF(fix16M[[#This Row],[ABBib]]&gt;0,J62+1,J62),0)</f>
        <v>0</v>
      </c>
    </row>
    <row r="64" spans="1:10" x14ac:dyDescent="0.25">
      <c r="B64">
        <v>15</v>
      </c>
      <c r="C64">
        <v>104701</v>
      </c>
      <c r="D64" t="s">
        <v>475</v>
      </c>
      <c r="E64">
        <v>1999</v>
      </c>
      <c r="F64" t="s">
        <v>98</v>
      </c>
      <c r="I64" s="20">
        <f>IFERROR(VLOOKUP(C64,PRSMen2017[],1,FALSE),0)</f>
        <v>0</v>
      </c>
      <c r="J64" s="20">
        <f>IF(AND(A64&gt;0,ISNUMBER(A64)),IF(fix16M[[#This Row],[ABBib]]&gt;0,J63+1,J63),0)</f>
        <v>0</v>
      </c>
    </row>
    <row r="65" spans="1:10" x14ac:dyDescent="0.25">
      <c r="B65">
        <v>13</v>
      </c>
      <c r="C65">
        <v>104697</v>
      </c>
      <c r="D65" t="s">
        <v>426</v>
      </c>
      <c r="E65">
        <v>1999</v>
      </c>
      <c r="F65" t="s">
        <v>98</v>
      </c>
      <c r="I65" s="20">
        <f>IFERROR(VLOOKUP(C65,PRSMen2017[],1,FALSE),0)</f>
        <v>104697</v>
      </c>
      <c r="J65" s="20">
        <f>IF(AND(A65&gt;0,ISNUMBER(A65)),IF(fix16M[[#This Row],[ABBib]]&gt;0,J64+1,J64),0)</f>
        <v>0</v>
      </c>
    </row>
    <row r="66" spans="1:10" x14ac:dyDescent="0.25">
      <c r="B66">
        <v>12</v>
      </c>
      <c r="C66">
        <v>104272</v>
      </c>
      <c r="D66" t="s">
        <v>419</v>
      </c>
      <c r="E66">
        <v>1995</v>
      </c>
      <c r="F66" t="s">
        <v>98</v>
      </c>
      <c r="I66" s="20">
        <f>IFERROR(VLOOKUP(C66,PRSMen2017[],1,FALSE),0)</f>
        <v>0</v>
      </c>
      <c r="J66" s="20">
        <f>IF(AND(A66&gt;0,ISNUMBER(A66)),IF(fix16M[[#This Row],[ABBib]]&gt;0,J65+1,J65),0)</f>
        <v>0</v>
      </c>
    </row>
    <row r="67" spans="1:10" x14ac:dyDescent="0.25">
      <c r="B67">
        <v>11</v>
      </c>
      <c r="C67">
        <v>104508</v>
      </c>
      <c r="D67" t="s">
        <v>432</v>
      </c>
      <c r="E67">
        <v>1997</v>
      </c>
      <c r="F67" t="s">
        <v>98</v>
      </c>
      <c r="I67" s="20">
        <f>IFERROR(VLOOKUP(C67,PRSMen2017[],1,FALSE),0)</f>
        <v>0</v>
      </c>
      <c r="J67" s="20">
        <f>IF(AND(A67&gt;0,ISNUMBER(A67)),IF(fix16M[[#This Row],[ABBib]]&gt;0,J66+1,J66),0)</f>
        <v>0</v>
      </c>
    </row>
    <row r="68" spans="1:10" x14ac:dyDescent="0.25">
      <c r="B68">
        <v>10</v>
      </c>
      <c r="C68">
        <v>104467</v>
      </c>
      <c r="D68" t="s">
        <v>418</v>
      </c>
      <c r="E68">
        <v>1997</v>
      </c>
      <c r="F68" t="s">
        <v>98</v>
      </c>
      <c r="I68" s="20">
        <f>IFERROR(VLOOKUP(C68,PRSMen2017[],1,FALSE),0)</f>
        <v>104467</v>
      </c>
      <c r="J68" s="20">
        <f>IF(AND(A68&gt;0,ISNUMBER(A68)),IF(fix16M[[#This Row],[ABBib]]&gt;0,J67+1,J67),0)</f>
        <v>0</v>
      </c>
    </row>
    <row r="69" spans="1:10" x14ac:dyDescent="0.25">
      <c r="B69">
        <v>9</v>
      </c>
      <c r="C69">
        <v>104632</v>
      </c>
      <c r="D69" t="s">
        <v>499</v>
      </c>
      <c r="E69">
        <v>1998</v>
      </c>
      <c r="F69" t="s">
        <v>98</v>
      </c>
      <c r="I69" s="20">
        <f>IFERROR(VLOOKUP(C69,PRSMen2017[],1,FALSE),0)</f>
        <v>0</v>
      </c>
      <c r="J69" s="20">
        <f>IF(AND(A69&gt;0,ISNUMBER(A69)),IF(fix16M[[#This Row],[ABBib]]&gt;0,J68+1,J68),0)</f>
        <v>0</v>
      </c>
    </row>
    <row r="70" spans="1:10" x14ac:dyDescent="0.25">
      <c r="B70">
        <v>8</v>
      </c>
      <c r="C70">
        <v>104354</v>
      </c>
      <c r="D70" t="s">
        <v>421</v>
      </c>
      <c r="E70">
        <v>1996</v>
      </c>
      <c r="F70" t="s">
        <v>98</v>
      </c>
      <c r="I70" s="20">
        <f>IFERROR(VLOOKUP(C70,PRSMen2017[],1,FALSE),0)</f>
        <v>104354</v>
      </c>
      <c r="J70" s="20">
        <f>IF(AND(A70&gt;0,ISNUMBER(A70)),IF(fix16M[[#This Row],[ABBib]]&gt;0,J69+1,J69),0)</f>
        <v>0</v>
      </c>
    </row>
    <row r="71" spans="1:10" x14ac:dyDescent="0.25">
      <c r="B71">
        <v>6</v>
      </c>
      <c r="C71">
        <v>104469</v>
      </c>
      <c r="D71" t="s">
        <v>503</v>
      </c>
      <c r="E71">
        <v>1997</v>
      </c>
      <c r="F71" t="s">
        <v>98</v>
      </c>
      <c r="I71" s="20">
        <f>IFERROR(VLOOKUP(C71,PRSMen2017[],1,FALSE),0)</f>
        <v>104469</v>
      </c>
      <c r="J71" s="20">
        <f>IF(AND(A71&gt;0,ISNUMBER(A71)),IF(fix16M[[#This Row],[ABBib]]&gt;0,J70+1,J70),0)</f>
        <v>0</v>
      </c>
    </row>
    <row r="72" spans="1:10" x14ac:dyDescent="0.25">
      <c r="B72">
        <v>5</v>
      </c>
      <c r="C72">
        <v>104625</v>
      </c>
      <c r="D72" t="s">
        <v>500</v>
      </c>
      <c r="E72">
        <v>1998</v>
      </c>
      <c r="F72" t="s">
        <v>98</v>
      </c>
      <c r="I72" s="20">
        <f>IFERROR(VLOOKUP(C72,PRSMen2017[],1,FALSE),0)</f>
        <v>0</v>
      </c>
      <c r="J72" s="20">
        <f>IF(AND(A72&gt;0,ISNUMBER(A72)),IF(fix16M[[#This Row],[ABBib]]&gt;0,J71+1,J71),0)</f>
        <v>0</v>
      </c>
    </row>
    <row r="73" spans="1:10" x14ac:dyDescent="0.25">
      <c r="B73">
        <v>4</v>
      </c>
      <c r="C73">
        <v>104468</v>
      </c>
      <c r="D73" t="s">
        <v>436</v>
      </c>
      <c r="E73">
        <v>1997</v>
      </c>
      <c r="F73" t="s">
        <v>98</v>
      </c>
      <c r="I73" s="20">
        <f>IFERROR(VLOOKUP(C73,PRSMen2017[],1,FALSE),0)</f>
        <v>104468</v>
      </c>
      <c r="J73" s="20">
        <f>IF(AND(A73&gt;0,ISNUMBER(A73)),IF(fix16M[[#This Row],[ABBib]]&gt;0,J72+1,J72),0)</f>
        <v>0</v>
      </c>
    </row>
    <row r="74" spans="1:10" x14ac:dyDescent="0.25">
      <c r="B74">
        <v>3</v>
      </c>
      <c r="C74">
        <v>104786</v>
      </c>
      <c r="D74" t="s">
        <v>498</v>
      </c>
      <c r="E74">
        <v>1999</v>
      </c>
      <c r="F74" t="s">
        <v>98</v>
      </c>
      <c r="I74" s="20">
        <f>IFERROR(VLOOKUP(C74,PRSMen2017[],1,FALSE),0)</f>
        <v>0</v>
      </c>
      <c r="J74" s="20">
        <f>IF(AND(A74&gt;0,ISNUMBER(A74)),IF(fix16M[[#This Row],[ABBib]]&gt;0,J73+1,J73),0)</f>
        <v>0</v>
      </c>
    </row>
    <row r="75" spans="1:10" x14ac:dyDescent="0.25">
      <c r="A75" s="20"/>
      <c r="B75" s="20"/>
      <c r="C75" s="20"/>
      <c r="D75" s="20"/>
      <c r="E75" s="20"/>
      <c r="F75" s="20"/>
      <c r="I75" s="20">
        <f>IFERROR(VLOOKUP(#REF!,PRSMen2017[],1,FALSE),0)</f>
        <v>0</v>
      </c>
      <c r="J75" s="20" t="e">
        <f>IF(AND(#REF!&gt;0,ISNUMBER(#REF!)),IF(fix16M[[#This Row],[ABBib]]&gt;0,J74+1,J74),0)</f>
        <v>#REF!</v>
      </c>
    </row>
    <row r="76" spans="1:10" x14ac:dyDescent="0.25">
      <c r="I76" s="20">
        <f>IFERROR(VLOOKUP(#REF!,PRSMen2017[],1,FALSE),0)</f>
        <v>0</v>
      </c>
      <c r="J76" s="20" t="e">
        <f>IF(AND(#REF!&gt;0,ISNUMBER(#REF!)),IF(fix16M[[#This Row],[ABBib]]&gt;0,J75+1,J75),0)</f>
        <v>#REF!</v>
      </c>
    </row>
    <row r="77" spans="1:10" x14ac:dyDescent="0.25">
      <c r="I77" s="20">
        <f>IFERROR(VLOOKUP(#REF!,PRSMen2017[],1,FALSE),0)</f>
        <v>0</v>
      </c>
      <c r="J77" s="20" t="e">
        <f>IF(AND(#REF!&gt;0,ISNUMBER(#REF!)),IF(fix16M[[#This Row],[ABBib]]&gt;0,J76+1,J76),0)</f>
        <v>#REF!</v>
      </c>
    </row>
    <row r="78" spans="1:10" x14ac:dyDescent="0.25">
      <c r="I78" s="20">
        <f>IFERROR(VLOOKUP(#REF!,PRSMen2017[],1,FALSE),0)</f>
        <v>0</v>
      </c>
      <c r="J78" s="20" t="e">
        <f>IF(AND(#REF!&gt;0,ISNUMBER(#REF!)),IF(fix16M[[#This Row],[ABBib]]&gt;0,J77+1,J77),0)</f>
        <v>#REF!</v>
      </c>
    </row>
    <row r="79" spans="1:10" x14ac:dyDescent="0.25">
      <c r="I79" s="20">
        <f>IFERROR(VLOOKUP(#REF!,PRSMen2017[],1,FALSE),0)</f>
        <v>0</v>
      </c>
      <c r="J79" s="20" t="e">
        <f>IF(AND(#REF!&gt;0,ISNUMBER(#REF!)),IF(fix16M[[#This Row],[ABBib]]&gt;0,J78+1,J78),0)</f>
        <v>#REF!</v>
      </c>
    </row>
    <row r="80" spans="1:10" x14ac:dyDescent="0.25">
      <c r="I80" s="20">
        <f>IFERROR(VLOOKUP(#REF!,PRSMen2017[],1,FALSE),0)</f>
        <v>0</v>
      </c>
      <c r="J80" s="20" t="e">
        <f>IF(AND(#REF!&gt;0,ISNUMBER(#REF!)),IF(fix16M[[#This Row],[ABBib]]&gt;0,J79+1,J79),0)</f>
        <v>#REF!</v>
      </c>
    </row>
    <row r="81" spans="9:10" x14ac:dyDescent="0.25">
      <c r="I81" s="20">
        <f>IFERROR(VLOOKUP(#REF!,PRSMen2017[],1,FALSE),0)</f>
        <v>0</v>
      </c>
      <c r="J81" s="20" t="e">
        <f>IF(AND(#REF!&gt;0,ISNUMBER(#REF!)),IF(fix16M[[#This Row],[ABBib]]&gt;0,J80+1,J80),0)</f>
        <v>#REF!</v>
      </c>
    </row>
    <row r="82" spans="9:10" x14ac:dyDescent="0.25">
      <c r="I82" s="20">
        <f>IFERROR(VLOOKUP(#REF!,PRSMen2017[],1,FALSE),0)</f>
        <v>0</v>
      </c>
      <c r="J82" s="20" t="e">
        <f>IF(AND(#REF!&gt;0,ISNUMBER(#REF!)),IF(fix16M[[#This Row],[ABBib]]&gt;0,J81+1,J81),0)</f>
        <v>#REF!</v>
      </c>
    </row>
    <row r="83" spans="9:10" x14ac:dyDescent="0.25">
      <c r="I83" s="20">
        <f>IFERROR(VLOOKUP(#REF!,PRSMen2017[],1,FALSE),0)</f>
        <v>0</v>
      </c>
      <c r="J83" s="20" t="e">
        <f>IF(AND(#REF!&gt;0,ISNUMBER(#REF!)),IF(fix16M[[#This Row],[ABBib]]&gt;0,J82+1,J82),0)</f>
        <v>#REF!</v>
      </c>
    </row>
    <row r="84" spans="9:10" x14ac:dyDescent="0.25">
      <c r="I84" s="20">
        <f>IFERROR(VLOOKUP(#REF!,PRSMen2017[],1,FALSE),0)</f>
        <v>0</v>
      </c>
      <c r="J84" s="20" t="e">
        <f>IF(AND(#REF!&gt;0,ISNUMBER(#REF!)),IF(fix16M[[#This Row],[ABBib]]&gt;0,J83+1,J83),0)</f>
        <v>#REF!</v>
      </c>
    </row>
    <row r="85" spans="9:10" x14ac:dyDescent="0.25">
      <c r="I85" s="20">
        <f>IFERROR(VLOOKUP(#REF!,PRSMen2017[],1,FALSE),0)</f>
        <v>0</v>
      </c>
      <c r="J85" s="20" t="e">
        <f>IF(AND(#REF!&gt;0,ISNUMBER(#REF!)),IF(fix16M[[#This Row],[ABBib]]&gt;0,J84+1,J84),0)</f>
        <v>#REF!</v>
      </c>
    </row>
    <row r="86" spans="9:10" x14ac:dyDescent="0.25">
      <c r="I86" s="20">
        <f>IFERROR(VLOOKUP(#REF!,PRSMen2017[],1,FALSE),0)</f>
        <v>0</v>
      </c>
      <c r="J86" s="20" t="e">
        <f>IF(AND(#REF!&gt;0,ISNUMBER(#REF!)),IF(fix16M[[#This Row],[ABBib]]&gt;0,J85+1,J85),0)</f>
        <v>#REF!</v>
      </c>
    </row>
    <row r="87" spans="9:10" x14ac:dyDescent="0.25">
      <c r="I87" s="20">
        <f>IFERROR(VLOOKUP(#REF!,PRSMen2017[],1,FALSE),0)</f>
        <v>0</v>
      </c>
      <c r="J87" s="20" t="e">
        <f>IF(AND(#REF!&gt;0,ISNUMBER(#REF!)),IF(fix16M[[#This Row],[ABBib]]&gt;0,J86+1,J86),0)</f>
        <v>#REF!</v>
      </c>
    </row>
    <row r="88" spans="9:10" x14ac:dyDescent="0.25">
      <c r="I88" s="20">
        <f>IFERROR(VLOOKUP(#REF!,PRSMen2017[],1,FALSE),0)</f>
        <v>0</v>
      </c>
      <c r="J88" s="20" t="e">
        <f>IF(AND(#REF!&gt;0,ISNUMBER(#REF!)),IF(fix16M[[#This Row],[ABBib]]&gt;0,J87+1,J87),0)</f>
        <v>#REF!</v>
      </c>
    </row>
    <row r="89" spans="9:10" x14ac:dyDescent="0.25">
      <c r="I89" s="20">
        <f>IFERROR(VLOOKUP(#REF!,PRSMen2017[],1,FALSE),0)</f>
        <v>0</v>
      </c>
      <c r="J89" s="20" t="e">
        <f>IF(AND(#REF!&gt;0,ISNUMBER(#REF!)),IF(fix16M[[#This Row],[ABBib]]&gt;0,J88+1,J88),0)</f>
        <v>#REF!</v>
      </c>
    </row>
    <row r="90" spans="9:10" x14ac:dyDescent="0.25">
      <c r="I90" s="20">
        <f>IFERROR(VLOOKUP(#REF!,PRSMen2017[],1,FALSE),0)</f>
        <v>0</v>
      </c>
      <c r="J90" s="20" t="e">
        <f>IF(AND(#REF!&gt;0,ISNUMBER(#REF!)),IF(fix16M[[#This Row],[ABBib]]&gt;0,J89+1,J89),0)</f>
        <v>#REF!</v>
      </c>
    </row>
    <row r="91" spans="9:10" x14ac:dyDescent="0.25">
      <c r="I91" s="20">
        <f>IFERROR(VLOOKUP(#REF!,PRSMen2017[],1,FALSE),0)</f>
        <v>0</v>
      </c>
      <c r="J91" s="20" t="e">
        <f>IF(AND(#REF!&gt;0,ISNUMBER(#REF!)),IF(fix16M[[#This Row],[ABBib]]&gt;0,J90+1,J90),0)</f>
        <v>#REF!</v>
      </c>
    </row>
    <row r="92" spans="9:10" x14ac:dyDescent="0.25">
      <c r="I92" s="20">
        <f>IFERROR(VLOOKUP(#REF!,PRSMen2017[],1,FALSE),0)</f>
        <v>0</v>
      </c>
      <c r="J92" s="20" t="e">
        <f>IF(AND(#REF!&gt;0,ISNUMBER(#REF!)),IF(fix16M[[#This Row],[ABBib]]&gt;0,J91+1,J91),0)</f>
        <v>#REF!</v>
      </c>
    </row>
    <row r="93" spans="9:10" x14ac:dyDescent="0.25">
      <c r="I93" s="20">
        <f>IFERROR(VLOOKUP(#REF!,PRSMen2017[],1,FALSE),0)</f>
        <v>0</v>
      </c>
      <c r="J93" s="20" t="e">
        <f>IF(AND(#REF!&gt;0,ISNUMBER(#REF!)),IF(fix16M[[#This Row],[ABBib]]&gt;0,J92+1,J92),0)</f>
        <v>#REF!</v>
      </c>
    </row>
    <row r="94" spans="9:10" x14ac:dyDescent="0.25">
      <c r="I94" s="20">
        <f>IFERROR(VLOOKUP(#REF!,PRSMen2017[],1,FALSE),0)</f>
        <v>0</v>
      </c>
      <c r="J94" s="20" t="e">
        <f>IF(AND(#REF!&gt;0,ISNUMBER(#REF!)),IF(fix16M[[#This Row],[ABBib]]&gt;0,J93+1,J93),0)</f>
        <v>#REF!</v>
      </c>
    </row>
    <row r="95" spans="9:10" x14ac:dyDescent="0.25">
      <c r="I95" s="20">
        <f>IFERROR(VLOOKUP(#REF!,PRSMen2017[],1,FALSE),0)</f>
        <v>0</v>
      </c>
      <c r="J95" s="20" t="e">
        <f>IF(AND(#REF!&gt;0,ISNUMBER(#REF!)),IF(fix16M[[#This Row],[ABBib]]&gt;0,J94+1,J94),0)</f>
        <v>#REF!</v>
      </c>
    </row>
    <row r="96" spans="9:10" x14ac:dyDescent="0.25">
      <c r="I96" s="20">
        <f>IFERROR(VLOOKUP(#REF!,PRSMen2017[],1,FALSE),0)</f>
        <v>0</v>
      </c>
      <c r="J96" s="20" t="e">
        <f>IF(AND(#REF!&gt;0,ISNUMBER(#REF!)),IF(fix16M[[#This Row],[ABBib]]&gt;0,J95+1,J95),0)</f>
        <v>#REF!</v>
      </c>
    </row>
    <row r="97" spans="9:10" x14ac:dyDescent="0.25">
      <c r="I97" s="20">
        <f>IFERROR(VLOOKUP(#REF!,PRSMen2017[],1,FALSE),0)</f>
        <v>0</v>
      </c>
      <c r="J97" s="20" t="e">
        <f>IF(AND(#REF!&gt;0,ISNUMBER(#REF!)),IF(fix16M[[#This Row],[ABBib]]&gt;0,J96+1,J96),0)</f>
        <v>#REF!</v>
      </c>
    </row>
    <row r="98" spans="9:10" x14ac:dyDescent="0.25">
      <c r="I98" s="20">
        <f>IFERROR(VLOOKUP(#REF!,PRSMen2017[],1,FALSE),0)</f>
        <v>0</v>
      </c>
      <c r="J98" s="20" t="e">
        <f>IF(AND(#REF!&gt;0,ISNUMBER(#REF!)),IF(fix16M[[#This Row],[ABBib]]&gt;0,J97+1,J97),0)</f>
        <v>#REF!</v>
      </c>
    </row>
    <row r="99" spans="9:10" x14ac:dyDescent="0.25">
      <c r="I99" s="20">
        <f>IFERROR(VLOOKUP(#REF!,PRSMen2017[],1,FALSE),0)</f>
        <v>0</v>
      </c>
      <c r="J99" s="20" t="e">
        <f>IF(AND(#REF!&gt;0,ISNUMBER(#REF!)),IF(fix16M[[#This Row],[ABBib]]&gt;0,J98+1,J98),0)</f>
        <v>#REF!</v>
      </c>
    </row>
    <row r="100" spans="9:10" x14ac:dyDescent="0.25">
      <c r="I100" s="20">
        <f>IFERROR(VLOOKUP(#REF!,PRSMen2017[],1,FALSE),0)</f>
        <v>0</v>
      </c>
      <c r="J100" s="20" t="e">
        <f>IF(AND(#REF!&gt;0,ISNUMBER(#REF!)),IF(fix16M[[#This Row],[ABBib]]&gt;0,J99+1,J99),0)</f>
        <v>#REF!</v>
      </c>
    </row>
    <row r="101" spans="9:10" x14ac:dyDescent="0.25">
      <c r="I101" s="20">
        <f>IFERROR(VLOOKUP(#REF!,PRSMen2017[],1,FALSE),0)</f>
        <v>0</v>
      </c>
      <c r="J101" s="20" t="e">
        <f>IF(AND(#REF!&gt;0,ISNUMBER(#REF!)),IF(fix16M[[#This Row],[ABBib]]&gt;0,J100+1,J100),0)</f>
        <v>#REF!</v>
      </c>
    </row>
    <row r="102" spans="9:10" x14ac:dyDescent="0.25">
      <c r="I102" s="20">
        <f>IFERROR(VLOOKUP(#REF!,PRSMen2017[],1,FALSE),0)</f>
        <v>0</v>
      </c>
      <c r="J102" s="20" t="e">
        <f>IF(AND(#REF!&gt;0,ISNUMBER(#REF!)),IF(fix16M[[#This Row],[ABBib]]&gt;0,J101+1,J101),0)</f>
        <v>#REF!</v>
      </c>
    </row>
    <row r="103" spans="9:10" x14ac:dyDescent="0.25">
      <c r="I103" s="20">
        <f>IFERROR(VLOOKUP(#REF!,PRSMen2017[],1,FALSE),0)</f>
        <v>0</v>
      </c>
      <c r="J103" s="20" t="e">
        <f>IF(AND(#REF!&gt;0,ISNUMBER(#REF!)),IF(fix16M[[#This Row],[ABBib]]&gt;0,J102+1,J102),0)</f>
        <v>#REF!</v>
      </c>
    </row>
    <row r="104" spans="9:10" x14ac:dyDescent="0.25">
      <c r="I104" s="20">
        <f>IFERROR(VLOOKUP(#REF!,PRSMen2017[],1,FALSE),0)</f>
        <v>0</v>
      </c>
      <c r="J104" s="20" t="e">
        <f>IF(AND(#REF!&gt;0,ISNUMBER(#REF!)),IF(fix16M[[#This Row],[ABBib]]&gt;0,J103+1,J103),0)</f>
        <v>#REF!</v>
      </c>
    </row>
    <row r="105" spans="9:10" x14ac:dyDescent="0.25">
      <c r="I105" s="20">
        <f>IFERROR(VLOOKUP(#REF!,PRSMen2017[],1,FALSE),0)</f>
        <v>0</v>
      </c>
      <c r="J105" s="20" t="e">
        <f>IF(AND(#REF!&gt;0,ISNUMBER(#REF!)),IF(fix16M[[#This Row],[ABBib]]&gt;0,J104+1,J104),0)</f>
        <v>#REF!</v>
      </c>
    </row>
    <row r="106" spans="9:10" x14ac:dyDescent="0.25">
      <c r="I106" s="20">
        <f>IFERROR(VLOOKUP(#REF!,PRSMen2017[],1,FALSE),0)</f>
        <v>0</v>
      </c>
      <c r="J106" s="20" t="e">
        <f>IF(AND(#REF!&gt;0,ISNUMBER(#REF!)),IF(fix16M[[#This Row],[ABBib]]&gt;0,J105+1,J105),0)</f>
        <v>#REF!</v>
      </c>
    </row>
    <row r="107" spans="9:10" x14ac:dyDescent="0.25">
      <c r="I107" s="20">
        <f>IFERROR(VLOOKUP(#REF!,PRSMen2017[],1,FALSE),0)</f>
        <v>0</v>
      </c>
      <c r="J107" s="20" t="e">
        <f>IF(AND(#REF!&gt;0,ISNUMBER(#REF!)),IF(fix16M[[#This Row],[ABBib]]&gt;0,J106+1,J106),0)</f>
        <v>#REF!</v>
      </c>
    </row>
    <row r="108" spans="9:10" x14ac:dyDescent="0.25">
      <c r="I108" s="20">
        <f>IFERROR(VLOOKUP(#REF!,PRSMen2017[],1,FALSE),0)</f>
        <v>0</v>
      </c>
      <c r="J108" s="20" t="e">
        <f>IF(AND(#REF!&gt;0,ISNUMBER(#REF!)),IF(fix16M[[#This Row],[ABBib]]&gt;0,J107+1,J107),0)</f>
        <v>#REF!</v>
      </c>
    </row>
    <row r="109" spans="9:10" x14ac:dyDescent="0.25">
      <c r="I109" s="20">
        <f>IFERROR(VLOOKUP(#REF!,PRSMen2017[],1,FALSE),0)</f>
        <v>0</v>
      </c>
      <c r="J109" s="20" t="e">
        <f>IF(AND(#REF!&gt;0,ISNUMBER(#REF!)),IF(fix16M[[#This Row],[ABBib]]&gt;0,J108+1,J108),0)</f>
        <v>#REF!</v>
      </c>
    </row>
    <row r="110" spans="9:10" x14ac:dyDescent="0.25">
      <c r="I110" s="20">
        <f>IFERROR(VLOOKUP(#REF!,PRSMen2017[],1,FALSE),0)</f>
        <v>0</v>
      </c>
      <c r="J110" s="20" t="e">
        <f>IF(AND(#REF!&gt;0,ISNUMBER(#REF!)),IF(fix16M[[#This Row],[ABBib]]&gt;0,J109+1,J109),0)</f>
        <v>#REF!</v>
      </c>
    </row>
    <row r="111" spans="9:10" x14ac:dyDescent="0.25">
      <c r="I111" s="20">
        <f>IFERROR(VLOOKUP(#REF!,PRSMen2017[],1,FALSE),0)</f>
        <v>0</v>
      </c>
      <c r="J111" s="20" t="e">
        <f>IF(AND(#REF!&gt;0,ISNUMBER(#REF!)),IF(fix16M[[#This Row],[ABBib]]&gt;0,J110+1,J110),0)</f>
        <v>#REF!</v>
      </c>
    </row>
    <row r="112" spans="9:10" x14ac:dyDescent="0.25">
      <c r="I112" s="20">
        <f>IFERROR(VLOOKUP(#REF!,PRSMen2017[],1,FALSE),0)</f>
        <v>0</v>
      </c>
      <c r="J112" s="20" t="e">
        <f>IF(AND(#REF!&gt;0,ISNUMBER(#REF!)),IF(fix16M[[#This Row],[ABBib]]&gt;0,J111+1,J111),0)</f>
        <v>#REF!</v>
      </c>
    </row>
    <row r="113" spans="9:10" x14ac:dyDescent="0.25">
      <c r="I113" s="20">
        <f>IFERROR(VLOOKUP(#REF!,PRSMen2017[],1,FALSE),0)</f>
        <v>0</v>
      </c>
      <c r="J113" s="20" t="e">
        <f>IF(AND(#REF!&gt;0,ISNUMBER(#REF!)),IF(fix16M[[#This Row],[ABBib]]&gt;0,J112+1,J112),0)</f>
        <v>#REF!</v>
      </c>
    </row>
    <row r="114" spans="9:10" x14ac:dyDescent="0.25">
      <c r="I114" s="20">
        <f>IFERROR(VLOOKUP(#REF!,PRSMen2017[],1,FALSE),0)</f>
        <v>0</v>
      </c>
      <c r="J114" s="20" t="e">
        <f>IF(AND(#REF!&gt;0,ISNUMBER(#REF!)),IF(fix16M[[#This Row],[ABBib]]&gt;0,J113+1,J113),0)</f>
        <v>#REF!</v>
      </c>
    </row>
    <row r="115" spans="9:10" x14ac:dyDescent="0.25">
      <c r="I115" s="20">
        <f>IFERROR(VLOOKUP(#REF!,PRSMen2017[],1,FALSE),0)</f>
        <v>0</v>
      </c>
      <c r="J115" s="20" t="e">
        <f>IF(AND(#REF!&gt;0,ISNUMBER(#REF!)),IF(fix16M[[#This Row],[ABBib]]&gt;0,J114+1,J114),0)</f>
        <v>#REF!</v>
      </c>
    </row>
    <row r="116" spans="9:10" x14ac:dyDescent="0.25">
      <c r="I116" s="20">
        <f>IFERROR(VLOOKUP(#REF!,PRSMen2017[],1,FALSE),0)</f>
        <v>0</v>
      </c>
      <c r="J116" s="20" t="e">
        <f>IF(AND(#REF!&gt;0,ISNUMBER(#REF!)),IF(fix16M[[#This Row],[ABBib]]&gt;0,J115+1,J115),0)</f>
        <v>#REF!</v>
      </c>
    </row>
    <row r="117" spans="9:10" x14ac:dyDescent="0.25">
      <c r="I117" s="20">
        <f>IFERROR(VLOOKUP(#REF!,PRSMen2017[],1,FALSE),0)</f>
        <v>0</v>
      </c>
      <c r="J117" s="20" t="e">
        <f>IF(AND(#REF!&gt;0,ISNUMBER(#REF!)),IF(fix16M[[#This Row],[ABBib]]&gt;0,J116+1,J116),0)</f>
        <v>#REF!</v>
      </c>
    </row>
    <row r="118" spans="9:10" x14ac:dyDescent="0.25">
      <c r="I118" s="20">
        <f>IFERROR(VLOOKUP(#REF!,PRSMen2017[],1,FALSE),0)</f>
        <v>0</v>
      </c>
      <c r="J118" s="20" t="e">
        <f>IF(AND(#REF!&gt;0,ISNUMBER(#REF!)),IF(fix16M[[#This Row],[ABBib]]&gt;0,J117+1,J117),0)</f>
        <v>#REF!</v>
      </c>
    </row>
    <row r="119" spans="9:10" x14ac:dyDescent="0.25">
      <c r="I119" s="20">
        <f>IFERROR(VLOOKUP(#REF!,PRSMen2017[],1,FALSE),0)</f>
        <v>0</v>
      </c>
      <c r="J119" s="20" t="e">
        <f>IF(AND(#REF!&gt;0,ISNUMBER(#REF!)),IF(fix16M[[#This Row],[ABBib]]&gt;0,J118+1,J118),0)</f>
        <v>#REF!</v>
      </c>
    </row>
    <row r="120" spans="9:10" x14ac:dyDescent="0.25">
      <c r="I120" s="20">
        <f>IFERROR(VLOOKUP(#REF!,PRSMen2017[],1,FALSE),0)</f>
        <v>0</v>
      </c>
      <c r="J120" s="20" t="e">
        <f>IF(AND(#REF!&gt;0,ISNUMBER(#REF!)),IF(fix16M[[#This Row],[ABBib]]&gt;0,J119+1,J119),0)</f>
        <v>#REF!</v>
      </c>
    </row>
    <row r="121" spans="9:10" x14ac:dyDescent="0.25">
      <c r="I121" s="20">
        <f>IFERROR(VLOOKUP(#REF!,PRSMen2017[],1,FALSE),0)</f>
        <v>0</v>
      </c>
      <c r="J121" s="20" t="e">
        <f>IF(AND(#REF!&gt;0,ISNUMBER(#REF!)),IF(fix16M[[#This Row],[ABBib]]&gt;0,J120+1,J120),0)</f>
        <v>#REF!</v>
      </c>
    </row>
    <row r="122" spans="9:10" x14ac:dyDescent="0.25">
      <c r="I122" s="20">
        <f>IFERROR(VLOOKUP(#REF!,PRSMen2017[],1,FALSE),0)</f>
        <v>0</v>
      </c>
      <c r="J122" s="20" t="e">
        <f>IF(AND(#REF!&gt;0,ISNUMBER(#REF!)),IF(fix16M[[#This Row],[ABBib]]&gt;0,J121+1,J121),0)</f>
        <v>#REF!</v>
      </c>
    </row>
    <row r="123" spans="9:10" x14ac:dyDescent="0.25">
      <c r="I123" s="20">
        <f>IFERROR(VLOOKUP(#REF!,PRSMen2017[],1,FALSE),0)</f>
        <v>0</v>
      </c>
      <c r="J123" s="20" t="e">
        <f>IF(AND(#REF!&gt;0,ISNUMBER(#REF!)),IF(fix16M[[#This Row],[ABBib]]&gt;0,J122+1,J122),0)</f>
        <v>#REF!</v>
      </c>
    </row>
    <row r="124" spans="9:10" x14ac:dyDescent="0.25">
      <c r="I124" s="20">
        <f>IFERROR(VLOOKUP(#REF!,PRSMen2017[],1,FALSE),0)</f>
        <v>0</v>
      </c>
      <c r="J124" s="20" t="e">
        <f>IF(AND(#REF!&gt;0,ISNUMBER(#REF!)),IF(fix16M[[#This Row],[ABBib]]&gt;0,J123+1,J123),0)</f>
        <v>#REF!</v>
      </c>
    </row>
    <row r="125" spans="9:10" x14ac:dyDescent="0.25">
      <c r="I125" s="20">
        <f>IFERROR(VLOOKUP(#REF!,PRSMen2017[],1,FALSE),0)</f>
        <v>0</v>
      </c>
      <c r="J125" s="20" t="e">
        <f>IF(AND(#REF!&gt;0,ISNUMBER(#REF!)),IF(fix16M[[#This Row],[ABBib]]&gt;0,J124+1,J124),0)</f>
        <v>#REF!</v>
      </c>
    </row>
    <row r="126" spans="9:10" x14ac:dyDescent="0.25">
      <c r="I126" s="20">
        <f>IFERROR(VLOOKUP(#REF!,PRSMen2017[],1,FALSE),0)</f>
        <v>0</v>
      </c>
      <c r="J126" s="20" t="e">
        <f>IF(AND(#REF!&gt;0,ISNUMBER(#REF!)),IF(fix16M[[#This Row],[ABBib]]&gt;0,J125+1,J125),0)</f>
        <v>#REF!</v>
      </c>
    </row>
    <row r="127" spans="9:10" x14ac:dyDescent="0.25">
      <c r="I127" s="20">
        <f>IFERROR(VLOOKUP(#REF!,PRSMen2017[],1,FALSE),0)</f>
        <v>0</v>
      </c>
      <c r="J127" s="20" t="e">
        <f>IF(AND(#REF!&gt;0,ISNUMBER(#REF!)),IF(fix16M[[#This Row],[ABBib]]&gt;0,J126+1,J126),0)</f>
        <v>#REF!</v>
      </c>
    </row>
    <row r="128" spans="9:10" x14ac:dyDescent="0.25">
      <c r="I128" s="20">
        <f>IFERROR(VLOOKUP(#REF!,PRSMen2017[],1,FALSE),0)</f>
        <v>0</v>
      </c>
      <c r="J128" s="20" t="e">
        <f>IF(AND(#REF!&gt;0,ISNUMBER(#REF!)),IF(fix16M[[#This Row],[ABBib]]&gt;0,J127+1,J127),0)</f>
        <v>#REF!</v>
      </c>
    </row>
    <row r="129" spans="9:10" x14ac:dyDescent="0.25">
      <c r="I129" s="20">
        <f>IFERROR(VLOOKUP(#REF!,PRSMen2017[],1,FALSE),0)</f>
        <v>0</v>
      </c>
      <c r="J129" s="20" t="e">
        <f>IF(AND(#REF!&gt;0,ISNUMBER(#REF!)),IF(fix16M[[#This Row],[ABBib]]&gt;0,J128+1,J128),0)</f>
        <v>#REF!</v>
      </c>
    </row>
    <row r="130" spans="9:10" x14ac:dyDescent="0.25">
      <c r="I130" s="20">
        <f>IFERROR(VLOOKUP(#REF!,PRSMen2017[],1,FALSE),0)</f>
        <v>0</v>
      </c>
      <c r="J130" s="20" t="e">
        <f>IF(AND(#REF!&gt;0,ISNUMBER(#REF!)),IF(fix16M[[#This Row],[ABBib]]&gt;0,J129+1,J129),0)</f>
        <v>#REF!</v>
      </c>
    </row>
    <row r="131" spans="9:10" x14ac:dyDescent="0.25">
      <c r="I131" s="20">
        <f>IFERROR(VLOOKUP(#REF!,PRSMen2017[],1,FALSE),0)</f>
        <v>0</v>
      </c>
      <c r="J131" s="20" t="e">
        <f>IF(AND(#REF!&gt;0,ISNUMBER(#REF!)),IF(fix16M[[#This Row],[ABBib]]&gt;0,J130+1,J130),0)</f>
        <v>#REF!</v>
      </c>
    </row>
    <row r="132" spans="9:10" x14ac:dyDescent="0.25">
      <c r="I132" s="20">
        <f>IFERROR(VLOOKUP(#REF!,PRSMen2017[],1,FALSE),0)</f>
        <v>0</v>
      </c>
      <c r="J132" s="20" t="e">
        <f>IF(AND(#REF!&gt;0,ISNUMBER(#REF!)),IF(fix16M[[#This Row],[ABBib]]&gt;0,J131+1,J131),0)</f>
        <v>#REF!</v>
      </c>
    </row>
    <row r="133" spans="9:10" x14ac:dyDescent="0.25">
      <c r="I133" s="20">
        <f>IFERROR(VLOOKUP(#REF!,PRSMen2017[],1,FALSE),0)</f>
        <v>0</v>
      </c>
      <c r="J133" s="20" t="e">
        <f>IF(AND(#REF!&gt;0,ISNUMBER(#REF!)),IF(fix16M[[#This Row],[ABBib]]&gt;0,J132+1,J132),0)</f>
        <v>#REF!</v>
      </c>
    </row>
    <row r="134" spans="9:10" x14ac:dyDescent="0.25">
      <c r="I134" s="20">
        <f>IFERROR(VLOOKUP(#REF!,PRSMen2017[],1,FALSE),0)</f>
        <v>0</v>
      </c>
      <c r="J134" s="20" t="e">
        <f>IF(AND(#REF!&gt;0,ISNUMBER(#REF!)),IF(fix16M[[#This Row],[ABBib]]&gt;0,J133+1,J133),0)</f>
        <v>#REF!</v>
      </c>
    </row>
    <row r="135" spans="9:10" x14ac:dyDescent="0.25">
      <c r="I135" s="20">
        <f>IFERROR(VLOOKUP(#REF!,PRSMen2017[],1,FALSE),0)</f>
        <v>0</v>
      </c>
      <c r="J135" s="20" t="e">
        <f>IF(AND(#REF!&gt;0,ISNUMBER(#REF!)),IF(fix16M[[#This Row],[ABBib]]&gt;0,J134+1,J134),0)</f>
        <v>#REF!</v>
      </c>
    </row>
    <row r="136" spans="9:10" x14ac:dyDescent="0.25">
      <c r="I136" s="20">
        <f>IFERROR(VLOOKUP(#REF!,PRSMen2017[],1,FALSE),0)</f>
        <v>0</v>
      </c>
      <c r="J136" s="20" t="e">
        <f>IF(AND(#REF!&gt;0,ISNUMBER(#REF!)),IF(fix16M[[#This Row],[ABBib]]&gt;0,J135+1,J135),0)</f>
        <v>#REF!</v>
      </c>
    </row>
    <row r="137" spans="9:10" x14ac:dyDescent="0.25">
      <c r="I137" s="20">
        <f>IFERROR(VLOOKUP(#REF!,PRSMen2017[],1,FALSE),0)</f>
        <v>0</v>
      </c>
      <c r="J137" s="20" t="e">
        <f>IF(AND(#REF!&gt;0,ISNUMBER(#REF!)),IF(fix16M[[#This Row],[ABBib]]&gt;0,J136+1,J136),0)</f>
        <v>#REF!</v>
      </c>
    </row>
    <row r="138" spans="9:10" x14ac:dyDescent="0.25">
      <c r="I138" s="20">
        <f>IFERROR(VLOOKUP(#REF!,PRSMen2017[],1,FALSE),0)</f>
        <v>0</v>
      </c>
      <c r="J138" s="20" t="e">
        <f>IF(AND(#REF!&gt;0,ISNUMBER(#REF!)),IF(fix16M[[#This Row],[ABBib]]&gt;0,J137+1,J137),0)</f>
        <v>#REF!</v>
      </c>
    </row>
    <row r="139" spans="9:10" x14ac:dyDescent="0.25">
      <c r="I139" s="20">
        <f>IFERROR(VLOOKUP(#REF!,PRSMen2017[],1,FALSE),0)</f>
        <v>0</v>
      </c>
      <c r="J139" s="20" t="e">
        <f>IF(AND(#REF!&gt;0,ISNUMBER(#REF!)),IF(fix16M[[#This Row],[ABBib]]&gt;0,J138+1,J138),0)</f>
        <v>#REF!</v>
      </c>
    </row>
    <row r="140" spans="9:10" x14ac:dyDescent="0.25">
      <c r="I140" s="20">
        <f>IFERROR(VLOOKUP(#REF!,PRSMen2017[],1,FALSE),0)</f>
        <v>0</v>
      </c>
      <c r="J140" s="20" t="e">
        <f>IF(AND(#REF!&gt;0,ISNUMBER(#REF!)),IF(fix16M[[#This Row],[ABBib]]&gt;0,J139+1,J139),0)</f>
        <v>#REF!</v>
      </c>
    </row>
    <row r="141" spans="9:10" x14ac:dyDescent="0.25">
      <c r="I141" s="20">
        <f>IFERROR(VLOOKUP(#REF!,PRSMen2017[],1,FALSE),0)</f>
        <v>0</v>
      </c>
      <c r="J141" s="20" t="e">
        <f>IF(AND(#REF!&gt;0,ISNUMBER(#REF!)),IF(fix16M[[#This Row],[ABBib]]&gt;0,J140+1,J140),0)</f>
        <v>#REF!</v>
      </c>
    </row>
    <row r="142" spans="9:10" x14ac:dyDescent="0.25">
      <c r="I142" s="20">
        <f>IFERROR(VLOOKUP(#REF!,PRSMen2017[],1,FALSE),0)</f>
        <v>0</v>
      </c>
      <c r="J142" s="20" t="e">
        <f>IF(AND(#REF!&gt;0,ISNUMBER(#REF!)),IF(fix16M[[#This Row],[ABBib]]&gt;0,J141+1,J141),0)</f>
        <v>#REF!</v>
      </c>
    </row>
    <row r="143" spans="9:10" x14ac:dyDescent="0.25">
      <c r="I143" s="20">
        <f>IFERROR(VLOOKUP(#REF!,PRSMen2017[],1,FALSE),0)</f>
        <v>0</v>
      </c>
      <c r="J143" s="20" t="e">
        <f>IF(AND(#REF!&gt;0,ISNUMBER(#REF!)),IF(fix16M[[#This Row],[ABBib]]&gt;0,J142+1,J142),0)</f>
        <v>#REF!</v>
      </c>
    </row>
    <row r="144" spans="9:10" x14ac:dyDescent="0.25">
      <c r="I144" s="20">
        <f>IFERROR(VLOOKUP(#REF!,PRSMen2017[],1,FALSE),0)</f>
        <v>0</v>
      </c>
      <c r="J144" s="20" t="e">
        <f>IF(AND(#REF!&gt;0,ISNUMBER(#REF!)),IF(fix16M[[#This Row],[ABBib]]&gt;0,J143+1,J143),0)</f>
        <v>#REF!</v>
      </c>
    </row>
    <row r="145" spans="9:10" x14ac:dyDescent="0.25">
      <c r="I145" s="20">
        <f>IFERROR(VLOOKUP(#REF!,PRSMen2017[],1,FALSE),0)</f>
        <v>0</v>
      </c>
      <c r="J145" s="20" t="e">
        <f>IF(AND(#REF!&gt;0,ISNUMBER(#REF!)),IF(fix16M[[#This Row],[ABBib]]&gt;0,J144+1,J144),0)</f>
        <v>#REF!</v>
      </c>
    </row>
    <row r="146" spans="9:10" x14ac:dyDescent="0.25">
      <c r="I146" s="20">
        <f>IFERROR(VLOOKUP(#REF!,PRSMen2017[],1,FALSE),0)</f>
        <v>0</v>
      </c>
      <c r="J146" s="20" t="e">
        <f>IF(AND(#REF!&gt;0,ISNUMBER(#REF!)),IF(fix16M[[#This Row],[ABBib]]&gt;0,J145+1,J145),0)</f>
        <v>#REF!</v>
      </c>
    </row>
    <row r="147" spans="9:10" x14ac:dyDescent="0.25">
      <c r="I147" s="20">
        <f>IFERROR(VLOOKUP(#REF!,PRSMen2017[],1,FALSE),0)</f>
        <v>0</v>
      </c>
      <c r="J147" s="20" t="e">
        <f>IF(AND(#REF!&gt;0,ISNUMBER(#REF!)),IF(fix16M[[#This Row],[ABBib]]&gt;0,J146+1,J146),0)</f>
        <v>#REF!</v>
      </c>
    </row>
    <row r="148" spans="9:10" x14ac:dyDescent="0.25">
      <c r="I148" s="20">
        <f>IFERROR(VLOOKUP(#REF!,PRSMen2017[],1,FALSE),0)</f>
        <v>0</v>
      </c>
      <c r="J148" s="20" t="e">
        <f>IF(AND(#REF!&gt;0,ISNUMBER(#REF!)),IF(fix16M[[#This Row],[ABBib]]&gt;0,J147+1,J147),0)</f>
        <v>#REF!</v>
      </c>
    </row>
    <row r="149" spans="9:10" x14ac:dyDescent="0.25">
      <c r="I149" s="20">
        <f>IFERROR(VLOOKUP(#REF!,PRSMen2017[],1,FALSE),0)</f>
        <v>0</v>
      </c>
      <c r="J149" s="20" t="e">
        <f>IF(AND(#REF!&gt;0,ISNUMBER(#REF!)),IF(fix16M[[#This Row],[ABBib]]&gt;0,J148+1,J148),0)</f>
        <v>#REF!</v>
      </c>
    </row>
    <row r="150" spans="9:10" x14ac:dyDescent="0.25">
      <c r="I150" s="20">
        <f>IFERROR(VLOOKUP(#REF!,PRSMen2017[],1,FALSE),0)</f>
        <v>0</v>
      </c>
      <c r="J150" s="20" t="e">
        <f>IF(AND(#REF!&gt;0,ISNUMBER(#REF!)),IF(fix16M[[#This Row],[ABBib]]&gt;0,J149+1,J149),0)</f>
        <v>#REF!</v>
      </c>
    </row>
    <row r="151" spans="9:10" x14ac:dyDescent="0.25">
      <c r="I151" s="20">
        <f>IFERROR(VLOOKUP(#REF!,PRSMen2017[],1,FALSE),0)</f>
        <v>0</v>
      </c>
      <c r="J151" s="20" t="e">
        <f>IF(AND(#REF!&gt;0,ISNUMBER(#REF!)),IF(fix16M[[#This Row],[ABBib]]&gt;0,J150+1,J150),0)</f>
        <v>#REF!</v>
      </c>
    </row>
    <row r="152" spans="9:10" x14ac:dyDescent="0.25">
      <c r="I152" s="20">
        <f>IFERROR(VLOOKUP(#REF!,PRSMen2017[],1,FALSE),0)</f>
        <v>0</v>
      </c>
      <c r="J152" s="20" t="e">
        <f>IF(AND(#REF!&gt;0,ISNUMBER(#REF!)),IF(fix16M[[#This Row],[ABBib]]&gt;0,J151+1,J151),0)</f>
        <v>#REF!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zoomScaleNormal="100" workbookViewId="0">
      <selection activeCell="J24" sqref="J24"/>
    </sheetView>
  </sheetViews>
  <sheetFormatPr defaultRowHeight="15" x14ac:dyDescent="0.25"/>
  <cols>
    <col min="1" max="1" width="16.42578125" bestFit="1" customWidth="1"/>
    <col min="2" max="2" width="4" bestFit="1" customWidth="1"/>
    <col min="3" max="3" width="8.5703125" bestFit="1" customWidth="1"/>
    <col min="4" max="4" width="18.7109375" bestFit="1" customWidth="1"/>
    <col min="5" max="5" width="4.85546875" bestFit="1" customWidth="1"/>
    <col min="6" max="6" width="7" bestFit="1" customWidth="1"/>
    <col min="10" max="10" width="9.140625" style="68"/>
  </cols>
  <sheetData>
    <row r="1" spans="1:10" x14ac:dyDescent="0.25">
      <c r="A1" t="s">
        <v>315</v>
      </c>
    </row>
    <row r="2" spans="1:10" x14ac:dyDescent="0.25">
      <c r="A2" s="20"/>
      <c r="B2" s="20"/>
      <c r="C2" s="20"/>
      <c r="D2" s="20"/>
      <c r="E2" s="20"/>
      <c r="F2" s="20"/>
      <c r="I2" s="20" t="s">
        <v>85</v>
      </c>
      <c r="J2" s="68" t="s">
        <v>84</v>
      </c>
    </row>
    <row r="3" spans="1:10" x14ac:dyDescent="0.25">
      <c r="A3" s="20"/>
      <c r="B3" s="20"/>
      <c r="C3" s="20"/>
      <c r="D3" s="20"/>
      <c r="E3" s="20"/>
      <c r="F3" s="20"/>
      <c r="I3" s="20">
        <f>IFERROR(VLOOKUP(C3,PRSWomen2017[],1,FALSE),0)</f>
        <v>0</v>
      </c>
      <c r="J3" s="68">
        <f>IF(AND(A5&gt;0,ISNUMBER(A5)),IF(fix17L[[#This Row],[ABBib]]&gt;0,J4+1,J4),0)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68">
        <f>IF(AND(A4&gt;0,ISNUMBER(A4)),IF(fix17L[[#This Row],[ABBib]]&gt;0,J3+1,J3),0)</f>
        <v>0</v>
      </c>
    </row>
    <row r="5" spans="1:10" x14ac:dyDescent="0.25">
      <c r="A5" s="20" t="s">
        <v>596</v>
      </c>
      <c r="B5" s="20" t="s">
        <v>597</v>
      </c>
      <c r="C5" s="20">
        <v>107747</v>
      </c>
      <c r="D5" s="20" t="s">
        <v>598</v>
      </c>
      <c r="E5" s="20" t="s">
        <v>599</v>
      </c>
      <c r="F5" s="20" t="s">
        <v>600</v>
      </c>
      <c r="I5" s="20">
        <f>IFERROR(VLOOKUP(C5,PRSWomen2017[],1,FALSE),0)</f>
        <v>107747</v>
      </c>
      <c r="J5" s="68">
        <v>1</v>
      </c>
    </row>
    <row r="6" spans="1:10" x14ac:dyDescent="0.25">
      <c r="A6" s="20" t="s">
        <v>601</v>
      </c>
      <c r="B6" s="20" t="s">
        <v>602</v>
      </c>
      <c r="C6" s="20">
        <v>107696</v>
      </c>
      <c r="D6" s="20" t="s">
        <v>603</v>
      </c>
      <c r="E6" s="20" t="s">
        <v>604</v>
      </c>
      <c r="F6" s="20" t="s">
        <v>600</v>
      </c>
      <c r="I6" s="20">
        <f>IFERROR(VLOOKUP(C6,PRSWomen2017[],1,FALSE),0)</f>
        <v>107696</v>
      </c>
      <c r="J6" s="68">
        <v>2</v>
      </c>
    </row>
    <row r="7" spans="1:10" x14ac:dyDescent="0.25">
      <c r="A7" s="20" t="s">
        <v>597</v>
      </c>
      <c r="B7" s="20" t="s">
        <v>605</v>
      </c>
      <c r="C7" s="20">
        <v>107648</v>
      </c>
      <c r="D7" s="20" t="s">
        <v>606</v>
      </c>
      <c r="E7" s="20" t="s">
        <v>604</v>
      </c>
      <c r="F7" s="20" t="s">
        <v>600</v>
      </c>
      <c r="I7" s="20">
        <f>IFERROR(VLOOKUP(C7,PRSWomen2017[],1,FALSE),0)</f>
        <v>107648</v>
      </c>
      <c r="J7" s="68">
        <v>3</v>
      </c>
    </row>
    <row r="8" spans="1:10" x14ac:dyDescent="0.25">
      <c r="A8" s="20" t="s">
        <v>607</v>
      </c>
      <c r="B8" s="20" t="s">
        <v>608</v>
      </c>
      <c r="C8" s="20">
        <v>415213</v>
      </c>
      <c r="D8" s="20" t="s">
        <v>609</v>
      </c>
      <c r="E8" s="20" t="s">
        <v>604</v>
      </c>
      <c r="F8" s="20" t="s">
        <v>610</v>
      </c>
      <c r="I8" s="20">
        <f>IFERROR(VLOOKUP(C8,PRSWomen2017[],1,FALSE),0)</f>
        <v>415213</v>
      </c>
      <c r="J8" s="68">
        <v>4</v>
      </c>
    </row>
    <row r="9" spans="1:10" x14ac:dyDescent="0.25">
      <c r="A9" s="20" t="s">
        <v>611</v>
      </c>
      <c r="B9" s="20" t="s">
        <v>612</v>
      </c>
      <c r="C9" s="20">
        <v>108018</v>
      </c>
      <c r="D9" s="20" t="s">
        <v>613</v>
      </c>
      <c r="E9" s="20" t="s">
        <v>614</v>
      </c>
      <c r="F9" s="20" t="s">
        <v>600</v>
      </c>
      <c r="I9" s="20">
        <f>IFERROR(VLOOKUP(C9,PRSWomen2017[],1,FALSE),0)</f>
        <v>108018</v>
      </c>
      <c r="J9" s="68">
        <v>5</v>
      </c>
    </row>
    <row r="10" spans="1:10" x14ac:dyDescent="0.25">
      <c r="A10" s="20" t="s">
        <v>615</v>
      </c>
      <c r="B10" s="20" t="s">
        <v>616</v>
      </c>
      <c r="C10" s="20">
        <v>107991</v>
      </c>
      <c r="D10" s="20" t="s">
        <v>617</v>
      </c>
      <c r="E10" s="20" t="s">
        <v>614</v>
      </c>
      <c r="F10" s="20" t="s">
        <v>600</v>
      </c>
      <c r="I10" s="20">
        <f>IFERROR(VLOOKUP(C10,PRSWomen2017[],1,FALSE),0)</f>
        <v>107991</v>
      </c>
      <c r="J10" s="68">
        <v>6</v>
      </c>
    </row>
    <row r="11" spans="1:10" x14ac:dyDescent="0.25">
      <c r="A11" s="20" t="s">
        <v>605</v>
      </c>
      <c r="B11" s="20" t="s">
        <v>611</v>
      </c>
      <c r="C11" s="20">
        <v>107838</v>
      </c>
      <c r="D11" s="20" t="s">
        <v>618</v>
      </c>
      <c r="E11" s="20" t="s">
        <v>619</v>
      </c>
      <c r="F11" s="20" t="s">
        <v>600</v>
      </c>
      <c r="I11" s="20">
        <f>IFERROR(VLOOKUP(C11,PRSWomen2017[],1,FALSE),0)</f>
        <v>107838</v>
      </c>
      <c r="J11" s="68">
        <v>7</v>
      </c>
    </row>
    <row r="12" spans="1:10" x14ac:dyDescent="0.25">
      <c r="A12" s="20" t="s">
        <v>616</v>
      </c>
      <c r="B12" s="20" t="s">
        <v>620</v>
      </c>
      <c r="C12" s="20">
        <v>107649</v>
      </c>
      <c r="D12" s="20" t="s">
        <v>621</v>
      </c>
      <c r="E12" s="20" t="s">
        <v>604</v>
      </c>
      <c r="F12" s="20" t="s">
        <v>600</v>
      </c>
      <c r="I12" s="20">
        <f>IFERROR(VLOOKUP(C12,PRSWomen2017[],1,FALSE),0)</f>
        <v>107649</v>
      </c>
      <c r="J12" s="68">
        <v>8</v>
      </c>
    </row>
    <row r="13" spans="1:10" x14ac:dyDescent="0.25">
      <c r="A13" s="20" t="s">
        <v>620</v>
      </c>
      <c r="B13" s="20" t="s">
        <v>622</v>
      </c>
      <c r="C13" s="20">
        <v>6535994</v>
      </c>
      <c r="D13" s="20" t="s">
        <v>623</v>
      </c>
      <c r="E13" s="20" t="s">
        <v>599</v>
      </c>
      <c r="F13" s="20" t="s">
        <v>624</v>
      </c>
      <c r="I13" s="20">
        <f>IFERROR(VLOOKUP(C13,PRSWomen2017[],1,FALSE),0)</f>
        <v>0</v>
      </c>
      <c r="J13" s="68">
        <v>0</v>
      </c>
    </row>
    <row r="14" spans="1:10" x14ac:dyDescent="0.25">
      <c r="A14" s="20" t="s">
        <v>625</v>
      </c>
      <c r="B14" s="20" t="s">
        <v>625</v>
      </c>
      <c r="C14" s="20">
        <v>107843</v>
      </c>
      <c r="D14" s="20" t="s">
        <v>626</v>
      </c>
      <c r="E14" s="20" t="s">
        <v>619</v>
      </c>
      <c r="F14" s="20" t="s">
        <v>600</v>
      </c>
      <c r="I14" s="20">
        <f>IFERROR(VLOOKUP(C14,PRSWomen2017[],1,FALSE),0)</f>
        <v>107843</v>
      </c>
      <c r="J14" s="68">
        <v>9</v>
      </c>
    </row>
    <row r="15" spans="1:10" x14ac:dyDescent="0.25">
      <c r="A15" s="20" t="s">
        <v>608</v>
      </c>
      <c r="B15" s="20" t="s">
        <v>627</v>
      </c>
      <c r="C15" s="20">
        <v>107833</v>
      </c>
      <c r="D15" s="20" t="s">
        <v>628</v>
      </c>
      <c r="E15" s="20" t="s">
        <v>619</v>
      </c>
      <c r="F15" s="20" t="s">
        <v>600</v>
      </c>
      <c r="I15" s="20">
        <f>IFERROR(VLOOKUP(C15,PRSWomen2017[],1,FALSE),0)</f>
        <v>107833</v>
      </c>
      <c r="J15" s="68">
        <v>10</v>
      </c>
    </row>
    <row r="16" spans="1:10" x14ac:dyDescent="0.25">
      <c r="A16" s="20" t="s">
        <v>622</v>
      </c>
      <c r="B16" s="20" t="s">
        <v>629</v>
      </c>
      <c r="C16" s="20">
        <v>107839</v>
      </c>
      <c r="D16" s="20" t="s">
        <v>630</v>
      </c>
      <c r="E16" s="20" t="s">
        <v>619</v>
      </c>
      <c r="F16" s="20" t="s">
        <v>600</v>
      </c>
      <c r="I16" s="20">
        <f>IFERROR(VLOOKUP(C16,PRSWomen2017[],1,FALSE),0)</f>
        <v>107839</v>
      </c>
      <c r="J16" s="68">
        <v>11</v>
      </c>
    </row>
    <row r="17" spans="1:10" x14ac:dyDescent="0.25">
      <c r="A17" s="20" t="s">
        <v>602</v>
      </c>
      <c r="B17" s="20" t="s">
        <v>631</v>
      </c>
      <c r="C17" s="20">
        <v>6536376</v>
      </c>
      <c r="D17" s="20" t="s">
        <v>632</v>
      </c>
      <c r="E17" s="20" t="s">
        <v>614</v>
      </c>
      <c r="F17" s="20" t="s">
        <v>624</v>
      </c>
      <c r="I17" s="20">
        <f>IFERROR(VLOOKUP(C17,PRSWomen2017[],1,FALSE),0)</f>
        <v>0</v>
      </c>
      <c r="J17" s="68">
        <f>IF(AND(A17&gt;0,ISNUMBER(A17)),IF(fix17L[[#This Row],[ABBib]]&gt;0,J16+1,J16),0)</f>
        <v>0</v>
      </c>
    </row>
    <row r="18" spans="1:10" x14ac:dyDescent="0.25">
      <c r="A18" s="20" t="s">
        <v>612</v>
      </c>
      <c r="B18" s="20" t="s">
        <v>633</v>
      </c>
      <c r="C18" s="20">
        <v>6536421</v>
      </c>
      <c r="D18" s="20" t="s">
        <v>634</v>
      </c>
      <c r="E18" s="20" t="s">
        <v>614</v>
      </c>
      <c r="F18" s="20" t="s">
        <v>624</v>
      </c>
      <c r="I18" s="20">
        <f>IFERROR(VLOOKUP(C18,PRSWomen2017[],1,FALSE),0)</f>
        <v>0</v>
      </c>
      <c r="J18" s="68">
        <f>IF(AND(A18&gt;0,ISNUMBER(A18)),IF(fix17L[[#This Row],[ABBib]]&gt;0,J17+1,J17),0)</f>
        <v>0</v>
      </c>
    </row>
    <row r="19" spans="1:10" x14ac:dyDescent="0.25">
      <c r="A19" s="20" t="s">
        <v>629</v>
      </c>
      <c r="B19" s="20" t="s">
        <v>615</v>
      </c>
      <c r="C19" s="20">
        <v>107848</v>
      </c>
      <c r="D19" s="20" t="s">
        <v>635</v>
      </c>
      <c r="E19" s="20" t="s">
        <v>619</v>
      </c>
      <c r="F19" s="20" t="s">
        <v>600</v>
      </c>
      <c r="I19" s="20">
        <f>IFERROR(VLOOKUP(C19,PRSWomen2017[],1,FALSE),0)</f>
        <v>107848</v>
      </c>
      <c r="J19" s="68">
        <v>12</v>
      </c>
    </row>
    <row r="20" spans="1:10" x14ac:dyDescent="0.25">
      <c r="A20" s="20" t="s">
        <v>633</v>
      </c>
      <c r="B20" s="20" t="s">
        <v>636</v>
      </c>
      <c r="C20" s="20">
        <v>107992</v>
      </c>
      <c r="D20" s="20" t="s">
        <v>637</v>
      </c>
      <c r="E20" s="20" t="s">
        <v>614</v>
      </c>
      <c r="F20" s="20" t="s">
        <v>600</v>
      </c>
      <c r="I20" s="20">
        <f>IFERROR(VLOOKUP(C20,PRSWomen2017[],1,FALSE),0)</f>
        <v>107992</v>
      </c>
      <c r="J20" s="68">
        <v>13</v>
      </c>
    </row>
    <row r="21" spans="1:10" x14ac:dyDescent="0.25">
      <c r="A21" s="20" t="s">
        <v>638</v>
      </c>
      <c r="B21" s="20" t="s">
        <v>638</v>
      </c>
      <c r="C21" s="20">
        <v>108015</v>
      </c>
      <c r="D21" s="20" t="s">
        <v>639</v>
      </c>
      <c r="E21" s="20" t="s">
        <v>614</v>
      </c>
      <c r="F21" s="20" t="s">
        <v>600</v>
      </c>
      <c r="I21" s="20">
        <f>IFERROR(VLOOKUP(C21,PRSWomen2017[],1,FALSE),0)</f>
        <v>108015</v>
      </c>
      <c r="J21" s="68">
        <v>14</v>
      </c>
    </row>
    <row r="22" spans="1:10" x14ac:dyDescent="0.25">
      <c r="A22" s="20" t="s">
        <v>640</v>
      </c>
      <c r="B22" s="20" t="s">
        <v>641</v>
      </c>
      <c r="C22" s="20">
        <v>108057</v>
      </c>
      <c r="D22" s="20" t="s">
        <v>642</v>
      </c>
      <c r="E22" s="20" t="s">
        <v>614</v>
      </c>
      <c r="F22" s="20" t="s">
        <v>600</v>
      </c>
      <c r="I22" s="20">
        <f>IFERROR(VLOOKUP(C22,PRSWomen2017[],1,FALSE),0)</f>
        <v>108057</v>
      </c>
      <c r="J22" s="68">
        <v>15</v>
      </c>
    </row>
    <row r="23" spans="1:10" x14ac:dyDescent="0.25">
      <c r="A23" s="20" t="s">
        <v>627</v>
      </c>
      <c r="B23" s="20" t="s">
        <v>643</v>
      </c>
      <c r="C23" s="20">
        <v>107837</v>
      </c>
      <c r="D23" s="20" t="s">
        <v>644</v>
      </c>
      <c r="E23" s="20" t="s">
        <v>619</v>
      </c>
      <c r="F23" s="20" t="s">
        <v>600</v>
      </c>
      <c r="I23" s="20">
        <f>IFERROR(VLOOKUP(C23,PRSWomen2017[],1,FALSE),0)</f>
        <v>107837</v>
      </c>
      <c r="J23" s="68">
        <v>16</v>
      </c>
    </row>
    <row r="24" spans="1:10" x14ac:dyDescent="0.25">
      <c r="B24" s="20"/>
      <c r="C24" s="20"/>
      <c r="D24" s="20"/>
      <c r="E24" s="20"/>
      <c r="F24" s="20"/>
      <c r="I24" s="20">
        <f>IFERROR(VLOOKUP(C24,PRSWomen2017[],1,FALSE),0)</f>
        <v>0</v>
      </c>
      <c r="J24" s="68">
        <f>IF(AND(A26&gt;0,ISNUMBER(A26)),IF(fix17L[[#This Row],[ABBib]]&gt;0,J23+1,J23),0)</f>
        <v>0</v>
      </c>
    </row>
    <row r="25" spans="1:10" x14ac:dyDescent="0.25">
      <c r="B25" s="20"/>
      <c r="C25" s="20"/>
      <c r="D25" s="20"/>
      <c r="E25" s="20"/>
      <c r="F25" s="20"/>
      <c r="I25" s="20">
        <f>IFERROR(VLOOKUP(C25,PRSWomen2017[],1,FALSE),0)</f>
        <v>0</v>
      </c>
      <c r="J25" s="68">
        <f>IF(AND(A27&gt;0,ISNUMBER(A27)),IF(fix17L[[#This Row],[ABBib]]&gt;0,J24+1,J24),0)</f>
        <v>0</v>
      </c>
    </row>
    <row r="26" spans="1:10" x14ac:dyDescent="0.25">
      <c r="A26" s="20" t="s">
        <v>221</v>
      </c>
      <c r="B26" s="20" t="s">
        <v>645</v>
      </c>
      <c r="C26" s="20">
        <v>107849</v>
      </c>
      <c r="D26" s="20" t="s">
        <v>646</v>
      </c>
      <c r="E26" s="20" t="s">
        <v>619</v>
      </c>
      <c r="F26" s="20" t="s">
        <v>600</v>
      </c>
      <c r="I26" s="20">
        <f>IFERROR(VLOOKUP(C26,PRSWomen2017[],1,FALSE),0)</f>
        <v>107849</v>
      </c>
      <c r="J26" s="68">
        <f>IF(AND(A28&gt;0,ISNUMBER(A28)),IF(fix17L[[#This Row],[ABBib]]&gt;0,J25+1,J25),0)</f>
        <v>0</v>
      </c>
    </row>
    <row r="27" spans="1:10" x14ac:dyDescent="0.25">
      <c r="A27" s="20"/>
      <c r="B27" s="20"/>
      <c r="C27" s="20"/>
      <c r="D27" s="20"/>
      <c r="E27" s="20"/>
      <c r="F27" s="20"/>
      <c r="I27" s="20">
        <f>IFERROR(VLOOKUP(C27,PRSWomen2017[],1,FALSE),0)</f>
        <v>0</v>
      </c>
      <c r="J27" s="68">
        <f>IF(AND(A29&gt;0,ISNUMBER(A29)),IF(fix17L[[#This Row],[ABBib]]&gt;0,J26+1,J26),0)</f>
        <v>0</v>
      </c>
    </row>
    <row r="28" spans="1:10" x14ac:dyDescent="0.25">
      <c r="A28" s="20"/>
      <c r="B28" s="20"/>
      <c r="C28" s="20"/>
      <c r="D28" s="20"/>
      <c r="E28" s="20"/>
      <c r="F28" s="20"/>
      <c r="I28" s="20">
        <f>IFERROR(VLOOKUP(C28,PRSWomen2017[],1,FALSE),0)</f>
        <v>0</v>
      </c>
      <c r="J28" s="68">
        <f>IF(AND(A30&gt;0,ISNUMBER(A30)),IF(fix17L[[#This Row],[ABBib]]&gt;0,J27+1,J27),0)</f>
        <v>0</v>
      </c>
    </row>
    <row r="29" spans="1:10" x14ac:dyDescent="0.25">
      <c r="A29" s="20" t="s">
        <v>138</v>
      </c>
      <c r="B29" s="20" t="s">
        <v>647</v>
      </c>
      <c r="C29" s="20">
        <v>107850</v>
      </c>
      <c r="D29" s="20" t="s">
        <v>648</v>
      </c>
      <c r="E29" s="20" t="s">
        <v>619</v>
      </c>
      <c r="F29" s="20" t="s">
        <v>600</v>
      </c>
      <c r="I29" s="20">
        <f>IFERROR(VLOOKUP(C29,PRSWomen2017[],1,FALSE),0)</f>
        <v>107850</v>
      </c>
      <c r="J29" s="68">
        <f>IF(AND(A31&gt;0,ISNUMBER(A31)),IF(fix17L[[#This Row],[ABBib]]&gt;0,J28+1,J28),0)</f>
        <v>0</v>
      </c>
    </row>
    <row r="30" spans="1:10" x14ac:dyDescent="0.25">
      <c r="A30" s="20"/>
      <c r="B30" s="20" t="s">
        <v>607</v>
      </c>
      <c r="C30" s="20">
        <v>108007</v>
      </c>
      <c r="D30" s="20" t="s">
        <v>649</v>
      </c>
      <c r="E30" s="20" t="s">
        <v>614</v>
      </c>
      <c r="F30" s="20" t="s">
        <v>600</v>
      </c>
      <c r="I30" s="20">
        <f>IFERROR(VLOOKUP(C30,PRSWomen2017[],1,FALSE),0)</f>
        <v>0</v>
      </c>
      <c r="J30" s="68">
        <f>IF(AND(A32&gt;0,ISNUMBER(A32)),IF(fix17L[[#This Row],[ABBib]]&gt;0,J29+1,J29),0)</f>
        <v>0</v>
      </c>
    </row>
    <row r="31" spans="1:10" x14ac:dyDescent="0.25">
      <c r="A31" s="20"/>
      <c r="B31" s="20"/>
      <c r="C31" s="20"/>
      <c r="D31" s="20"/>
      <c r="E31" s="20"/>
      <c r="F31" s="20"/>
      <c r="I31" s="20">
        <f>IFERROR(VLOOKUP(C31,PRSWomen2017[],1,FALSE),0)</f>
        <v>0</v>
      </c>
      <c r="J31" s="68">
        <f>IF(AND(A33&gt;0,ISNUMBER(A33)),IF(fix17L[[#This Row],[ABBib]]&gt;0,J30+1,J30),0)</f>
        <v>0</v>
      </c>
    </row>
    <row r="32" spans="1:10" x14ac:dyDescent="0.25">
      <c r="A32" s="20"/>
      <c r="B32" s="20"/>
      <c r="C32" s="20"/>
      <c r="D32" s="20"/>
      <c r="E32" s="20"/>
      <c r="F32" s="20"/>
      <c r="I32" s="20">
        <f>IFERROR(VLOOKUP(C32,PRSWomen2017[],1,FALSE),0)</f>
        <v>0</v>
      </c>
      <c r="J32" s="68">
        <f>IF(AND(A34&gt;0,ISNUMBER(A34)),IF(fix17L[[#This Row],[ABBib]]&gt;0,J31+1,J31),0)</f>
        <v>0</v>
      </c>
    </row>
    <row r="33" spans="1:10" x14ac:dyDescent="0.25">
      <c r="A33" s="20" t="s">
        <v>144</v>
      </c>
      <c r="B33" s="20" t="s">
        <v>640</v>
      </c>
      <c r="C33" s="20">
        <v>108017</v>
      </c>
      <c r="D33" s="20" t="s">
        <v>650</v>
      </c>
      <c r="E33" s="20" t="s">
        <v>614</v>
      </c>
      <c r="F33" s="20" t="s">
        <v>600</v>
      </c>
      <c r="I33" s="20">
        <f>IFERROR(VLOOKUP(C33,PRSWomen2017[],1,FALSE),0)</f>
        <v>108017</v>
      </c>
      <c r="J33" s="68">
        <f>IF(AND(A35&gt;0,ISNUMBER(A35)),IF(fix17L[[#This Row],[ABBib]]&gt;0,J32+1,J32),0)</f>
        <v>0</v>
      </c>
    </row>
    <row r="34" spans="1:10" x14ac:dyDescent="0.25">
      <c r="A34" s="20"/>
      <c r="B34" s="20" t="s">
        <v>601</v>
      </c>
      <c r="C34" s="20">
        <v>107844</v>
      </c>
      <c r="D34" s="20" t="s">
        <v>651</v>
      </c>
      <c r="E34" s="20" t="s">
        <v>619</v>
      </c>
      <c r="F34" s="20" t="s">
        <v>600</v>
      </c>
      <c r="I34" s="20">
        <f>IFERROR(VLOOKUP(C34,PRSWomen2017[],1,FALSE),0)</f>
        <v>107844</v>
      </c>
      <c r="J34" s="68">
        <f>IF(AND(A36&gt;0,ISNUMBER(A36)),IF(fix17L[[#This Row],[ABBib]]&gt;0,J33+1,J33),0)</f>
        <v>0</v>
      </c>
    </row>
    <row r="35" spans="1:10" x14ac:dyDescent="0.25">
      <c r="A35" s="20"/>
      <c r="B35" s="20" t="s">
        <v>596</v>
      </c>
      <c r="C35" s="20">
        <v>107841</v>
      </c>
      <c r="D35" s="20" t="s">
        <v>652</v>
      </c>
      <c r="E35" s="20" t="s">
        <v>619</v>
      </c>
      <c r="F35" s="20" t="s">
        <v>600</v>
      </c>
      <c r="I35" s="20">
        <f>IFERROR(VLOOKUP(C35,PRSWomen2017[],1,FALSE),0)</f>
        <v>107841</v>
      </c>
      <c r="J35" s="68">
        <f>IF(AND(A37&gt;0,ISNUMBER(A37)),IF(fix17L[[#This Row],[ABBib]]&gt;0,J34+1,J34),0)</f>
        <v>0</v>
      </c>
    </row>
    <row r="36" spans="1:10" x14ac:dyDescent="0.25">
      <c r="A36" s="20"/>
      <c r="B36">
        <v>32</v>
      </c>
      <c r="C36">
        <v>999999</v>
      </c>
      <c r="D36" t="s">
        <v>313</v>
      </c>
      <c r="I36" s="20">
        <f>IFERROR(VLOOKUP(C36,PRSWomen2017[],1,FALSE),0)</f>
        <v>0</v>
      </c>
      <c r="J36" s="68">
        <f>IF(AND(A38&gt;0,ISNUMBER(A38)),IF(fix17L[[#This Row],[ABBib]]&gt;0,J35+1,J35),0)</f>
        <v>0</v>
      </c>
    </row>
    <row r="37" spans="1:10" x14ac:dyDescent="0.25">
      <c r="A37" s="20"/>
      <c r="B37">
        <v>33</v>
      </c>
      <c r="C37">
        <v>999999</v>
      </c>
      <c r="D37" t="s">
        <v>313</v>
      </c>
      <c r="I37" s="20">
        <f>IFERROR(VLOOKUP(C37,PRSWomen2017[],1,FALSE),0)</f>
        <v>0</v>
      </c>
      <c r="J37" s="68">
        <f>IF(AND(A39&gt;0,ISNUMBER(A39)),IF(fix17L[[#This Row],[ABBib]]&gt;0,J36+1,J36),0)</f>
        <v>0</v>
      </c>
    </row>
    <row r="38" spans="1:10" x14ac:dyDescent="0.25">
      <c r="A38">
        <v>32</v>
      </c>
      <c r="B38">
        <v>34</v>
      </c>
      <c r="C38">
        <v>999999</v>
      </c>
      <c r="D38" t="s">
        <v>313</v>
      </c>
      <c r="I38" s="20">
        <f>IFERROR(VLOOKUP(C38,PRSWomen2017[],1,FALSE),0)</f>
        <v>0</v>
      </c>
      <c r="J38" s="68">
        <f>IF(AND(A40&gt;0,ISNUMBER(A40)),IF(fix17L[[#This Row],[ABBib]]&gt;0,J37+1,J37),0)</f>
        <v>0</v>
      </c>
    </row>
    <row r="39" spans="1:10" x14ac:dyDescent="0.25">
      <c r="A39">
        <v>33</v>
      </c>
      <c r="B39">
        <v>35</v>
      </c>
      <c r="C39">
        <v>999999</v>
      </c>
      <c r="D39" t="s">
        <v>313</v>
      </c>
      <c r="I39" s="20">
        <f>IFERROR(VLOOKUP(C39,PRSWomen2017[],1,FALSE),0)</f>
        <v>0</v>
      </c>
      <c r="J39" s="68">
        <f>IF(AND(A41&gt;0,ISNUMBER(A41)),IF(fix17L[[#This Row],[ABBib]]&gt;0,J38+1,J38),0)</f>
        <v>0</v>
      </c>
    </row>
    <row r="40" spans="1:10" x14ac:dyDescent="0.25">
      <c r="A40">
        <v>34</v>
      </c>
      <c r="B40">
        <v>36</v>
      </c>
      <c r="C40">
        <v>999999</v>
      </c>
      <c r="D40" t="s">
        <v>313</v>
      </c>
      <c r="I40" s="20">
        <f>IFERROR(VLOOKUP(C40,PRSWomen2017[],1,FALSE),0)</f>
        <v>0</v>
      </c>
      <c r="J40" s="68">
        <f>IF(AND(A42&gt;0,ISNUMBER(A42)),IF(fix17L[[#This Row],[ABBib]]&gt;0,J39+1,J39),0)</f>
        <v>0</v>
      </c>
    </row>
    <row r="41" spans="1:10" x14ac:dyDescent="0.25">
      <c r="A41">
        <v>35</v>
      </c>
      <c r="B41">
        <v>37</v>
      </c>
      <c r="C41">
        <v>999999</v>
      </c>
      <c r="D41" t="s">
        <v>313</v>
      </c>
      <c r="I41" s="20">
        <f>IFERROR(VLOOKUP(C41,PRSWomen2017[],1,FALSE),0)</f>
        <v>0</v>
      </c>
      <c r="J41" s="68">
        <f>IF(AND(A43&gt;0,ISNUMBER(A43)),IF(fix17L[[#This Row],[ABBib]]&gt;0,J40+1,J40),0)</f>
        <v>0</v>
      </c>
    </row>
    <row r="42" spans="1:10" x14ac:dyDescent="0.25">
      <c r="A42">
        <v>36</v>
      </c>
      <c r="B42">
        <v>38</v>
      </c>
      <c r="C42">
        <v>999999</v>
      </c>
      <c r="D42" t="s">
        <v>313</v>
      </c>
      <c r="I42" s="20">
        <f>IFERROR(VLOOKUP(C42,PRSWomen2017[],1,FALSE),0)</f>
        <v>0</v>
      </c>
      <c r="J42" s="68">
        <f>IF(AND(A44&gt;0,ISNUMBER(A44)),IF(fix17L[[#This Row],[ABBib]]&gt;0,J41+1,J41),0)</f>
        <v>0</v>
      </c>
    </row>
    <row r="43" spans="1:10" x14ac:dyDescent="0.25">
      <c r="A43">
        <v>37</v>
      </c>
      <c r="B43">
        <v>39</v>
      </c>
      <c r="C43">
        <v>999999</v>
      </c>
      <c r="D43" t="s">
        <v>313</v>
      </c>
      <c r="I43" s="20">
        <f>IFERROR(VLOOKUP(C43,PRSWomen2017[],1,FALSE),0)</f>
        <v>0</v>
      </c>
      <c r="J43" s="68">
        <f>IF(AND(A45&gt;0,ISNUMBER(A45)),IF(fix17L[[#This Row],[ABBib]]&gt;0,J42+1,J42),0)</f>
        <v>0</v>
      </c>
    </row>
    <row r="44" spans="1:10" x14ac:dyDescent="0.25">
      <c r="A44">
        <v>38</v>
      </c>
      <c r="B44">
        <v>40</v>
      </c>
      <c r="C44">
        <v>999999</v>
      </c>
      <c r="D44" t="s">
        <v>313</v>
      </c>
      <c r="I44" s="20">
        <f>IFERROR(VLOOKUP(C44,PRSWomen2017[],1,FALSE),0)</f>
        <v>0</v>
      </c>
      <c r="J44" s="68">
        <f>IF(AND(A46&gt;0,ISNUMBER(A46)),IF(fix17L[[#This Row],[ABBib]]&gt;0,J43+1,J43),0)</f>
        <v>0</v>
      </c>
    </row>
    <row r="45" spans="1:10" x14ac:dyDescent="0.25">
      <c r="A45">
        <v>39</v>
      </c>
      <c r="B45">
        <v>41</v>
      </c>
      <c r="C45">
        <v>999999</v>
      </c>
      <c r="D45" t="s">
        <v>313</v>
      </c>
      <c r="I45" s="20">
        <f>IFERROR(VLOOKUP(C45,PRSWomen2017[],1,FALSE),0)</f>
        <v>0</v>
      </c>
      <c r="J45" s="68">
        <f>IF(AND(A47&gt;0,ISNUMBER(A47)),IF(fix17L[[#This Row],[ABBib]]&gt;0,J44+1,J44),0)</f>
        <v>0</v>
      </c>
    </row>
    <row r="46" spans="1:10" x14ac:dyDescent="0.25">
      <c r="A46">
        <v>40</v>
      </c>
      <c r="B46">
        <v>42</v>
      </c>
      <c r="C46">
        <v>999999</v>
      </c>
      <c r="D46" t="s">
        <v>313</v>
      </c>
      <c r="I46" s="20">
        <f>IFERROR(VLOOKUP(C46,PRSWomen2017[],1,FALSE),0)</f>
        <v>0</v>
      </c>
      <c r="J46" s="68">
        <f>IF(AND(A48&gt;0,ISNUMBER(A48)),IF(fix17L[[#This Row],[ABBib]]&gt;0,J45+1,J45),0)</f>
        <v>0</v>
      </c>
    </row>
    <row r="47" spans="1:10" x14ac:dyDescent="0.25">
      <c r="A47">
        <v>41</v>
      </c>
      <c r="B47">
        <v>43</v>
      </c>
      <c r="C47">
        <v>999999</v>
      </c>
      <c r="D47" t="s">
        <v>313</v>
      </c>
      <c r="I47" s="20">
        <f>IFERROR(VLOOKUP(C47,PRSWomen2017[],1,FALSE),0)</f>
        <v>0</v>
      </c>
      <c r="J47" s="68">
        <f>IF(AND(A49&gt;0,ISNUMBER(A49)),IF(fix17L[[#This Row],[ABBib]]&gt;0,J46+1,J46),0)</f>
        <v>0</v>
      </c>
    </row>
    <row r="48" spans="1:10" x14ac:dyDescent="0.25">
      <c r="A48">
        <v>42</v>
      </c>
      <c r="B48">
        <v>44</v>
      </c>
      <c r="C48">
        <v>999999</v>
      </c>
      <c r="D48" t="s">
        <v>313</v>
      </c>
      <c r="I48" s="20">
        <f>IFERROR(VLOOKUP(C48,PRSWomen2017[],1,FALSE),0)</f>
        <v>0</v>
      </c>
      <c r="J48" s="68">
        <f>IF(AND(A50&gt;0,ISNUMBER(A50)),IF(fix17L[[#This Row],[ABBib]]&gt;0,J47+1,J47),0)</f>
        <v>0</v>
      </c>
    </row>
    <row r="49" spans="1:10" x14ac:dyDescent="0.25">
      <c r="A49">
        <v>43</v>
      </c>
      <c r="B49">
        <v>45</v>
      </c>
      <c r="C49">
        <v>999999</v>
      </c>
      <c r="D49" t="s">
        <v>313</v>
      </c>
      <c r="I49" s="20">
        <f>IFERROR(VLOOKUP(C49,PRSWomen2017[],1,FALSE),0)</f>
        <v>0</v>
      </c>
      <c r="J49" s="68">
        <f>IF(AND(A51&gt;0,ISNUMBER(A51)),IF(fix17L[[#This Row],[ABBib]]&gt;0,J48+1,J48),0)</f>
        <v>0</v>
      </c>
    </row>
    <row r="50" spans="1:10" x14ac:dyDescent="0.25">
      <c r="A50">
        <v>44</v>
      </c>
      <c r="B50">
        <v>46</v>
      </c>
      <c r="C50">
        <v>999999</v>
      </c>
      <c r="D50" t="s">
        <v>313</v>
      </c>
      <c r="I50" s="20">
        <f>IFERROR(VLOOKUP(C50,PRSWomen2017[],1,FALSE),0)</f>
        <v>0</v>
      </c>
      <c r="J50" s="68">
        <f>IF(AND(A52&gt;0,ISNUMBER(A52)),IF(fix17L[[#This Row],[ABBib]]&gt;0,J49+1,J49),0)</f>
        <v>0</v>
      </c>
    </row>
    <row r="51" spans="1:10" x14ac:dyDescent="0.25">
      <c r="A51">
        <v>45</v>
      </c>
      <c r="B51">
        <v>47</v>
      </c>
      <c r="C51">
        <v>999999</v>
      </c>
      <c r="D51" t="s">
        <v>313</v>
      </c>
      <c r="I51" s="20">
        <f>IFERROR(VLOOKUP(C51,PRSWomen2017[],1,FALSE),0)</f>
        <v>0</v>
      </c>
      <c r="J51" s="68">
        <f>IF(AND(A53&gt;0,ISNUMBER(A53)),IF(fix17L[[#This Row],[ABBib]]&gt;0,J50+1,J50),0)</f>
        <v>0</v>
      </c>
    </row>
    <row r="52" spans="1:10" x14ac:dyDescent="0.25">
      <c r="A52">
        <v>46</v>
      </c>
      <c r="B52">
        <v>48</v>
      </c>
      <c r="C52">
        <v>999999</v>
      </c>
      <c r="D52" t="s">
        <v>313</v>
      </c>
      <c r="I52" s="20">
        <f>IFERROR(VLOOKUP(C52,PRSWomen2017[],1,FALSE),0)</f>
        <v>0</v>
      </c>
      <c r="J52" s="68">
        <f>IF(AND(A54&gt;0,ISNUMBER(A54)),IF(fix17L[[#This Row],[ABBib]]&gt;0,J51+1,J51),0)</f>
        <v>0</v>
      </c>
    </row>
    <row r="53" spans="1:10" x14ac:dyDescent="0.25">
      <c r="A53">
        <v>47</v>
      </c>
      <c r="B53">
        <v>49</v>
      </c>
      <c r="C53">
        <v>999999</v>
      </c>
      <c r="D53" t="s">
        <v>313</v>
      </c>
      <c r="I53" s="20">
        <f>IFERROR(VLOOKUP(C53,PRSWomen2017[],1,FALSE),0)</f>
        <v>0</v>
      </c>
      <c r="J53" s="68">
        <f>IF(AND(A55&gt;0,ISNUMBER(A55)),IF(fix17L[[#This Row],[ABBib]]&gt;0,J52+1,J52),0)</f>
        <v>0</v>
      </c>
    </row>
    <row r="54" spans="1:10" x14ac:dyDescent="0.25">
      <c r="A54">
        <v>48</v>
      </c>
      <c r="B54">
        <v>50</v>
      </c>
      <c r="C54">
        <v>999999</v>
      </c>
      <c r="D54" t="s">
        <v>313</v>
      </c>
      <c r="I54" s="20">
        <f>IFERROR(VLOOKUP(C54,PRSWomen2017[],1,FALSE),0)</f>
        <v>0</v>
      </c>
      <c r="J54" s="68">
        <f>IF(AND(A56&gt;0,ISNUMBER(A56)),IF(fix17L[[#This Row],[ABBib]]&gt;0,J53+1,J53),0)</f>
        <v>0</v>
      </c>
    </row>
    <row r="55" spans="1:10" x14ac:dyDescent="0.25">
      <c r="A55">
        <v>49</v>
      </c>
      <c r="B55">
        <v>51</v>
      </c>
      <c r="C55">
        <v>999999</v>
      </c>
      <c r="D55" t="s">
        <v>313</v>
      </c>
      <c r="I55" s="20">
        <f>IFERROR(VLOOKUP(C55,PRSWomen2017[],1,FALSE),0)</f>
        <v>0</v>
      </c>
      <c r="J55" s="68">
        <f>IF(AND(A57&gt;0,ISNUMBER(A57)),IF(fix17L[[#This Row],[ABBib]]&gt;0,J54+1,J54),0)</f>
        <v>0</v>
      </c>
    </row>
    <row r="56" spans="1:10" x14ac:dyDescent="0.25">
      <c r="A56">
        <v>50</v>
      </c>
      <c r="B56">
        <v>52</v>
      </c>
      <c r="C56">
        <v>999999</v>
      </c>
      <c r="D56" t="s">
        <v>313</v>
      </c>
      <c r="I56" s="20">
        <f>IFERROR(VLOOKUP(C56,PRSWomen2017[],1,FALSE),0)</f>
        <v>0</v>
      </c>
      <c r="J56" s="68">
        <f>IF(AND(A58&gt;0,ISNUMBER(A58)),IF(fix17L[[#This Row],[ABBib]]&gt;0,J55+1,J55),0)</f>
        <v>0</v>
      </c>
    </row>
    <row r="57" spans="1:10" x14ac:dyDescent="0.25">
      <c r="A57">
        <v>51</v>
      </c>
      <c r="B57">
        <v>53</v>
      </c>
      <c r="C57">
        <v>999999</v>
      </c>
      <c r="D57" t="s">
        <v>313</v>
      </c>
      <c r="I57" s="20">
        <f>IFERROR(VLOOKUP(C57,PRSWomen2017[],1,FALSE),0)</f>
        <v>0</v>
      </c>
      <c r="J57" s="68">
        <f>IF(AND(A59&gt;0,ISNUMBER(A59)),IF(fix17L[[#This Row],[ABBib]]&gt;0,J56+1,J56),0)</f>
        <v>0</v>
      </c>
    </row>
    <row r="58" spans="1:10" x14ac:dyDescent="0.25">
      <c r="A58">
        <v>52</v>
      </c>
      <c r="B58">
        <v>54</v>
      </c>
      <c r="C58">
        <v>999999</v>
      </c>
      <c r="D58" t="s">
        <v>313</v>
      </c>
      <c r="I58" s="20">
        <f>IFERROR(VLOOKUP(C58,PRSWomen2017[],1,FALSE),0)</f>
        <v>0</v>
      </c>
      <c r="J58" s="68">
        <f>IF(AND(A60&gt;0,ISNUMBER(A60)),IF(fix17L[[#This Row],[ABBib]]&gt;0,J57+1,J57),0)</f>
        <v>0</v>
      </c>
    </row>
    <row r="59" spans="1:10" x14ac:dyDescent="0.25">
      <c r="A59">
        <v>53</v>
      </c>
      <c r="B59">
        <v>55</v>
      </c>
      <c r="C59">
        <v>999999</v>
      </c>
      <c r="D59" t="s">
        <v>313</v>
      </c>
      <c r="I59" s="20">
        <f>IFERROR(VLOOKUP(C59,PRSWomen2017[],1,FALSE),0)</f>
        <v>0</v>
      </c>
      <c r="J59" s="68">
        <f>IF(AND(A61&gt;0,ISNUMBER(A61)),IF(fix17L[[#This Row],[ABBib]]&gt;0,J58+1,J58),0)</f>
        <v>0</v>
      </c>
    </row>
    <row r="60" spans="1:10" x14ac:dyDescent="0.25">
      <c r="A60">
        <v>54</v>
      </c>
      <c r="B60">
        <v>56</v>
      </c>
      <c r="C60">
        <v>999999</v>
      </c>
      <c r="D60" t="s">
        <v>313</v>
      </c>
      <c r="I60" s="20">
        <f>IFERROR(VLOOKUP(C60,PRSWomen2017[],1,FALSE),0)</f>
        <v>0</v>
      </c>
      <c r="J60" s="68">
        <f>IF(AND(A62&gt;0,ISNUMBER(A62)),IF(fix17L[[#This Row],[ABBib]]&gt;0,J59+1,J59),0)</f>
        <v>0</v>
      </c>
    </row>
    <row r="61" spans="1:10" x14ac:dyDescent="0.25">
      <c r="A61">
        <v>55</v>
      </c>
      <c r="B61">
        <v>57</v>
      </c>
      <c r="C61">
        <v>999999</v>
      </c>
      <c r="D61" t="s">
        <v>313</v>
      </c>
      <c r="I61" s="20">
        <f>IFERROR(VLOOKUP(C61,PRSWomen2017[],1,FALSE),0)</f>
        <v>0</v>
      </c>
      <c r="J61" s="68">
        <f>IF(AND(A63&gt;0,ISNUMBER(A63)),IF(fix17L[[#This Row],[ABBib]]&gt;0,J60+1,J60),0)</f>
        <v>0</v>
      </c>
    </row>
    <row r="62" spans="1:10" x14ac:dyDescent="0.25">
      <c r="A62">
        <v>56</v>
      </c>
      <c r="B62">
        <v>58</v>
      </c>
      <c r="C62">
        <v>999999</v>
      </c>
      <c r="D62" t="s">
        <v>313</v>
      </c>
      <c r="I62" s="20">
        <f>IFERROR(VLOOKUP(C62,PRSWomen2017[],1,FALSE),0)</f>
        <v>0</v>
      </c>
      <c r="J62" s="68">
        <f>IF(AND(A64&gt;0,ISNUMBER(A64)),IF(fix17L[[#This Row],[ABBib]]&gt;0,J61+1,J61),0)</f>
        <v>0</v>
      </c>
    </row>
    <row r="63" spans="1:10" x14ac:dyDescent="0.25">
      <c r="A63">
        <v>57</v>
      </c>
      <c r="B63">
        <v>59</v>
      </c>
      <c r="C63">
        <v>999999</v>
      </c>
      <c r="D63" t="s">
        <v>313</v>
      </c>
      <c r="I63" s="20">
        <f>IFERROR(VLOOKUP(C63,PRSWomen2017[],1,FALSE),0)</f>
        <v>0</v>
      </c>
      <c r="J63" s="68">
        <f>IF(AND(A65&gt;0,ISNUMBER(A65)),IF(fix17L[[#This Row],[ABBib]]&gt;0,J62+1,J62),0)</f>
        <v>0</v>
      </c>
    </row>
    <row r="64" spans="1:10" x14ac:dyDescent="0.25">
      <c r="A64">
        <v>58</v>
      </c>
      <c r="B64">
        <v>60</v>
      </c>
      <c r="C64">
        <v>999999</v>
      </c>
      <c r="D64" t="s">
        <v>313</v>
      </c>
      <c r="I64" s="20">
        <f>IFERROR(VLOOKUP(C64,PRSWomen2017[],1,FALSE),0)</f>
        <v>0</v>
      </c>
      <c r="J64" s="68">
        <f>IF(AND(A66&gt;0,ISNUMBER(A66)),IF(fix17L[[#This Row],[ABBib]]&gt;0,J63+1,J63),0)</f>
        <v>0</v>
      </c>
    </row>
    <row r="65" spans="1:10" x14ac:dyDescent="0.25">
      <c r="A65">
        <v>59</v>
      </c>
      <c r="B65">
        <v>61</v>
      </c>
      <c r="C65">
        <v>999999</v>
      </c>
      <c r="D65" t="s">
        <v>313</v>
      </c>
      <c r="I65" s="20">
        <f>IFERROR(VLOOKUP(C65,PRSWomen2017[],1,FALSE),0)</f>
        <v>0</v>
      </c>
      <c r="J65" s="68">
        <f>IF(AND(A67&gt;0,ISNUMBER(A67)),IF(fix17L[[#This Row],[ABBib]]&gt;0,J64+1,J64),0)</f>
        <v>0</v>
      </c>
    </row>
    <row r="66" spans="1:10" x14ac:dyDescent="0.25">
      <c r="A66">
        <v>60</v>
      </c>
      <c r="B66">
        <v>62</v>
      </c>
      <c r="C66">
        <v>999999</v>
      </c>
      <c r="D66" t="s">
        <v>313</v>
      </c>
      <c r="I66" s="20">
        <f>IFERROR(VLOOKUP(C66,PRSWomen2017[],1,FALSE),0)</f>
        <v>0</v>
      </c>
      <c r="J66" s="68">
        <f>IF(AND(A68&gt;0,ISNUMBER(A68)),IF(fix17L[[#This Row],[ABBib]]&gt;0,J65+1,J65),0)</f>
        <v>0</v>
      </c>
    </row>
    <row r="67" spans="1:10" x14ac:dyDescent="0.25">
      <c r="A67">
        <v>61</v>
      </c>
      <c r="B67">
        <v>63</v>
      </c>
      <c r="C67">
        <v>999999</v>
      </c>
      <c r="D67" t="s">
        <v>313</v>
      </c>
      <c r="I67" s="20">
        <f>IFERROR(VLOOKUP(C67,PRSWomen2017[],1,FALSE),0)</f>
        <v>0</v>
      </c>
      <c r="J67" s="68">
        <f>IF(AND(A69&gt;0,ISNUMBER(A69)),IF(fix17L[[#This Row],[ABBib]]&gt;0,J66+1,J66),0)</f>
        <v>0</v>
      </c>
    </row>
    <row r="68" spans="1:10" x14ac:dyDescent="0.25">
      <c r="A68">
        <v>62</v>
      </c>
      <c r="B68">
        <v>64</v>
      </c>
      <c r="C68">
        <v>999999</v>
      </c>
      <c r="D68" t="s">
        <v>313</v>
      </c>
      <c r="I68" s="20">
        <f>IFERROR(VLOOKUP(C68,PRSWomen2017[],1,FALSE),0)</f>
        <v>0</v>
      </c>
      <c r="J68" s="68">
        <f>IF(AND(A70&gt;0,ISNUMBER(A70)),IF(fix17L[[#This Row],[ABBib]]&gt;0,J67+1,J67),0)</f>
        <v>0</v>
      </c>
    </row>
    <row r="69" spans="1:10" x14ac:dyDescent="0.25">
      <c r="A69">
        <v>63</v>
      </c>
      <c r="B69">
        <v>65</v>
      </c>
      <c r="C69">
        <v>999999</v>
      </c>
      <c r="D69" t="s">
        <v>313</v>
      </c>
      <c r="I69" s="20">
        <f>IFERROR(VLOOKUP(C69,PRSWomen2017[],1,FALSE),0)</f>
        <v>0</v>
      </c>
      <c r="J69" s="68">
        <f>IF(AND(A71&gt;0,ISNUMBER(A71)),IF(fix17L[[#This Row],[ABBib]]&gt;0,J68+1,J68),0)</f>
        <v>0</v>
      </c>
    </row>
    <row r="70" spans="1:10" x14ac:dyDescent="0.25">
      <c r="A70">
        <v>64</v>
      </c>
      <c r="B70">
        <v>66</v>
      </c>
      <c r="C70">
        <v>999999</v>
      </c>
      <c r="D70" t="s">
        <v>313</v>
      </c>
      <c r="I70" s="20">
        <f>IFERROR(VLOOKUP(C70,PRSWomen2017[],1,FALSE),0)</f>
        <v>0</v>
      </c>
      <c r="J70" s="68">
        <f>IF(AND(A72&gt;0,ISNUMBER(A72)),IF(fix17L[[#This Row],[ABBib]]&gt;0,J69+1,J69),0)</f>
        <v>0</v>
      </c>
    </row>
    <row r="71" spans="1:10" x14ac:dyDescent="0.25">
      <c r="A71">
        <v>65</v>
      </c>
      <c r="B71">
        <v>67</v>
      </c>
      <c r="C71">
        <v>999999</v>
      </c>
      <c r="D71" t="s">
        <v>313</v>
      </c>
      <c r="I71" s="20">
        <f>IFERROR(VLOOKUP(C71,PRSWomen2017[],1,FALSE),0)</f>
        <v>0</v>
      </c>
      <c r="J71" s="68">
        <f>IF(AND(A73&gt;0,ISNUMBER(A73)),IF(fix17L[[#This Row],[ABBib]]&gt;0,J70+1,J70),0)</f>
        <v>0</v>
      </c>
    </row>
    <row r="72" spans="1:10" x14ac:dyDescent="0.25">
      <c r="A72">
        <v>66</v>
      </c>
      <c r="B72">
        <v>68</v>
      </c>
      <c r="C72">
        <v>999999</v>
      </c>
      <c r="D72" t="s">
        <v>313</v>
      </c>
      <c r="I72" s="20">
        <f>IFERROR(VLOOKUP(C72,PRSWomen2017[],1,FALSE),0)</f>
        <v>0</v>
      </c>
      <c r="J72" s="68">
        <f>IF(AND(A74&gt;0,ISNUMBER(A74)),IF(fix17L[[#This Row],[ABBib]]&gt;0,J71+1,J71),0)</f>
        <v>0</v>
      </c>
    </row>
    <row r="73" spans="1:10" x14ac:dyDescent="0.25">
      <c r="A73">
        <v>67</v>
      </c>
      <c r="B73">
        <v>69</v>
      </c>
      <c r="C73">
        <v>999999</v>
      </c>
      <c r="D73" t="s">
        <v>313</v>
      </c>
      <c r="I73" s="20">
        <f>IFERROR(VLOOKUP(C73,PRSWomen2017[],1,FALSE),0)</f>
        <v>0</v>
      </c>
      <c r="J73" s="68">
        <f>IF(AND(A75&gt;0,ISNUMBER(A75)),IF(fix17L[[#This Row],[ABBib]]&gt;0,J72+1,J72),0)</f>
        <v>0</v>
      </c>
    </row>
    <row r="74" spans="1:10" x14ac:dyDescent="0.25">
      <c r="A74">
        <v>68</v>
      </c>
      <c r="B74">
        <v>70</v>
      </c>
      <c r="C74">
        <v>999999</v>
      </c>
      <c r="D74" t="s">
        <v>313</v>
      </c>
      <c r="I74" s="20">
        <f>IFERROR(VLOOKUP(C74,PRSWomen2017[],1,FALSE),0)</f>
        <v>0</v>
      </c>
      <c r="J74" s="68">
        <f>IF(AND(A76&gt;0,ISNUMBER(A76)),IF(fix17L[[#This Row],[ABBib]]&gt;0,J73+1,J73),0)</f>
        <v>0</v>
      </c>
    </row>
    <row r="75" spans="1:10" x14ac:dyDescent="0.25">
      <c r="A75">
        <v>69</v>
      </c>
      <c r="B75">
        <v>71</v>
      </c>
      <c r="C75">
        <v>999999</v>
      </c>
      <c r="D75" t="s">
        <v>313</v>
      </c>
      <c r="I75" s="20">
        <f>IFERROR(VLOOKUP(C75,PRSWomen2017[],1,FALSE),0)</f>
        <v>0</v>
      </c>
      <c r="J75" s="68">
        <f>IF(AND(A77&gt;0,ISNUMBER(A77)),IF(fix17L[[#This Row],[ABBib]]&gt;0,J74+1,J74),0)</f>
        <v>0</v>
      </c>
    </row>
    <row r="76" spans="1:10" x14ac:dyDescent="0.25">
      <c r="A76">
        <v>70</v>
      </c>
      <c r="B76">
        <v>72</v>
      </c>
      <c r="C76">
        <v>999999</v>
      </c>
      <c r="D76" t="s">
        <v>313</v>
      </c>
      <c r="I76" s="20">
        <f>IFERROR(VLOOKUP(C76,PRSWomen2017[],1,FALSE),0)</f>
        <v>0</v>
      </c>
      <c r="J76" s="68">
        <f>IF(AND(A78&gt;0,ISNUMBER(A78)),IF(fix17L[[#This Row],[ABBib]]&gt;0,J75+1,J75),0)</f>
        <v>0</v>
      </c>
    </row>
    <row r="77" spans="1:10" x14ac:dyDescent="0.25">
      <c r="A77">
        <v>71</v>
      </c>
      <c r="B77">
        <v>73</v>
      </c>
      <c r="C77">
        <v>999999</v>
      </c>
      <c r="D77" t="s">
        <v>313</v>
      </c>
      <c r="I77" s="20">
        <f>IFERROR(VLOOKUP(C77,PRSWomen2017[],1,FALSE),0)</f>
        <v>0</v>
      </c>
      <c r="J77" s="68">
        <f>IF(AND(A79&gt;0,ISNUMBER(A79)),IF(fix17L[[#This Row],[ABBib]]&gt;0,J76+1,J76),0)</f>
        <v>0</v>
      </c>
    </row>
    <row r="78" spans="1:10" x14ac:dyDescent="0.25">
      <c r="A78">
        <v>72</v>
      </c>
      <c r="B78">
        <v>74</v>
      </c>
      <c r="C78">
        <v>999999</v>
      </c>
      <c r="D78" t="s">
        <v>313</v>
      </c>
      <c r="I78" s="20">
        <f>IFERROR(VLOOKUP(C78,PRSWomen2017[],1,FALSE),0)</f>
        <v>0</v>
      </c>
      <c r="J78" s="68">
        <f>IF(AND(A80&gt;0,ISNUMBER(A80)),IF(fix17L[[#This Row],[ABBib]]&gt;0,J77+1,J77),0)</f>
        <v>0</v>
      </c>
    </row>
    <row r="79" spans="1:10" x14ac:dyDescent="0.25">
      <c r="A79">
        <v>73</v>
      </c>
      <c r="B79">
        <v>75</v>
      </c>
      <c r="C79">
        <v>999999</v>
      </c>
      <c r="D79" t="s">
        <v>313</v>
      </c>
      <c r="I79" s="20">
        <f>IFERROR(VLOOKUP(C79,PRSWomen2017[],1,FALSE),0)</f>
        <v>0</v>
      </c>
      <c r="J79" s="68">
        <f>IF(AND(A81&gt;0,ISNUMBER(A81)),IF(fix17L[[#This Row],[ABBib]]&gt;0,J78+1,J78),0)</f>
        <v>0</v>
      </c>
    </row>
    <row r="80" spans="1:10" x14ac:dyDescent="0.25">
      <c r="A80">
        <v>74</v>
      </c>
      <c r="B80">
        <v>76</v>
      </c>
      <c r="C80">
        <v>999999</v>
      </c>
      <c r="D80" t="s">
        <v>313</v>
      </c>
      <c r="I80" s="20">
        <f>IFERROR(VLOOKUP(C80,PRSWomen2017[],1,FALSE),0)</f>
        <v>0</v>
      </c>
      <c r="J80" s="68">
        <f>IF(AND(A82&gt;0,ISNUMBER(A82)),IF(fix17L[[#This Row],[ABBib]]&gt;0,J79+1,J79),0)</f>
        <v>0</v>
      </c>
    </row>
    <row r="81" spans="1:10" x14ac:dyDescent="0.25">
      <c r="A81">
        <v>75</v>
      </c>
      <c r="B81">
        <v>77</v>
      </c>
      <c r="C81">
        <v>999999</v>
      </c>
      <c r="D81" t="s">
        <v>313</v>
      </c>
      <c r="I81" s="20">
        <f>IFERROR(VLOOKUP(C81,PRSWomen2017[],1,FALSE),0)</f>
        <v>0</v>
      </c>
      <c r="J81" s="68">
        <f>IF(AND(A83&gt;0,ISNUMBER(A83)),IF(fix17L[[#This Row],[ABBib]]&gt;0,J80+1,J80),0)</f>
        <v>0</v>
      </c>
    </row>
    <row r="82" spans="1:10" x14ac:dyDescent="0.25">
      <c r="A82">
        <v>76</v>
      </c>
      <c r="B82">
        <v>78</v>
      </c>
      <c r="C82">
        <v>999999</v>
      </c>
      <c r="D82" t="s">
        <v>313</v>
      </c>
      <c r="I82" s="20">
        <f>IFERROR(VLOOKUP(C82,PRSWomen2017[],1,FALSE),0)</f>
        <v>0</v>
      </c>
      <c r="J82" s="68">
        <f>IF(AND(A84&gt;0,ISNUMBER(A84)),IF(fix17L[[#This Row],[ABBib]]&gt;0,J81+1,J81),0)</f>
        <v>0</v>
      </c>
    </row>
    <row r="83" spans="1:10" x14ac:dyDescent="0.25">
      <c r="A83">
        <v>77</v>
      </c>
      <c r="B83">
        <v>79</v>
      </c>
      <c r="C83">
        <v>999999</v>
      </c>
      <c r="D83" t="s">
        <v>313</v>
      </c>
      <c r="I83" s="20">
        <f>IFERROR(VLOOKUP(C83,PRSWomen2017[],1,FALSE),0)</f>
        <v>0</v>
      </c>
      <c r="J83" s="68">
        <f>IF(AND(A85&gt;0,ISNUMBER(A85)),IF(fix17L[[#This Row],[ABBib]]&gt;0,J82+1,J82),0)</f>
        <v>0</v>
      </c>
    </row>
    <row r="84" spans="1:10" x14ac:dyDescent="0.25">
      <c r="A84">
        <v>78</v>
      </c>
      <c r="B84">
        <v>80</v>
      </c>
      <c r="C84">
        <v>999999</v>
      </c>
      <c r="D84" t="s">
        <v>313</v>
      </c>
      <c r="I84" s="20">
        <f>IFERROR(VLOOKUP(C84,PRSWomen2017[],1,FALSE),0)</f>
        <v>0</v>
      </c>
      <c r="J84" s="68">
        <f>IF(AND(A86&gt;0,ISNUMBER(A86)),IF(fix17L[[#This Row],[ABBib]]&gt;0,J83+1,J83),0)</f>
        <v>0</v>
      </c>
    </row>
    <row r="85" spans="1:10" x14ac:dyDescent="0.25">
      <c r="A85">
        <v>79</v>
      </c>
      <c r="B85">
        <v>81</v>
      </c>
      <c r="C85">
        <v>999999</v>
      </c>
      <c r="D85" t="s">
        <v>313</v>
      </c>
      <c r="I85" s="20">
        <f>IFERROR(VLOOKUP(C85,PRSWomen2017[],1,FALSE),0)</f>
        <v>0</v>
      </c>
      <c r="J85" s="68">
        <f>IF(AND(A87&gt;0,ISNUMBER(A87)),IF(fix17L[[#This Row],[ABBib]]&gt;0,J84+1,J84),0)</f>
        <v>0</v>
      </c>
    </row>
    <row r="86" spans="1:10" x14ac:dyDescent="0.25">
      <c r="A86">
        <v>80</v>
      </c>
      <c r="B86">
        <v>82</v>
      </c>
      <c r="C86">
        <v>999999</v>
      </c>
      <c r="D86" t="s">
        <v>313</v>
      </c>
      <c r="I86" s="20">
        <f>IFERROR(VLOOKUP(C86,PRSWomen2017[],1,FALSE),0)</f>
        <v>0</v>
      </c>
      <c r="J86" s="68">
        <f>IF(AND(A88&gt;0,ISNUMBER(A88)),IF(fix17L[[#This Row],[ABBib]]&gt;0,J85+1,J85),0)</f>
        <v>0</v>
      </c>
    </row>
    <row r="87" spans="1:10" x14ac:dyDescent="0.25">
      <c r="A87">
        <v>81</v>
      </c>
      <c r="B87">
        <v>83</v>
      </c>
      <c r="C87">
        <v>999999</v>
      </c>
      <c r="D87" t="s">
        <v>313</v>
      </c>
      <c r="I87" s="20">
        <f>IFERROR(VLOOKUP(C87,PRSWomen2017[],1,FALSE),0)</f>
        <v>0</v>
      </c>
      <c r="J87" s="68">
        <f>IF(AND(A89&gt;0,ISNUMBER(A89)),IF(fix17L[[#This Row],[ABBib]]&gt;0,J86+1,J86),0)</f>
        <v>0</v>
      </c>
    </row>
    <row r="88" spans="1:10" x14ac:dyDescent="0.25">
      <c r="A88">
        <v>82</v>
      </c>
      <c r="B88">
        <v>84</v>
      </c>
      <c r="C88">
        <v>999999</v>
      </c>
      <c r="D88" t="s">
        <v>313</v>
      </c>
      <c r="I88" s="20">
        <f>IFERROR(VLOOKUP(C88,PRSWomen2017[],1,FALSE),0)</f>
        <v>0</v>
      </c>
      <c r="J88" s="68">
        <f>IF(AND(A90&gt;0,ISNUMBER(A90)),IF(fix17L[[#This Row],[ABBib]]&gt;0,J87+1,J87),0)</f>
        <v>0</v>
      </c>
    </row>
    <row r="89" spans="1:10" x14ac:dyDescent="0.25">
      <c r="A89">
        <v>83</v>
      </c>
      <c r="B89">
        <v>85</v>
      </c>
      <c r="C89">
        <v>999999</v>
      </c>
      <c r="D89" t="s">
        <v>313</v>
      </c>
      <c r="I89" s="20">
        <f>IFERROR(VLOOKUP(C89,PRSWomen2017[],1,FALSE),0)</f>
        <v>0</v>
      </c>
      <c r="J89" s="68">
        <f>IF(AND(A91&gt;0,ISNUMBER(A91)),IF(fix17L[[#This Row],[ABBib]]&gt;0,J88+1,J88),0)</f>
        <v>0</v>
      </c>
    </row>
    <row r="90" spans="1:10" x14ac:dyDescent="0.25">
      <c r="A90">
        <v>84</v>
      </c>
      <c r="B90">
        <v>86</v>
      </c>
      <c r="C90">
        <v>999999</v>
      </c>
      <c r="D90" t="s">
        <v>313</v>
      </c>
      <c r="I90" s="20">
        <f>IFERROR(VLOOKUP(C90,PRSWomen2017[],1,FALSE),0)</f>
        <v>0</v>
      </c>
      <c r="J90" s="68">
        <f>IF(AND(A92&gt;0,ISNUMBER(A92)),IF(fix17L[[#This Row],[ABBib]]&gt;0,J89+1,J89),0)</f>
        <v>0</v>
      </c>
    </row>
    <row r="91" spans="1:10" x14ac:dyDescent="0.25">
      <c r="A91">
        <v>85</v>
      </c>
      <c r="B91">
        <v>87</v>
      </c>
      <c r="C91">
        <v>999999</v>
      </c>
      <c r="D91" t="s">
        <v>313</v>
      </c>
      <c r="I91" s="20">
        <f>IFERROR(VLOOKUP(C91,PRSWomen2017[],1,FALSE),0)</f>
        <v>0</v>
      </c>
      <c r="J91" s="68">
        <f>IF(AND(A93&gt;0,ISNUMBER(A93)),IF(fix17L[[#This Row],[ABBib]]&gt;0,J90+1,J90),0)</f>
        <v>0</v>
      </c>
    </row>
    <row r="92" spans="1:10" x14ac:dyDescent="0.25">
      <c r="A92">
        <v>86</v>
      </c>
      <c r="B92">
        <v>88</v>
      </c>
      <c r="C92">
        <v>999999</v>
      </c>
      <c r="D92" t="s">
        <v>313</v>
      </c>
      <c r="I92" s="20">
        <f>IFERROR(VLOOKUP(C92,PRSWomen2017[],1,FALSE),0)</f>
        <v>0</v>
      </c>
      <c r="J92" s="68">
        <f>IF(AND(A94&gt;0,ISNUMBER(A94)),IF(fix17L[[#This Row],[ABBib]]&gt;0,J91+1,J91),0)</f>
        <v>0</v>
      </c>
    </row>
    <row r="93" spans="1:10" x14ac:dyDescent="0.25">
      <c r="A93">
        <v>87</v>
      </c>
      <c r="B93">
        <v>89</v>
      </c>
      <c r="C93">
        <v>999999</v>
      </c>
      <c r="D93" t="s">
        <v>313</v>
      </c>
      <c r="I93" s="20">
        <f>IFERROR(VLOOKUP(C93,PRSWomen2017[],1,FALSE),0)</f>
        <v>0</v>
      </c>
      <c r="J93" s="68">
        <f>IF(AND(A95&gt;0,ISNUMBER(A95)),IF(fix17L[[#This Row],[ABBib]]&gt;0,J92+1,J92),0)</f>
        <v>0</v>
      </c>
    </row>
    <row r="94" spans="1:10" x14ac:dyDescent="0.25">
      <c r="A94">
        <v>88</v>
      </c>
      <c r="B94">
        <v>90</v>
      </c>
      <c r="C94">
        <v>999999</v>
      </c>
      <c r="D94" t="s">
        <v>313</v>
      </c>
      <c r="I94" s="20">
        <f>IFERROR(VLOOKUP(C94,PRSWomen2017[],1,FALSE),0)</f>
        <v>0</v>
      </c>
      <c r="J94" s="68">
        <f>IF(AND(A96&gt;0,ISNUMBER(A96)),IF(fix17L[[#This Row],[ABBib]]&gt;0,J93+1,J93),0)</f>
        <v>0</v>
      </c>
    </row>
    <row r="95" spans="1:10" x14ac:dyDescent="0.25">
      <c r="A95">
        <v>89</v>
      </c>
      <c r="B95">
        <v>91</v>
      </c>
      <c r="C95">
        <v>999999</v>
      </c>
      <c r="D95" t="s">
        <v>313</v>
      </c>
      <c r="I95" s="20">
        <f>IFERROR(VLOOKUP(C95,PRSWomen2017[],1,FALSE),0)</f>
        <v>0</v>
      </c>
      <c r="J95" s="68">
        <f>IF(AND(A97&gt;0,ISNUMBER(A97)),IF(fix17L[[#This Row],[ABBib]]&gt;0,J94+1,J94),0)</f>
        <v>0</v>
      </c>
    </row>
    <row r="96" spans="1:10" x14ac:dyDescent="0.25">
      <c r="A96">
        <v>90</v>
      </c>
      <c r="B96">
        <v>92</v>
      </c>
      <c r="C96">
        <v>999999</v>
      </c>
      <c r="D96" t="s">
        <v>313</v>
      </c>
      <c r="I96" s="20">
        <f>IFERROR(VLOOKUP(C96,PRSWomen2017[],1,FALSE),0)</f>
        <v>0</v>
      </c>
      <c r="J96" s="68">
        <f>IF(AND(A98&gt;0,ISNUMBER(A98)),IF(fix17L[[#This Row],[ABBib]]&gt;0,J95+1,J95),0)</f>
        <v>0</v>
      </c>
    </row>
    <row r="97" spans="1:10" x14ac:dyDescent="0.25">
      <c r="A97">
        <v>91</v>
      </c>
      <c r="B97">
        <v>93</v>
      </c>
      <c r="C97">
        <v>999999</v>
      </c>
      <c r="D97" t="s">
        <v>313</v>
      </c>
      <c r="I97" s="20">
        <f>IFERROR(VLOOKUP(C97,PRSWomen2017[],1,FALSE),0)</f>
        <v>0</v>
      </c>
      <c r="J97" s="68">
        <f>IF(AND(A99&gt;0,ISNUMBER(A99)),IF(fix17L[[#This Row],[ABBib]]&gt;0,J96+1,J96),0)</f>
        <v>0</v>
      </c>
    </row>
    <row r="98" spans="1:10" x14ac:dyDescent="0.25">
      <c r="A98">
        <v>92</v>
      </c>
      <c r="B98">
        <v>94</v>
      </c>
      <c r="C98">
        <v>999999</v>
      </c>
      <c r="D98" t="s">
        <v>313</v>
      </c>
      <c r="I98" s="20">
        <f>IFERROR(VLOOKUP(C98,PRSWomen2017[],1,FALSE),0)</f>
        <v>0</v>
      </c>
      <c r="J98" s="68">
        <f>IF(AND(A100&gt;0,ISNUMBER(A100)),IF(fix17L[[#This Row],[ABBib]]&gt;0,J97+1,J97),0)</f>
        <v>0</v>
      </c>
    </row>
    <row r="99" spans="1:10" x14ac:dyDescent="0.25">
      <c r="A99">
        <v>93</v>
      </c>
      <c r="B99">
        <v>95</v>
      </c>
      <c r="C99">
        <v>999999</v>
      </c>
      <c r="D99" t="s">
        <v>313</v>
      </c>
      <c r="I99" s="20">
        <f>IFERROR(VLOOKUP(C99,PRSWomen2017[],1,FALSE),0)</f>
        <v>0</v>
      </c>
      <c r="J99" s="68">
        <f>IF(AND(A101&gt;0,ISNUMBER(A101)),IF(fix17L[[#This Row],[ABBib]]&gt;0,J98+1,J98),0)</f>
        <v>0</v>
      </c>
    </row>
    <row r="100" spans="1:10" x14ac:dyDescent="0.25">
      <c r="A100">
        <v>94</v>
      </c>
      <c r="B100">
        <v>96</v>
      </c>
      <c r="C100">
        <v>999999</v>
      </c>
      <c r="D100" t="s">
        <v>313</v>
      </c>
      <c r="I100" s="20">
        <f>IFERROR(VLOOKUP(C100,PRSWomen2017[],1,FALSE),0)</f>
        <v>0</v>
      </c>
      <c r="J100" s="68">
        <f>IF(AND(A102&gt;0,ISNUMBER(A102)),IF(fix17L[[#This Row],[ABBib]]&gt;0,J99+1,J99),0)</f>
        <v>0</v>
      </c>
    </row>
    <row r="101" spans="1:10" x14ac:dyDescent="0.25">
      <c r="A101">
        <v>95</v>
      </c>
      <c r="B101">
        <v>97</v>
      </c>
      <c r="C101">
        <v>999999</v>
      </c>
      <c r="D101" t="s">
        <v>313</v>
      </c>
      <c r="I101" s="20">
        <f>IFERROR(VLOOKUP(C101,PRSWomen2017[],1,FALSE),0)</f>
        <v>0</v>
      </c>
      <c r="J101" s="68">
        <f>IF(AND(A103&gt;0,ISNUMBER(A103)),IF(fix17L[[#This Row],[ABBib]]&gt;0,J100+1,J100),0)</f>
        <v>0</v>
      </c>
    </row>
    <row r="102" spans="1:10" x14ac:dyDescent="0.25">
      <c r="A102">
        <v>96</v>
      </c>
      <c r="B102">
        <v>98</v>
      </c>
      <c r="C102">
        <v>999999</v>
      </c>
      <c r="D102" t="s">
        <v>313</v>
      </c>
      <c r="I102" s="20">
        <f>IFERROR(VLOOKUP(C102,PRSWomen2017[],1,FALSE),0)</f>
        <v>0</v>
      </c>
      <c r="J102" s="68">
        <f>IF(AND(A104&gt;0,ISNUMBER(A104)),IF(fix17L[[#This Row],[ABBib]]&gt;0,J101+1,J101),0)</f>
        <v>0</v>
      </c>
    </row>
    <row r="103" spans="1:10" x14ac:dyDescent="0.25">
      <c r="A103">
        <v>97</v>
      </c>
      <c r="B103">
        <v>99</v>
      </c>
      <c r="C103">
        <v>999999</v>
      </c>
      <c r="D103" t="s">
        <v>313</v>
      </c>
      <c r="I103" s="20">
        <f>IFERROR(VLOOKUP(C103,PRSWomen2017[],1,FALSE),0)</f>
        <v>0</v>
      </c>
      <c r="J103" s="68">
        <f>IF(AND(A105&gt;0,ISNUMBER(A105)),IF(fix17L[[#This Row],[ABBib]]&gt;0,J102+1,J102),0)</f>
        <v>0</v>
      </c>
    </row>
    <row r="104" spans="1:10" x14ac:dyDescent="0.25">
      <c r="A104">
        <v>98</v>
      </c>
      <c r="B104">
        <v>100</v>
      </c>
      <c r="C104">
        <v>999999</v>
      </c>
      <c r="D104" t="s">
        <v>313</v>
      </c>
      <c r="I104" s="20">
        <f>IFERROR(VLOOKUP(C104,PRSWomen2017[],1,FALSE),0)</f>
        <v>0</v>
      </c>
      <c r="J104" s="68">
        <f>IF(AND(A106&gt;0,ISNUMBER(A106)),IF(fix17L[[#This Row],[ABBib]]&gt;0,J103+1,J103),0)</f>
        <v>0</v>
      </c>
    </row>
    <row r="105" spans="1:10" x14ac:dyDescent="0.25">
      <c r="A105">
        <v>99</v>
      </c>
      <c r="B105">
        <v>101</v>
      </c>
      <c r="C105">
        <v>999999</v>
      </c>
      <c r="D105" t="s">
        <v>313</v>
      </c>
      <c r="I105" s="20">
        <f>IFERROR(VLOOKUP(C105,PRSWomen2017[],1,FALSE),0)</f>
        <v>0</v>
      </c>
      <c r="J105" s="68">
        <f>IF(AND(A107&gt;0,ISNUMBER(A107)),IF(fix17L[[#This Row],[ABBib]]&gt;0,J104+1,J104),0)</f>
        <v>0</v>
      </c>
    </row>
    <row r="106" spans="1:10" x14ac:dyDescent="0.25">
      <c r="A106">
        <v>100</v>
      </c>
      <c r="B106">
        <v>102</v>
      </c>
      <c r="C106">
        <v>999999</v>
      </c>
      <c r="D106" t="s">
        <v>313</v>
      </c>
      <c r="I106" s="20">
        <f>IFERROR(VLOOKUP(C106,PRSWomen2017[],1,FALSE),0)</f>
        <v>0</v>
      </c>
      <c r="J106" s="68">
        <f>IF(AND(A108&gt;0,ISNUMBER(A108)),IF(fix17L[[#This Row],[ABBib]]&gt;0,J105+1,J105),0)</f>
        <v>0</v>
      </c>
    </row>
    <row r="107" spans="1:10" x14ac:dyDescent="0.25">
      <c r="A107">
        <v>101</v>
      </c>
      <c r="B107">
        <v>103</v>
      </c>
      <c r="C107">
        <v>999999</v>
      </c>
      <c r="D107" t="s">
        <v>313</v>
      </c>
      <c r="I107" s="20">
        <f>IFERROR(VLOOKUP(C107,PRSWomen2017[],1,FALSE),0)</f>
        <v>0</v>
      </c>
      <c r="J107" s="68">
        <f>IF(AND(A109&gt;0,ISNUMBER(A109)),IF(fix17L[[#This Row],[ABBib]]&gt;0,J106+1,J106),0)</f>
        <v>0</v>
      </c>
    </row>
    <row r="108" spans="1:10" x14ac:dyDescent="0.25">
      <c r="A108">
        <v>102</v>
      </c>
      <c r="B108">
        <v>104</v>
      </c>
      <c r="C108">
        <v>999999</v>
      </c>
      <c r="D108" t="s">
        <v>313</v>
      </c>
      <c r="I108" s="20">
        <f>IFERROR(VLOOKUP(C108,PRSWomen2017[],1,FALSE),0)</f>
        <v>0</v>
      </c>
      <c r="J108" s="68">
        <f>IF(AND(A110&gt;0,ISNUMBER(A110)),IF(fix17L[[#This Row],[ABBib]]&gt;0,J107+1,J107),0)</f>
        <v>0</v>
      </c>
    </row>
    <row r="109" spans="1:10" x14ac:dyDescent="0.25">
      <c r="A109">
        <v>103</v>
      </c>
      <c r="B109">
        <v>105</v>
      </c>
      <c r="C109">
        <v>999999</v>
      </c>
      <c r="D109" t="s">
        <v>313</v>
      </c>
      <c r="I109" s="20">
        <f>IFERROR(VLOOKUP(C109,PRSWomen2017[],1,FALSE),0)</f>
        <v>0</v>
      </c>
      <c r="J109" s="68">
        <f>IF(AND(A111&gt;0,ISNUMBER(A111)),IF(fix17L[[#This Row],[ABBib]]&gt;0,J108+1,J108),0)</f>
        <v>0</v>
      </c>
    </row>
    <row r="110" spans="1:10" x14ac:dyDescent="0.25">
      <c r="A110">
        <v>104</v>
      </c>
      <c r="B110">
        <v>106</v>
      </c>
      <c r="C110">
        <v>999999</v>
      </c>
      <c r="D110" t="s">
        <v>313</v>
      </c>
      <c r="I110" s="20">
        <f>IFERROR(VLOOKUP(C110,PRSWomen2017[],1,FALSE),0)</f>
        <v>0</v>
      </c>
      <c r="J110" s="68">
        <f>IF(AND(A112&gt;0,ISNUMBER(A112)),IF(fix17L[[#This Row],[ABBib]]&gt;0,J109+1,J109),0)</f>
        <v>0</v>
      </c>
    </row>
    <row r="111" spans="1:10" x14ac:dyDescent="0.25">
      <c r="A111">
        <v>105</v>
      </c>
      <c r="B111">
        <v>107</v>
      </c>
      <c r="C111">
        <v>999999</v>
      </c>
      <c r="D111" t="s">
        <v>313</v>
      </c>
      <c r="I111" s="20">
        <f>IFERROR(VLOOKUP(C111,PRSWomen2017[],1,FALSE),0)</f>
        <v>0</v>
      </c>
      <c r="J111" s="68">
        <f>IF(AND(A113&gt;0,ISNUMBER(A113)),IF(fix17L[[#This Row],[ABBib]]&gt;0,J110+1,J110),0)</f>
        <v>0</v>
      </c>
    </row>
    <row r="112" spans="1:10" x14ac:dyDescent="0.25">
      <c r="A112">
        <v>106</v>
      </c>
      <c r="B112">
        <v>108</v>
      </c>
      <c r="C112">
        <v>999999</v>
      </c>
      <c r="D112" t="s">
        <v>313</v>
      </c>
      <c r="I112" s="20">
        <f>IFERROR(VLOOKUP(C112,PRSWomen2017[],1,FALSE),0)</f>
        <v>0</v>
      </c>
      <c r="J112" s="68">
        <f>IF(AND(A114&gt;0,ISNUMBER(A114)),IF(fix17L[[#This Row],[ABBib]]&gt;0,J111+1,J111),0)</f>
        <v>0</v>
      </c>
    </row>
    <row r="113" spans="1:10" x14ac:dyDescent="0.25">
      <c r="A113">
        <v>107</v>
      </c>
      <c r="B113">
        <v>109</v>
      </c>
      <c r="C113">
        <v>999999</v>
      </c>
      <c r="D113" t="s">
        <v>313</v>
      </c>
      <c r="I113" s="20">
        <f>IFERROR(VLOOKUP(C113,PRSWomen2017[],1,FALSE),0)</f>
        <v>0</v>
      </c>
      <c r="J113" s="68">
        <f>IF(AND(A115&gt;0,ISNUMBER(A115)),IF(fix17L[[#This Row],[ABBib]]&gt;0,J112+1,J112),0)</f>
        <v>0</v>
      </c>
    </row>
    <row r="114" spans="1:10" x14ac:dyDescent="0.25">
      <c r="A114">
        <v>108</v>
      </c>
      <c r="B114">
        <v>110</v>
      </c>
      <c r="C114">
        <v>999999</v>
      </c>
      <c r="D114" t="s">
        <v>313</v>
      </c>
      <c r="I114" s="20">
        <f>IFERROR(VLOOKUP(C114,PRSWomen2017[],1,FALSE),0)</f>
        <v>0</v>
      </c>
      <c r="J114" s="68">
        <f>IF(AND(A116&gt;0,ISNUMBER(A116)),IF(fix17L[[#This Row],[ABBib]]&gt;0,J113+1,J113),0)</f>
        <v>0</v>
      </c>
    </row>
    <row r="115" spans="1:10" x14ac:dyDescent="0.25">
      <c r="A115">
        <v>109</v>
      </c>
      <c r="B115">
        <v>111</v>
      </c>
      <c r="C115">
        <v>999999</v>
      </c>
      <c r="D115" t="s">
        <v>313</v>
      </c>
      <c r="I115" s="20">
        <f>IFERROR(VLOOKUP(C115,PRSWomen2017[],1,FALSE),0)</f>
        <v>0</v>
      </c>
      <c r="J115" s="68">
        <f>IF(AND(A117&gt;0,ISNUMBER(A117)),IF(fix17L[[#This Row],[ABBib]]&gt;0,J114+1,J114),0)</f>
        <v>0</v>
      </c>
    </row>
    <row r="116" spans="1:10" x14ac:dyDescent="0.25">
      <c r="A116">
        <v>110</v>
      </c>
      <c r="B116">
        <v>112</v>
      </c>
      <c r="C116">
        <v>999999</v>
      </c>
      <c r="D116" t="s">
        <v>313</v>
      </c>
      <c r="I116" s="20">
        <f>IFERROR(VLOOKUP(C116,PRSWomen2017[],1,FALSE),0)</f>
        <v>0</v>
      </c>
      <c r="J116" s="68">
        <f>IF(AND(A118&gt;0,ISNUMBER(A118)),IF(fix17L[[#This Row],[ABBib]]&gt;0,J115+1,J115),0)</f>
        <v>0</v>
      </c>
    </row>
    <row r="117" spans="1:10" x14ac:dyDescent="0.25">
      <c r="A117">
        <v>111</v>
      </c>
      <c r="B117">
        <v>113</v>
      </c>
      <c r="C117">
        <v>999999</v>
      </c>
      <c r="D117" t="s">
        <v>313</v>
      </c>
      <c r="I117" s="20">
        <f>IFERROR(VLOOKUP(C117,PRSWomen2017[],1,FALSE),0)</f>
        <v>0</v>
      </c>
      <c r="J117" s="68">
        <f>IF(AND(A119&gt;0,ISNUMBER(A119)),IF(fix17L[[#This Row],[ABBib]]&gt;0,J116+1,J116),0)</f>
        <v>0</v>
      </c>
    </row>
    <row r="118" spans="1:10" x14ac:dyDescent="0.25">
      <c r="A118">
        <v>112</v>
      </c>
      <c r="B118">
        <v>114</v>
      </c>
      <c r="C118">
        <v>999999</v>
      </c>
      <c r="D118" t="s">
        <v>313</v>
      </c>
      <c r="I118" s="20">
        <f>IFERROR(VLOOKUP(C118,PRSWomen2017[],1,FALSE),0)</f>
        <v>0</v>
      </c>
      <c r="J118" s="68">
        <f>IF(AND(A120&gt;0,ISNUMBER(A120)),IF(fix17L[[#This Row],[ABBib]]&gt;0,J117+1,J117),0)</f>
        <v>0</v>
      </c>
    </row>
    <row r="119" spans="1:10" x14ac:dyDescent="0.25">
      <c r="A119">
        <v>113</v>
      </c>
      <c r="B119">
        <v>115</v>
      </c>
      <c r="C119">
        <v>999999</v>
      </c>
      <c r="D119" t="s">
        <v>313</v>
      </c>
      <c r="I119" s="20">
        <f>IFERROR(VLOOKUP(C119,PRSWomen2017[],1,FALSE),0)</f>
        <v>0</v>
      </c>
      <c r="J119" s="68">
        <f>IF(AND(A121&gt;0,ISNUMBER(A121)),IF(fix17L[[#This Row],[ABBib]]&gt;0,J118+1,J118),0)</f>
        <v>0</v>
      </c>
    </row>
    <row r="120" spans="1:10" x14ac:dyDescent="0.25">
      <c r="A120">
        <v>114</v>
      </c>
      <c r="B120">
        <v>116</v>
      </c>
      <c r="C120">
        <v>999999</v>
      </c>
      <c r="D120" t="s">
        <v>313</v>
      </c>
      <c r="I120" s="20">
        <f>IFERROR(VLOOKUP(C120,PRSWomen2017[],1,FALSE),0)</f>
        <v>0</v>
      </c>
      <c r="J120" s="68">
        <f>IF(AND(A122&gt;0,ISNUMBER(A122)),IF(fix17L[[#This Row],[ABBib]]&gt;0,J119+1,J119),0)</f>
        <v>0</v>
      </c>
    </row>
    <row r="121" spans="1:10" x14ac:dyDescent="0.25">
      <c r="A121">
        <v>115</v>
      </c>
      <c r="B121">
        <v>117</v>
      </c>
      <c r="C121">
        <v>999999</v>
      </c>
      <c r="D121" t="s">
        <v>313</v>
      </c>
      <c r="I121" s="20">
        <f>IFERROR(VLOOKUP(C121,PRSWomen2017[],1,FALSE),0)</f>
        <v>0</v>
      </c>
      <c r="J121" s="68">
        <f>IF(AND(A123&gt;0,ISNUMBER(A123)),IF(fix17L[[#This Row],[ABBib]]&gt;0,J120+1,J120),0)</f>
        <v>0</v>
      </c>
    </row>
    <row r="122" spans="1:10" x14ac:dyDescent="0.25">
      <c r="A122">
        <v>116</v>
      </c>
      <c r="B122">
        <v>118</v>
      </c>
      <c r="C122">
        <v>999999</v>
      </c>
      <c r="D122" t="s">
        <v>313</v>
      </c>
      <c r="I122" s="20">
        <f>IFERROR(VLOOKUP(C122,PRSWomen2017[],1,FALSE),0)</f>
        <v>0</v>
      </c>
      <c r="J122" s="68">
        <f>IF(AND(A124&gt;0,ISNUMBER(A124)),IF(fix17L[[#This Row],[ABBib]]&gt;0,J121+1,J121),0)</f>
        <v>0</v>
      </c>
    </row>
    <row r="123" spans="1:10" x14ac:dyDescent="0.25">
      <c r="A123">
        <v>117</v>
      </c>
      <c r="B123">
        <v>119</v>
      </c>
      <c r="C123">
        <v>999999</v>
      </c>
      <c r="D123" t="s">
        <v>313</v>
      </c>
      <c r="I123" s="20">
        <f>IFERROR(VLOOKUP(C123,PRSWomen2017[],1,FALSE),0)</f>
        <v>0</v>
      </c>
      <c r="J123" s="68">
        <f>IF(AND(A125&gt;0,ISNUMBER(A125)),IF(fix17L[[#This Row],[ABBib]]&gt;0,J122+1,J122),0)</f>
        <v>0</v>
      </c>
    </row>
    <row r="124" spans="1:10" x14ac:dyDescent="0.25">
      <c r="A124">
        <v>118</v>
      </c>
      <c r="B124">
        <v>120</v>
      </c>
      <c r="C124">
        <v>999999</v>
      </c>
      <c r="D124" t="s">
        <v>313</v>
      </c>
      <c r="I124" s="20">
        <f>IFERROR(VLOOKUP(C124,PRSWomen2017[],1,FALSE),0)</f>
        <v>0</v>
      </c>
      <c r="J124" s="68">
        <f>IF(AND(A126&gt;0,ISNUMBER(A126)),IF(fix17L[[#This Row],[ABBib]]&gt;0,J123+1,J123),0)</f>
        <v>0</v>
      </c>
    </row>
    <row r="125" spans="1:10" x14ac:dyDescent="0.25">
      <c r="A125">
        <v>119</v>
      </c>
      <c r="B125">
        <v>121</v>
      </c>
      <c r="C125">
        <v>999999</v>
      </c>
      <c r="D125" t="s">
        <v>313</v>
      </c>
      <c r="I125" s="20">
        <f>IFERROR(VLOOKUP(C125,PRSWomen2017[],1,FALSE),0)</f>
        <v>0</v>
      </c>
      <c r="J125" s="68">
        <f>IF(AND(A127&gt;0,ISNUMBER(A127)),IF(fix17L[[#This Row],[ABBib]]&gt;0,J124+1,J124),0)</f>
        <v>0</v>
      </c>
    </row>
    <row r="126" spans="1:10" x14ac:dyDescent="0.25">
      <c r="A126">
        <v>120</v>
      </c>
      <c r="B126">
        <v>122</v>
      </c>
      <c r="C126">
        <v>999999</v>
      </c>
      <c r="D126" t="s">
        <v>313</v>
      </c>
      <c r="I126" s="20">
        <f>IFERROR(VLOOKUP(C126,PRSWomen2017[],1,FALSE),0)</f>
        <v>0</v>
      </c>
      <c r="J126" s="68">
        <f>IF(AND(A128&gt;0,ISNUMBER(A128)),IF(fix17L[[#This Row],[ABBib]]&gt;0,J125+1,J125),0)</f>
        <v>0</v>
      </c>
    </row>
    <row r="127" spans="1:10" x14ac:dyDescent="0.25">
      <c r="A127">
        <v>121</v>
      </c>
      <c r="B127">
        <v>123</v>
      </c>
      <c r="C127">
        <v>999999</v>
      </c>
      <c r="D127" t="s">
        <v>313</v>
      </c>
      <c r="I127" s="20">
        <f>IFERROR(VLOOKUP(C127,PRSWomen2017[],1,FALSE),0)</f>
        <v>0</v>
      </c>
      <c r="J127" s="68">
        <f>IF(AND(A129&gt;0,ISNUMBER(A129)),IF(fix17L[[#This Row],[ABBib]]&gt;0,J126+1,J126),0)</f>
        <v>0</v>
      </c>
    </row>
    <row r="128" spans="1:10" x14ac:dyDescent="0.25">
      <c r="A128">
        <v>122</v>
      </c>
      <c r="B128">
        <v>124</v>
      </c>
      <c r="C128">
        <v>999999</v>
      </c>
      <c r="D128" t="s">
        <v>313</v>
      </c>
      <c r="I128" s="20">
        <f>IFERROR(VLOOKUP(C128,PRSWomen2017[],1,FALSE),0)</f>
        <v>0</v>
      </c>
      <c r="J128" s="68">
        <f>IF(AND(A130&gt;0,ISNUMBER(A130)),IF(fix17L[[#This Row],[ABBib]]&gt;0,J127+1,J127),0)</f>
        <v>0</v>
      </c>
    </row>
    <row r="129" spans="1:10" x14ac:dyDescent="0.25">
      <c r="A129">
        <v>123</v>
      </c>
      <c r="B129">
        <v>125</v>
      </c>
      <c r="C129">
        <v>999999</v>
      </c>
      <c r="D129" t="s">
        <v>313</v>
      </c>
      <c r="I129" s="20">
        <f>IFERROR(VLOOKUP(C129,PRSWomen2017[],1,FALSE),0)</f>
        <v>0</v>
      </c>
      <c r="J129" s="68">
        <f>IF(AND(A131&gt;0,ISNUMBER(A131)),IF(fix17L[[#This Row],[ABBib]]&gt;0,J128+1,J128),0)</f>
        <v>0</v>
      </c>
    </row>
    <row r="130" spans="1:10" x14ac:dyDescent="0.25">
      <c r="A130">
        <v>124</v>
      </c>
      <c r="B130">
        <v>126</v>
      </c>
      <c r="C130">
        <v>999999</v>
      </c>
      <c r="D130" t="s">
        <v>313</v>
      </c>
      <c r="I130" s="20">
        <f>IFERROR(VLOOKUP(C130,PRSWomen2017[],1,FALSE),0)</f>
        <v>0</v>
      </c>
      <c r="J130" s="68">
        <f>IF(AND(A132&gt;0,ISNUMBER(A132)),IF(fix17L[[#This Row],[ABBib]]&gt;0,J129+1,J129),0)</f>
        <v>0</v>
      </c>
    </row>
    <row r="131" spans="1:10" x14ac:dyDescent="0.25">
      <c r="A131">
        <v>125</v>
      </c>
      <c r="B131">
        <v>127</v>
      </c>
      <c r="C131">
        <v>999999</v>
      </c>
      <c r="D131" t="s">
        <v>313</v>
      </c>
      <c r="I131" s="20">
        <f>IFERROR(VLOOKUP(C131,PRSWomen2017[],1,FALSE),0)</f>
        <v>0</v>
      </c>
      <c r="J131" s="68">
        <f>IF(AND(A133&gt;0,ISNUMBER(A133)),IF(fix17L[[#This Row],[ABBib]]&gt;0,J130+1,J130),0)</f>
        <v>0</v>
      </c>
    </row>
    <row r="132" spans="1:10" x14ac:dyDescent="0.25">
      <c r="A132">
        <v>126</v>
      </c>
      <c r="B132">
        <v>128</v>
      </c>
      <c r="C132">
        <v>999999</v>
      </c>
      <c r="D132" t="s">
        <v>313</v>
      </c>
      <c r="I132" s="20">
        <f>IFERROR(VLOOKUP(C132,PRSWomen2017[],1,FALSE),0)</f>
        <v>0</v>
      </c>
      <c r="J132" s="68">
        <f>IF(AND(A134&gt;0,ISNUMBER(A134)),IF(fix17L[[#This Row],[ABBib]]&gt;0,J131+1,J131),0)</f>
        <v>0</v>
      </c>
    </row>
    <row r="133" spans="1:10" x14ac:dyDescent="0.25">
      <c r="A133">
        <v>127</v>
      </c>
      <c r="B133">
        <v>129</v>
      </c>
      <c r="C133">
        <v>999999</v>
      </c>
      <c r="D133" t="s">
        <v>313</v>
      </c>
      <c r="I133" s="20">
        <f>IFERROR(VLOOKUP(C133,PRSWomen2017[],1,FALSE),0)</f>
        <v>0</v>
      </c>
      <c r="J133" s="68">
        <f>IF(AND(A135&gt;0,ISNUMBER(A135)),IF(fix17L[[#This Row],[ABBib]]&gt;0,J132+1,J132),0)</f>
        <v>0</v>
      </c>
    </row>
    <row r="134" spans="1:10" x14ac:dyDescent="0.25">
      <c r="A134">
        <v>128</v>
      </c>
      <c r="B134">
        <v>130</v>
      </c>
      <c r="C134">
        <v>999999</v>
      </c>
      <c r="D134" t="s">
        <v>313</v>
      </c>
      <c r="I134" s="20">
        <f>IFERROR(VLOOKUP(C134,PRSWomen2017[],1,FALSE),0)</f>
        <v>0</v>
      </c>
      <c r="J134" s="68">
        <f>IF(AND(A136&gt;0,ISNUMBER(A136)),IF(fix17L[[#This Row],[ABBib]]&gt;0,J133+1,J133),0)</f>
        <v>0</v>
      </c>
    </row>
    <row r="135" spans="1:10" x14ac:dyDescent="0.25">
      <c r="A135">
        <v>129</v>
      </c>
      <c r="B135">
        <v>131</v>
      </c>
      <c r="C135">
        <v>999999</v>
      </c>
      <c r="D135" t="s">
        <v>313</v>
      </c>
      <c r="I135" s="20">
        <f>IFERROR(VLOOKUP(C135,PRSWomen2017[],1,FALSE),0)</f>
        <v>0</v>
      </c>
      <c r="J135" s="68">
        <f>IF(AND(A137&gt;0,ISNUMBER(A137)),IF(fix17L[[#This Row],[ABBib]]&gt;0,J134+1,J134),0)</f>
        <v>0</v>
      </c>
    </row>
    <row r="136" spans="1:10" x14ac:dyDescent="0.25">
      <c r="A136">
        <v>130</v>
      </c>
      <c r="B136">
        <v>132</v>
      </c>
      <c r="C136">
        <v>999999</v>
      </c>
      <c r="D136" t="s">
        <v>313</v>
      </c>
      <c r="I136" s="20">
        <f>IFERROR(VLOOKUP(C136,PRSWomen2017[],1,FALSE),0)</f>
        <v>0</v>
      </c>
      <c r="J136" s="68">
        <f>IF(AND(A138&gt;0,ISNUMBER(A138)),IF(fix17L[[#This Row],[ABBib]]&gt;0,J135+1,J135),0)</f>
        <v>0</v>
      </c>
    </row>
    <row r="137" spans="1:10" x14ac:dyDescent="0.25">
      <c r="A137">
        <v>131</v>
      </c>
      <c r="B137">
        <v>133</v>
      </c>
      <c r="C137">
        <v>999999</v>
      </c>
      <c r="D137" t="s">
        <v>313</v>
      </c>
      <c r="I137" s="20">
        <f>IFERROR(VLOOKUP(C137,PRSWomen2017[],1,FALSE),0)</f>
        <v>0</v>
      </c>
      <c r="J137" s="68">
        <f>IF(AND(A139&gt;0,ISNUMBER(A139)),IF(fix17L[[#This Row],[ABBib]]&gt;0,J136+1,J136),0)</f>
        <v>0</v>
      </c>
    </row>
    <row r="138" spans="1:10" x14ac:dyDescent="0.25">
      <c r="A138">
        <v>132</v>
      </c>
      <c r="B138">
        <v>134</v>
      </c>
      <c r="C138">
        <v>999999</v>
      </c>
      <c r="D138" t="s">
        <v>313</v>
      </c>
      <c r="I138" s="20">
        <f>IFERROR(VLOOKUP(C138,PRSWomen2017[],1,FALSE),0)</f>
        <v>0</v>
      </c>
      <c r="J138" s="68">
        <f>IF(AND(A140&gt;0,ISNUMBER(A140)),IF(fix17L[[#This Row],[ABBib]]&gt;0,J137+1,J137),0)</f>
        <v>0</v>
      </c>
    </row>
    <row r="139" spans="1:10" x14ac:dyDescent="0.25">
      <c r="A139">
        <v>133</v>
      </c>
      <c r="B139">
        <v>135</v>
      </c>
      <c r="C139">
        <v>999999</v>
      </c>
      <c r="D139" t="s">
        <v>313</v>
      </c>
      <c r="I139" s="20">
        <f>IFERROR(VLOOKUP(C139,PRSWomen2017[],1,FALSE),0)</f>
        <v>0</v>
      </c>
      <c r="J139" s="68">
        <f>IF(AND(A141&gt;0,ISNUMBER(A141)),IF(fix17L[[#This Row],[ABBib]]&gt;0,J138+1,J138),0)</f>
        <v>0</v>
      </c>
    </row>
    <row r="140" spans="1:10" x14ac:dyDescent="0.25">
      <c r="A140">
        <v>134</v>
      </c>
      <c r="B140">
        <v>136</v>
      </c>
      <c r="C140">
        <v>999999</v>
      </c>
      <c r="D140" t="s">
        <v>313</v>
      </c>
      <c r="I140" s="20">
        <f>IFERROR(VLOOKUP(C140,PRSWomen2017[],1,FALSE),0)</f>
        <v>0</v>
      </c>
      <c r="J140" s="68">
        <f>IF(AND(A142&gt;0,ISNUMBER(A142)),IF(fix17L[[#This Row],[ABBib]]&gt;0,J139+1,J139),0)</f>
        <v>0</v>
      </c>
    </row>
    <row r="141" spans="1:10" x14ac:dyDescent="0.25">
      <c r="A141">
        <v>135</v>
      </c>
      <c r="B141">
        <v>137</v>
      </c>
      <c r="C141">
        <v>999999</v>
      </c>
      <c r="D141" t="s">
        <v>313</v>
      </c>
      <c r="I141" s="20">
        <f>IFERROR(VLOOKUP(C141,PRSWomen2017[],1,FALSE),0)</f>
        <v>0</v>
      </c>
      <c r="J141" s="68">
        <f>IF(AND(A143&gt;0,ISNUMBER(A143)),IF(fix17L[[#This Row],[ABBib]]&gt;0,J140+1,J140),0)</f>
        <v>0</v>
      </c>
    </row>
    <row r="142" spans="1:10" x14ac:dyDescent="0.25">
      <c r="A142">
        <v>136</v>
      </c>
      <c r="B142">
        <v>138</v>
      </c>
      <c r="C142">
        <v>999999</v>
      </c>
      <c r="D142" t="s">
        <v>313</v>
      </c>
      <c r="I142" s="20">
        <f>IFERROR(VLOOKUP(C142,PRSWomen2017[],1,FALSE),0)</f>
        <v>0</v>
      </c>
      <c r="J142" s="68">
        <f>IF(AND(A144&gt;0,ISNUMBER(A144)),IF(fix17L[[#This Row],[ABBib]]&gt;0,J141+1,J141),0)</f>
        <v>0</v>
      </c>
    </row>
    <row r="143" spans="1:10" x14ac:dyDescent="0.25">
      <c r="A143">
        <v>137</v>
      </c>
      <c r="B143">
        <v>139</v>
      </c>
      <c r="C143">
        <v>999999</v>
      </c>
      <c r="D143" t="s">
        <v>313</v>
      </c>
      <c r="I143" s="20">
        <f>IFERROR(VLOOKUP(C143,PRSWomen2017[],1,FALSE),0)</f>
        <v>0</v>
      </c>
      <c r="J143" s="68">
        <f>IF(AND(A145&gt;0,ISNUMBER(A145)),IF(fix17L[[#This Row],[ABBib]]&gt;0,J142+1,J142),0)</f>
        <v>0</v>
      </c>
    </row>
    <row r="144" spans="1:10" x14ac:dyDescent="0.25">
      <c r="A144">
        <v>138</v>
      </c>
      <c r="B144">
        <v>140</v>
      </c>
      <c r="C144">
        <v>999999</v>
      </c>
      <c r="D144" t="s">
        <v>313</v>
      </c>
      <c r="I144" s="20">
        <f>IFERROR(VLOOKUP(C144,PRSWomen2017[],1,FALSE),0)</f>
        <v>0</v>
      </c>
      <c r="J144" s="68">
        <f>IF(AND(A146&gt;0,ISNUMBER(A146)),IF(fix17L[[#This Row],[ABBib]]&gt;0,J143+1,J143),0)</f>
        <v>0</v>
      </c>
    </row>
    <row r="145" spans="1:10" x14ac:dyDescent="0.25">
      <c r="A145">
        <v>139</v>
      </c>
      <c r="B145">
        <v>141</v>
      </c>
      <c r="C145">
        <v>999999</v>
      </c>
      <c r="D145" t="s">
        <v>313</v>
      </c>
      <c r="I145" s="20">
        <f>IFERROR(VLOOKUP(C145,PRSWomen2017[],1,FALSE),0)</f>
        <v>0</v>
      </c>
      <c r="J145" s="68">
        <f>IF(AND(A147&gt;0,ISNUMBER(A147)),IF(fix17L[[#This Row],[ABBib]]&gt;0,J144+1,J144),0)</f>
        <v>0</v>
      </c>
    </row>
    <row r="146" spans="1:10" x14ac:dyDescent="0.25">
      <c r="A146">
        <v>140</v>
      </c>
      <c r="B146">
        <v>142</v>
      </c>
      <c r="C146">
        <v>999999</v>
      </c>
      <c r="D146" t="s">
        <v>313</v>
      </c>
      <c r="I146" s="20">
        <f>IFERROR(VLOOKUP(C146,PRSWomen2017[],1,FALSE),0)</f>
        <v>0</v>
      </c>
      <c r="J146" s="68">
        <f>IF(AND(A148&gt;0,ISNUMBER(A148)),IF(fix17L[[#This Row],[ABBib]]&gt;0,J145+1,J145),0)</f>
        <v>0</v>
      </c>
    </row>
    <row r="147" spans="1:10" x14ac:dyDescent="0.25">
      <c r="A147">
        <v>141</v>
      </c>
      <c r="B147">
        <v>143</v>
      </c>
      <c r="C147">
        <v>999999</v>
      </c>
      <c r="D147" t="s">
        <v>313</v>
      </c>
      <c r="I147" s="20">
        <f>IFERROR(VLOOKUP(C147,PRSWomen2017[],1,FALSE),0)</f>
        <v>0</v>
      </c>
      <c r="J147" s="68">
        <f>IF(AND(A149&gt;0,ISNUMBER(A149)),IF(fix17L[[#This Row],[ABBib]]&gt;0,J146+1,J146),0)</f>
        <v>0</v>
      </c>
    </row>
    <row r="148" spans="1:10" x14ac:dyDescent="0.25">
      <c r="A148">
        <v>142</v>
      </c>
      <c r="B148">
        <v>144</v>
      </c>
      <c r="C148">
        <v>999999</v>
      </c>
      <c r="D148" t="s">
        <v>313</v>
      </c>
      <c r="I148" s="20">
        <f>IFERROR(VLOOKUP(C148,PRSWomen2017[],1,FALSE),0)</f>
        <v>0</v>
      </c>
      <c r="J148" s="68">
        <f>IF(AND(A150&gt;0,ISNUMBER(A150)),IF(fix17L[[#This Row],[ABBib]]&gt;0,J147+1,J147),0)</f>
        <v>0</v>
      </c>
    </row>
    <row r="149" spans="1:10" x14ac:dyDescent="0.25">
      <c r="A149">
        <v>143</v>
      </c>
      <c r="B149">
        <v>145</v>
      </c>
      <c r="C149">
        <v>999999</v>
      </c>
      <c r="D149" t="s">
        <v>313</v>
      </c>
      <c r="I149" s="20">
        <f>IFERROR(VLOOKUP(C149,PRSWomen2017[],1,FALSE),0)</f>
        <v>0</v>
      </c>
      <c r="J149" s="68">
        <f>IF(AND(A151&gt;0,ISNUMBER(A151)),IF(fix17L[[#This Row],[ABBib]]&gt;0,J148+1,J148),0)</f>
        <v>0</v>
      </c>
    </row>
    <row r="150" spans="1:10" x14ac:dyDescent="0.25">
      <c r="A150">
        <v>144</v>
      </c>
      <c r="B150">
        <v>146</v>
      </c>
      <c r="C150">
        <v>999999</v>
      </c>
      <c r="D150" t="s">
        <v>313</v>
      </c>
      <c r="I150" s="20">
        <f>IFERROR(VLOOKUP(C150,PRSWomen2017[],1,FALSE),0)</f>
        <v>0</v>
      </c>
      <c r="J150" s="68">
        <f>IF(AND(A152&gt;0,ISNUMBER(A152)),IF(fix17L[[#This Row],[ABBib]]&gt;0,J149+1,J149),0)</f>
        <v>0</v>
      </c>
    </row>
    <row r="151" spans="1:10" x14ac:dyDescent="0.25">
      <c r="A151">
        <v>145</v>
      </c>
      <c r="B151">
        <v>147</v>
      </c>
      <c r="C151">
        <v>999999</v>
      </c>
      <c r="D151" t="s">
        <v>313</v>
      </c>
      <c r="I151" s="20">
        <f>IFERROR(VLOOKUP(C151,PRSWomen2017[],1,FALSE),0)</f>
        <v>0</v>
      </c>
      <c r="J151" s="68">
        <f>IF(AND(A153&gt;0,ISNUMBER(A153)),IF(fix17L[[#This Row],[ABBib]]&gt;0,J150+1,J150),0)</f>
        <v>0</v>
      </c>
    </row>
    <row r="152" spans="1:10" x14ac:dyDescent="0.25">
      <c r="A152">
        <v>146</v>
      </c>
      <c r="B152">
        <v>148</v>
      </c>
      <c r="C152">
        <v>999999</v>
      </c>
      <c r="D152" t="s">
        <v>313</v>
      </c>
      <c r="I152" s="20">
        <f>IFERROR(VLOOKUP(C152,PRSWomen2017[],1,FALSE),0)</f>
        <v>0</v>
      </c>
      <c r="J152" s="68">
        <f>IF(AND(A154&gt;0,ISNUMBER(A154)),IF(fix17L[[#This Row],[ABBib]]&gt;0,J151+1,J151),0)</f>
        <v>0</v>
      </c>
    </row>
    <row r="153" spans="1:10" x14ac:dyDescent="0.25">
      <c r="A153">
        <v>147</v>
      </c>
      <c r="B153" s="20">
        <v>149</v>
      </c>
      <c r="C153" s="20">
        <v>999999</v>
      </c>
      <c r="D153" s="20" t="s">
        <v>313</v>
      </c>
      <c r="E153" s="20"/>
      <c r="F153" s="20"/>
    </row>
    <row r="154" spans="1:10" x14ac:dyDescent="0.25">
      <c r="A154">
        <v>148</v>
      </c>
      <c r="B154" s="20"/>
      <c r="C154" s="20"/>
      <c r="D154" s="20"/>
      <c r="E154" s="20"/>
      <c r="F154" s="20"/>
    </row>
    <row r="155" spans="1:10" x14ac:dyDescent="0.25">
      <c r="A155" s="20">
        <v>149</v>
      </c>
      <c r="B155" s="20"/>
      <c r="C155" s="20"/>
      <c r="D155" s="20"/>
      <c r="E155" s="20"/>
      <c r="F155" s="20"/>
    </row>
    <row r="156" spans="1:10" x14ac:dyDescent="0.25">
      <c r="A156" s="20"/>
    </row>
    <row r="157" spans="1:10" x14ac:dyDescent="0.25">
      <c r="A157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J1" sqref="J1"/>
    </sheetView>
  </sheetViews>
  <sheetFormatPr defaultRowHeight="15" x14ac:dyDescent="0.25"/>
  <cols>
    <col min="1" max="1" width="16.42578125" bestFit="1" customWidth="1"/>
    <col min="2" max="2" width="4" bestFit="1" customWidth="1"/>
    <col min="3" max="3" width="8.5703125" bestFit="1" customWidth="1"/>
    <col min="4" max="4" width="18.7109375" bestFit="1" customWidth="1"/>
    <col min="5" max="5" width="4.85546875" bestFit="1" customWidth="1"/>
    <col min="6" max="6" width="7" bestFit="1" customWidth="1"/>
  </cols>
  <sheetData>
    <row r="1" spans="1:10" x14ac:dyDescent="0.25">
      <c r="A1" t="s">
        <v>581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IF(AND(A3&gt;0,ISNUMBER(A3)),IF(fix17M[[#This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IF(AND(A4&gt;0,ISNUMBER(A4)),IF(fix17M[[#This Row],[ABBib]]&gt;0,J3+1,J3),0)</f>
        <v>0</v>
      </c>
    </row>
    <row r="5" spans="1:10" x14ac:dyDescent="0.25">
      <c r="A5" s="20" t="s">
        <v>596</v>
      </c>
      <c r="B5" s="20" t="s">
        <v>602</v>
      </c>
      <c r="C5" s="79">
        <v>104538</v>
      </c>
      <c r="D5" s="20" t="s">
        <v>653</v>
      </c>
      <c r="E5" s="20" t="s">
        <v>604</v>
      </c>
      <c r="F5" s="20" t="s">
        <v>600</v>
      </c>
      <c r="I5" s="20">
        <f>IFERROR(VLOOKUP(C5,PRSMen2017[],1,FALSE),0)</f>
        <v>0</v>
      </c>
      <c r="J5" s="20">
        <f>IF(AND(A5&gt;0,ISNUMBER(A5)),IF(fix17M[[#This Row],[ABBib]]&gt;0,J4+1,J4),0)</f>
        <v>0</v>
      </c>
    </row>
    <row r="6" spans="1:10" x14ac:dyDescent="0.25">
      <c r="A6" s="20" t="s">
        <v>601</v>
      </c>
      <c r="B6" s="20" t="s">
        <v>605</v>
      </c>
      <c r="C6" s="80">
        <v>104346</v>
      </c>
      <c r="D6" s="20" t="s">
        <v>654</v>
      </c>
      <c r="E6" s="20" t="s">
        <v>655</v>
      </c>
      <c r="F6" s="20" t="s">
        <v>600</v>
      </c>
      <c r="I6" s="20">
        <f>IFERROR(VLOOKUP(C6,PRSMen2017[],1,FALSE),0)</f>
        <v>104346</v>
      </c>
      <c r="J6">
        <v>1</v>
      </c>
    </row>
    <row r="7" spans="1:10" x14ac:dyDescent="0.25">
      <c r="A7" s="20" t="s">
        <v>597</v>
      </c>
      <c r="B7" s="20" t="s">
        <v>608</v>
      </c>
      <c r="C7" s="79">
        <v>104680</v>
      </c>
      <c r="D7" s="20" t="s">
        <v>656</v>
      </c>
      <c r="E7" s="20" t="s">
        <v>619</v>
      </c>
      <c r="F7" s="20" t="s">
        <v>600</v>
      </c>
      <c r="I7" s="20">
        <f>IFERROR(VLOOKUP(C7,PRSMen2017[],1,FALSE),0)</f>
        <v>104680</v>
      </c>
      <c r="J7" s="20">
        <v>2</v>
      </c>
    </row>
    <row r="8" spans="1:10" x14ac:dyDescent="0.25">
      <c r="A8" s="20" t="s">
        <v>607</v>
      </c>
      <c r="B8" s="20" t="s">
        <v>607</v>
      </c>
      <c r="C8" s="80">
        <v>104582</v>
      </c>
      <c r="D8" s="20" t="s">
        <v>657</v>
      </c>
      <c r="E8" s="20" t="s">
        <v>599</v>
      </c>
      <c r="F8" s="20" t="s">
        <v>600</v>
      </c>
      <c r="I8" s="20">
        <f>IFERROR(VLOOKUP(C8,PRSMen2017[],1,FALSE),0)</f>
        <v>104582</v>
      </c>
      <c r="J8" s="20">
        <v>3</v>
      </c>
    </row>
    <row r="9" spans="1:10" x14ac:dyDescent="0.25">
      <c r="A9" s="20" t="s">
        <v>611</v>
      </c>
      <c r="B9" s="20" t="s">
        <v>620</v>
      </c>
      <c r="C9" s="79">
        <v>104508</v>
      </c>
      <c r="D9" s="20" t="s">
        <v>658</v>
      </c>
      <c r="E9" s="20" t="s">
        <v>604</v>
      </c>
      <c r="F9" s="20" t="s">
        <v>600</v>
      </c>
      <c r="I9" s="20">
        <f>IFERROR(VLOOKUP(C9,PRSMen2017[],1,FALSE),0)</f>
        <v>0</v>
      </c>
      <c r="J9" s="20">
        <f>IF(AND(A9&gt;0,ISNUMBER(A9)),IF(fix17M[[#This Row],[ABBib]]&gt;0,J8+1,J8),0)</f>
        <v>0</v>
      </c>
    </row>
    <row r="10" spans="1:10" x14ac:dyDescent="0.25">
      <c r="A10" s="20" t="s">
        <v>615</v>
      </c>
      <c r="B10" s="20" t="s">
        <v>638</v>
      </c>
      <c r="C10" s="80">
        <v>6293353</v>
      </c>
      <c r="D10" s="20" t="s">
        <v>659</v>
      </c>
      <c r="E10" s="20" t="s">
        <v>619</v>
      </c>
      <c r="F10" s="20" t="s">
        <v>660</v>
      </c>
      <c r="I10" s="20">
        <f>IFERROR(VLOOKUP(C10,PRSMen2017[],1,FALSE),0)</f>
        <v>0</v>
      </c>
      <c r="J10" s="20">
        <f>IF(AND(A10&gt;0,ISNUMBER(A10)),IF(fix17M[[#This Row],[ABBib]]&gt;0,J9+1,J9),0)</f>
        <v>0</v>
      </c>
    </row>
    <row r="11" spans="1:10" x14ac:dyDescent="0.25">
      <c r="A11" s="20" t="s">
        <v>605</v>
      </c>
      <c r="B11" s="20" t="s">
        <v>622</v>
      </c>
      <c r="C11" s="79">
        <v>104590</v>
      </c>
      <c r="D11" s="20" t="s">
        <v>661</v>
      </c>
      <c r="E11" s="20" t="s">
        <v>599</v>
      </c>
      <c r="F11" s="20" t="s">
        <v>600</v>
      </c>
      <c r="I11" s="20">
        <f>IFERROR(VLOOKUP(C11,PRSMen2017[],1,FALSE),0)</f>
        <v>104590</v>
      </c>
      <c r="J11" s="20">
        <v>4</v>
      </c>
    </row>
    <row r="12" spans="1:10" x14ac:dyDescent="0.25">
      <c r="A12" s="20" t="s">
        <v>616</v>
      </c>
      <c r="B12" s="20" t="s">
        <v>636</v>
      </c>
      <c r="C12" s="80">
        <v>104804</v>
      </c>
      <c r="D12" s="20" t="s">
        <v>662</v>
      </c>
      <c r="E12" s="20" t="s">
        <v>619</v>
      </c>
      <c r="F12" s="20" t="s">
        <v>600</v>
      </c>
      <c r="I12" s="20">
        <f>IFERROR(VLOOKUP(C12,PRSMen2017[],1,FALSE),0)</f>
        <v>0</v>
      </c>
      <c r="J12" s="20">
        <f>IF(AND(A12&gt;0,ISNUMBER(A12)),IF(fix17M[[#This Row],[ABBib]]&gt;0,J11+1,J11),0)</f>
        <v>0</v>
      </c>
    </row>
    <row r="13" spans="1:10" x14ac:dyDescent="0.25">
      <c r="A13" s="20" t="s">
        <v>620</v>
      </c>
      <c r="B13" s="20" t="s">
        <v>641</v>
      </c>
      <c r="C13" s="79">
        <v>104698</v>
      </c>
      <c r="D13" s="20" t="s">
        <v>663</v>
      </c>
      <c r="E13" s="20" t="s">
        <v>619</v>
      </c>
      <c r="F13" s="20" t="s">
        <v>600</v>
      </c>
      <c r="I13" s="20">
        <f>IFERROR(VLOOKUP(C13,PRSMen2017[],1,FALSE),0)</f>
        <v>104698</v>
      </c>
      <c r="J13" s="20">
        <v>5</v>
      </c>
    </row>
    <row r="14" spans="1:10" x14ac:dyDescent="0.25">
      <c r="A14" s="20" t="s">
        <v>625</v>
      </c>
      <c r="B14" s="20" t="s">
        <v>664</v>
      </c>
      <c r="C14" s="80">
        <v>104887</v>
      </c>
      <c r="D14" s="20" t="s">
        <v>665</v>
      </c>
      <c r="E14" s="20" t="s">
        <v>614</v>
      </c>
      <c r="F14" s="20" t="s">
        <v>600</v>
      </c>
      <c r="I14" s="20">
        <f>IFERROR(VLOOKUP(C14,PRSMen2017[],1,FALSE),0)</f>
        <v>0</v>
      </c>
      <c r="J14" s="20">
        <f>IF(AND(A14&gt;0,ISNUMBER(A14)),IF(fix17M[[#This Row],[ABBib]]&gt;0,J13+1,J13),0)</f>
        <v>0</v>
      </c>
    </row>
    <row r="15" spans="1:10" x14ac:dyDescent="0.25">
      <c r="A15" s="20" t="s">
        <v>608</v>
      </c>
      <c r="B15" s="20" t="s">
        <v>615</v>
      </c>
      <c r="C15" s="79">
        <v>104354</v>
      </c>
      <c r="D15" s="20" t="s">
        <v>666</v>
      </c>
      <c r="E15" s="20" t="s">
        <v>655</v>
      </c>
      <c r="F15" s="20" t="s">
        <v>600</v>
      </c>
      <c r="I15" s="20">
        <f>IFERROR(VLOOKUP(C15,PRSMen2017[],1,FALSE),0)</f>
        <v>104354</v>
      </c>
      <c r="J15" s="20">
        <v>6</v>
      </c>
    </row>
    <row r="16" spans="1:10" x14ac:dyDescent="0.25">
      <c r="A16" s="20" t="s">
        <v>622</v>
      </c>
      <c r="B16" s="20" t="s">
        <v>667</v>
      </c>
      <c r="C16" s="80">
        <v>959600</v>
      </c>
      <c r="D16" s="20" t="s">
        <v>668</v>
      </c>
      <c r="E16" s="20" t="s">
        <v>655</v>
      </c>
      <c r="F16" s="20" t="s">
        <v>669</v>
      </c>
      <c r="I16" s="20">
        <f>IFERROR(VLOOKUP(C16,PRSMen2017[],1,FALSE),0)</f>
        <v>0</v>
      </c>
      <c r="J16" s="20">
        <f>IF(AND(A16&gt;0,ISNUMBER(A16)),IF(fix17M[[#This Row],[ABBib]]&gt;0,J15+1,J15),0)</f>
        <v>0</v>
      </c>
    </row>
    <row r="17" spans="1:12" x14ac:dyDescent="0.25">
      <c r="A17" s="20" t="s">
        <v>602</v>
      </c>
      <c r="B17" s="20" t="s">
        <v>670</v>
      </c>
      <c r="C17" s="79">
        <v>104879</v>
      </c>
      <c r="D17" s="20" t="s">
        <v>671</v>
      </c>
      <c r="E17" s="20" t="s">
        <v>614</v>
      </c>
      <c r="F17" s="20" t="s">
        <v>600</v>
      </c>
      <c r="I17" s="20">
        <f>IFERROR(VLOOKUP(C17,PRSMen2017[],1,FALSE),0)</f>
        <v>104879</v>
      </c>
      <c r="J17" s="20">
        <v>7</v>
      </c>
    </row>
    <row r="18" spans="1:12" x14ac:dyDescent="0.25">
      <c r="A18" s="20" t="s">
        <v>612</v>
      </c>
      <c r="B18" s="20" t="s">
        <v>672</v>
      </c>
      <c r="C18" s="80">
        <v>104696</v>
      </c>
      <c r="D18" s="20" t="s">
        <v>673</v>
      </c>
      <c r="E18" s="20" t="s">
        <v>619</v>
      </c>
      <c r="F18" s="20" t="s">
        <v>600</v>
      </c>
      <c r="I18" s="20">
        <f>IFERROR(VLOOKUP(C18,PRSMen2017[],1,FALSE),0)</f>
        <v>104696</v>
      </c>
      <c r="J18" s="20">
        <v>8</v>
      </c>
    </row>
    <row r="19" spans="1:12" x14ac:dyDescent="0.25">
      <c r="A19" s="20" t="s">
        <v>629</v>
      </c>
      <c r="B19" s="20" t="s">
        <v>674</v>
      </c>
      <c r="C19" s="79">
        <v>104905</v>
      </c>
      <c r="D19" s="20" t="s">
        <v>675</v>
      </c>
      <c r="E19" s="20" t="s">
        <v>614</v>
      </c>
      <c r="F19" s="20" t="s">
        <v>600</v>
      </c>
      <c r="I19" s="20">
        <f>IFERROR(VLOOKUP(C19,PRSMen2017[],1,FALSE),0)</f>
        <v>0</v>
      </c>
      <c r="J19" s="20">
        <f>IF(AND(A19&gt;0,ISNUMBER(A19)),IF(fix17M[[#This Row],[ABBib]]&gt;0,J18+1,J18),0)</f>
        <v>0</v>
      </c>
    </row>
    <row r="20" spans="1:12" x14ac:dyDescent="0.25">
      <c r="A20" s="20" t="s">
        <v>633</v>
      </c>
      <c r="B20" s="20" t="s">
        <v>640</v>
      </c>
      <c r="C20" s="80">
        <v>6531915</v>
      </c>
      <c r="D20" s="20" t="s">
        <v>676</v>
      </c>
      <c r="E20" s="20" t="s">
        <v>604</v>
      </c>
      <c r="F20" s="20" t="s">
        <v>624</v>
      </c>
      <c r="I20" s="20">
        <f>IFERROR(VLOOKUP(C20,PRSMen2017[],1,FALSE),0)</f>
        <v>0</v>
      </c>
      <c r="J20" s="20">
        <f>IF(AND(A20&gt;0,ISNUMBER(A20)),IF(fix17M[[#This Row],[ABBib]]&gt;0,J19+1,J19),0)</f>
        <v>0</v>
      </c>
    </row>
    <row r="21" spans="1:12" x14ac:dyDescent="0.25">
      <c r="A21" s="20" t="s">
        <v>638</v>
      </c>
      <c r="B21" s="20" t="s">
        <v>677</v>
      </c>
      <c r="C21" s="79">
        <v>104877</v>
      </c>
      <c r="D21" s="20" t="s">
        <v>678</v>
      </c>
      <c r="E21" s="20" t="s">
        <v>614</v>
      </c>
      <c r="F21" s="20" t="s">
        <v>600</v>
      </c>
      <c r="I21" s="20">
        <f>IFERROR(VLOOKUP(C21,PRSMen2017[],1,FALSE),0)</f>
        <v>104877</v>
      </c>
      <c r="J21" s="20">
        <v>9</v>
      </c>
    </row>
    <row r="22" spans="1:12" x14ac:dyDescent="0.25">
      <c r="A22" s="20" t="s">
        <v>640</v>
      </c>
      <c r="B22" s="20" t="s">
        <v>645</v>
      </c>
      <c r="C22" s="80">
        <v>104688</v>
      </c>
      <c r="D22" s="20" t="s">
        <v>679</v>
      </c>
      <c r="E22" s="20" t="s">
        <v>619</v>
      </c>
      <c r="F22" s="20" t="s">
        <v>600</v>
      </c>
      <c r="I22" s="20">
        <f>IFERROR(VLOOKUP(C22,PRSMen2017[],1,FALSE),0)</f>
        <v>104688</v>
      </c>
      <c r="J22" s="20">
        <v>10</v>
      </c>
    </row>
    <row r="23" spans="1:12" x14ac:dyDescent="0.25">
      <c r="A23" s="20" t="s">
        <v>627</v>
      </c>
      <c r="B23" s="20" t="s">
        <v>680</v>
      </c>
      <c r="C23" s="79">
        <v>104923</v>
      </c>
      <c r="D23" s="20" t="s">
        <v>681</v>
      </c>
      <c r="E23" s="20" t="s">
        <v>614</v>
      </c>
      <c r="F23" s="20" t="s">
        <v>600</v>
      </c>
      <c r="I23" s="20">
        <f>IFERROR(VLOOKUP(C23,PRSMen2017[],1,FALSE),0)</f>
        <v>0</v>
      </c>
      <c r="J23" s="20">
        <f>IF(AND(A23&gt;0,ISNUMBER(A23)),IF(fix17M[[#This Row],[ABBib]]&gt;0,J22+1,J22),0)</f>
        <v>0</v>
      </c>
    </row>
    <row r="24" spans="1:12" x14ac:dyDescent="0.25">
      <c r="A24" s="20" t="s">
        <v>647</v>
      </c>
      <c r="B24" s="20" t="s">
        <v>631</v>
      </c>
      <c r="C24" s="80">
        <v>104880</v>
      </c>
      <c r="D24" s="20" t="s">
        <v>682</v>
      </c>
      <c r="E24" s="20" t="s">
        <v>614</v>
      </c>
      <c r="F24" s="20" t="s">
        <v>600</v>
      </c>
      <c r="I24" s="20">
        <f>IFERROR(VLOOKUP(C24,PRSMen2017[],1,FALSE),0)</f>
        <v>104880</v>
      </c>
      <c r="J24" s="20">
        <v>11</v>
      </c>
    </row>
    <row r="25" spans="1:12" x14ac:dyDescent="0.25">
      <c r="A25" s="20" t="s">
        <v>631</v>
      </c>
      <c r="B25" s="20" t="s">
        <v>683</v>
      </c>
      <c r="C25" s="79">
        <v>104878</v>
      </c>
      <c r="D25" s="20" t="s">
        <v>684</v>
      </c>
      <c r="E25" s="20" t="s">
        <v>614</v>
      </c>
      <c r="F25" s="20" t="s">
        <v>600</v>
      </c>
      <c r="I25" s="20">
        <f>IFERROR(VLOOKUP(C25,PRSMen2017[],1,FALSE),0)</f>
        <v>104878</v>
      </c>
      <c r="J25" s="20">
        <v>12</v>
      </c>
    </row>
    <row r="26" spans="1:12" x14ac:dyDescent="0.25">
      <c r="A26" s="20" t="s">
        <v>636</v>
      </c>
      <c r="B26" s="20" t="s">
        <v>685</v>
      </c>
      <c r="C26" s="80">
        <v>104588</v>
      </c>
      <c r="D26" s="20" t="s">
        <v>686</v>
      </c>
      <c r="E26" s="20" t="s">
        <v>599</v>
      </c>
      <c r="F26" s="20" t="s">
        <v>600</v>
      </c>
      <c r="I26" s="20">
        <f>IFERROR(VLOOKUP(C26,PRSMen2017[],1,FALSE),0)</f>
        <v>104588</v>
      </c>
      <c r="J26" s="20">
        <v>13</v>
      </c>
    </row>
    <row r="27" spans="1:12" x14ac:dyDescent="0.25">
      <c r="A27" s="20" t="s">
        <v>643</v>
      </c>
      <c r="B27" s="20" t="s">
        <v>687</v>
      </c>
      <c r="C27" s="79">
        <v>104685</v>
      </c>
      <c r="D27" s="20" t="s">
        <v>688</v>
      </c>
      <c r="E27" s="20" t="s">
        <v>619</v>
      </c>
      <c r="F27" s="20" t="s">
        <v>600</v>
      </c>
      <c r="I27" s="20">
        <f>IFERROR(VLOOKUP(C27,PRSMen2017[],1,FALSE),0)</f>
        <v>104685</v>
      </c>
      <c r="J27" s="20">
        <v>14</v>
      </c>
    </row>
    <row r="28" spans="1:12" ht="15" customHeight="1" x14ac:dyDescent="0.25">
      <c r="A28" s="20" t="s">
        <v>645</v>
      </c>
      <c r="B28" s="20" t="s">
        <v>689</v>
      </c>
      <c r="C28" s="80">
        <v>6532638</v>
      </c>
      <c r="D28" s="20" t="s">
        <v>690</v>
      </c>
      <c r="E28" s="20" t="s">
        <v>614</v>
      </c>
      <c r="F28" s="20" t="s">
        <v>624</v>
      </c>
      <c r="I28" s="20">
        <f>IFERROR(VLOOKUP(C28,PRSMen2017[],1,FALSE),0)</f>
        <v>0</v>
      </c>
      <c r="J28" s="20">
        <f>IF(AND(A28&gt;0,ISNUMBER(A28)),IF(fix17M[[#This Row],[ABBib]]&gt;0,J27+1,J27),0)</f>
        <v>0</v>
      </c>
    </row>
    <row r="29" spans="1:12" x14ac:dyDescent="0.25">
      <c r="A29" s="20" t="s">
        <v>471</v>
      </c>
      <c r="B29" s="20"/>
      <c r="C29" s="20"/>
      <c r="D29" s="20"/>
      <c r="E29" s="20"/>
      <c r="F29" s="20"/>
      <c r="I29" s="20">
        <f>IFERROR(VLOOKUP(C29,PRSMen2017[],1,FALSE),0)</f>
        <v>0</v>
      </c>
      <c r="J29" s="20">
        <f>IF(AND(A29&gt;0,ISNUMBER(A29)),IF(fix17M[[#This Row],[ABBib]]&gt;0,J28+1,J28),0)</f>
        <v>0</v>
      </c>
      <c r="L29" s="78"/>
    </row>
    <row r="30" spans="1:12" x14ac:dyDescent="0.25">
      <c r="A30" s="20"/>
      <c r="B30" s="20"/>
      <c r="C30" s="20"/>
      <c r="D30" s="20"/>
      <c r="E30" s="20"/>
      <c r="F30" s="20"/>
      <c r="I30" s="20">
        <f>IFERROR(VLOOKUP(C30,PRSMen2017[],1,FALSE),0)</f>
        <v>0</v>
      </c>
      <c r="J30" s="20">
        <f>IF(AND(A30&gt;0,ISNUMBER(A30)),IF(fix17M[[#This Row],[ABBib]]&gt;0,J29+1,J29),0)</f>
        <v>0</v>
      </c>
      <c r="L30" s="78"/>
    </row>
    <row r="31" spans="1:12" ht="15" customHeight="1" x14ac:dyDescent="0.25">
      <c r="A31" s="20"/>
      <c r="B31" s="20" t="s">
        <v>611</v>
      </c>
      <c r="C31" s="20"/>
      <c r="D31" s="20" t="s">
        <v>691</v>
      </c>
      <c r="E31" s="20" t="s">
        <v>599</v>
      </c>
      <c r="F31" s="20" t="s">
        <v>600</v>
      </c>
      <c r="I31" s="20">
        <f>IFERROR(VLOOKUP(C31,PRSMen2017[],1,FALSE),0)</f>
        <v>0</v>
      </c>
      <c r="J31" s="20">
        <f>IF(AND(A31&gt;0,ISNUMBER(A31)),IF(fix17M[[#This Row],[ABBib]]&gt;0,J30+1,J30),0)</f>
        <v>0</v>
      </c>
      <c r="L31" s="78"/>
    </row>
    <row r="32" spans="1:12" x14ac:dyDescent="0.25">
      <c r="A32" s="20" t="s">
        <v>135</v>
      </c>
      <c r="B32" s="20"/>
      <c r="C32" s="20"/>
      <c r="D32" s="20"/>
      <c r="E32" s="20"/>
      <c r="F32" s="20"/>
      <c r="I32" s="20">
        <f>IFERROR(VLOOKUP(C32,PRSMen2017[],1,FALSE),0)</f>
        <v>0</v>
      </c>
      <c r="J32" s="20">
        <f>IF(AND(A32&gt;0,ISNUMBER(A32)),IF(fix17M[[#This Row],[ABBib]]&gt;0,J31+1,J31),0)</f>
        <v>0</v>
      </c>
      <c r="L32" s="78"/>
    </row>
    <row r="33" spans="1:12" x14ac:dyDescent="0.25">
      <c r="A33" s="20"/>
      <c r="B33" s="20"/>
      <c r="C33" s="20"/>
      <c r="D33" s="20"/>
      <c r="E33" s="20"/>
      <c r="F33" s="20"/>
      <c r="I33" s="20">
        <f>IFERROR(VLOOKUP(C33,PRSMen2017[],1,FALSE),0)</f>
        <v>0</v>
      </c>
      <c r="J33" s="20">
        <f>IF(AND(A33&gt;0,ISNUMBER(A33)),IF(fix17M[[#This Row],[ABBib]]&gt;0,J32+1,J32),0)</f>
        <v>0</v>
      </c>
      <c r="L33" s="78"/>
    </row>
    <row r="34" spans="1:12" ht="15" customHeight="1" x14ac:dyDescent="0.25">
      <c r="A34" s="20"/>
      <c r="B34" s="20" t="s">
        <v>692</v>
      </c>
      <c r="C34" s="20"/>
      <c r="D34" s="20" t="s">
        <v>693</v>
      </c>
      <c r="E34" s="20" t="s">
        <v>619</v>
      </c>
      <c r="F34" s="20" t="s">
        <v>600</v>
      </c>
      <c r="I34" s="20">
        <f>IFERROR(VLOOKUP(C34,PRSMen2017[],1,FALSE),0)</f>
        <v>0</v>
      </c>
      <c r="J34" s="20">
        <f>IF(AND(A34&gt;0,ISNUMBER(A34)),IF(fix17M[[#This Row],[ABBib]]&gt;0,J33+1,J33),0)</f>
        <v>0</v>
      </c>
      <c r="L34" s="78"/>
    </row>
    <row r="35" spans="1:12" x14ac:dyDescent="0.25">
      <c r="A35" s="20" t="s">
        <v>221</v>
      </c>
      <c r="B35" s="20"/>
      <c r="C35" s="20"/>
      <c r="D35" s="20"/>
      <c r="E35" s="20"/>
      <c r="F35" s="20"/>
      <c r="I35" s="20">
        <f>IFERROR(VLOOKUP(C35,PRSMen2017[],1,FALSE),0)</f>
        <v>0</v>
      </c>
      <c r="J35" s="20">
        <f>IF(AND(A35&gt;0,ISNUMBER(A35)),IF(fix17M[[#This Row],[ABBib]]&gt;0,J34+1,J34),0)</f>
        <v>0</v>
      </c>
      <c r="L35" s="78"/>
    </row>
    <row r="36" spans="1:12" x14ac:dyDescent="0.25">
      <c r="A36" s="20"/>
      <c r="B36" s="20"/>
      <c r="C36" s="20"/>
      <c r="D36" s="20"/>
      <c r="E36" s="20"/>
      <c r="F36" s="20"/>
      <c r="I36" s="20">
        <f>IFERROR(VLOOKUP(C36,PRSMen2017[],1,FALSE),0)</f>
        <v>0</v>
      </c>
      <c r="J36" s="20">
        <f>IF(AND(A36&gt;0,ISNUMBER(A36)),IF(fix17M[[#This Row],[ABBib]]&gt;0,J35+1,J35),0)</f>
        <v>0</v>
      </c>
      <c r="L36" s="78"/>
    </row>
    <row r="37" spans="1:12" ht="15" customHeight="1" x14ac:dyDescent="0.25">
      <c r="A37" s="20"/>
      <c r="B37" s="20" t="s">
        <v>694</v>
      </c>
      <c r="C37" s="20"/>
      <c r="D37" s="20" t="s">
        <v>695</v>
      </c>
      <c r="E37" s="20" t="s">
        <v>619</v>
      </c>
      <c r="F37" s="20" t="s">
        <v>696</v>
      </c>
      <c r="I37" s="20">
        <f>IFERROR(VLOOKUP(C37,PRSMen2017[],1,FALSE),0)</f>
        <v>0</v>
      </c>
      <c r="J37" s="20">
        <f>IF(AND(A37&gt;0,ISNUMBER(A37)),IF(fix17M[[#This Row],[ABBib]]&gt;0,J36+1,J36),0)</f>
        <v>0</v>
      </c>
      <c r="L37" s="78"/>
    </row>
    <row r="38" spans="1:12" x14ac:dyDescent="0.25">
      <c r="A38" s="20" t="s">
        <v>138</v>
      </c>
      <c r="B38" s="20"/>
      <c r="C38" s="20"/>
      <c r="D38" s="20"/>
      <c r="E38" s="20"/>
      <c r="F38" s="20"/>
      <c r="I38" s="20">
        <f>IFERROR(VLOOKUP(C38,PRSMen2017[],1,FALSE),0)</f>
        <v>0</v>
      </c>
      <c r="J38" s="20">
        <f>IF(AND(A38&gt;0,ISNUMBER(A38)),IF(fix17M[[#This Row],[ABBib]]&gt;0,J37+1,J37),0)</f>
        <v>0</v>
      </c>
      <c r="L38" s="78"/>
    </row>
    <row r="39" spans="1:12" x14ac:dyDescent="0.25">
      <c r="A39" s="20"/>
      <c r="B39" s="20"/>
      <c r="C39" s="20"/>
      <c r="D39" s="20"/>
      <c r="E39" s="20"/>
      <c r="F39" s="20"/>
      <c r="I39" s="20">
        <f>IFERROR(VLOOKUP(C39,PRSMen2017[],1,FALSE),0)</f>
        <v>0</v>
      </c>
      <c r="J39" s="20">
        <f>IF(AND(A39&gt;0,ISNUMBER(A39)),IF(fix17M[[#This Row],[ABBib]]&gt;0,J38+1,J38),0)</f>
        <v>0</v>
      </c>
      <c r="L39" s="78"/>
    </row>
    <row r="40" spans="1:12" x14ac:dyDescent="0.25">
      <c r="A40" s="20"/>
      <c r="B40" s="20" t="s">
        <v>697</v>
      </c>
      <c r="C40" s="20"/>
      <c r="D40" s="20" t="s">
        <v>698</v>
      </c>
      <c r="E40" s="20" t="s">
        <v>619</v>
      </c>
      <c r="F40" s="20" t="s">
        <v>600</v>
      </c>
      <c r="I40" s="20">
        <f>IFERROR(VLOOKUP(C40,PRSMen2017[],1,FALSE),0)</f>
        <v>0</v>
      </c>
      <c r="J40" s="20">
        <f>IF(AND(A40&gt;0,ISNUMBER(A40)),IF(fix17M[[#This Row],[ABBib]]&gt;0,J39+1,J39),0)</f>
        <v>0</v>
      </c>
      <c r="L40" s="78"/>
    </row>
    <row r="41" spans="1:12" x14ac:dyDescent="0.25">
      <c r="A41" s="20"/>
      <c r="B41" s="20" t="s">
        <v>699</v>
      </c>
      <c r="C41" s="20"/>
      <c r="D41" s="20" t="s">
        <v>700</v>
      </c>
      <c r="E41" s="20" t="s">
        <v>619</v>
      </c>
      <c r="F41" s="20" t="s">
        <v>600</v>
      </c>
      <c r="I41" s="20">
        <f>IFERROR(VLOOKUP(C41,PRSMen2017[],1,FALSE),0)</f>
        <v>0</v>
      </c>
      <c r="J41" s="20">
        <f>IF(AND(A41&gt;0,ISNUMBER(A41)),IF(fix17M[[#This Row],[ABBib]]&gt;0,J40+1,J40),0)</f>
        <v>0</v>
      </c>
      <c r="L41" s="78"/>
    </row>
    <row r="42" spans="1:12" x14ac:dyDescent="0.25">
      <c r="A42" s="20"/>
      <c r="B42" s="20" t="s">
        <v>701</v>
      </c>
      <c r="C42" s="20"/>
      <c r="D42" s="20" t="s">
        <v>702</v>
      </c>
      <c r="E42" s="20" t="s">
        <v>619</v>
      </c>
      <c r="F42" s="20" t="s">
        <v>600</v>
      </c>
      <c r="I42" s="20">
        <f>IFERROR(VLOOKUP(C42,PRSMen2017[],1,FALSE),0)</f>
        <v>0</v>
      </c>
      <c r="J42" s="20">
        <f>IF(AND(A42&gt;0,ISNUMBER(A42)),IF(fix17M[[#This Row],[ABBib]]&gt;0,J41+1,J41),0)</f>
        <v>0</v>
      </c>
      <c r="L42" s="78"/>
    </row>
    <row r="43" spans="1:12" x14ac:dyDescent="0.25">
      <c r="A43" s="20"/>
      <c r="B43" s="20" t="s">
        <v>703</v>
      </c>
      <c r="C43" s="20"/>
      <c r="D43" s="20" t="s">
        <v>704</v>
      </c>
      <c r="E43" s="20" t="s">
        <v>604</v>
      </c>
      <c r="F43" s="20" t="s">
        <v>624</v>
      </c>
      <c r="I43" s="20">
        <f>IFERROR(VLOOKUP(C43,PRSMen2017[],1,FALSE),0)</f>
        <v>0</v>
      </c>
      <c r="J43" s="20">
        <f>IF(AND(A43&gt;0,ISNUMBER(A43)),IF(fix17M[[#This Row],[ABBib]]&gt;0,J42+1,J42),0)</f>
        <v>0</v>
      </c>
      <c r="L43" s="78"/>
    </row>
    <row r="44" spans="1:12" x14ac:dyDescent="0.25">
      <c r="A44" s="20"/>
      <c r="B44" s="20" t="s">
        <v>629</v>
      </c>
      <c r="C44" s="20"/>
      <c r="D44" s="20" t="s">
        <v>705</v>
      </c>
      <c r="E44" s="20" t="s">
        <v>619</v>
      </c>
      <c r="F44" s="20" t="s">
        <v>600</v>
      </c>
      <c r="I44" s="20">
        <f>IFERROR(VLOOKUP(C44,PRSMen2017[],1,FALSE),0)</f>
        <v>0</v>
      </c>
      <c r="J44" s="20">
        <f>IF(AND(A44&gt;0,ISNUMBER(A44)),IF(fix17M[[#This Row],[ABBib]]&gt;0,J43+1,J43),0)</f>
        <v>0</v>
      </c>
      <c r="L44" s="78"/>
    </row>
    <row r="45" spans="1:12" ht="15" customHeight="1" x14ac:dyDescent="0.25">
      <c r="A45" s="20"/>
      <c r="B45" s="20" t="s">
        <v>597</v>
      </c>
      <c r="C45" s="20"/>
      <c r="D45" s="20" t="s">
        <v>706</v>
      </c>
      <c r="E45" s="20" t="s">
        <v>614</v>
      </c>
      <c r="F45" s="20" t="s">
        <v>600</v>
      </c>
      <c r="I45" s="20">
        <f>IFERROR(VLOOKUP(C45,PRSMen2017[],1,FALSE),0)</f>
        <v>0</v>
      </c>
      <c r="J45" s="20">
        <f>IF(AND(A45&gt;0,ISNUMBER(A45)),IF(fix17M[[#This Row],[ABBib]]&gt;0,J44+1,J44),0)</f>
        <v>0</v>
      </c>
      <c r="L45" s="78"/>
    </row>
    <row r="46" spans="1:12" x14ac:dyDescent="0.25">
      <c r="A46" s="20" t="s">
        <v>144</v>
      </c>
      <c r="B46" s="20"/>
      <c r="C46" s="20"/>
      <c r="D46" s="20"/>
      <c r="E46" s="20"/>
      <c r="F46" s="20"/>
      <c r="I46" s="20">
        <f>IFERROR(VLOOKUP(C46,PRSMen2017[],1,FALSE),0)</f>
        <v>0</v>
      </c>
      <c r="J46" s="20">
        <f>IF(AND(A46&gt;0,ISNUMBER(A46)),IF(fix17M[[#This Row],[ABBib]]&gt;0,J45+1,J45),0)</f>
        <v>0</v>
      </c>
      <c r="L46" s="78"/>
    </row>
    <row r="47" spans="1:12" x14ac:dyDescent="0.25">
      <c r="A47" s="20"/>
      <c r="B47" s="20"/>
      <c r="C47" s="20"/>
      <c r="D47" s="20"/>
      <c r="E47" s="20"/>
      <c r="F47" s="20"/>
      <c r="I47" s="20">
        <f>IFERROR(VLOOKUP(C47,PRSMen2017[],1,FALSE),0)</f>
        <v>0</v>
      </c>
      <c r="J47" s="20">
        <f>IF(AND(A47&gt;0,ISNUMBER(A47)),IF(fix17M[[#This Row],[ABBib]]&gt;0,J46+1,J46),0)</f>
        <v>0</v>
      </c>
      <c r="L47" s="78"/>
    </row>
    <row r="48" spans="1:12" x14ac:dyDescent="0.25">
      <c r="A48" s="20"/>
      <c r="B48" s="20" t="s">
        <v>707</v>
      </c>
      <c r="C48" s="20"/>
      <c r="D48" s="20" t="s">
        <v>708</v>
      </c>
      <c r="E48" s="20" t="s">
        <v>619</v>
      </c>
      <c r="F48" s="20" t="s">
        <v>709</v>
      </c>
      <c r="I48" s="20">
        <f>IFERROR(VLOOKUP(C48,PRSMen2017[],1,FALSE),0)</f>
        <v>0</v>
      </c>
      <c r="J48" s="20">
        <f>IF(AND(A48&gt;0,ISNUMBER(A48)),IF(fix17M[[#This Row],[ABBib]]&gt;0,J47+1,J47),0)</f>
        <v>0</v>
      </c>
      <c r="L48" s="78"/>
    </row>
    <row r="49" spans="1:12" x14ac:dyDescent="0.25">
      <c r="A49" s="20"/>
      <c r="B49" s="20" t="s">
        <v>710</v>
      </c>
      <c r="C49" s="20"/>
      <c r="D49" s="20" t="s">
        <v>711</v>
      </c>
      <c r="E49" s="20" t="s">
        <v>712</v>
      </c>
      <c r="F49" s="20" t="s">
        <v>713</v>
      </c>
      <c r="I49" s="20">
        <f>IFERROR(VLOOKUP(C49,PRSMen2017[],1,FALSE),0)</f>
        <v>0</v>
      </c>
      <c r="J49" s="20">
        <f>IF(AND(A49&gt;0,ISNUMBER(A49)),IF(fix17M[[#This Row],[ABBib]]&gt;0,J48+1,J48),0)</f>
        <v>0</v>
      </c>
      <c r="L49" s="78"/>
    </row>
    <row r="50" spans="1:12" x14ac:dyDescent="0.25">
      <c r="A50" s="20"/>
      <c r="B50" s="20" t="s">
        <v>714</v>
      </c>
      <c r="C50" s="20"/>
      <c r="D50" s="20" t="s">
        <v>715</v>
      </c>
      <c r="E50" s="20" t="s">
        <v>619</v>
      </c>
      <c r="F50" s="20" t="s">
        <v>600</v>
      </c>
      <c r="I50" s="20">
        <f>IFERROR(VLOOKUP(C50,PRSMen2017[],1,FALSE),0)</f>
        <v>0</v>
      </c>
      <c r="J50" s="20">
        <f>IF(AND(A50&gt;0,ISNUMBER(A50)),IF(fix17M[[#This Row],[ABBib]]&gt;0,J49+1,J49),0)</f>
        <v>0</v>
      </c>
      <c r="L50" s="78"/>
    </row>
    <row r="51" spans="1:12" x14ac:dyDescent="0.25">
      <c r="A51" s="20"/>
      <c r="B51" s="20" t="s">
        <v>716</v>
      </c>
      <c r="C51" s="20"/>
      <c r="D51" s="20" t="s">
        <v>717</v>
      </c>
      <c r="E51" s="20" t="s">
        <v>614</v>
      </c>
      <c r="F51" s="20" t="s">
        <v>600</v>
      </c>
      <c r="I51" s="20">
        <f>IFERROR(VLOOKUP(C51,PRSMen2017[],1,FALSE),0)</f>
        <v>0</v>
      </c>
      <c r="J51" s="20">
        <f>IF(AND(A51&gt;0,ISNUMBER(A51)),IF(fix17M[[#This Row],[ABBib]]&gt;0,J50+1,J50),0)</f>
        <v>0</v>
      </c>
      <c r="L51" s="78"/>
    </row>
    <row r="52" spans="1:12" x14ac:dyDescent="0.25">
      <c r="A52" s="20"/>
      <c r="B52" s="20" t="s">
        <v>718</v>
      </c>
      <c r="C52" s="20"/>
      <c r="D52" s="20" t="s">
        <v>719</v>
      </c>
      <c r="E52" s="20" t="s">
        <v>614</v>
      </c>
      <c r="F52" s="20" t="s">
        <v>600</v>
      </c>
      <c r="I52" s="20">
        <f>IFERROR(VLOOKUP(C52,PRSMen2017[],1,FALSE),0)</f>
        <v>0</v>
      </c>
      <c r="J52" s="20">
        <f>IF(AND(A52&gt;0,ISNUMBER(A52)),IF(fix17M[[#This Row],[ABBib]]&gt;0,J51+1,J51),0)</f>
        <v>0</v>
      </c>
      <c r="L52" s="78"/>
    </row>
    <row r="53" spans="1:12" x14ac:dyDescent="0.25">
      <c r="A53" s="20"/>
      <c r="B53" s="20" t="s">
        <v>720</v>
      </c>
      <c r="C53" s="20"/>
      <c r="D53" s="20" t="s">
        <v>721</v>
      </c>
      <c r="E53" s="20" t="s">
        <v>614</v>
      </c>
      <c r="F53" s="20" t="s">
        <v>600</v>
      </c>
      <c r="I53" s="20">
        <f>IFERROR(VLOOKUP(C53,PRSMen2017[],1,FALSE),0)</f>
        <v>0</v>
      </c>
      <c r="J53" s="20">
        <f>IF(AND(A53&gt;0,ISNUMBER(A53)),IF(fix17M[[#This Row],[ABBib]]&gt;0,J52+1,J52),0)</f>
        <v>0</v>
      </c>
      <c r="L53" s="78"/>
    </row>
    <row r="54" spans="1:12" x14ac:dyDescent="0.25">
      <c r="A54" s="20"/>
      <c r="B54" s="20" t="s">
        <v>722</v>
      </c>
      <c r="C54" s="20"/>
      <c r="D54" s="20" t="s">
        <v>723</v>
      </c>
      <c r="E54" s="20" t="s">
        <v>614</v>
      </c>
      <c r="F54" s="20" t="s">
        <v>600</v>
      </c>
      <c r="I54" s="20">
        <f>IFERROR(VLOOKUP(C54,PRSMen2017[],1,FALSE),0)</f>
        <v>0</v>
      </c>
      <c r="J54" s="20">
        <f>IF(AND(A54&gt;0,ISNUMBER(A54)),IF(fix17M[[#This Row],[ABBib]]&gt;0,J53+1,J53),0)</f>
        <v>0</v>
      </c>
      <c r="L54" s="78"/>
    </row>
    <row r="55" spans="1:12" x14ac:dyDescent="0.25">
      <c r="A55" s="20"/>
      <c r="B55" s="20" t="s">
        <v>724</v>
      </c>
      <c r="C55" s="20"/>
      <c r="D55" s="20" t="s">
        <v>725</v>
      </c>
      <c r="E55" s="20" t="s">
        <v>619</v>
      </c>
      <c r="F55" s="20" t="s">
        <v>600</v>
      </c>
      <c r="I55" s="20">
        <f>IFERROR(VLOOKUP(C55,PRSMen2017[],1,FALSE),0)</f>
        <v>0</v>
      </c>
      <c r="J55" s="20">
        <f>IF(AND(A55&gt;0,ISNUMBER(A55)),IF(fix17M[[#This Row],[ABBib]]&gt;0,J54+1,J54),0)</f>
        <v>0</v>
      </c>
      <c r="L55" s="78"/>
    </row>
    <row r="56" spans="1:12" x14ac:dyDescent="0.25">
      <c r="A56" s="20"/>
      <c r="B56" s="20" t="s">
        <v>726</v>
      </c>
      <c r="C56" s="20"/>
      <c r="D56" s="20" t="s">
        <v>727</v>
      </c>
      <c r="E56" s="20" t="s">
        <v>619</v>
      </c>
      <c r="F56" s="20" t="s">
        <v>600</v>
      </c>
      <c r="I56" s="20">
        <f>IFERROR(VLOOKUP(C56,PRSMen2017[],1,FALSE),0)</f>
        <v>0</v>
      </c>
      <c r="J56" s="20">
        <f>IF(AND(A56&gt;0,ISNUMBER(A56)),IF(fix17M[[#This Row],[ABBib]]&gt;0,J55+1,J55),0)</f>
        <v>0</v>
      </c>
      <c r="L56" s="78"/>
    </row>
    <row r="57" spans="1:12" x14ac:dyDescent="0.25">
      <c r="A57" s="20"/>
      <c r="B57" s="20" t="s">
        <v>728</v>
      </c>
      <c r="C57" s="20"/>
      <c r="D57" s="20" t="s">
        <v>729</v>
      </c>
      <c r="E57" s="20" t="s">
        <v>614</v>
      </c>
      <c r="F57" s="20" t="s">
        <v>600</v>
      </c>
      <c r="I57" s="20">
        <f>IFERROR(VLOOKUP(C57,PRSMen2017[],1,FALSE),0)</f>
        <v>0</v>
      </c>
      <c r="J57" s="20">
        <f>IF(AND(A57&gt;0,ISNUMBER(A57)),IF(fix17M[[#This Row],[ABBib]]&gt;0,J56+1,J56),0)</f>
        <v>0</v>
      </c>
      <c r="L57" s="78"/>
    </row>
    <row r="58" spans="1:12" x14ac:dyDescent="0.25">
      <c r="A58" s="20"/>
      <c r="B58" s="20" t="s">
        <v>643</v>
      </c>
      <c r="C58" s="20"/>
      <c r="D58" s="20" t="s">
        <v>730</v>
      </c>
      <c r="E58" s="20" t="s">
        <v>712</v>
      </c>
      <c r="F58" s="20" t="s">
        <v>600</v>
      </c>
      <c r="I58" s="20">
        <f>IFERROR(VLOOKUP(C58,PRSMen2017[],1,FALSE),0)</f>
        <v>0</v>
      </c>
      <c r="J58" s="20">
        <f>IF(AND(A58&gt;0,ISNUMBER(A58)),IF(fix17M[[#This Row],[ABBib]]&gt;0,J57+1,J57),0)</f>
        <v>0</v>
      </c>
      <c r="L58" s="78"/>
    </row>
    <row r="59" spans="1:12" x14ac:dyDescent="0.25">
      <c r="A59" s="20"/>
      <c r="B59" s="20" t="s">
        <v>647</v>
      </c>
      <c r="C59" s="20"/>
      <c r="D59" s="20" t="s">
        <v>731</v>
      </c>
      <c r="E59" s="20" t="s">
        <v>619</v>
      </c>
      <c r="F59" s="20" t="s">
        <v>600</v>
      </c>
      <c r="I59" s="20">
        <f>IFERROR(VLOOKUP(C59,PRSMen2017[],1,FALSE),0)</f>
        <v>0</v>
      </c>
      <c r="J59" s="20">
        <f>IF(AND(A59&gt;0,ISNUMBER(A59)),IF(fix17M[[#This Row],[ABBib]]&gt;0,J58+1,J58),0)</f>
        <v>0</v>
      </c>
      <c r="L59" s="78"/>
    </row>
    <row r="60" spans="1:12" x14ac:dyDescent="0.25">
      <c r="A60" s="20"/>
      <c r="B60" s="20" t="s">
        <v>627</v>
      </c>
      <c r="C60" s="20"/>
      <c r="D60" s="20" t="s">
        <v>732</v>
      </c>
      <c r="E60" s="20" t="s">
        <v>599</v>
      </c>
      <c r="F60" s="20" t="s">
        <v>733</v>
      </c>
      <c r="I60" s="20">
        <f>IFERROR(VLOOKUP(C60,PRSMen2017[],1,FALSE),0)</f>
        <v>0</v>
      </c>
      <c r="J60" s="20">
        <f>IF(AND(A60&gt;0,ISNUMBER(A60)),IF(fix17M[[#This Row],[ABBib]]&gt;0,J59+1,J59),0)</f>
        <v>0</v>
      </c>
      <c r="L60" s="78"/>
    </row>
    <row r="61" spans="1:12" x14ac:dyDescent="0.25">
      <c r="A61" s="20"/>
      <c r="B61" s="20" t="s">
        <v>633</v>
      </c>
      <c r="C61" s="20"/>
      <c r="D61" s="20" t="s">
        <v>734</v>
      </c>
      <c r="E61" s="20" t="s">
        <v>619</v>
      </c>
      <c r="F61" s="20" t="s">
        <v>600</v>
      </c>
      <c r="I61" s="20">
        <f>IFERROR(VLOOKUP(C61,PRSMen2017[],1,FALSE),0)</f>
        <v>0</v>
      </c>
      <c r="J61" s="20">
        <f>IF(AND(A61&gt;0,ISNUMBER(A61)),IF(fix17M[[#This Row],[ABBib]]&gt;0,J60+1,J60),0)</f>
        <v>0</v>
      </c>
      <c r="L61" s="78"/>
    </row>
    <row r="62" spans="1:12" x14ac:dyDescent="0.25">
      <c r="A62" s="20"/>
      <c r="B62" s="20" t="s">
        <v>612</v>
      </c>
      <c r="C62" s="20"/>
      <c r="D62" s="20" t="s">
        <v>735</v>
      </c>
      <c r="E62" s="20" t="s">
        <v>619</v>
      </c>
      <c r="F62" s="20" t="s">
        <v>600</v>
      </c>
      <c r="I62" s="20">
        <f>IFERROR(VLOOKUP(C62,PRSMen2017[],1,FALSE),0)</f>
        <v>0</v>
      </c>
      <c r="J62" s="20">
        <f>IF(AND(A62&gt;0,ISNUMBER(A62)),IF(fix17M[[#This Row],[ABBib]]&gt;0,J61+1,J61),0)</f>
        <v>0</v>
      </c>
      <c r="L62" s="78"/>
    </row>
    <row r="63" spans="1:12" x14ac:dyDescent="0.25">
      <c r="A63" s="20"/>
      <c r="B63" s="20" t="s">
        <v>625</v>
      </c>
      <c r="C63" s="20"/>
      <c r="D63" s="20" t="s">
        <v>736</v>
      </c>
      <c r="E63" s="20" t="s">
        <v>619</v>
      </c>
      <c r="F63" s="20" t="s">
        <v>600</v>
      </c>
      <c r="I63" s="20">
        <f>IFERROR(VLOOKUP(C63,PRSMen2017[],1,FALSE),0)</f>
        <v>0</v>
      </c>
      <c r="J63" s="20">
        <f>IF(AND(A63&gt;0,ISNUMBER(A63)),IF(fix17M[[#This Row],[ABBib]]&gt;0,J62+1,J62),0)</f>
        <v>0</v>
      </c>
      <c r="L63" s="78"/>
    </row>
    <row r="64" spans="1:12" x14ac:dyDescent="0.25">
      <c r="A64" s="20"/>
      <c r="B64" s="20" t="s">
        <v>616</v>
      </c>
      <c r="C64" s="20"/>
      <c r="D64" s="20" t="s">
        <v>737</v>
      </c>
      <c r="E64" s="20" t="s">
        <v>604</v>
      </c>
      <c r="F64" s="20" t="s">
        <v>600</v>
      </c>
      <c r="I64" s="20">
        <f>IFERROR(VLOOKUP(C64,PRSMen2017[],1,FALSE),0)</f>
        <v>0</v>
      </c>
      <c r="J64" s="20">
        <f>IF(AND(A64&gt;0,ISNUMBER(A64)),IF(fix17M[[#This Row],[ABBib]]&gt;0,J63+1,J63),0)</f>
        <v>0</v>
      </c>
      <c r="L64" s="78"/>
    </row>
    <row r="65" spans="1:12" x14ac:dyDescent="0.25">
      <c r="A65" s="20"/>
      <c r="B65" s="20" t="s">
        <v>601</v>
      </c>
      <c r="C65" s="20"/>
      <c r="D65" s="20" t="s">
        <v>738</v>
      </c>
      <c r="E65" s="20" t="s">
        <v>599</v>
      </c>
      <c r="F65" s="20" t="s">
        <v>600</v>
      </c>
      <c r="I65" s="20">
        <f>IFERROR(VLOOKUP(C65,PRSMen2017[],1,FALSE),0)</f>
        <v>0</v>
      </c>
      <c r="J65" s="20">
        <f>IF(AND(A65&gt;0,ISNUMBER(A65)),IF(fix17M[[#This Row],[ABBib]]&gt;0,J64+1,J64),0)</f>
        <v>0</v>
      </c>
      <c r="L65" s="78"/>
    </row>
    <row r="66" spans="1:12" x14ac:dyDescent="0.25">
      <c r="A66" s="20"/>
      <c r="B66" s="20" t="s">
        <v>596</v>
      </c>
      <c r="C66" s="20"/>
      <c r="D66" s="20" t="s">
        <v>739</v>
      </c>
      <c r="E66" s="20" t="s">
        <v>614</v>
      </c>
      <c r="F66" s="20" t="s">
        <v>600</v>
      </c>
      <c r="I66" s="20">
        <f>IFERROR(VLOOKUP(C66,PRSMen2017[],1,FALSE),0)</f>
        <v>0</v>
      </c>
      <c r="J66" s="20">
        <f>IF(AND(A66&gt;0,ISNUMBER(A66)),IF(fix17M[[#This Row],[ABBib]]&gt;0,J65+1,J65),0)</f>
        <v>0</v>
      </c>
    </row>
    <row r="67" spans="1:12" x14ac:dyDescent="0.25">
      <c r="A67">
        <v>63</v>
      </c>
      <c r="B67">
        <v>63</v>
      </c>
      <c r="C67">
        <v>999999</v>
      </c>
      <c r="D67" t="s">
        <v>313</v>
      </c>
      <c r="I67" s="20">
        <f>IFERROR(VLOOKUP(C67,PRSMen2017[],1,FALSE),0)</f>
        <v>0</v>
      </c>
      <c r="J67" s="20">
        <f>IF(AND(A67&gt;0,ISNUMBER(A67)),IF(fix17M[[#This Row],[ABBib]]&gt;0,J66+1,J66),0)</f>
        <v>0</v>
      </c>
    </row>
    <row r="68" spans="1:12" x14ac:dyDescent="0.25">
      <c r="A68">
        <v>64</v>
      </c>
      <c r="B68">
        <v>64</v>
      </c>
      <c r="C68">
        <v>999999</v>
      </c>
      <c r="D68" t="s">
        <v>313</v>
      </c>
      <c r="I68" s="20">
        <f>IFERROR(VLOOKUP(C68,PRSMen2017[],1,FALSE),0)</f>
        <v>0</v>
      </c>
      <c r="J68" s="20">
        <f>IF(AND(A68&gt;0,ISNUMBER(A68)),IF(fix17M[[#This Row],[ABBib]]&gt;0,J67+1,J67),0)</f>
        <v>0</v>
      </c>
    </row>
    <row r="69" spans="1:12" x14ac:dyDescent="0.25">
      <c r="A69">
        <v>65</v>
      </c>
      <c r="B69">
        <v>65</v>
      </c>
      <c r="C69">
        <v>999999</v>
      </c>
      <c r="D69" t="s">
        <v>313</v>
      </c>
      <c r="I69" s="20">
        <f>IFERROR(VLOOKUP(C69,PRSMen2017[],1,FALSE),0)</f>
        <v>0</v>
      </c>
      <c r="J69" s="20">
        <f>IF(AND(A69&gt;0,ISNUMBER(A69)),IF(fix17M[[#This Row],[ABBib]]&gt;0,J68+1,J68),0)</f>
        <v>0</v>
      </c>
    </row>
    <row r="70" spans="1:12" x14ac:dyDescent="0.25">
      <c r="A70">
        <v>66</v>
      </c>
      <c r="B70">
        <v>66</v>
      </c>
      <c r="C70">
        <v>999999</v>
      </c>
      <c r="D70" t="s">
        <v>313</v>
      </c>
      <c r="I70" s="20">
        <f>IFERROR(VLOOKUP(C70,PRSMen2017[],1,FALSE),0)</f>
        <v>0</v>
      </c>
      <c r="J70" s="20">
        <f>IF(AND(A70&gt;0,ISNUMBER(A70)),IF(fix17M[[#This Row],[ABBib]]&gt;0,J69+1,J69),0)</f>
        <v>0</v>
      </c>
    </row>
    <row r="71" spans="1:12" x14ac:dyDescent="0.25">
      <c r="A71">
        <v>67</v>
      </c>
      <c r="B71">
        <v>67</v>
      </c>
      <c r="C71">
        <v>999999</v>
      </c>
      <c r="D71" t="s">
        <v>313</v>
      </c>
      <c r="I71" s="20">
        <f>IFERROR(VLOOKUP(C71,PRSMen2017[],1,FALSE),0)</f>
        <v>0</v>
      </c>
      <c r="J71" s="20">
        <f>IF(AND(A71&gt;0,ISNUMBER(A71)),IF(fix17M[[#This Row],[ABBib]]&gt;0,J70+1,J70),0)</f>
        <v>0</v>
      </c>
    </row>
    <row r="72" spans="1:12" x14ac:dyDescent="0.25">
      <c r="A72">
        <v>68</v>
      </c>
      <c r="B72">
        <v>68</v>
      </c>
      <c r="C72">
        <v>999999</v>
      </c>
      <c r="D72" t="s">
        <v>313</v>
      </c>
      <c r="I72" s="20">
        <f>IFERROR(VLOOKUP(C72,PRSMen2017[],1,FALSE),0)</f>
        <v>0</v>
      </c>
      <c r="J72" s="20">
        <f>IF(AND(A72&gt;0,ISNUMBER(A72)),IF(fix17M[[#This Row],[ABBib]]&gt;0,J71+1,J71),0)</f>
        <v>0</v>
      </c>
    </row>
    <row r="73" spans="1:12" x14ac:dyDescent="0.25">
      <c r="A73">
        <v>69</v>
      </c>
      <c r="B73">
        <v>69</v>
      </c>
      <c r="C73">
        <v>999999</v>
      </c>
      <c r="D73" t="s">
        <v>313</v>
      </c>
      <c r="I73" s="20">
        <f>IFERROR(VLOOKUP(C73,PRSMen2017[],1,FALSE),0)</f>
        <v>0</v>
      </c>
      <c r="J73" s="20">
        <f>IF(AND(A73&gt;0,ISNUMBER(A73)),IF(fix17M[[#This Row],[ABBib]]&gt;0,J72+1,J72),0)</f>
        <v>0</v>
      </c>
    </row>
    <row r="74" spans="1:12" x14ac:dyDescent="0.25">
      <c r="A74">
        <v>70</v>
      </c>
      <c r="B74">
        <v>70</v>
      </c>
      <c r="C74">
        <v>999999</v>
      </c>
      <c r="D74" t="s">
        <v>313</v>
      </c>
      <c r="I74" s="20">
        <f>IFERROR(VLOOKUP(C74,PRSMen2017[],1,FALSE),0)</f>
        <v>0</v>
      </c>
      <c r="J74" s="20">
        <f>IF(AND(A74&gt;0,ISNUMBER(A74)),IF(fix17M[[#This Row],[ABBib]]&gt;0,J73+1,J73),0)</f>
        <v>0</v>
      </c>
    </row>
    <row r="75" spans="1:12" x14ac:dyDescent="0.25">
      <c r="A75">
        <v>71</v>
      </c>
      <c r="B75">
        <v>71</v>
      </c>
      <c r="C75">
        <v>999999</v>
      </c>
      <c r="D75" t="s">
        <v>313</v>
      </c>
      <c r="I75" s="20">
        <f>IFERROR(VLOOKUP(C75,PRSMen2017[],1,FALSE),0)</f>
        <v>0</v>
      </c>
      <c r="J75" s="20">
        <f>IF(AND(A75&gt;0,ISNUMBER(A75)),IF(fix17M[[#This Row],[ABBib]]&gt;0,J74+1,J74),0)</f>
        <v>0</v>
      </c>
    </row>
    <row r="76" spans="1:12" x14ac:dyDescent="0.25">
      <c r="A76">
        <v>72</v>
      </c>
      <c r="B76">
        <v>72</v>
      </c>
      <c r="C76">
        <v>999999</v>
      </c>
      <c r="D76" t="s">
        <v>313</v>
      </c>
      <c r="I76" s="20">
        <f>IFERROR(VLOOKUP(C76,PRSMen2017[],1,FALSE),0)</f>
        <v>0</v>
      </c>
      <c r="J76" s="20">
        <f>IF(AND(A76&gt;0,ISNUMBER(A76)),IF(fix17M[[#This Row],[ABBib]]&gt;0,J75+1,J75),0)</f>
        <v>0</v>
      </c>
    </row>
    <row r="77" spans="1:12" x14ac:dyDescent="0.25">
      <c r="A77">
        <v>73</v>
      </c>
      <c r="B77">
        <v>73</v>
      </c>
      <c r="C77">
        <v>999999</v>
      </c>
      <c r="D77" t="s">
        <v>313</v>
      </c>
      <c r="I77" s="20">
        <f>IFERROR(VLOOKUP(C77,PRSMen2017[],1,FALSE),0)</f>
        <v>0</v>
      </c>
      <c r="J77" s="20">
        <f>IF(AND(A77&gt;0,ISNUMBER(A77)),IF(fix17M[[#This Row],[ABBib]]&gt;0,J76+1,J76),0)</f>
        <v>0</v>
      </c>
    </row>
    <row r="78" spans="1:12" x14ac:dyDescent="0.25">
      <c r="A78">
        <v>74</v>
      </c>
      <c r="B78">
        <v>74</v>
      </c>
      <c r="C78">
        <v>999999</v>
      </c>
      <c r="D78" t="s">
        <v>313</v>
      </c>
      <c r="I78" s="20">
        <f>IFERROR(VLOOKUP(C78,PRSMen2017[],1,FALSE),0)</f>
        <v>0</v>
      </c>
      <c r="J78" s="20">
        <f>IF(AND(A78&gt;0,ISNUMBER(A78)),IF(fix17M[[#This Row],[ABBib]]&gt;0,J77+1,J77),0)</f>
        <v>0</v>
      </c>
    </row>
    <row r="79" spans="1:12" x14ac:dyDescent="0.25">
      <c r="A79">
        <v>75</v>
      </c>
      <c r="B79">
        <v>75</v>
      </c>
      <c r="C79">
        <v>999999</v>
      </c>
      <c r="D79" t="s">
        <v>313</v>
      </c>
      <c r="I79" s="20">
        <f>IFERROR(VLOOKUP(C79,PRSMen2017[],1,FALSE),0)</f>
        <v>0</v>
      </c>
      <c r="J79" s="20">
        <f>IF(AND(A79&gt;0,ISNUMBER(A79)),IF(fix17M[[#This Row],[ABBib]]&gt;0,J78+1,J78),0)</f>
        <v>0</v>
      </c>
    </row>
    <row r="80" spans="1:12" x14ac:dyDescent="0.25">
      <c r="A80">
        <v>76</v>
      </c>
      <c r="B80">
        <v>76</v>
      </c>
      <c r="C80">
        <v>999999</v>
      </c>
      <c r="D80" t="s">
        <v>313</v>
      </c>
      <c r="I80" s="20">
        <f>IFERROR(VLOOKUP(C80,PRSMen2017[],1,FALSE),0)</f>
        <v>0</v>
      </c>
      <c r="J80" s="20">
        <f>IF(AND(A80&gt;0,ISNUMBER(A80)),IF(fix17M[[#This Row],[ABBib]]&gt;0,J79+1,J79),0)</f>
        <v>0</v>
      </c>
    </row>
    <row r="81" spans="1:10" x14ac:dyDescent="0.25">
      <c r="A81">
        <v>77</v>
      </c>
      <c r="B81">
        <v>77</v>
      </c>
      <c r="C81">
        <v>999999</v>
      </c>
      <c r="D81" t="s">
        <v>313</v>
      </c>
      <c r="I81" s="20">
        <f>IFERROR(VLOOKUP(C81,PRSMen2017[],1,FALSE),0)</f>
        <v>0</v>
      </c>
      <c r="J81" s="20">
        <f>IF(AND(A81&gt;0,ISNUMBER(A81)),IF(fix17M[[#This Row],[ABBib]]&gt;0,J80+1,J80),0)</f>
        <v>0</v>
      </c>
    </row>
    <row r="82" spans="1:10" x14ac:dyDescent="0.25">
      <c r="A82">
        <v>78</v>
      </c>
      <c r="B82">
        <v>78</v>
      </c>
      <c r="C82">
        <v>999999</v>
      </c>
      <c r="D82" t="s">
        <v>313</v>
      </c>
      <c r="I82" s="20">
        <f>IFERROR(VLOOKUP(C82,PRSMen2017[],1,FALSE),0)</f>
        <v>0</v>
      </c>
      <c r="J82" s="20">
        <f>IF(AND(A82&gt;0,ISNUMBER(A82)),IF(fix17M[[#This Row],[ABBib]]&gt;0,J81+1,J81),0)</f>
        <v>0</v>
      </c>
    </row>
    <row r="83" spans="1:10" x14ac:dyDescent="0.25">
      <c r="A83">
        <v>79</v>
      </c>
      <c r="B83">
        <v>79</v>
      </c>
      <c r="C83">
        <v>999999</v>
      </c>
      <c r="D83" t="s">
        <v>313</v>
      </c>
      <c r="I83" s="20">
        <f>IFERROR(VLOOKUP(C83,PRSMen2017[],1,FALSE),0)</f>
        <v>0</v>
      </c>
      <c r="J83" s="20">
        <f>IF(AND(A83&gt;0,ISNUMBER(A83)),IF(fix17M[[#This Row],[ABBib]]&gt;0,J82+1,J82),0)</f>
        <v>0</v>
      </c>
    </row>
    <row r="84" spans="1:10" x14ac:dyDescent="0.25">
      <c r="A84">
        <v>80</v>
      </c>
      <c r="B84">
        <v>80</v>
      </c>
      <c r="C84">
        <v>999999</v>
      </c>
      <c r="D84" t="s">
        <v>313</v>
      </c>
      <c r="I84" s="20">
        <f>IFERROR(VLOOKUP(C84,PRSMen2017[],1,FALSE),0)</f>
        <v>0</v>
      </c>
      <c r="J84" s="20">
        <f>IF(AND(A84&gt;0,ISNUMBER(A84)),IF(fix17M[[#This Row],[ABBib]]&gt;0,J83+1,J83),0)</f>
        <v>0</v>
      </c>
    </row>
    <row r="85" spans="1:10" x14ac:dyDescent="0.25">
      <c r="A85">
        <v>81</v>
      </c>
      <c r="B85">
        <v>81</v>
      </c>
      <c r="C85">
        <v>999999</v>
      </c>
      <c r="D85" t="s">
        <v>313</v>
      </c>
      <c r="I85" s="20">
        <f>IFERROR(VLOOKUP(C85,PRSMen2017[],1,FALSE),0)</f>
        <v>0</v>
      </c>
      <c r="J85" s="20">
        <f>IF(AND(A85&gt;0,ISNUMBER(A85)),IF(fix17M[[#This Row],[ABBib]]&gt;0,J84+1,J84),0)</f>
        <v>0</v>
      </c>
    </row>
    <row r="86" spans="1:10" x14ac:dyDescent="0.25">
      <c r="A86">
        <v>82</v>
      </c>
      <c r="B86">
        <v>82</v>
      </c>
      <c r="C86">
        <v>999999</v>
      </c>
      <c r="D86" t="s">
        <v>313</v>
      </c>
      <c r="I86" s="20">
        <f>IFERROR(VLOOKUP(C86,PRSMen2017[],1,FALSE),0)</f>
        <v>0</v>
      </c>
      <c r="J86" s="20">
        <f>IF(AND(A86&gt;0,ISNUMBER(A86)),IF(fix17M[[#This Row],[ABBib]]&gt;0,J85+1,J85),0)</f>
        <v>0</v>
      </c>
    </row>
    <row r="87" spans="1:10" x14ac:dyDescent="0.25">
      <c r="A87">
        <v>83</v>
      </c>
      <c r="B87">
        <v>83</v>
      </c>
      <c r="C87">
        <v>999999</v>
      </c>
      <c r="D87" t="s">
        <v>313</v>
      </c>
      <c r="I87" s="20">
        <f>IFERROR(VLOOKUP(C87,PRSMen2017[],1,FALSE),0)</f>
        <v>0</v>
      </c>
      <c r="J87" s="20">
        <f>IF(AND(A87&gt;0,ISNUMBER(A87)),IF(fix17M[[#This Row],[ABBib]]&gt;0,J86+1,J86),0)</f>
        <v>0</v>
      </c>
    </row>
    <row r="88" spans="1:10" x14ac:dyDescent="0.25">
      <c r="A88">
        <v>84</v>
      </c>
      <c r="B88">
        <v>84</v>
      </c>
      <c r="C88">
        <v>999999</v>
      </c>
      <c r="D88" t="s">
        <v>313</v>
      </c>
      <c r="I88" s="20">
        <f>IFERROR(VLOOKUP(C88,PRSMen2017[],1,FALSE),0)</f>
        <v>0</v>
      </c>
      <c r="J88" s="20">
        <f>IF(AND(A88&gt;0,ISNUMBER(A88)),IF(fix17M[[#This Row],[ABBib]]&gt;0,J87+1,J87),0)</f>
        <v>0</v>
      </c>
    </row>
    <row r="89" spans="1:10" x14ac:dyDescent="0.25">
      <c r="A89">
        <v>85</v>
      </c>
      <c r="B89">
        <v>85</v>
      </c>
      <c r="C89">
        <v>999999</v>
      </c>
      <c r="D89" t="s">
        <v>313</v>
      </c>
      <c r="I89" s="20">
        <f>IFERROR(VLOOKUP(C89,PRSMen2017[],1,FALSE),0)</f>
        <v>0</v>
      </c>
      <c r="J89" s="20">
        <f>IF(AND(A89&gt;0,ISNUMBER(A89)),IF(fix17M[[#This Row],[ABBib]]&gt;0,J88+1,J88),0)</f>
        <v>0</v>
      </c>
    </row>
    <row r="90" spans="1:10" x14ac:dyDescent="0.25">
      <c r="A90">
        <v>86</v>
      </c>
      <c r="B90">
        <v>86</v>
      </c>
      <c r="C90">
        <v>999999</v>
      </c>
      <c r="D90" t="s">
        <v>313</v>
      </c>
      <c r="I90" s="20">
        <f>IFERROR(VLOOKUP(C90,PRSMen2017[],1,FALSE),0)</f>
        <v>0</v>
      </c>
      <c r="J90" s="20">
        <f>IF(AND(A90&gt;0,ISNUMBER(A90)),IF(fix17M[[#This Row],[ABBib]]&gt;0,J89+1,J89),0)</f>
        <v>0</v>
      </c>
    </row>
    <row r="91" spans="1:10" x14ac:dyDescent="0.25">
      <c r="A91">
        <v>87</v>
      </c>
      <c r="B91">
        <v>87</v>
      </c>
      <c r="C91">
        <v>999999</v>
      </c>
      <c r="D91" t="s">
        <v>313</v>
      </c>
      <c r="I91" s="20">
        <f>IFERROR(VLOOKUP(C91,PRSMen2017[],1,FALSE),0)</f>
        <v>0</v>
      </c>
      <c r="J91" s="20">
        <f>IF(AND(A91&gt;0,ISNUMBER(A91)),IF(fix17M[[#This Row],[ABBib]]&gt;0,J90+1,J90),0)</f>
        <v>0</v>
      </c>
    </row>
    <row r="92" spans="1:10" x14ac:dyDescent="0.25">
      <c r="A92">
        <v>88</v>
      </c>
      <c r="B92">
        <v>88</v>
      </c>
      <c r="C92">
        <v>999999</v>
      </c>
      <c r="D92" t="s">
        <v>313</v>
      </c>
      <c r="I92" s="20">
        <f>IFERROR(VLOOKUP(C92,PRSMen2017[],1,FALSE),0)</f>
        <v>0</v>
      </c>
      <c r="J92" s="20">
        <f>IF(AND(A92&gt;0,ISNUMBER(A92)),IF(fix17M[[#This Row],[ABBib]]&gt;0,J91+1,J91),0)</f>
        <v>0</v>
      </c>
    </row>
    <row r="93" spans="1:10" x14ac:dyDescent="0.25">
      <c r="A93">
        <v>89</v>
      </c>
      <c r="B93">
        <v>89</v>
      </c>
      <c r="C93">
        <v>999999</v>
      </c>
      <c r="D93" t="s">
        <v>313</v>
      </c>
      <c r="I93" s="20">
        <f>IFERROR(VLOOKUP(C93,PRSMen2017[],1,FALSE),0)</f>
        <v>0</v>
      </c>
      <c r="J93" s="20">
        <f>IF(AND(A93&gt;0,ISNUMBER(A93)),IF(fix17M[[#This Row],[ABBib]]&gt;0,J92+1,J92),0)</f>
        <v>0</v>
      </c>
    </row>
    <row r="94" spans="1:10" x14ac:dyDescent="0.25">
      <c r="A94">
        <v>90</v>
      </c>
      <c r="B94">
        <v>90</v>
      </c>
      <c r="C94">
        <v>999999</v>
      </c>
      <c r="D94" t="s">
        <v>313</v>
      </c>
      <c r="I94" s="20">
        <f>IFERROR(VLOOKUP(C94,PRSMen2017[],1,FALSE),0)</f>
        <v>0</v>
      </c>
      <c r="J94" s="20">
        <f>IF(AND(A94&gt;0,ISNUMBER(A94)),IF(fix17M[[#This Row],[ABBib]]&gt;0,J93+1,J93),0)</f>
        <v>0</v>
      </c>
    </row>
    <row r="95" spans="1:10" x14ac:dyDescent="0.25">
      <c r="A95">
        <v>91</v>
      </c>
      <c r="B95">
        <v>91</v>
      </c>
      <c r="C95">
        <v>999999</v>
      </c>
      <c r="D95" t="s">
        <v>313</v>
      </c>
      <c r="I95" s="20">
        <f>IFERROR(VLOOKUP(C95,PRSMen2017[],1,FALSE),0)</f>
        <v>0</v>
      </c>
      <c r="J95" s="20">
        <f>IF(AND(A95&gt;0,ISNUMBER(A95)),IF(fix17M[[#This Row],[ABBib]]&gt;0,J94+1,J94),0)</f>
        <v>0</v>
      </c>
    </row>
    <row r="96" spans="1:10" x14ac:dyDescent="0.25">
      <c r="A96">
        <v>92</v>
      </c>
      <c r="B96">
        <v>92</v>
      </c>
      <c r="C96">
        <v>999999</v>
      </c>
      <c r="D96" t="s">
        <v>313</v>
      </c>
      <c r="I96" s="20">
        <f>IFERROR(VLOOKUP(C96,PRSMen2017[],1,FALSE),0)</f>
        <v>0</v>
      </c>
      <c r="J96" s="20">
        <f>IF(AND(A96&gt;0,ISNUMBER(A96)),IF(fix17M[[#This Row],[ABBib]]&gt;0,J95+1,J95),0)</f>
        <v>0</v>
      </c>
    </row>
    <row r="97" spans="1:10" x14ac:dyDescent="0.25">
      <c r="A97">
        <v>93</v>
      </c>
      <c r="B97">
        <v>93</v>
      </c>
      <c r="C97">
        <v>999999</v>
      </c>
      <c r="D97" t="s">
        <v>313</v>
      </c>
      <c r="I97" s="20">
        <f>IFERROR(VLOOKUP(C97,PRSMen2017[],1,FALSE),0)</f>
        <v>0</v>
      </c>
      <c r="J97" s="20">
        <f>IF(AND(A97&gt;0,ISNUMBER(A97)),IF(fix17M[[#This Row],[ABBib]]&gt;0,J96+1,J96),0)</f>
        <v>0</v>
      </c>
    </row>
    <row r="98" spans="1:10" x14ac:dyDescent="0.25">
      <c r="A98">
        <v>94</v>
      </c>
      <c r="B98">
        <v>94</v>
      </c>
      <c r="C98">
        <v>999999</v>
      </c>
      <c r="D98" t="s">
        <v>313</v>
      </c>
      <c r="I98" s="20">
        <f>IFERROR(VLOOKUP(C98,PRSMen2017[],1,FALSE),0)</f>
        <v>0</v>
      </c>
      <c r="J98" s="20">
        <f>IF(AND(A98&gt;0,ISNUMBER(A98)),IF(fix17M[[#This Row],[ABBib]]&gt;0,J97+1,J97),0)</f>
        <v>0</v>
      </c>
    </row>
    <row r="99" spans="1:10" x14ac:dyDescent="0.25">
      <c r="A99">
        <v>95</v>
      </c>
      <c r="B99">
        <v>95</v>
      </c>
      <c r="C99">
        <v>999999</v>
      </c>
      <c r="D99" t="s">
        <v>313</v>
      </c>
      <c r="I99" s="20">
        <f>IFERROR(VLOOKUP(C99,PRSMen2017[],1,FALSE),0)</f>
        <v>0</v>
      </c>
      <c r="J99" s="20">
        <f>IF(AND(A99&gt;0,ISNUMBER(A99)),IF(fix17M[[#This Row],[ABBib]]&gt;0,J98+1,J98),0)</f>
        <v>0</v>
      </c>
    </row>
    <row r="100" spans="1:10" x14ac:dyDescent="0.25">
      <c r="A100">
        <v>96</v>
      </c>
      <c r="B100">
        <v>96</v>
      </c>
      <c r="C100">
        <v>999999</v>
      </c>
      <c r="D100" t="s">
        <v>313</v>
      </c>
      <c r="I100" s="20">
        <f>IFERROR(VLOOKUP(C100,PRSMen2017[],1,FALSE),0)</f>
        <v>0</v>
      </c>
      <c r="J100" s="20">
        <f>IF(AND(A100&gt;0,ISNUMBER(A100)),IF(fix17M[[#This Row],[ABBib]]&gt;0,J99+1,J99),0)</f>
        <v>0</v>
      </c>
    </row>
    <row r="101" spans="1:10" x14ac:dyDescent="0.25">
      <c r="A101">
        <v>97</v>
      </c>
      <c r="B101">
        <v>97</v>
      </c>
      <c r="C101">
        <v>999999</v>
      </c>
      <c r="D101" t="s">
        <v>313</v>
      </c>
      <c r="I101" s="20">
        <f>IFERROR(VLOOKUP(C101,PRSMen2017[],1,FALSE),0)</f>
        <v>0</v>
      </c>
      <c r="J101" s="20">
        <f>IF(AND(A101&gt;0,ISNUMBER(A101)),IF(fix17M[[#This Row],[ABBib]]&gt;0,J100+1,J100),0)</f>
        <v>0</v>
      </c>
    </row>
    <row r="102" spans="1:10" x14ac:dyDescent="0.25">
      <c r="A102">
        <v>98</v>
      </c>
      <c r="B102">
        <v>98</v>
      </c>
      <c r="C102">
        <v>999999</v>
      </c>
      <c r="D102" t="s">
        <v>313</v>
      </c>
      <c r="I102" s="20">
        <f>IFERROR(VLOOKUP(C102,PRSMen2017[],1,FALSE),0)</f>
        <v>0</v>
      </c>
      <c r="J102" s="20">
        <f>IF(AND(A102&gt;0,ISNUMBER(A102)),IF(fix17M[[#This Row],[ABBib]]&gt;0,J101+1,J101),0)</f>
        <v>0</v>
      </c>
    </row>
    <row r="103" spans="1:10" x14ac:dyDescent="0.25">
      <c r="A103">
        <v>99</v>
      </c>
      <c r="B103">
        <v>99</v>
      </c>
      <c r="C103">
        <v>999999</v>
      </c>
      <c r="D103" t="s">
        <v>313</v>
      </c>
      <c r="I103" s="20">
        <f>IFERROR(VLOOKUP(C103,PRSMen2017[],1,FALSE),0)</f>
        <v>0</v>
      </c>
      <c r="J103" s="20">
        <f>IF(AND(A103&gt;0,ISNUMBER(A103)),IF(fix17M[[#This Row],[ABBib]]&gt;0,J102+1,J102),0)</f>
        <v>0</v>
      </c>
    </row>
    <row r="104" spans="1:10" x14ac:dyDescent="0.25">
      <c r="A104">
        <v>100</v>
      </c>
      <c r="B104">
        <v>100</v>
      </c>
      <c r="C104">
        <v>999999</v>
      </c>
      <c r="D104" t="s">
        <v>313</v>
      </c>
      <c r="I104" s="20">
        <f>IFERROR(VLOOKUP(C104,PRSMen2017[],1,FALSE),0)</f>
        <v>0</v>
      </c>
      <c r="J104" s="20">
        <f>IF(AND(A104&gt;0,ISNUMBER(A104)),IF(fix17M[[#This Row],[ABBib]]&gt;0,J103+1,J103),0)</f>
        <v>0</v>
      </c>
    </row>
    <row r="105" spans="1:10" x14ac:dyDescent="0.25">
      <c r="A105">
        <v>101</v>
      </c>
      <c r="B105">
        <v>101</v>
      </c>
      <c r="C105">
        <v>999999</v>
      </c>
      <c r="D105" t="s">
        <v>313</v>
      </c>
      <c r="I105" s="20">
        <f>IFERROR(VLOOKUP(C105,PRSMen2017[],1,FALSE),0)</f>
        <v>0</v>
      </c>
      <c r="J105" s="20">
        <f>IF(AND(A105&gt;0,ISNUMBER(A105)),IF(fix17M[[#This Row],[ABBib]]&gt;0,J104+1,J104),0)</f>
        <v>0</v>
      </c>
    </row>
    <row r="106" spans="1:10" x14ac:dyDescent="0.25">
      <c r="A106">
        <v>102</v>
      </c>
      <c r="B106">
        <v>102</v>
      </c>
      <c r="C106">
        <v>999999</v>
      </c>
      <c r="D106" t="s">
        <v>313</v>
      </c>
      <c r="I106" s="20">
        <f>IFERROR(VLOOKUP(C106,PRSMen2017[],1,FALSE),0)</f>
        <v>0</v>
      </c>
      <c r="J106" s="20">
        <f>IF(AND(A106&gt;0,ISNUMBER(A106)),IF(fix17M[[#This Row],[ABBib]]&gt;0,J105+1,J105),0)</f>
        <v>0</v>
      </c>
    </row>
    <row r="107" spans="1:10" x14ac:dyDescent="0.25">
      <c r="A107">
        <v>103</v>
      </c>
      <c r="B107">
        <v>103</v>
      </c>
      <c r="C107">
        <v>999999</v>
      </c>
      <c r="D107" t="s">
        <v>313</v>
      </c>
      <c r="I107" s="20">
        <f>IFERROR(VLOOKUP(C107,PRSMen2017[],1,FALSE),0)</f>
        <v>0</v>
      </c>
      <c r="J107" s="20">
        <f>IF(AND(A107&gt;0,ISNUMBER(A107)),IF(fix17M[[#This Row],[ABBib]]&gt;0,J106+1,J106),0)</f>
        <v>0</v>
      </c>
    </row>
    <row r="108" spans="1:10" x14ac:dyDescent="0.25">
      <c r="A108">
        <v>104</v>
      </c>
      <c r="B108">
        <v>104</v>
      </c>
      <c r="C108">
        <v>999999</v>
      </c>
      <c r="D108" t="s">
        <v>313</v>
      </c>
      <c r="I108" s="20">
        <f>IFERROR(VLOOKUP(C108,PRSMen2017[],1,FALSE),0)</f>
        <v>0</v>
      </c>
      <c r="J108" s="20">
        <f>IF(AND(A108&gt;0,ISNUMBER(A108)),IF(fix17M[[#This Row],[ABBib]]&gt;0,J107+1,J107),0)</f>
        <v>0</v>
      </c>
    </row>
    <row r="109" spans="1:10" x14ac:dyDescent="0.25">
      <c r="A109">
        <v>105</v>
      </c>
      <c r="B109">
        <v>105</v>
      </c>
      <c r="C109">
        <v>999999</v>
      </c>
      <c r="D109" t="s">
        <v>313</v>
      </c>
      <c r="I109" s="20">
        <f>IFERROR(VLOOKUP(C109,PRSMen2017[],1,FALSE),0)</f>
        <v>0</v>
      </c>
      <c r="J109" s="20">
        <f>IF(AND(A109&gt;0,ISNUMBER(A109)),IF(fix17M[[#This Row],[ABBib]]&gt;0,J108+1,J108),0)</f>
        <v>0</v>
      </c>
    </row>
    <row r="110" spans="1:10" x14ac:dyDescent="0.25">
      <c r="A110">
        <v>106</v>
      </c>
      <c r="B110">
        <v>106</v>
      </c>
      <c r="C110">
        <v>999999</v>
      </c>
      <c r="D110" t="s">
        <v>313</v>
      </c>
      <c r="I110" s="20">
        <f>IFERROR(VLOOKUP(C110,PRSMen2017[],1,FALSE),0)</f>
        <v>0</v>
      </c>
      <c r="J110" s="20">
        <f>IF(AND(A110&gt;0,ISNUMBER(A110)),IF(fix17M[[#This Row],[ABBib]]&gt;0,J109+1,J109),0)</f>
        <v>0</v>
      </c>
    </row>
    <row r="111" spans="1:10" x14ac:dyDescent="0.25">
      <c r="A111">
        <v>107</v>
      </c>
      <c r="B111">
        <v>107</v>
      </c>
      <c r="C111">
        <v>999999</v>
      </c>
      <c r="D111" t="s">
        <v>313</v>
      </c>
      <c r="I111" s="20">
        <f>IFERROR(VLOOKUP(C111,PRSMen2017[],1,FALSE),0)</f>
        <v>0</v>
      </c>
      <c r="J111" s="20">
        <f>IF(AND(A111&gt;0,ISNUMBER(A111)),IF(fix17M[[#This Row],[ABBib]]&gt;0,J110+1,J110),0)</f>
        <v>0</v>
      </c>
    </row>
    <row r="112" spans="1:10" x14ac:dyDescent="0.25">
      <c r="A112">
        <v>108</v>
      </c>
      <c r="B112">
        <v>108</v>
      </c>
      <c r="C112">
        <v>999999</v>
      </c>
      <c r="D112" t="s">
        <v>313</v>
      </c>
      <c r="I112" s="20">
        <f>IFERROR(VLOOKUP(C112,PRSMen2017[],1,FALSE),0)</f>
        <v>0</v>
      </c>
      <c r="J112" s="20">
        <f>IF(AND(A112&gt;0,ISNUMBER(A112)),IF(fix17M[[#This Row],[ABBib]]&gt;0,J111+1,J111),0)</f>
        <v>0</v>
      </c>
    </row>
    <row r="113" spans="1:10" x14ac:dyDescent="0.25">
      <c r="A113">
        <v>109</v>
      </c>
      <c r="B113">
        <v>109</v>
      </c>
      <c r="C113">
        <v>999999</v>
      </c>
      <c r="D113" t="s">
        <v>313</v>
      </c>
      <c r="I113" s="20">
        <f>IFERROR(VLOOKUP(C113,PRSMen2017[],1,FALSE),0)</f>
        <v>0</v>
      </c>
      <c r="J113" s="20">
        <f>IF(AND(A113&gt;0,ISNUMBER(A113)),IF(fix17M[[#This Row],[ABBib]]&gt;0,J112+1,J112),0)</f>
        <v>0</v>
      </c>
    </row>
    <row r="114" spans="1:10" x14ac:dyDescent="0.25">
      <c r="A114">
        <v>110</v>
      </c>
      <c r="B114">
        <v>110</v>
      </c>
      <c r="C114">
        <v>999999</v>
      </c>
      <c r="D114" t="s">
        <v>313</v>
      </c>
      <c r="I114" s="20">
        <f>IFERROR(VLOOKUP(C114,PRSMen2017[],1,FALSE),0)</f>
        <v>0</v>
      </c>
      <c r="J114" s="20">
        <f>IF(AND(A114&gt;0,ISNUMBER(A114)),IF(fix17M[[#This Row],[ABBib]]&gt;0,J113+1,J113),0)</f>
        <v>0</v>
      </c>
    </row>
    <row r="115" spans="1:10" x14ac:dyDescent="0.25">
      <c r="A115">
        <v>111</v>
      </c>
      <c r="B115">
        <v>111</v>
      </c>
      <c r="C115">
        <v>999999</v>
      </c>
      <c r="D115" t="s">
        <v>313</v>
      </c>
      <c r="I115" s="20">
        <f>IFERROR(VLOOKUP(C115,PRSMen2017[],1,FALSE),0)</f>
        <v>0</v>
      </c>
      <c r="J115" s="20">
        <f>IF(AND(A115&gt;0,ISNUMBER(A115)),IF(fix17M[[#This Row],[ABBib]]&gt;0,J114+1,J114),0)</f>
        <v>0</v>
      </c>
    </row>
    <row r="116" spans="1:10" x14ac:dyDescent="0.25">
      <c r="A116">
        <v>112</v>
      </c>
      <c r="B116">
        <v>112</v>
      </c>
      <c r="C116">
        <v>999999</v>
      </c>
      <c r="D116" t="s">
        <v>313</v>
      </c>
      <c r="I116" s="20">
        <f>IFERROR(VLOOKUP(C116,PRSMen2017[],1,FALSE),0)</f>
        <v>0</v>
      </c>
      <c r="J116" s="20">
        <f>IF(AND(A116&gt;0,ISNUMBER(A116)),IF(fix17M[[#This Row],[ABBib]]&gt;0,J115+1,J115),0)</f>
        <v>0</v>
      </c>
    </row>
    <row r="117" spans="1:10" x14ac:dyDescent="0.25">
      <c r="A117">
        <v>113</v>
      </c>
      <c r="B117">
        <v>113</v>
      </c>
      <c r="C117">
        <v>999999</v>
      </c>
      <c r="D117" t="s">
        <v>313</v>
      </c>
      <c r="I117" s="20">
        <f>IFERROR(VLOOKUP(C117,PRSMen2017[],1,FALSE),0)</f>
        <v>0</v>
      </c>
      <c r="J117" s="20">
        <f>IF(AND(A117&gt;0,ISNUMBER(A117)),IF(fix17M[[#This Row],[ABBib]]&gt;0,J116+1,J116),0)</f>
        <v>0</v>
      </c>
    </row>
    <row r="118" spans="1:10" x14ac:dyDescent="0.25">
      <c r="A118">
        <v>114</v>
      </c>
      <c r="B118">
        <v>114</v>
      </c>
      <c r="C118">
        <v>999999</v>
      </c>
      <c r="D118" t="s">
        <v>313</v>
      </c>
      <c r="I118" s="20">
        <f>IFERROR(VLOOKUP(C118,PRSMen2017[],1,FALSE),0)</f>
        <v>0</v>
      </c>
      <c r="J118" s="20">
        <f>IF(AND(A118&gt;0,ISNUMBER(A118)),IF(fix17M[[#This Row],[ABBib]]&gt;0,J117+1,J117),0)</f>
        <v>0</v>
      </c>
    </row>
    <row r="119" spans="1:10" x14ac:dyDescent="0.25">
      <c r="A119">
        <v>115</v>
      </c>
      <c r="B119">
        <v>115</v>
      </c>
      <c r="C119">
        <v>999999</v>
      </c>
      <c r="D119" t="s">
        <v>313</v>
      </c>
      <c r="I119" s="20">
        <f>IFERROR(VLOOKUP(C119,PRSMen2017[],1,FALSE),0)</f>
        <v>0</v>
      </c>
      <c r="J119" s="20">
        <f>IF(AND(A119&gt;0,ISNUMBER(A119)),IF(fix17M[[#This Row],[ABBib]]&gt;0,J118+1,J118),0)</f>
        <v>0</v>
      </c>
    </row>
    <row r="120" spans="1:10" x14ac:dyDescent="0.25">
      <c r="A120">
        <v>116</v>
      </c>
      <c r="B120">
        <v>116</v>
      </c>
      <c r="C120">
        <v>999999</v>
      </c>
      <c r="D120" t="s">
        <v>313</v>
      </c>
      <c r="I120" s="20">
        <f>IFERROR(VLOOKUP(C120,PRSMen2017[],1,FALSE),0)</f>
        <v>0</v>
      </c>
      <c r="J120" s="20">
        <f>IF(AND(A120&gt;0,ISNUMBER(A120)),IF(fix17M[[#This Row],[ABBib]]&gt;0,J119+1,J119),0)</f>
        <v>0</v>
      </c>
    </row>
    <row r="121" spans="1:10" x14ac:dyDescent="0.25">
      <c r="A121">
        <v>117</v>
      </c>
      <c r="B121">
        <v>117</v>
      </c>
      <c r="C121">
        <v>999999</v>
      </c>
      <c r="D121" t="s">
        <v>313</v>
      </c>
      <c r="I121" s="20">
        <f>IFERROR(VLOOKUP(C121,PRSMen2017[],1,FALSE),0)</f>
        <v>0</v>
      </c>
      <c r="J121" s="20">
        <f>IF(AND(A121&gt;0,ISNUMBER(A121)),IF(fix17M[[#This Row],[ABBib]]&gt;0,J120+1,J120),0)</f>
        <v>0</v>
      </c>
    </row>
    <row r="122" spans="1:10" x14ac:dyDescent="0.25">
      <c r="A122">
        <v>118</v>
      </c>
      <c r="B122">
        <v>118</v>
      </c>
      <c r="C122">
        <v>999999</v>
      </c>
      <c r="D122" t="s">
        <v>313</v>
      </c>
      <c r="I122" s="20">
        <f>IFERROR(VLOOKUP(C122,PRSMen2017[],1,FALSE),0)</f>
        <v>0</v>
      </c>
      <c r="J122" s="20">
        <f>IF(AND(A122&gt;0,ISNUMBER(A122)),IF(fix17M[[#This Row],[ABBib]]&gt;0,J121+1,J121),0)</f>
        <v>0</v>
      </c>
    </row>
    <row r="123" spans="1:10" x14ac:dyDescent="0.25">
      <c r="A123">
        <v>119</v>
      </c>
      <c r="B123">
        <v>119</v>
      </c>
      <c r="C123">
        <v>999999</v>
      </c>
      <c r="D123" t="s">
        <v>313</v>
      </c>
      <c r="I123" s="20">
        <f>IFERROR(VLOOKUP(C123,PRSMen2017[],1,FALSE),0)</f>
        <v>0</v>
      </c>
      <c r="J123" s="20">
        <f>IF(AND(A123&gt;0,ISNUMBER(A123)),IF(fix17M[[#This Row],[ABBib]]&gt;0,J122+1,J122),0)</f>
        <v>0</v>
      </c>
    </row>
    <row r="124" spans="1:10" x14ac:dyDescent="0.25">
      <c r="A124">
        <v>120</v>
      </c>
      <c r="B124">
        <v>120</v>
      </c>
      <c r="C124">
        <v>999999</v>
      </c>
      <c r="D124" t="s">
        <v>313</v>
      </c>
      <c r="I124" s="20">
        <f>IFERROR(VLOOKUP(C124,PRSMen2017[],1,FALSE),0)</f>
        <v>0</v>
      </c>
      <c r="J124" s="20">
        <f>IF(AND(A124&gt;0,ISNUMBER(A124)),IF(fix17M[[#This Row],[ABBib]]&gt;0,J123+1,J123),0)</f>
        <v>0</v>
      </c>
    </row>
    <row r="125" spans="1:10" x14ac:dyDescent="0.25">
      <c r="A125">
        <v>121</v>
      </c>
      <c r="B125">
        <v>121</v>
      </c>
      <c r="C125">
        <v>999999</v>
      </c>
      <c r="D125" t="s">
        <v>313</v>
      </c>
      <c r="I125" s="20">
        <f>IFERROR(VLOOKUP(C125,PRSMen2017[],1,FALSE),0)</f>
        <v>0</v>
      </c>
      <c r="J125" s="20">
        <f>IF(AND(A125&gt;0,ISNUMBER(A125)),IF(fix17M[[#This Row],[ABBib]]&gt;0,J124+1,J124),0)</f>
        <v>0</v>
      </c>
    </row>
    <row r="126" spans="1:10" x14ac:dyDescent="0.25">
      <c r="A126">
        <v>122</v>
      </c>
      <c r="B126">
        <v>122</v>
      </c>
      <c r="C126">
        <v>999999</v>
      </c>
      <c r="D126" t="s">
        <v>313</v>
      </c>
      <c r="I126" s="20">
        <f>IFERROR(VLOOKUP(C126,PRSMen2017[],1,FALSE),0)</f>
        <v>0</v>
      </c>
      <c r="J126" s="20">
        <f>IF(AND(A126&gt;0,ISNUMBER(A126)),IF(fix17M[[#This Row],[ABBib]]&gt;0,J125+1,J125),0)</f>
        <v>0</v>
      </c>
    </row>
    <row r="127" spans="1:10" x14ac:dyDescent="0.25">
      <c r="A127">
        <v>123</v>
      </c>
      <c r="B127">
        <v>123</v>
      </c>
      <c r="C127">
        <v>999999</v>
      </c>
      <c r="D127" t="s">
        <v>313</v>
      </c>
      <c r="I127" s="20">
        <f>IFERROR(VLOOKUP(C127,PRSMen2017[],1,FALSE),0)</f>
        <v>0</v>
      </c>
      <c r="J127" s="20">
        <f>IF(AND(A127&gt;0,ISNUMBER(A127)),IF(fix17M[[#This Row],[ABBib]]&gt;0,J126+1,J126),0)</f>
        <v>0</v>
      </c>
    </row>
    <row r="128" spans="1:10" x14ac:dyDescent="0.25">
      <c r="A128">
        <v>124</v>
      </c>
      <c r="B128">
        <v>124</v>
      </c>
      <c r="C128">
        <v>999999</v>
      </c>
      <c r="D128" t="s">
        <v>313</v>
      </c>
      <c r="I128" s="20">
        <f>IFERROR(VLOOKUP(C128,PRSMen2017[],1,FALSE),0)</f>
        <v>0</v>
      </c>
      <c r="J128" s="20">
        <f>IF(AND(A128&gt;0,ISNUMBER(A128)),IF(fix17M[[#This Row],[ABBib]]&gt;0,J127+1,J127),0)</f>
        <v>0</v>
      </c>
    </row>
    <row r="129" spans="1:10" x14ac:dyDescent="0.25">
      <c r="A129">
        <v>125</v>
      </c>
      <c r="B129">
        <v>125</v>
      </c>
      <c r="C129">
        <v>999999</v>
      </c>
      <c r="D129" t="s">
        <v>313</v>
      </c>
      <c r="I129" s="20">
        <f>IFERROR(VLOOKUP(C129,PRSMen2017[],1,FALSE),0)</f>
        <v>0</v>
      </c>
      <c r="J129" s="20">
        <f>IF(AND(A129&gt;0,ISNUMBER(A129)),IF(fix17M[[#This Row],[ABBib]]&gt;0,J128+1,J128),0)</f>
        <v>0</v>
      </c>
    </row>
    <row r="130" spans="1:10" x14ac:dyDescent="0.25">
      <c r="A130">
        <v>126</v>
      </c>
      <c r="B130">
        <v>126</v>
      </c>
      <c r="C130">
        <v>999999</v>
      </c>
      <c r="D130" t="s">
        <v>313</v>
      </c>
      <c r="I130" s="20">
        <f>IFERROR(VLOOKUP(C130,PRSMen2017[],1,FALSE),0)</f>
        <v>0</v>
      </c>
      <c r="J130" s="20">
        <f>IF(AND(A130&gt;0,ISNUMBER(A130)),IF(fix17M[[#This Row],[ABBib]]&gt;0,J129+1,J129),0)</f>
        <v>0</v>
      </c>
    </row>
    <row r="131" spans="1:10" x14ac:dyDescent="0.25">
      <c r="A131">
        <v>127</v>
      </c>
      <c r="B131">
        <v>127</v>
      </c>
      <c r="C131">
        <v>999999</v>
      </c>
      <c r="D131" t="s">
        <v>313</v>
      </c>
      <c r="I131" s="20">
        <f>IFERROR(VLOOKUP(C131,PRSMen2017[],1,FALSE),0)</f>
        <v>0</v>
      </c>
      <c r="J131" s="20">
        <f>IF(AND(A131&gt;0,ISNUMBER(A131)),IF(fix17M[[#This Row],[ABBib]]&gt;0,J130+1,J130),0)</f>
        <v>0</v>
      </c>
    </row>
    <row r="132" spans="1:10" x14ac:dyDescent="0.25">
      <c r="A132">
        <v>128</v>
      </c>
      <c r="B132">
        <v>128</v>
      </c>
      <c r="C132">
        <v>999999</v>
      </c>
      <c r="D132" t="s">
        <v>313</v>
      </c>
      <c r="I132" s="20">
        <f>IFERROR(VLOOKUP(C132,PRSMen2017[],1,FALSE),0)</f>
        <v>0</v>
      </c>
      <c r="J132" s="20">
        <f>IF(AND(A132&gt;0,ISNUMBER(A132)),IF(fix17M[[#This Row],[ABBib]]&gt;0,J131+1,J131),0)</f>
        <v>0</v>
      </c>
    </row>
    <row r="133" spans="1:10" x14ac:dyDescent="0.25">
      <c r="A133">
        <v>129</v>
      </c>
      <c r="B133">
        <v>129</v>
      </c>
      <c r="C133">
        <v>999999</v>
      </c>
      <c r="D133" t="s">
        <v>313</v>
      </c>
      <c r="I133" s="20">
        <f>IFERROR(VLOOKUP(C133,PRSMen2017[],1,FALSE),0)</f>
        <v>0</v>
      </c>
      <c r="J133" s="20">
        <f>IF(AND(A133&gt;0,ISNUMBER(A133)),IF(fix17M[[#This Row],[ABBib]]&gt;0,J132+1,J132),0)</f>
        <v>0</v>
      </c>
    </row>
    <row r="134" spans="1:10" x14ac:dyDescent="0.25">
      <c r="A134">
        <v>130</v>
      </c>
      <c r="B134">
        <v>130</v>
      </c>
      <c r="C134">
        <v>999999</v>
      </c>
      <c r="D134" t="s">
        <v>313</v>
      </c>
      <c r="I134" s="20">
        <f>IFERROR(VLOOKUP(C134,PRSMen2017[],1,FALSE),0)</f>
        <v>0</v>
      </c>
      <c r="J134" s="20">
        <f>IF(AND(A134&gt;0,ISNUMBER(A134)),IF(fix17M[[#This Row],[ABBib]]&gt;0,J133+1,J133),0)</f>
        <v>0</v>
      </c>
    </row>
    <row r="135" spans="1:10" x14ac:dyDescent="0.25">
      <c r="A135">
        <v>131</v>
      </c>
      <c r="B135">
        <v>131</v>
      </c>
      <c r="C135">
        <v>999999</v>
      </c>
      <c r="D135" t="s">
        <v>313</v>
      </c>
      <c r="I135" s="20">
        <f>IFERROR(VLOOKUP(C135,PRSMen2017[],1,FALSE),0)</f>
        <v>0</v>
      </c>
      <c r="J135" s="20">
        <f>IF(AND(A135&gt;0,ISNUMBER(A135)),IF(fix17M[[#This Row],[ABBib]]&gt;0,J134+1,J134),0)</f>
        <v>0</v>
      </c>
    </row>
    <row r="136" spans="1:10" x14ac:dyDescent="0.25">
      <c r="A136">
        <v>132</v>
      </c>
      <c r="B136">
        <v>132</v>
      </c>
      <c r="C136">
        <v>999999</v>
      </c>
      <c r="D136" t="s">
        <v>313</v>
      </c>
      <c r="I136" s="20">
        <f>IFERROR(VLOOKUP(C136,PRSMen2017[],1,FALSE),0)</f>
        <v>0</v>
      </c>
      <c r="J136" s="20">
        <f>IF(AND(A136&gt;0,ISNUMBER(A136)),IF(fix17M[[#This Row],[ABBib]]&gt;0,J135+1,J135),0)</f>
        <v>0</v>
      </c>
    </row>
    <row r="137" spans="1:10" x14ac:dyDescent="0.25">
      <c r="A137">
        <v>133</v>
      </c>
      <c r="B137">
        <v>133</v>
      </c>
      <c r="C137">
        <v>999999</v>
      </c>
      <c r="D137" t="s">
        <v>313</v>
      </c>
      <c r="I137" s="20">
        <f>IFERROR(VLOOKUP(C137,PRSMen2017[],1,FALSE),0)</f>
        <v>0</v>
      </c>
      <c r="J137" s="20">
        <f>IF(AND(A137&gt;0,ISNUMBER(A137)),IF(fix17M[[#This Row],[ABBib]]&gt;0,J136+1,J136),0)</f>
        <v>0</v>
      </c>
    </row>
    <row r="138" spans="1:10" x14ac:dyDescent="0.25">
      <c r="A138">
        <v>134</v>
      </c>
      <c r="B138">
        <v>134</v>
      </c>
      <c r="C138">
        <v>999999</v>
      </c>
      <c r="D138" t="s">
        <v>313</v>
      </c>
      <c r="I138" s="20">
        <f>IFERROR(VLOOKUP(C138,PRSMen2017[],1,FALSE),0)</f>
        <v>0</v>
      </c>
      <c r="J138" s="20">
        <f>IF(AND(A138&gt;0,ISNUMBER(A138)),IF(fix17M[[#This Row],[ABBib]]&gt;0,J137+1,J137),0)</f>
        <v>0</v>
      </c>
    </row>
    <row r="139" spans="1:10" x14ac:dyDescent="0.25">
      <c r="A139">
        <v>135</v>
      </c>
      <c r="B139">
        <v>135</v>
      </c>
      <c r="C139">
        <v>999999</v>
      </c>
      <c r="D139" t="s">
        <v>313</v>
      </c>
      <c r="I139" s="20">
        <f>IFERROR(VLOOKUP(C139,PRSMen2017[],1,FALSE),0)</f>
        <v>0</v>
      </c>
      <c r="J139" s="20">
        <f>IF(AND(A139&gt;0,ISNUMBER(A139)),IF(fix17M[[#This Row],[ABBib]]&gt;0,J138+1,J138),0)</f>
        <v>0</v>
      </c>
    </row>
    <row r="140" spans="1:10" x14ac:dyDescent="0.25">
      <c r="A140">
        <v>136</v>
      </c>
      <c r="B140">
        <v>136</v>
      </c>
      <c r="C140">
        <v>999999</v>
      </c>
      <c r="D140" t="s">
        <v>313</v>
      </c>
      <c r="I140" s="20">
        <f>IFERROR(VLOOKUP(C140,PRSMen2017[],1,FALSE),0)</f>
        <v>0</v>
      </c>
      <c r="J140" s="20">
        <f>IF(AND(A140&gt;0,ISNUMBER(A140)),IF(fix17M[[#This Row],[ABBib]]&gt;0,J139+1,J139),0)</f>
        <v>0</v>
      </c>
    </row>
    <row r="141" spans="1:10" x14ac:dyDescent="0.25">
      <c r="A141">
        <v>137</v>
      </c>
      <c r="B141">
        <v>137</v>
      </c>
      <c r="C141">
        <v>999999</v>
      </c>
      <c r="D141" t="s">
        <v>313</v>
      </c>
      <c r="I141" s="20">
        <f>IFERROR(VLOOKUP(C141,PRSMen2017[],1,FALSE),0)</f>
        <v>0</v>
      </c>
      <c r="J141" s="20">
        <f>IF(AND(A141&gt;0,ISNUMBER(A141)),IF(fix17M[[#This Row],[ABBib]]&gt;0,J140+1,J140),0)</f>
        <v>0</v>
      </c>
    </row>
    <row r="142" spans="1:10" x14ac:dyDescent="0.25">
      <c r="A142">
        <v>138</v>
      </c>
      <c r="B142">
        <v>138</v>
      </c>
      <c r="C142">
        <v>999999</v>
      </c>
      <c r="D142" t="s">
        <v>313</v>
      </c>
      <c r="I142" s="20">
        <f>IFERROR(VLOOKUP(C142,PRSMen2017[],1,FALSE),0)</f>
        <v>0</v>
      </c>
      <c r="J142" s="20">
        <f>IF(AND(A142&gt;0,ISNUMBER(A142)),IF(fix17M[[#This Row],[ABBib]]&gt;0,J141+1,J141),0)</f>
        <v>0</v>
      </c>
    </row>
    <row r="143" spans="1:10" x14ac:dyDescent="0.25">
      <c r="A143">
        <v>139</v>
      </c>
      <c r="B143">
        <v>139</v>
      </c>
      <c r="C143">
        <v>999999</v>
      </c>
      <c r="D143" t="s">
        <v>313</v>
      </c>
      <c r="I143" s="20">
        <f>IFERROR(VLOOKUP(C143,PRSMen2017[],1,FALSE),0)</f>
        <v>0</v>
      </c>
      <c r="J143" s="20">
        <f>IF(AND(A143&gt;0,ISNUMBER(A143)),IF(fix17M[[#This Row],[ABBib]]&gt;0,J142+1,J142),0)</f>
        <v>0</v>
      </c>
    </row>
    <row r="144" spans="1:10" x14ac:dyDescent="0.25">
      <c r="A144">
        <v>140</v>
      </c>
      <c r="B144">
        <v>140</v>
      </c>
      <c r="C144">
        <v>999999</v>
      </c>
      <c r="D144" t="s">
        <v>313</v>
      </c>
      <c r="I144" s="20">
        <f>IFERROR(VLOOKUP(C144,PRSMen2017[],1,FALSE),0)</f>
        <v>0</v>
      </c>
      <c r="J144" s="20">
        <f>IF(AND(A144&gt;0,ISNUMBER(A144)),IF(fix17M[[#This Row],[ABBib]]&gt;0,J143+1,J143),0)</f>
        <v>0</v>
      </c>
    </row>
    <row r="145" spans="1:10" x14ac:dyDescent="0.25">
      <c r="A145">
        <v>141</v>
      </c>
      <c r="B145">
        <v>141</v>
      </c>
      <c r="C145">
        <v>999999</v>
      </c>
      <c r="D145" t="s">
        <v>313</v>
      </c>
      <c r="I145" s="20">
        <f>IFERROR(VLOOKUP(C145,PRSMen2017[],1,FALSE),0)</f>
        <v>0</v>
      </c>
      <c r="J145" s="20">
        <f>IF(AND(A145&gt;0,ISNUMBER(A145)),IF(fix17M[[#This Row],[ABBib]]&gt;0,J144+1,J144),0)</f>
        <v>0</v>
      </c>
    </row>
    <row r="146" spans="1:10" x14ac:dyDescent="0.25">
      <c r="A146">
        <v>142</v>
      </c>
      <c r="B146">
        <v>142</v>
      </c>
      <c r="C146">
        <v>999999</v>
      </c>
      <c r="D146" t="s">
        <v>313</v>
      </c>
      <c r="I146" s="20">
        <f>IFERROR(VLOOKUP(C146,PRSMen2017[],1,FALSE),0)</f>
        <v>0</v>
      </c>
      <c r="J146" s="20">
        <f>IF(AND(A146&gt;0,ISNUMBER(A146)),IF(fix17M[[#This Row],[ABBib]]&gt;0,J145+1,J145),0)</f>
        <v>0</v>
      </c>
    </row>
    <row r="147" spans="1:10" x14ac:dyDescent="0.25">
      <c r="A147">
        <v>143</v>
      </c>
      <c r="B147">
        <v>143</v>
      </c>
      <c r="C147">
        <v>999999</v>
      </c>
      <c r="D147" t="s">
        <v>313</v>
      </c>
      <c r="I147" s="20">
        <f>IFERROR(VLOOKUP(C147,PRSMen2017[],1,FALSE),0)</f>
        <v>0</v>
      </c>
      <c r="J147" s="20">
        <f>IF(AND(A147&gt;0,ISNUMBER(A147)),IF(fix17M[[#This Row],[ABBib]]&gt;0,J146+1,J146),0)</f>
        <v>0</v>
      </c>
    </row>
    <row r="148" spans="1:10" x14ac:dyDescent="0.25">
      <c r="A148">
        <v>144</v>
      </c>
      <c r="B148">
        <v>144</v>
      </c>
      <c r="C148">
        <v>999999</v>
      </c>
      <c r="D148" t="s">
        <v>313</v>
      </c>
      <c r="I148" s="20">
        <f>IFERROR(VLOOKUP(C148,PRSMen2017[],1,FALSE),0)</f>
        <v>0</v>
      </c>
      <c r="J148" s="20">
        <f>IF(AND(A148&gt;0,ISNUMBER(A148)),IF(fix17M[[#This Row],[ABBib]]&gt;0,J147+1,J147),0)</f>
        <v>0</v>
      </c>
    </row>
    <row r="149" spans="1:10" x14ac:dyDescent="0.25">
      <c r="A149">
        <v>145</v>
      </c>
      <c r="B149">
        <v>145</v>
      </c>
      <c r="C149">
        <v>999999</v>
      </c>
      <c r="D149" t="s">
        <v>313</v>
      </c>
      <c r="I149" s="20">
        <f>IFERROR(VLOOKUP(C149,PRSMen2017[],1,FALSE),0)</f>
        <v>0</v>
      </c>
      <c r="J149" s="20">
        <f>IF(AND(A149&gt;0,ISNUMBER(A149)),IF(fix17M[[#This Row],[ABBib]]&gt;0,J148+1,J148),0)</f>
        <v>0</v>
      </c>
    </row>
    <row r="150" spans="1:10" x14ac:dyDescent="0.25">
      <c r="A150">
        <v>146</v>
      </c>
      <c r="B150">
        <v>146</v>
      </c>
      <c r="C150">
        <v>999999</v>
      </c>
      <c r="D150" t="s">
        <v>313</v>
      </c>
      <c r="I150" s="20">
        <f>IFERROR(VLOOKUP(C150,PRSMen2017[],1,FALSE),0)</f>
        <v>0</v>
      </c>
      <c r="J150" s="20">
        <f>IF(AND(A150&gt;0,ISNUMBER(A150)),IF(fix17M[[#This Row],[ABBib]]&gt;0,J149+1,J149),0)</f>
        <v>0</v>
      </c>
    </row>
    <row r="151" spans="1:10" x14ac:dyDescent="0.25">
      <c r="A151">
        <v>147</v>
      </c>
      <c r="B151">
        <v>147</v>
      </c>
      <c r="C151">
        <v>999999</v>
      </c>
      <c r="D151" t="s">
        <v>313</v>
      </c>
      <c r="I151" s="20">
        <f>IFERROR(VLOOKUP(C151,PRSMen2017[],1,FALSE),0)</f>
        <v>0</v>
      </c>
      <c r="J151" s="20">
        <f>IF(AND(A151&gt;0,ISNUMBER(A151)),IF(fix17M[[#This Row],[ABBib]]&gt;0,J150+1,J150),0)</f>
        <v>0</v>
      </c>
    </row>
    <row r="152" spans="1:10" x14ac:dyDescent="0.25">
      <c r="A152">
        <v>148</v>
      </c>
      <c r="B152">
        <v>148</v>
      </c>
      <c r="C152">
        <v>999999</v>
      </c>
      <c r="D152" t="s">
        <v>313</v>
      </c>
      <c r="I152" s="20">
        <f>IFERROR(VLOOKUP(C152,PRSMen2017[],1,FALSE),0)</f>
        <v>0</v>
      </c>
      <c r="J152" s="20">
        <f>IF(AND(A152&gt;0,ISNUMBER(A152)),IF(fix17M[[#This Row],[ABBib]]&gt;0,J151+1,J151),0)</f>
        <v>0</v>
      </c>
    </row>
    <row r="153" spans="1:10" x14ac:dyDescent="0.25">
      <c r="A153">
        <v>149</v>
      </c>
      <c r="B153">
        <v>149</v>
      </c>
      <c r="C153">
        <v>999999</v>
      </c>
      <c r="D153" t="s">
        <v>313</v>
      </c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activeCell="J25" sqref="J25"/>
    </sheetView>
  </sheetViews>
  <sheetFormatPr defaultRowHeight="15" x14ac:dyDescent="0.25"/>
  <cols>
    <col min="1" max="1" width="16.42578125" bestFit="1" customWidth="1"/>
    <col min="2" max="2" width="4" bestFit="1" customWidth="1"/>
    <col min="3" max="3" width="8.5703125" bestFit="1" customWidth="1"/>
    <col min="4" max="4" width="18.7109375" bestFit="1" customWidth="1"/>
    <col min="5" max="5" width="4.85546875" bestFit="1" customWidth="1"/>
    <col min="6" max="6" width="7" bestFit="1" customWidth="1"/>
    <col min="10" max="10" width="9.140625" style="68"/>
  </cols>
  <sheetData>
    <row r="1" spans="1:10" x14ac:dyDescent="0.25">
      <c r="A1" t="s">
        <v>316</v>
      </c>
    </row>
    <row r="2" spans="1:10" x14ac:dyDescent="0.25">
      <c r="I2" s="20" t="s">
        <v>85</v>
      </c>
      <c r="J2" s="68" t="s">
        <v>84</v>
      </c>
    </row>
    <row r="3" spans="1:10" x14ac:dyDescent="0.25">
      <c r="I3" s="20">
        <f>IFERROR(VLOOKUP(C3,PRSWomen2017[],1,FALSE),0)</f>
        <v>0</v>
      </c>
      <c r="J3" s="68">
        <f>IF(AND(A3&gt;0,ISNUMBER(A3)),IF(fix18L[[#This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68">
        <f>IF(AND(A4&gt;0,ISNUMBER(A4)),IF(fix18L[[#This Row],[ABBib]]&gt;0,J3+1,J3),0)</f>
        <v>0</v>
      </c>
    </row>
    <row r="5" spans="1:10" x14ac:dyDescent="0.25">
      <c r="A5" s="20" t="s">
        <v>596</v>
      </c>
      <c r="B5" s="20" t="s">
        <v>615</v>
      </c>
      <c r="C5" s="81">
        <v>107747</v>
      </c>
      <c r="D5" s="20" t="s">
        <v>598</v>
      </c>
      <c r="E5" s="20" t="s">
        <v>599</v>
      </c>
      <c r="F5" s="20" t="s">
        <v>600</v>
      </c>
      <c r="I5" s="20">
        <f>IFERROR(VLOOKUP(C5,PRSWomen2017[],1,FALSE),0)</f>
        <v>107747</v>
      </c>
      <c r="J5" s="68">
        <v>1</v>
      </c>
    </row>
    <row r="6" spans="1:10" x14ac:dyDescent="0.25">
      <c r="A6" s="20" t="s">
        <v>601</v>
      </c>
      <c r="B6" s="20" t="s">
        <v>607</v>
      </c>
      <c r="C6" s="81">
        <v>107696</v>
      </c>
      <c r="D6" s="20" t="s">
        <v>603</v>
      </c>
      <c r="E6" s="20" t="s">
        <v>604</v>
      </c>
      <c r="F6" s="20" t="s">
        <v>600</v>
      </c>
      <c r="I6" s="20">
        <f>IFERROR(VLOOKUP(C6,PRSWomen2017[],1,FALSE),0)</f>
        <v>107696</v>
      </c>
      <c r="J6" s="68">
        <v>2</v>
      </c>
    </row>
    <row r="7" spans="1:10" x14ac:dyDescent="0.25">
      <c r="A7" s="20" t="s">
        <v>597</v>
      </c>
      <c r="B7" s="20" t="s">
        <v>620</v>
      </c>
      <c r="C7" s="81">
        <v>108018</v>
      </c>
      <c r="D7" s="20" t="s">
        <v>613</v>
      </c>
      <c r="E7" s="20" t="s">
        <v>614</v>
      </c>
      <c r="F7" s="20" t="s">
        <v>600</v>
      </c>
      <c r="I7" s="20">
        <f>IFERROR(VLOOKUP(C7,PRSWomen2017[],1,FALSE),0)</f>
        <v>108018</v>
      </c>
      <c r="J7" s="68">
        <v>3</v>
      </c>
    </row>
    <row r="8" spans="1:10" x14ac:dyDescent="0.25">
      <c r="A8" s="20" t="s">
        <v>607</v>
      </c>
      <c r="B8" s="20" t="s">
        <v>602</v>
      </c>
      <c r="C8" s="81">
        <v>107991</v>
      </c>
      <c r="D8" s="20" t="s">
        <v>617</v>
      </c>
      <c r="E8" s="20" t="s">
        <v>614</v>
      </c>
      <c r="F8" s="20" t="s">
        <v>600</v>
      </c>
      <c r="I8" s="20">
        <f>IFERROR(VLOOKUP(C8,PRSWomen2017[],1,FALSE),0)</f>
        <v>107991</v>
      </c>
      <c r="J8" s="68">
        <v>4</v>
      </c>
    </row>
    <row r="9" spans="1:10" x14ac:dyDescent="0.25">
      <c r="A9" s="20" t="s">
        <v>611</v>
      </c>
      <c r="B9" s="20" t="s">
        <v>597</v>
      </c>
      <c r="C9" s="81">
        <v>107839</v>
      </c>
      <c r="D9" s="20" t="s">
        <v>630</v>
      </c>
      <c r="E9" s="20" t="s">
        <v>619</v>
      </c>
      <c r="F9" s="20" t="s">
        <v>600</v>
      </c>
      <c r="I9" s="20">
        <f>IFERROR(VLOOKUP(C9,PRSWomen2017[],1,FALSE),0)</f>
        <v>107839</v>
      </c>
      <c r="J9" s="68">
        <v>5</v>
      </c>
    </row>
    <row r="10" spans="1:10" x14ac:dyDescent="0.25">
      <c r="A10" s="20" t="s">
        <v>615</v>
      </c>
      <c r="B10" s="20" t="s">
        <v>605</v>
      </c>
      <c r="C10" s="81">
        <v>6535994</v>
      </c>
      <c r="D10" s="20" t="s">
        <v>623</v>
      </c>
      <c r="E10" s="20" t="s">
        <v>599</v>
      </c>
      <c r="F10" s="20" t="s">
        <v>624</v>
      </c>
      <c r="I10" s="20">
        <f>IFERROR(VLOOKUP(C10,PRSWomen2017[],1,FALSE),0)</f>
        <v>0</v>
      </c>
      <c r="J10" s="68">
        <f>IF(AND(A10&gt;0,ISNUMBER(A10)),IF(fix18L[[#This Row],[ABBib]]&gt;0,J9+1,J9),0)</f>
        <v>0</v>
      </c>
    </row>
    <row r="11" spans="1:10" x14ac:dyDescent="0.25">
      <c r="A11" s="20" t="s">
        <v>605</v>
      </c>
      <c r="B11" s="20" t="s">
        <v>611</v>
      </c>
      <c r="C11" s="81">
        <v>107848</v>
      </c>
      <c r="D11" s="20" t="s">
        <v>635</v>
      </c>
      <c r="E11" s="20" t="s">
        <v>619</v>
      </c>
      <c r="F11" s="20" t="s">
        <v>600</v>
      </c>
      <c r="I11" s="20">
        <f>IFERROR(VLOOKUP(C11,PRSWomen2017[],1,FALSE),0)</f>
        <v>107848</v>
      </c>
      <c r="J11" s="68">
        <v>6</v>
      </c>
    </row>
    <row r="12" spans="1:10" x14ac:dyDescent="0.25">
      <c r="A12" s="20" t="s">
        <v>616</v>
      </c>
      <c r="B12" s="20" t="s">
        <v>647</v>
      </c>
      <c r="C12" s="81">
        <v>107951</v>
      </c>
      <c r="D12" s="20" t="s">
        <v>740</v>
      </c>
      <c r="E12" s="20" t="s">
        <v>619</v>
      </c>
      <c r="F12" s="20" t="s">
        <v>600</v>
      </c>
      <c r="I12" s="20">
        <f>IFERROR(VLOOKUP(C12,PRSWomen2017[],1,FALSE),0)</f>
        <v>107951</v>
      </c>
      <c r="J12" s="68">
        <v>7</v>
      </c>
    </row>
    <row r="13" spans="1:10" x14ac:dyDescent="0.25">
      <c r="A13" s="20" t="s">
        <v>620</v>
      </c>
      <c r="B13" s="20" t="s">
        <v>629</v>
      </c>
      <c r="C13" s="81">
        <v>107844</v>
      </c>
      <c r="D13" s="20" t="s">
        <v>651</v>
      </c>
      <c r="E13" s="20" t="s">
        <v>619</v>
      </c>
      <c r="F13" s="20" t="s">
        <v>600</v>
      </c>
      <c r="I13" s="20">
        <f>IFERROR(VLOOKUP(C13,PRSWomen2017[],1,FALSE),0)</f>
        <v>107844</v>
      </c>
      <c r="J13" s="68">
        <v>8</v>
      </c>
    </row>
    <row r="14" spans="1:10" x14ac:dyDescent="0.25">
      <c r="A14" s="20" t="s">
        <v>625</v>
      </c>
      <c r="B14" s="20" t="s">
        <v>622</v>
      </c>
      <c r="C14" s="81">
        <v>107843</v>
      </c>
      <c r="D14" s="20" t="s">
        <v>626</v>
      </c>
      <c r="E14" s="20" t="s">
        <v>619</v>
      </c>
      <c r="F14" s="20" t="s">
        <v>600</v>
      </c>
      <c r="I14" s="20">
        <f>IFERROR(VLOOKUP(C14,PRSWomen2017[],1,FALSE),0)</f>
        <v>107843</v>
      </c>
      <c r="J14" s="68">
        <v>9</v>
      </c>
    </row>
    <row r="15" spans="1:10" x14ac:dyDescent="0.25">
      <c r="A15" s="20" t="s">
        <v>608</v>
      </c>
      <c r="B15" s="20" t="s">
        <v>616</v>
      </c>
      <c r="C15" s="81">
        <v>107648</v>
      </c>
      <c r="D15" s="20" t="s">
        <v>606</v>
      </c>
      <c r="E15" s="20" t="s">
        <v>604</v>
      </c>
      <c r="F15" s="20" t="s">
        <v>600</v>
      </c>
      <c r="I15" s="20">
        <f>IFERROR(VLOOKUP(C15,PRSWomen2017[],1,FALSE),0)</f>
        <v>107648</v>
      </c>
      <c r="J15" s="68">
        <v>10</v>
      </c>
    </row>
    <row r="16" spans="1:10" x14ac:dyDescent="0.25">
      <c r="A16" s="20" t="s">
        <v>622</v>
      </c>
      <c r="B16" s="20" t="s">
        <v>643</v>
      </c>
      <c r="C16" s="81">
        <v>107992</v>
      </c>
      <c r="D16" s="20" t="s">
        <v>637</v>
      </c>
      <c r="E16" s="20" t="s">
        <v>614</v>
      </c>
      <c r="F16" s="20" t="s">
        <v>600</v>
      </c>
      <c r="I16" s="20">
        <f>IFERROR(VLOOKUP(C16,PRSWomen2017[],1,FALSE),0)</f>
        <v>107992</v>
      </c>
      <c r="J16" s="68">
        <v>11</v>
      </c>
    </row>
    <row r="17" spans="1:10" x14ac:dyDescent="0.25">
      <c r="A17" s="20" t="s">
        <v>602</v>
      </c>
      <c r="B17" s="20" t="s">
        <v>633</v>
      </c>
      <c r="C17" s="81">
        <v>6536421</v>
      </c>
      <c r="D17" s="20" t="s">
        <v>634</v>
      </c>
      <c r="E17" s="20" t="s">
        <v>614</v>
      </c>
      <c r="F17" s="20" t="s">
        <v>624</v>
      </c>
      <c r="I17" s="20">
        <f>IFERROR(VLOOKUP(C17,PRSWomen2017[],1,FALSE),0)</f>
        <v>0</v>
      </c>
      <c r="J17" s="68">
        <f>IF(AND(A17&gt;0,ISNUMBER(A17)),IF(fix18L[[#This Row],[ABBib]]&gt;0,J16+1,J16),0)</f>
        <v>0</v>
      </c>
    </row>
    <row r="18" spans="1:10" x14ac:dyDescent="0.25">
      <c r="A18" s="20" t="s">
        <v>612</v>
      </c>
      <c r="B18" s="20" t="s">
        <v>631</v>
      </c>
      <c r="C18" s="81">
        <v>107850</v>
      </c>
      <c r="D18" s="20" t="s">
        <v>648</v>
      </c>
      <c r="E18" s="20" t="s">
        <v>619</v>
      </c>
      <c r="F18" s="20" t="s">
        <v>600</v>
      </c>
      <c r="I18" s="20">
        <f>IFERROR(VLOOKUP(C18,PRSWomen2017[],1,FALSE),0)</f>
        <v>107850</v>
      </c>
      <c r="J18" s="68">
        <v>12</v>
      </c>
    </row>
    <row r="19" spans="1:10" x14ac:dyDescent="0.25">
      <c r="A19" s="20" t="s">
        <v>629</v>
      </c>
      <c r="B19" s="20" t="s">
        <v>612</v>
      </c>
      <c r="C19" s="81">
        <v>107649</v>
      </c>
      <c r="D19" s="20" t="s">
        <v>621</v>
      </c>
      <c r="E19" s="20" t="s">
        <v>604</v>
      </c>
      <c r="F19" s="20" t="s">
        <v>600</v>
      </c>
      <c r="I19" s="20">
        <f>IFERROR(VLOOKUP(C19,PRSWomen2017[],1,FALSE),0)</f>
        <v>107649</v>
      </c>
      <c r="J19" s="68">
        <v>13</v>
      </c>
    </row>
    <row r="20" spans="1:10" x14ac:dyDescent="0.25">
      <c r="A20" s="20" t="s">
        <v>633</v>
      </c>
      <c r="B20" s="20" t="s">
        <v>638</v>
      </c>
      <c r="C20" s="81">
        <v>108015</v>
      </c>
      <c r="D20" s="20" t="s">
        <v>639</v>
      </c>
      <c r="E20" s="20" t="s">
        <v>614</v>
      </c>
      <c r="F20" s="20" t="s">
        <v>600</v>
      </c>
      <c r="I20" s="20">
        <f>IFERROR(VLOOKUP(C20,PRSWomen2017[],1,FALSE),0)</f>
        <v>108015</v>
      </c>
      <c r="J20" s="68">
        <v>14</v>
      </c>
    </row>
    <row r="21" spans="1:10" x14ac:dyDescent="0.25">
      <c r="A21" s="20" t="s">
        <v>638</v>
      </c>
      <c r="B21" s="20" t="s">
        <v>645</v>
      </c>
      <c r="C21" s="81">
        <v>107837</v>
      </c>
      <c r="D21" s="20" t="s">
        <v>644</v>
      </c>
      <c r="E21" s="20" t="s">
        <v>619</v>
      </c>
      <c r="F21" s="20" t="s">
        <v>600</v>
      </c>
      <c r="I21" s="20">
        <f>IFERROR(VLOOKUP(C21,PRSWomen2017[],1,FALSE),0)</f>
        <v>107837</v>
      </c>
      <c r="J21" s="68">
        <v>15</v>
      </c>
    </row>
    <row r="22" spans="1:10" x14ac:dyDescent="0.25">
      <c r="A22" s="20" t="s">
        <v>640</v>
      </c>
      <c r="B22" s="20" t="s">
        <v>728</v>
      </c>
      <c r="C22" s="81">
        <v>108057</v>
      </c>
      <c r="D22" s="20" t="s">
        <v>642</v>
      </c>
      <c r="E22" s="20" t="s">
        <v>614</v>
      </c>
      <c r="F22" s="20" t="s">
        <v>600</v>
      </c>
      <c r="I22" s="20">
        <f>IFERROR(VLOOKUP(C22,PRSWomen2017[],1,FALSE),0)</f>
        <v>108057</v>
      </c>
      <c r="J22" s="68">
        <v>16</v>
      </c>
    </row>
    <row r="23" spans="1:10" x14ac:dyDescent="0.25">
      <c r="A23" s="20" t="s">
        <v>221</v>
      </c>
      <c r="B23" s="20"/>
      <c r="D23" s="20"/>
      <c r="E23" s="20"/>
      <c r="F23" s="20"/>
      <c r="I23" s="20">
        <f>IFERROR(VLOOKUP(C23,PRSWomen2017[],1,FALSE),0)</f>
        <v>0</v>
      </c>
      <c r="J23" s="68">
        <f>IF(AND(A23&gt;0,ISNUMBER(A23)),IF(fix18L[[#This Row],[ABBib]]&gt;0,J22+1,J22),0)</f>
        <v>0</v>
      </c>
    </row>
    <row r="24" spans="1:10" x14ac:dyDescent="0.25">
      <c r="A24" s="20"/>
      <c r="B24" s="20"/>
      <c r="D24" s="20"/>
      <c r="E24" s="20"/>
      <c r="F24" s="20"/>
      <c r="I24" s="20">
        <f>IFERROR(VLOOKUP(C24,PRSWomen2017[],1,FALSE),0)</f>
        <v>0</v>
      </c>
      <c r="J24" s="68">
        <f>IF(AND(A24&gt;0,ISNUMBER(A24)),IF(fix18L[[#This Row],[ABBib]]&gt;0,J23+1,J23),0)</f>
        <v>0</v>
      </c>
    </row>
    <row r="25" spans="1:10" x14ac:dyDescent="0.25">
      <c r="A25" s="20"/>
      <c r="B25" s="20" t="s">
        <v>641</v>
      </c>
      <c r="C25" s="81">
        <v>107849</v>
      </c>
      <c r="D25" s="20" t="s">
        <v>646</v>
      </c>
      <c r="E25" s="20" t="s">
        <v>619</v>
      </c>
      <c r="F25" s="20" t="s">
        <v>600</v>
      </c>
      <c r="I25" s="20">
        <f>IFERROR(VLOOKUP(C25,PRSWomen2017[],1,FALSE),0)</f>
        <v>107849</v>
      </c>
      <c r="J25" s="68">
        <f>IF(AND(A25&gt;0,ISNUMBER(A25)),IF(fix18L[[#This Row],[ABBib]]&gt;0,J24+1,J24),0)</f>
        <v>0</v>
      </c>
    </row>
    <row r="26" spans="1:10" x14ac:dyDescent="0.25">
      <c r="A26" s="20" t="s">
        <v>138</v>
      </c>
      <c r="B26" s="20"/>
      <c r="D26" s="20"/>
      <c r="E26" s="20"/>
      <c r="F26" s="20"/>
      <c r="I26" s="20">
        <f>IFERROR(VLOOKUP(C26,PRSWomen2017[],1,FALSE),0)</f>
        <v>0</v>
      </c>
      <c r="J26" s="68">
        <f>IF(AND(A26&gt;0,ISNUMBER(A26)),IF(fix18L[[#This Row],[ABBib]]&gt;0,J25+1,J25),0)</f>
        <v>0</v>
      </c>
    </row>
    <row r="27" spans="1:10" x14ac:dyDescent="0.25">
      <c r="A27" s="20"/>
      <c r="B27" s="20"/>
      <c r="D27" s="20"/>
      <c r="E27" s="20"/>
      <c r="F27" s="20"/>
      <c r="I27" s="20">
        <f>IFERROR(VLOOKUP(C27,PRSWomen2017[],1,FALSE),0)</f>
        <v>0</v>
      </c>
      <c r="J27" s="68">
        <f>IF(AND(A27&gt;0,ISNUMBER(A27)),IF(fix18L[[#This Row],[ABBib]]&gt;0,J26+1,J26),0)</f>
        <v>0</v>
      </c>
    </row>
    <row r="28" spans="1:10" x14ac:dyDescent="0.25">
      <c r="A28" s="20"/>
      <c r="B28" s="20" t="s">
        <v>625</v>
      </c>
      <c r="C28" s="81">
        <v>108007</v>
      </c>
      <c r="D28" s="20" t="s">
        <v>649</v>
      </c>
      <c r="E28" s="20" t="s">
        <v>614</v>
      </c>
      <c r="F28" s="20" t="s">
        <v>600</v>
      </c>
      <c r="I28" s="20">
        <f>IFERROR(VLOOKUP(C28,PRSWomen2017[],1,FALSE),0)</f>
        <v>0</v>
      </c>
      <c r="J28" s="68">
        <f>IF(AND(A28&gt;0,ISNUMBER(A28)),IF(fix18L[[#This Row],[ABBib]]&gt;0,J27+1,J27),0)</f>
        <v>0</v>
      </c>
    </row>
    <row r="29" spans="1:10" x14ac:dyDescent="0.25">
      <c r="A29" s="20"/>
      <c r="B29" s="20" t="s">
        <v>596</v>
      </c>
      <c r="C29" s="81">
        <v>107838</v>
      </c>
      <c r="D29" s="20" t="s">
        <v>618</v>
      </c>
      <c r="E29" s="20" t="s">
        <v>619</v>
      </c>
      <c r="F29" s="20" t="s">
        <v>600</v>
      </c>
      <c r="I29" s="20">
        <f>IFERROR(VLOOKUP(C29,PRSWomen2017[],1,FALSE),0)</f>
        <v>107838</v>
      </c>
      <c r="J29" s="68">
        <f>IF(AND(A29&gt;0,ISNUMBER(A29)),IF(fix18L[[#This Row],[ABBib]]&gt;0,J28+1,J28),0)</f>
        <v>0</v>
      </c>
    </row>
    <row r="30" spans="1:10" x14ac:dyDescent="0.25">
      <c r="A30" s="20" t="s">
        <v>144</v>
      </c>
      <c r="B30" s="20"/>
      <c r="D30" s="20"/>
      <c r="E30" s="20"/>
      <c r="F30" s="20"/>
      <c r="I30" s="20">
        <f>IFERROR(VLOOKUP(C30,PRSWomen2017[],1,FALSE),0)</f>
        <v>0</v>
      </c>
      <c r="J30" s="68">
        <f>IF(AND(A30&gt;0,ISNUMBER(A30)),IF(fix18L[[#This Row],[ABBib]]&gt;0,J29+1,J29),0)</f>
        <v>0</v>
      </c>
    </row>
    <row r="31" spans="1:10" x14ac:dyDescent="0.25">
      <c r="A31" s="20"/>
      <c r="B31" s="20"/>
      <c r="D31" s="20"/>
      <c r="E31" s="20"/>
      <c r="F31" s="20"/>
      <c r="I31" s="20">
        <f>IFERROR(VLOOKUP(C31,PRSWomen2017[],1,FALSE),0)</f>
        <v>0</v>
      </c>
      <c r="J31" s="68">
        <f>IF(AND(A31&gt;0,ISNUMBER(A31)),IF(fix18L[[#This Row],[ABBib]]&gt;0,J30+1,J30),0)</f>
        <v>0</v>
      </c>
    </row>
    <row r="32" spans="1:10" x14ac:dyDescent="0.25">
      <c r="A32" s="20"/>
      <c r="B32" s="20" t="s">
        <v>636</v>
      </c>
      <c r="C32" s="81">
        <v>6536376</v>
      </c>
      <c r="D32" s="20" t="s">
        <v>632</v>
      </c>
      <c r="E32" s="20" t="s">
        <v>614</v>
      </c>
      <c r="F32" s="20" t="s">
        <v>624</v>
      </c>
      <c r="I32" s="20">
        <f>IFERROR(VLOOKUP(C32,PRSWomen2017[],1,FALSE),0)</f>
        <v>0</v>
      </c>
      <c r="J32" s="68">
        <f>IF(AND(A32&gt;0,ISNUMBER(A32)),IF(fix18L[[#This Row],[ABBib]]&gt;0,J31+1,J31),0)</f>
        <v>0</v>
      </c>
    </row>
    <row r="33" spans="1:10" x14ac:dyDescent="0.25">
      <c r="A33" s="20"/>
      <c r="B33" s="20" t="s">
        <v>627</v>
      </c>
      <c r="C33" s="81">
        <v>107833</v>
      </c>
      <c r="D33" s="20" t="s">
        <v>628</v>
      </c>
      <c r="E33" s="20" t="s">
        <v>619</v>
      </c>
      <c r="F33" s="20" t="s">
        <v>600</v>
      </c>
      <c r="I33" s="20">
        <f>IFERROR(VLOOKUP(C33,PRSWomen2017[],1,FALSE),0)</f>
        <v>107833</v>
      </c>
      <c r="J33" s="68">
        <f>IF(AND(A33&gt;0,ISNUMBER(A33)),IF(fix18L[[#This Row],[ABBib]]&gt;0,J32+1,J32),0)</f>
        <v>0</v>
      </c>
    </row>
    <row r="34" spans="1:10" x14ac:dyDescent="0.25">
      <c r="A34" s="20"/>
      <c r="B34" s="20" t="s">
        <v>640</v>
      </c>
      <c r="C34" s="81">
        <v>108017</v>
      </c>
      <c r="D34" s="20" t="s">
        <v>650</v>
      </c>
      <c r="E34" s="20" t="s">
        <v>614</v>
      </c>
      <c r="F34" s="20" t="s">
        <v>600</v>
      </c>
      <c r="I34" s="20">
        <f>IFERROR(VLOOKUP(C34,PRSWomen2017[],1,FALSE),0)</f>
        <v>108017</v>
      </c>
      <c r="J34" s="68">
        <f>IF(AND(A34&gt;0,ISNUMBER(A34)),IF(fix18L[[#This Row],[ABBib]]&gt;0,J33+1,J33),0)</f>
        <v>0</v>
      </c>
    </row>
    <row r="35" spans="1:10" x14ac:dyDescent="0.25">
      <c r="A35" s="20"/>
      <c r="B35" s="20" t="s">
        <v>608</v>
      </c>
      <c r="C35" s="81">
        <v>107841</v>
      </c>
      <c r="D35" s="20" t="s">
        <v>652</v>
      </c>
      <c r="E35" s="20" t="s">
        <v>619</v>
      </c>
      <c r="F35" s="20" t="s">
        <v>600</v>
      </c>
      <c r="I35" s="20">
        <f>IFERROR(VLOOKUP(C35,PRSWomen2017[],1,FALSE),0)</f>
        <v>107841</v>
      </c>
      <c r="J35" s="68">
        <f>IF(AND(A35&gt;0,ISNUMBER(A35)),IF(fix18L[[#This Row],[ABBib]]&gt;0,J34+1,J34),0)</f>
        <v>0</v>
      </c>
    </row>
    <row r="36" spans="1:10" x14ac:dyDescent="0.25">
      <c r="A36" s="20"/>
      <c r="B36" s="20" t="s">
        <v>601</v>
      </c>
      <c r="C36" s="81">
        <v>415213</v>
      </c>
      <c r="D36" s="20" t="s">
        <v>609</v>
      </c>
      <c r="E36" s="20" t="s">
        <v>604</v>
      </c>
      <c r="F36" s="20" t="s">
        <v>610</v>
      </c>
      <c r="I36" s="20">
        <f>IFERROR(VLOOKUP(C36,PRSWomen2017[],1,FALSE),0)</f>
        <v>415213</v>
      </c>
      <c r="J36" s="68">
        <f>IF(AND(A36&gt;0,ISNUMBER(A36)),IF(fix18L[[#This Row],[ABBib]]&gt;0,J35+1,J35),0)</f>
        <v>0</v>
      </c>
    </row>
    <row r="37" spans="1:10" x14ac:dyDescent="0.25">
      <c r="I37" s="20">
        <f>IFERROR(VLOOKUP(C37,PRSWomen2017[],1,FALSE),0)</f>
        <v>0</v>
      </c>
      <c r="J37" s="68">
        <f>IF(AND(A37&gt;0,ISNUMBER(A37)),IF(fix18L[[#This Row],[ABBib]]&gt;0,J36+1,J36),0)</f>
        <v>0</v>
      </c>
    </row>
    <row r="38" spans="1:10" x14ac:dyDescent="0.25">
      <c r="I38" s="20">
        <f>IFERROR(VLOOKUP(C38,PRSWomen2017[],1,FALSE),0)</f>
        <v>0</v>
      </c>
      <c r="J38" s="68">
        <f>IF(AND(A38&gt;0,ISNUMBER(A38)),IF(fix18L[[#This Row],[ABBib]]&gt;0,J37+1,J37),0)</f>
        <v>0</v>
      </c>
    </row>
    <row r="39" spans="1:10" x14ac:dyDescent="0.25">
      <c r="I39" s="20">
        <f>IFERROR(VLOOKUP(C39,PRSWomen2017[],1,FALSE),0)</f>
        <v>0</v>
      </c>
      <c r="J39" s="68">
        <f>IF(AND(A39&gt;0,ISNUMBER(A39)),IF(fix18L[[#This Row],[ABBib]]&gt;0,J38+1,J38),0)</f>
        <v>0</v>
      </c>
    </row>
    <row r="40" spans="1:10" x14ac:dyDescent="0.25">
      <c r="I40" s="20">
        <f>IFERROR(VLOOKUP(C40,PRSWomen2017[],1,FALSE),0)</f>
        <v>0</v>
      </c>
      <c r="J40" s="68">
        <f>IF(AND(A40&gt;0,ISNUMBER(A40)),IF(fix18L[[#This Row],[ABBib]]&gt;0,J39+1,J39),0)</f>
        <v>0</v>
      </c>
    </row>
    <row r="41" spans="1:10" x14ac:dyDescent="0.25">
      <c r="I41" s="20">
        <f>IFERROR(VLOOKUP(C41,PRSWomen2017[],1,FALSE),0)</f>
        <v>0</v>
      </c>
      <c r="J41" s="68">
        <f>IF(AND(A41&gt;0,ISNUMBER(A41)),IF(fix18L[[#This Row],[ABBib]]&gt;0,J40+1,J40),0)</f>
        <v>0</v>
      </c>
    </row>
    <row r="42" spans="1:10" x14ac:dyDescent="0.25">
      <c r="I42" s="20">
        <f>IFERROR(VLOOKUP(C42,PRSWomen2017[],1,FALSE),0)</f>
        <v>0</v>
      </c>
      <c r="J42" s="68">
        <f>IF(AND(A42&gt;0,ISNUMBER(A42)),IF(fix18L[[#This Row],[ABBib]]&gt;0,J41+1,J41),0)</f>
        <v>0</v>
      </c>
    </row>
    <row r="43" spans="1:10" x14ac:dyDescent="0.25">
      <c r="I43" s="20">
        <f>IFERROR(VLOOKUP(C43,PRSWomen2017[],1,FALSE),0)</f>
        <v>0</v>
      </c>
      <c r="J43" s="68">
        <f>IF(AND(A43&gt;0,ISNUMBER(A43)),IF(fix18L[[#This Row],[ABBib]]&gt;0,J42+1,J42),0)</f>
        <v>0</v>
      </c>
    </row>
    <row r="44" spans="1:10" x14ac:dyDescent="0.25">
      <c r="I44" s="20">
        <f>IFERROR(VLOOKUP(C44,PRSWomen2017[],1,FALSE),0)</f>
        <v>0</v>
      </c>
      <c r="J44" s="68">
        <f>IF(AND(A44&gt;0,ISNUMBER(A44)),IF(fix18L[[#This Row],[ABBib]]&gt;0,J43+1,J43),0)</f>
        <v>0</v>
      </c>
    </row>
    <row r="45" spans="1:10" x14ac:dyDescent="0.25">
      <c r="I45" s="20">
        <f>IFERROR(VLOOKUP(C45,PRSWomen2017[],1,FALSE),0)</f>
        <v>0</v>
      </c>
      <c r="J45" s="68">
        <f>IF(AND(A45&gt;0,ISNUMBER(A45)),IF(fix18L[[#This Row],[ABBib]]&gt;0,J44+1,J44),0)</f>
        <v>0</v>
      </c>
    </row>
    <row r="46" spans="1:10" x14ac:dyDescent="0.25">
      <c r="I46" s="20">
        <f>IFERROR(VLOOKUP(C46,PRSWomen2017[],1,FALSE),0)</f>
        <v>0</v>
      </c>
      <c r="J46" s="68">
        <f>IF(AND(A46&gt;0,ISNUMBER(A46)),IF(fix18L[[#This Row],[ABBib]]&gt;0,J45+1,J45),0)</f>
        <v>0</v>
      </c>
    </row>
    <row r="47" spans="1:10" x14ac:dyDescent="0.25">
      <c r="I47" s="20">
        <f>IFERROR(VLOOKUP(C47,PRSWomen2017[],1,FALSE),0)</f>
        <v>0</v>
      </c>
      <c r="J47" s="68">
        <f>IF(AND(A47&gt;0,ISNUMBER(A47)),IF(fix18L[[#This Row],[ABBib]]&gt;0,J46+1,J46),0)</f>
        <v>0</v>
      </c>
    </row>
    <row r="48" spans="1:10" x14ac:dyDescent="0.25">
      <c r="I48" s="20">
        <f>IFERROR(VLOOKUP(C48,PRSWomen2017[],1,FALSE),0)</f>
        <v>0</v>
      </c>
      <c r="J48" s="68">
        <f>IF(AND(A48&gt;0,ISNUMBER(A48)),IF(fix18L[[#This Row],[ABBib]]&gt;0,J47+1,J47),0)</f>
        <v>0</v>
      </c>
    </row>
    <row r="49" spans="1:10" x14ac:dyDescent="0.25">
      <c r="I49" s="20">
        <f>IFERROR(VLOOKUP(C49,PRSWomen2017[],1,FALSE),0)</f>
        <v>0</v>
      </c>
      <c r="J49" s="68">
        <f>IF(AND(A49&gt;0,ISNUMBER(A49)),IF(fix18L[[#This Row],[ABBib]]&gt;0,J48+1,J48),0)</f>
        <v>0</v>
      </c>
    </row>
    <row r="50" spans="1:10" x14ac:dyDescent="0.25">
      <c r="I50" s="20">
        <f>IFERROR(VLOOKUP(C50,PRSWomen2017[],1,FALSE),0)</f>
        <v>0</v>
      </c>
      <c r="J50" s="68">
        <f>IF(AND(A50&gt;0,ISNUMBER(A50)),IF(fix18L[[#This Row],[ABBib]]&gt;0,J49+1,J49),0)</f>
        <v>0</v>
      </c>
    </row>
    <row r="51" spans="1:10" x14ac:dyDescent="0.25">
      <c r="I51" s="20">
        <f>IFERROR(VLOOKUP(C51,PRSWomen2017[],1,FALSE),0)</f>
        <v>0</v>
      </c>
      <c r="J51" s="68">
        <f>IF(AND(A51&gt;0,ISNUMBER(A51)),IF(fix18L[[#This Row],[ABBib]]&gt;0,J50+1,J50),0)</f>
        <v>0</v>
      </c>
    </row>
    <row r="52" spans="1:10" x14ac:dyDescent="0.25">
      <c r="A52">
        <v>48</v>
      </c>
      <c r="B52">
        <v>48</v>
      </c>
      <c r="C52">
        <v>999999</v>
      </c>
      <c r="D52" t="s">
        <v>313</v>
      </c>
      <c r="I52" s="20">
        <f>IFERROR(VLOOKUP(C52,PRSWomen2017[],1,FALSE),0)</f>
        <v>0</v>
      </c>
      <c r="J52" s="68">
        <f>IF(AND(A52&gt;0,ISNUMBER(A52)),IF(fix18L[[#This Row],[ABBib]]&gt;0,J51+1,J51),0)</f>
        <v>0</v>
      </c>
    </row>
    <row r="53" spans="1:10" x14ac:dyDescent="0.25">
      <c r="A53">
        <v>49</v>
      </c>
      <c r="B53">
        <v>49</v>
      </c>
      <c r="C53">
        <v>999999</v>
      </c>
      <c r="D53" t="s">
        <v>313</v>
      </c>
      <c r="I53" s="20">
        <f>IFERROR(VLOOKUP(C53,PRSWomen2017[],1,FALSE),0)</f>
        <v>0</v>
      </c>
      <c r="J53" s="68">
        <f>IF(AND(A53&gt;0,ISNUMBER(A53)),IF(fix18L[[#This Row],[ABBib]]&gt;0,J52+1,J52),0)</f>
        <v>0</v>
      </c>
    </row>
    <row r="54" spans="1:10" x14ac:dyDescent="0.25">
      <c r="A54">
        <v>50</v>
      </c>
      <c r="B54">
        <v>50</v>
      </c>
      <c r="C54">
        <v>999999</v>
      </c>
      <c r="D54" t="s">
        <v>313</v>
      </c>
      <c r="I54" s="20">
        <f>IFERROR(VLOOKUP(C54,PRSWomen2017[],1,FALSE),0)</f>
        <v>0</v>
      </c>
      <c r="J54" s="68">
        <f>IF(AND(A54&gt;0,ISNUMBER(A54)),IF(fix18L[[#This Row],[ABBib]]&gt;0,J53+1,J53),0)</f>
        <v>0</v>
      </c>
    </row>
    <row r="55" spans="1:10" x14ac:dyDescent="0.25">
      <c r="A55">
        <v>51</v>
      </c>
      <c r="B55">
        <v>51</v>
      </c>
      <c r="C55">
        <v>999999</v>
      </c>
      <c r="D55" t="s">
        <v>313</v>
      </c>
      <c r="I55" s="20">
        <f>IFERROR(VLOOKUP(C55,PRSWomen2017[],1,FALSE),0)</f>
        <v>0</v>
      </c>
      <c r="J55" s="68">
        <f>IF(AND(A55&gt;0,ISNUMBER(A55)),IF(fix18L[[#This Row],[ABBib]]&gt;0,J54+1,J54),0)</f>
        <v>0</v>
      </c>
    </row>
    <row r="56" spans="1:10" x14ac:dyDescent="0.25">
      <c r="A56">
        <v>52</v>
      </c>
      <c r="B56">
        <v>52</v>
      </c>
      <c r="C56">
        <v>999999</v>
      </c>
      <c r="D56" t="s">
        <v>313</v>
      </c>
      <c r="I56" s="20">
        <f>IFERROR(VLOOKUP(C56,PRSWomen2017[],1,FALSE),0)</f>
        <v>0</v>
      </c>
      <c r="J56" s="68">
        <f>IF(AND(A56&gt;0,ISNUMBER(A56)),IF(fix18L[[#This Row],[ABBib]]&gt;0,J55+1,J55),0)</f>
        <v>0</v>
      </c>
    </row>
    <row r="57" spans="1:10" x14ac:dyDescent="0.25">
      <c r="A57">
        <v>53</v>
      </c>
      <c r="B57">
        <v>53</v>
      </c>
      <c r="C57">
        <v>999999</v>
      </c>
      <c r="D57" t="s">
        <v>313</v>
      </c>
      <c r="I57" s="20">
        <f>IFERROR(VLOOKUP(C57,PRSWomen2017[],1,FALSE),0)</f>
        <v>0</v>
      </c>
      <c r="J57" s="68">
        <f>IF(AND(A57&gt;0,ISNUMBER(A57)),IF(fix18L[[#This Row],[ABBib]]&gt;0,J56+1,J56),0)</f>
        <v>0</v>
      </c>
    </row>
    <row r="58" spans="1:10" x14ac:dyDescent="0.25">
      <c r="A58">
        <v>54</v>
      </c>
      <c r="B58">
        <v>54</v>
      </c>
      <c r="C58">
        <v>999999</v>
      </c>
      <c r="D58" t="s">
        <v>313</v>
      </c>
      <c r="I58" s="20">
        <f>IFERROR(VLOOKUP(C58,PRSWomen2017[],1,FALSE),0)</f>
        <v>0</v>
      </c>
      <c r="J58" s="68">
        <f>IF(AND(A58&gt;0,ISNUMBER(A58)),IF(fix18L[[#This Row],[ABBib]]&gt;0,J57+1,J57),0)</f>
        <v>0</v>
      </c>
    </row>
    <row r="59" spans="1:10" x14ac:dyDescent="0.25">
      <c r="A59">
        <v>55</v>
      </c>
      <c r="B59">
        <v>55</v>
      </c>
      <c r="C59">
        <v>999999</v>
      </c>
      <c r="D59" t="s">
        <v>313</v>
      </c>
      <c r="I59" s="20">
        <f>IFERROR(VLOOKUP(C59,PRSWomen2017[],1,FALSE),0)</f>
        <v>0</v>
      </c>
      <c r="J59" s="68">
        <f>IF(AND(A59&gt;0,ISNUMBER(A59)),IF(fix18L[[#This Row],[ABBib]]&gt;0,J58+1,J58),0)</f>
        <v>0</v>
      </c>
    </row>
    <row r="60" spans="1:10" x14ac:dyDescent="0.25">
      <c r="A60">
        <v>56</v>
      </c>
      <c r="B60">
        <v>56</v>
      </c>
      <c r="C60">
        <v>999999</v>
      </c>
      <c r="D60" t="s">
        <v>313</v>
      </c>
      <c r="I60" s="20">
        <f>IFERROR(VLOOKUP(C60,PRSWomen2017[],1,FALSE),0)</f>
        <v>0</v>
      </c>
      <c r="J60" s="68">
        <f>IF(AND(A60&gt;0,ISNUMBER(A60)),IF(fix18L[[#This Row],[ABBib]]&gt;0,J59+1,J59),0)</f>
        <v>0</v>
      </c>
    </row>
    <row r="61" spans="1:10" x14ac:dyDescent="0.25">
      <c r="A61">
        <v>57</v>
      </c>
      <c r="B61">
        <v>57</v>
      </c>
      <c r="C61">
        <v>999999</v>
      </c>
      <c r="D61" t="s">
        <v>313</v>
      </c>
      <c r="I61" s="20">
        <f>IFERROR(VLOOKUP(C61,PRSWomen2017[],1,FALSE),0)</f>
        <v>0</v>
      </c>
      <c r="J61" s="68">
        <f>IF(AND(A61&gt;0,ISNUMBER(A61)),IF(fix18L[[#This Row],[ABBib]]&gt;0,J60+1,J60),0)</f>
        <v>0</v>
      </c>
    </row>
    <row r="62" spans="1:10" x14ac:dyDescent="0.25">
      <c r="A62">
        <v>58</v>
      </c>
      <c r="B62">
        <v>58</v>
      </c>
      <c r="C62">
        <v>999999</v>
      </c>
      <c r="D62" t="s">
        <v>313</v>
      </c>
      <c r="I62" s="20">
        <f>IFERROR(VLOOKUP(C62,PRSWomen2017[],1,FALSE),0)</f>
        <v>0</v>
      </c>
      <c r="J62" s="68">
        <f>IF(AND(A62&gt;0,ISNUMBER(A62)),IF(fix18L[[#This Row],[ABBib]]&gt;0,J61+1,J61),0)</f>
        <v>0</v>
      </c>
    </row>
    <row r="63" spans="1:10" x14ac:dyDescent="0.25">
      <c r="A63">
        <v>59</v>
      </c>
      <c r="B63">
        <v>59</v>
      </c>
      <c r="C63">
        <v>999999</v>
      </c>
      <c r="D63" t="s">
        <v>313</v>
      </c>
      <c r="I63" s="20">
        <f>IFERROR(VLOOKUP(C63,PRSWomen2017[],1,FALSE),0)</f>
        <v>0</v>
      </c>
      <c r="J63" s="68">
        <f>IF(AND(A63&gt;0,ISNUMBER(A63)),IF(fix18L[[#This Row],[ABBib]]&gt;0,J62+1,J62),0)</f>
        <v>0</v>
      </c>
    </row>
    <row r="64" spans="1:10" x14ac:dyDescent="0.25">
      <c r="A64">
        <v>60</v>
      </c>
      <c r="B64">
        <v>60</v>
      </c>
      <c r="C64">
        <v>999999</v>
      </c>
      <c r="D64" t="s">
        <v>313</v>
      </c>
      <c r="I64" s="20">
        <f>IFERROR(VLOOKUP(C64,PRSWomen2017[],1,FALSE),0)</f>
        <v>0</v>
      </c>
      <c r="J64" s="68">
        <f>IF(AND(A64&gt;0,ISNUMBER(A64)),IF(fix18L[[#This Row],[ABBib]]&gt;0,J63+1,J63),0)</f>
        <v>0</v>
      </c>
    </row>
    <row r="65" spans="1:10" x14ac:dyDescent="0.25">
      <c r="A65">
        <v>61</v>
      </c>
      <c r="B65">
        <v>61</v>
      </c>
      <c r="C65">
        <v>999999</v>
      </c>
      <c r="D65" t="s">
        <v>313</v>
      </c>
      <c r="I65" s="20">
        <f>IFERROR(VLOOKUP(C65,PRSWomen2017[],1,FALSE),0)</f>
        <v>0</v>
      </c>
      <c r="J65" s="68">
        <f>IF(AND(A65&gt;0,ISNUMBER(A65)),IF(fix18L[[#This Row],[ABBib]]&gt;0,J64+1,J64),0)</f>
        <v>0</v>
      </c>
    </row>
    <row r="66" spans="1:10" x14ac:dyDescent="0.25">
      <c r="A66">
        <v>62</v>
      </c>
      <c r="B66">
        <v>62</v>
      </c>
      <c r="C66">
        <v>999999</v>
      </c>
      <c r="D66" t="s">
        <v>313</v>
      </c>
      <c r="I66" s="20">
        <f>IFERROR(VLOOKUP(C66,PRSWomen2017[],1,FALSE),0)</f>
        <v>0</v>
      </c>
      <c r="J66" s="68">
        <f>IF(AND(A66&gt;0,ISNUMBER(A66)),IF(fix18L[[#This Row],[ABBib]]&gt;0,J65+1,J65),0)</f>
        <v>0</v>
      </c>
    </row>
    <row r="67" spans="1:10" x14ac:dyDescent="0.25">
      <c r="A67">
        <v>63</v>
      </c>
      <c r="B67">
        <v>63</v>
      </c>
      <c r="C67">
        <v>999999</v>
      </c>
      <c r="D67" t="s">
        <v>313</v>
      </c>
      <c r="I67" s="20">
        <f>IFERROR(VLOOKUP(C67,PRSWomen2017[],1,FALSE),0)</f>
        <v>0</v>
      </c>
      <c r="J67" s="68">
        <f>IF(AND(A67&gt;0,ISNUMBER(A67)),IF(fix18L[[#This Row],[ABBib]]&gt;0,J66+1,J66),0)</f>
        <v>0</v>
      </c>
    </row>
    <row r="68" spans="1:10" x14ac:dyDescent="0.25">
      <c r="A68">
        <v>64</v>
      </c>
      <c r="B68">
        <v>64</v>
      </c>
      <c r="C68">
        <v>999999</v>
      </c>
      <c r="D68" t="s">
        <v>313</v>
      </c>
      <c r="I68" s="20">
        <f>IFERROR(VLOOKUP(C68,PRSWomen2017[],1,FALSE),0)</f>
        <v>0</v>
      </c>
      <c r="J68" s="68">
        <f>IF(AND(A68&gt;0,ISNUMBER(A68)),IF(fix18L[[#This Row],[ABBib]]&gt;0,J67+1,J67),0)</f>
        <v>0</v>
      </c>
    </row>
    <row r="69" spans="1:10" x14ac:dyDescent="0.25">
      <c r="A69">
        <v>65</v>
      </c>
      <c r="B69">
        <v>65</v>
      </c>
      <c r="C69">
        <v>999999</v>
      </c>
      <c r="D69" t="s">
        <v>313</v>
      </c>
      <c r="I69" s="20">
        <f>IFERROR(VLOOKUP(C69,PRSWomen2017[],1,FALSE),0)</f>
        <v>0</v>
      </c>
      <c r="J69" s="68">
        <f>IF(AND(A69&gt;0,ISNUMBER(A69)),IF(fix18L[[#This Row],[ABBib]]&gt;0,J68+1,J68),0)</f>
        <v>0</v>
      </c>
    </row>
    <row r="70" spans="1:10" x14ac:dyDescent="0.25">
      <c r="A70">
        <v>66</v>
      </c>
      <c r="B70">
        <v>66</v>
      </c>
      <c r="C70">
        <v>999999</v>
      </c>
      <c r="D70" t="s">
        <v>313</v>
      </c>
      <c r="I70" s="20">
        <f>IFERROR(VLOOKUP(C70,PRSWomen2017[],1,FALSE),0)</f>
        <v>0</v>
      </c>
      <c r="J70" s="68">
        <f>IF(AND(A70&gt;0,ISNUMBER(A70)),IF(fix18L[[#This Row],[ABBib]]&gt;0,J69+1,J69),0)</f>
        <v>0</v>
      </c>
    </row>
    <row r="71" spans="1:10" x14ac:dyDescent="0.25">
      <c r="A71">
        <v>67</v>
      </c>
      <c r="B71">
        <v>67</v>
      </c>
      <c r="C71">
        <v>999999</v>
      </c>
      <c r="D71" t="s">
        <v>313</v>
      </c>
      <c r="I71" s="20">
        <f>IFERROR(VLOOKUP(C71,PRSWomen2017[],1,FALSE),0)</f>
        <v>0</v>
      </c>
      <c r="J71" s="68">
        <f>IF(AND(A71&gt;0,ISNUMBER(A71)),IF(fix18L[[#This Row],[ABBib]]&gt;0,J70+1,J70),0)</f>
        <v>0</v>
      </c>
    </row>
    <row r="72" spans="1:10" x14ac:dyDescent="0.25">
      <c r="A72">
        <v>68</v>
      </c>
      <c r="B72">
        <v>68</v>
      </c>
      <c r="C72">
        <v>999999</v>
      </c>
      <c r="D72" t="s">
        <v>313</v>
      </c>
      <c r="I72" s="20">
        <f>IFERROR(VLOOKUP(C72,PRSWomen2017[],1,FALSE),0)</f>
        <v>0</v>
      </c>
      <c r="J72" s="68">
        <f>IF(AND(A72&gt;0,ISNUMBER(A72)),IF(fix18L[[#This Row],[ABBib]]&gt;0,J71+1,J71),0)</f>
        <v>0</v>
      </c>
    </row>
    <row r="73" spans="1:10" x14ac:dyDescent="0.25">
      <c r="A73">
        <v>69</v>
      </c>
      <c r="B73">
        <v>69</v>
      </c>
      <c r="C73">
        <v>999999</v>
      </c>
      <c r="D73" t="s">
        <v>313</v>
      </c>
      <c r="I73" s="20">
        <f>IFERROR(VLOOKUP(C73,PRSWomen2017[],1,FALSE),0)</f>
        <v>0</v>
      </c>
      <c r="J73" s="68">
        <f>IF(AND(A73&gt;0,ISNUMBER(A73)),IF(fix18L[[#This Row],[ABBib]]&gt;0,J72+1,J72),0)</f>
        <v>0</v>
      </c>
    </row>
    <row r="74" spans="1:10" x14ac:dyDescent="0.25">
      <c r="A74">
        <v>70</v>
      </c>
      <c r="B74">
        <v>70</v>
      </c>
      <c r="C74">
        <v>999999</v>
      </c>
      <c r="D74" t="s">
        <v>313</v>
      </c>
      <c r="I74" s="20">
        <f>IFERROR(VLOOKUP(C74,PRSWomen2017[],1,FALSE),0)</f>
        <v>0</v>
      </c>
      <c r="J74" s="68">
        <f>IF(AND(A74&gt;0,ISNUMBER(A74)),IF(fix18L[[#This Row],[ABBib]]&gt;0,J73+1,J73),0)</f>
        <v>0</v>
      </c>
    </row>
    <row r="75" spans="1:10" x14ac:dyDescent="0.25">
      <c r="A75">
        <v>71</v>
      </c>
      <c r="B75">
        <v>71</v>
      </c>
      <c r="C75">
        <v>999999</v>
      </c>
      <c r="D75" t="s">
        <v>313</v>
      </c>
      <c r="I75" s="20">
        <f>IFERROR(VLOOKUP(C75,PRSWomen2017[],1,FALSE),0)</f>
        <v>0</v>
      </c>
      <c r="J75" s="68">
        <f>IF(AND(A75&gt;0,ISNUMBER(A75)),IF(fix18L[[#This Row],[ABBib]]&gt;0,J74+1,J74),0)</f>
        <v>0</v>
      </c>
    </row>
    <row r="76" spans="1:10" x14ac:dyDescent="0.25">
      <c r="A76">
        <v>72</v>
      </c>
      <c r="B76">
        <v>72</v>
      </c>
      <c r="C76">
        <v>999999</v>
      </c>
      <c r="D76" t="s">
        <v>313</v>
      </c>
      <c r="I76" s="20">
        <f>IFERROR(VLOOKUP(C76,PRSWomen2017[],1,FALSE),0)</f>
        <v>0</v>
      </c>
      <c r="J76" s="68">
        <f>IF(AND(A76&gt;0,ISNUMBER(A76)),IF(fix18L[[#This Row],[ABBib]]&gt;0,J75+1,J75),0)</f>
        <v>0</v>
      </c>
    </row>
    <row r="77" spans="1:10" x14ac:dyDescent="0.25">
      <c r="A77">
        <v>73</v>
      </c>
      <c r="B77">
        <v>73</v>
      </c>
      <c r="C77">
        <v>999999</v>
      </c>
      <c r="D77" t="s">
        <v>313</v>
      </c>
      <c r="I77" s="20">
        <f>IFERROR(VLOOKUP(C77,PRSWomen2017[],1,FALSE),0)</f>
        <v>0</v>
      </c>
      <c r="J77" s="68">
        <f>IF(AND(A77&gt;0,ISNUMBER(A77)),IF(fix18L[[#This Row],[ABBib]]&gt;0,J76+1,J76),0)</f>
        <v>0</v>
      </c>
    </row>
    <row r="78" spans="1:10" x14ac:dyDescent="0.25">
      <c r="A78">
        <v>74</v>
      </c>
      <c r="B78">
        <v>74</v>
      </c>
      <c r="C78">
        <v>999999</v>
      </c>
      <c r="D78" t="s">
        <v>313</v>
      </c>
      <c r="I78" s="20">
        <f>IFERROR(VLOOKUP(C78,PRSWomen2017[],1,FALSE),0)</f>
        <v>0</v>
      </c>
      <c r="J78" s="68">
        <f>IF(AND(A78&gt;0,ISNUMBER(A78)),IF(fix18L[[#This Row],[ABBib]]&gt;0,J77+1,J77),0)</f>
        <v>0</v>
      </c>
    </row>
    <row r="79" spans="1:10" x14ac:dyDescent="0.25">
      <c r="A79">
        <v>75</v>
      </c>
      <c r="B79">
        <v>75</v>
      </c>
      <c r="C79">
        <v>999999</v>
      </c>
      <c r="D79" t="s">
        <v>313</v>
      </c>
      <c r="I79" s="20">
        <f>IFERROR(VLOOKUP(C79,PRSWomen2017[],1,FALSE),0)</f>
        <v>0</v>
      </c>
      <c r="J79" s="68">
        <f>IF(AND(A79&gt;0,ISNUMBER(A79)),IF(fix18L[[#This Row],[ABBib]]&gt;0,J78+1,J78),0)</f>
        <v>0</v>
      </c>
    </row>
    <row r="80" spans="1:10" x14ac:dyDescent="0.25">
      <c r="A80">
        <v>76</v>
      </c>
      <c r="B80">
        <v>76</v>
      </c>
      <c r="C80">
        <v>999999</v>
      </c>
      <c r="D80" t="s">
        <v>313</v>
      </c>
      <c r="I80" s="20">
        <f>IFERROR(VLOOKUP(C80,PRSWomen2017[],1,FALSE),0)</f>
        <v>0</v>
      </c>
      <c r="J80" s="68">
        <f>IF(AND(A80&gt;0,ISNUMBER(A80)),IF(fix18L[[#This Row],[ABBib]]&gt;0,J79+1,J79),0)</f>
        <v>0</v>
      </c>
    </row>
    <row r="81" spans="1:10" x14ac:dyDescent="0.25">
      <c r="A81">
        <v>77</v>
      </c>
      <c r="B81">
        <v>77</v>
      </c>
      <c r="C81">
        <v>999999</v>
      </c>
      <c r="D81" t="s">
        <v>313</v>
      </c>
      <c r="I81" s="20">
        <f>IFERROR(VLOOKUP(C81,PRSWomen2017[],1,FALSE),0)</f>
        <v>0</v>
      </c>
      <c r="J81" s="68">
        <f>IF(AND(A81&gt;0,ISNUMBER(A81)),IF(fix18L[[#This Row],[ABBib]]&gt;0,J80+1,J80),0)</f>
        <v>0</v>
      </c>
    </row>
    <row r="82" spans="1:10" x14ac:dyDescent="0.25">
      <c r="A82">
        <v>78</v>
      </c>
      <c r="B82">
        <v>78</v>
      </c>
      <c r="C82">
        <v>999999</v>
      </c>
      <c r="D82" t="s">
        <v>313</v>
      </c>
      <c r="I82" s="20">
        <f>IFERROR(VLOOKUP(C82,PRSWomen2017[],1,FALSE),0)</f>
        <v>0</v>
      </c>
      <c r="J82" s="68">
        <f>IF(AND(A82&gt;0,ISNUMBER(A82)),IF(fix18L[[#This Row],[ABBib]]&gt;0,J81+1,J81),0)</f>
        <v>0</v>
      </c>
    </row>
    <row r="83" spans="1:10" x14ac:dyDescent="0.25">
      <c r="A83">
        <v>79</v>
      </c>
      <c r="B83">
        <v>79</v>
      </c>
      <c r="C83">
        <v>999999</v>
      </c>
      <c r="D83" t="s">
        <v>313</v>
      </c>
      <c r="I83" s="20">
        <f>IFERROR(VLOOKUP(C83,PRSWomen2017[],1,FALSE),0)</f>
        <v>0</v>
      </c>
      <c r="J83" s="68">
        <f>IF(AND(A83&gt;0,ISNUMBER(A83)),IF(fix18L[[#This Row],[ABBib]]&gt;0,J82+1,J82),0)</f>
        <v>0</v>
      </c>
    </row>
    <row r="84" spans="1:10" x14ac:dyDescent="0.25">
      <c r="A84">
        <v>80</v>
      </c>
      <c r="B84">
        <v>80</v>
      </c>
      <c r="C84">
        <v>999999</v>
      </c>
      <c r="D84" t="s">
        <v>313</v>
      </c>
      <c r="I84" s="20">
        <f>IFERROR(VLOOKUP(C84,PRSWomen2017[],1,FALSE),0)</f>
        <v>0</v>
      </c>
      <c r="J84" s="68">
        <f>IF(AND(A84&gt;0,ISNUMBER(A84)),IF(fix18L[[#This Row],[ABBib]]&gt;0,J83+1,J83),0)</f>
        <v>0</v>
      </c>
    </row>
    <row r="85" spans="1:10" x14ac:dyDescent="0.25">
      <c r="A85">
        <v>81</v>
      </c>
      <c r="B85">
        <v>81</v>
      </c>
      <c r="C85">
        <v>999999</v>
      </c>
      <c r="D85" t="s">
        <v>313</v>
      </c>
      <c r="I85" s="20">
        <f>IFERROR(VLOOKUP(C85,PRSWomen2017[],1,FALSE),0)</f>
        <v>0</v>
      </c>
      <c r="J85" s="68">
        <f>IF(AND(A85&gt;0,ISNUMBER(A85)),IF(fix18L[[#This Row],[ABBib]]&gt;0,J84+1,J84),0)</f>
        <v>0</v>
      </c>
    </row>
    <row r="86" spans="1:10" x14ac:dyDescent="0.25">
      <c r="A86">
        <v>82</v>
      </c>
      <c r="B86">
        <v>82</v>
      </c>
      <c r="C86">
        <v>999999</v>
      </c>
      <c r="D86" t="s">
        <v>313</v>
      </c>
      <c r="I86" s="20">
        <f>IFERROR(VLOOKUP(C86,PRSWomen2017[],1,FALSE),0)</f>
        <v>0</v>
      </c>
      <c r="J86" s="68">
        <f>IF(AND(A86&gt;0,ISNUMBER(A86)),IF(fix18L[[#This Row],[ABBib]]&gt;0,J85+1,J85),0)</f>
        <v>0</v>
      </c>
    </row>
    <row r="87" spans="1:10" x14ac:dyDescent="0.25">
      <c r="A87">
        <v>83</v>
      </c>
      <c r="B87">
        <v>83</v>
      </c>
      <c r="C87">
        <v>999999</v>
      </c>
      <c r="D87" t="s">
        <v>313</v>
      </c>
      <c r="I87" s="20">
        <f>IFERROR(VLOOKUP(C87,PRSWomen2017[],1,FALSE),0)</f>
        <v>0</v>
      </c>
      <c r="J87" s="68">
        <f>IF(AND(A87&gt;0,ISNUMBER(A87)),IF(fix18L[[#This Row],[ABBib]]&gt;0,J86+1,J86),0)</f>
        <v>0</v>
      </c>
    </row>
    <row r="88" spans="1:10" x14ac:dyDescent="0.25">
      <c r="A88">
        <v>84</v>
      </c>
      <c r="B88">
        <v>84</v>
      </c>
      <c r="C88">
        <v>999999</v>
      </c>
      <c r="D88" t="s">
        <v>313</v>
      </c>
      <c r="I88" s="20">
        <f>IFERROR(VLOOKUP(C88,PRSWomen2017[],1,FALSE),0)</f>
        <v>0</v>
      </c>
      <c r="J88" s="68">
        <f>IF(AND(A88&gt;0,ISNUMBER(A88)),IF(fix18L[[#This Row],[ABBib]]&gt;0,J87+1,J87),0)</f>
        <v>0</v>
      </c>
    </row>
    <row r="89" spans="1:10" x14ac:dyDescent="0.25">
      <c r="A89">
        <v>85</v>
      </c>
      <c r="B89">
        <v>85</v>
      </c>
      <c r="C89">
        <v>999999</v>
      </c>
      <c r="D89" t="s">
        <v>313</v>
      </c>
      <c r="I89" s="20">
        <f>IFERROR(VLOOKUP(C89,PRSWomen2017[],1,FALSE),0)</f>
        <v>0</v>
      </c>
      <c r="J89" s="68">
        <f>IF(AND(A89&gt;0,ISNUMBER(A89)),IF(fix18L[[#This Row],[ABBib]]&gt;0,J88+1,J88),0)</f>
        <v>0</v>
      </c>
    </row>
    <row r="90" spans="1:10" x14ac:dyDescent="0.25">
      <c r="A90">
        <v>86</v>
      </c>
      <c r="B90">
        <v>86</v>
      </c>
      <c r="C90">
        <v>999999</v>
      </c>
      <c r="D90" t="s">
        <v>313</v>
      </c>
      <c r="I90" s="20">
        <f>IFERROR(VLOOKUP(C90,PRSWomen2017[],1,FALSE),0)</f>
        <v>0</v>
      </c>
      <c r="J90" s="68">
        <f>IF(AND(A90&gt;0,ISNUMBER(A90)),IF(fix18L[[#This Row],[ABBib]]&gt;0,J89+1,J89),0)</f>
        <v>0</v>
      </c>
    </row>
    <row r="91" spans="1:10" x14ac:dyDescent="0.25">
      <c r="A91">
        <v>87</v>
      </c>
      <c r="B91">
        <v>87</v>
      </c>
      <c r="C91">
        <v>999999</v>
      </c>
      <c r="D91" t="s">
        <v>313</v>
      </c>
      <c r="I91" s="20">
        <f>IFERROR(VLOOKUP(C91,PRSWomen2017[],1,FALSE),0)</f>
        <v>0</v>
      </c>
      <c r="J91" s="68">
        <f>IF(AND(A91&gt;0,ISNUMBER(A91)),IF(fix18L[[#This Row],[ABBib]]&gt;0,J90+1,J90),0)</f>
        <v>0</v>
      </c>
    </row>
    <row r="92" spans="1:10" x14ac:dyDescent="0.25">
      <c r="A92">
        <v>88</v>
      </c>
      <c r="B92">
        <v>88</v>
      </c>
      <c r="C92">
        <v>999999</v>
      </c>
      <c r="D92" t="s">
        <v>313</v>
      </c>
      <c r="I92" s="20">
        <f>IFERROR(VLOOKUP(C92,PRSWomen2017[],1,FALSE),0)</f>
        <v>0</v>
      </c>
      <c r="J92" s="68">
        <f>IF(AND(A92&gt;0,ISNUMBER(A92)),IF(fix18L[[#This Row],[ABBib]]&gt;0,J91+1,J91),0)</f>
        <v>0</v>
      </c>
    </row>
    <row r="93" spans="1:10" x14ac:dyDescent="0.25">
      <c r="A93">
        <v>89</v>
      </c>
      <c r="B93">
        <v>89</v>
      </c>
      <c r="C93">
        <v>999999</v>
      </c>
      <c r="D93" t="s">
        <v>313</v>
      </c>
      <c r="I93" s="20">
        <f>IFERROR(VLOOKUP(C93,PRSWomen2017[],1,FALSE),0)</f>
        <v>0</v>
      </c>
      <c r="J93" s="68">
        <f>IF(AND(A93&gt;0,ISNUMBER(A93)),IF(fix18L[[#This Row],[ABBib]]&gt;0,J92+1,J92),0)</f>
        <v>0</v>
      </c>
    </row>
    <row r="94" spans="1:10" x14ac:dyDescent="0.25">
      <c r="A94">
        <v>90</v>
      </c>
      <c r="B94">
        <v>90</v>
      </c>
      <c r="C94">
        <v>999999</v>
      </c>
      <c r="D94" t="s">
        <v>313</v>
      </c>
      <c r="I94" s="20">
        <f>IFERROR(VLOOKUP(C94,PRSWomen2017[],1,FALSE),0)</f>
        <v>0</v>
      </c>
      <c r="J94" s="68">
        <f>IF(AND(A94&gt;0,ISNUMBER(A94)),IF(fix18L[[#This Row],[ABBib]]&gt;0,J93+1,J93),0)</f>
        <v>0</v>
      </c>
    </row>
    <row r="95" spans="1:10" x14ac:dyDescent="0.25">
      <c r="A95">
        <v>91</v>
      </c>
      <c r="B95">
        <v>91</v>
      </c>
      <c r="C95">
        <v>999999</v>
      </c>
      <c r="D95" t="s">
        <v>313</v>
      </c>
      <c r="I95" s="20">
        <f>IFERROR(VLOOKUP(C95,PRSWomen2017[],1,FALSE),0)</f>
        <v>0</v>
      </c>
      <c r="J95" s="68">
        <f>IF(AND(A95&gt;0,ISNUMBER(A95)),IF(fix18L[[#This Row],[ABBib]]&gt;0,J94+1,J94),0)</f>
        <v>0</v>
      </c>
    </row>
    <row r="96" spans="1:10" x14ac:dyDescent="0.25">
      <c r="A96">
        <v>92</v>
      </c>
      <c r="B96">
        <v>92</v>
      </c>
      <c r="C96">
        <v>999999</v>
      </c>
      <c r="D96" t="s">
        <v>313</v>
      </c>
      <c r="I96" s="20">
        <f>IFERROR(VLOOKUP(C96,PRSWomen2017[],1,FALSE),0)</f>
        <v>0</v>
      </c>
      <c r="J96" s="68">
        <f>IF(AND(A96&gt;0,ISNUMBER(A96)),IF(fix18L[[#This Row],[ABBib]]&gt;0,J95+1,J95),0)</f>
        <v>0</v>
      </c>
    </row>
    <row r="97" spans="1:10" x14ac:dyDescent="0.25">
      <c r="A97">
        <v>93</v>
      </c>
      <c r="B97">
        <v>93</v>
      </c>
      <c r="C97">
        <v>999999</v>
      </c>
      <c r="D97" t="s">
        <v>313</v>
      </c>
      <c r="I97" s="20">
        <f>IFERROR(VLOOKUP(C97,PRSWomen2017[],1,FALSE),0)</f>
        <v>0</v>
      </c>
      <c r="J97" s="68">
        <f>IF(AND(A97&gt;0,ISNUMBER(A97)),IF(fix18L[[#This Row],[ABBib]]&gt;0,J96+1,J96),0)</f>
        <v>0</v>
      </c>
    </row>
    <row r="98" spans="1:10" x14ac:dyDescent="0.25">
      <c r="A98">
        <v>94</v>
      </c>
      <c r="B98">
        <v>94</v>
      </c>
      <c r="C98">
        <v>999999</v>
      </c>
      <c r="D98" t="s">
        <v>313</v>
      </c>
      <c r="I98" s="20">
        <f>IFERROR(VLOOKUP(C98,PRSWomen2017[],1,FALSE),0)</f>
        <v>0</v>
      </c>
      <c r="J98" s="68">
        <f>IF(AND(A98&gt;0,ISNUMBER(A98)),IF(fix18L[[#This Row],[ABBib]]&gt;0,J97+1,J97),0)</f>
        <v>0</v>
      </c>
    </row>
    <row r="99" spans="1:10" x14ac:dyDescent="0.25">
      <c r="A99">
        <v>95</v>
      </c>
      <c r="B99">
        <v>95</v>
      </c>
      <c r="C99">
        <v>999999</v>
      </c>
      <c r="D99" t="s">
        <v>313</v>
      </c>
      <c r="I99" s="20">
        <f>IFERROR(VLOOKUP(C99,PRSWomen2017[],1,FALSE),0)</f>
        <v>0</v>
      </c>
      <c r="J99" s="68">
        <f>IF(AND(A99&gt;0,ISNUMBER(A99)),IF(fix18L[[#This Row],[ABBib]]&gt;0,J98+1,J98),0)</f>
        <v>0</v>
      </c>
    </row>
    <row r="100" spans="1:10" x14ac:dyDescent="0.25">
      <c r="A100">
        <v>96</v>
      </c>
      <c r="B100">
        <v>96</v>
      </c>
      <c r="C100">
        <v>999999</v>
      </c>
      <c r="D100" t="s">
        <v>313</v>
      </c>
      <c r="I100" s="20">
        <f>IFERROR(VLOOKUP(C100,PRSWomen2017[],1,FALSE),0)</f>
        <v>0</v>
      </c>
      <c r="J100" s="68">
        <f>IF(AND(A100&gt;0,ISNUMBER(A100)),IF(fix18L[[#This Row],[ABBib]]&gt;0,J99+1,J99),0)</f>
        <v>0</v>
      </c>
    </row>
    <row r="101" spans="1:10" x14ac:dyDescent="0.25">
      <c r="A101">
        <v>97</v>
      </c>
      <c r="B101">
        <v>97</v>
      </c>
      <c r="C101">
        <v>999999</v>
      </c>
      <c r="D101" t="s">
        <v>313</v>
      </c>
      <c r="I101" s="20">
        <f>IFERROR(VLOOKUP(C101,PRSWomen2017[],1,FALSE),0)</f>
        <v>0</v>
      </c>
      <c r="J101" s="68">
        <f>IF(AND(A101&gt;0,ISNUMBER(A101)),IF(fix18L[[#This Row],[ABBib]]&gt;0,J100+1,J100),0)</f>
        <v>0</v>
      </c>
    </row>
    <row r="102" spans="1:10" x14ac:dyDescent="0.25">
      <c r="A102">
        <v>98</v>
      </c>
      <c r="B102">
        <v>98</v>
      </c>
      <c r="C102">
        <v>999999</v>
      </c>
      <c r="D102" t="s">
        <v>313</v>
      </c>
      <c r="I102" s="20">
        <f>IFERROR(VLOOKUP(C102,PRSWomen2017[],1,FALSE),0)</f>
        <v>0</v>
      </c>
      <c r="J102" s="68">
        <f>IF(AND(A102&gt;0,ISNUMBER(A102)),IF(fix18L[[#This Row],[ABBib]]&gt;0,J101+1,J101),0)</f>
        <v>0</v>
      </c>
    </row>
    <row r="103" spans="1:10" x14ac:dyDescent="0.25">
      <c r="A103">
        <v>99</v>
      </c>
      <c r="B103">
        <v>99</v>
      </c>
      <c r="C103">
        <v>999999</v>
      </c>
      <c r="D103" t="s">
        <v>313</v>
      </c>
      <c r="I103" s="20">
        <f>IFERROR(VLOOKUP(C103,PRSWomen2017[],1,FALSE),0)</f>
        <v>0</v>
      </c>
      <c r="J103" s="68">
        <f>IF(AND(A103&gt;0,ISNUMBER(A103)),IF(fix18L[[#This Row],[ABBib]]&gt;0,J102+1,J102),0)</f>
        <v>0</v>
      </c>
    </row>
    <row r="104" spans="1:10" x14ac:dyDescent="0.25">
      <c r="A104">
        <v>100</v>
      </c>
      <c r="B104">
        <v>100</v>
      </c>
      <c r="C104">
        <v>999999</v>
      </c>
      <c r="D104" t="s">
        <v>313</v>
      </c>
      <c r="I104" s="20">
        <f>IFERROR(VLOOKUP(C104,PRSWomen2017[],1,FALSE),0)</f>
        <v>0</v>
      </c>
      <c r="J104" s="68">
        <f>IF(AND(A104&gt;0,ISNUMBER(A104)),IF(fix18L[[#This Row],[ABBib]]&gt;0,J103+1,J103),0)</f>
        <v>0</v>
      </c>
    </row>
    <row r="105" spans="1:10" x14ac:dyDescent="0.25">
      <c r="A105">
        <v>101</v>
      </c>
      <c r="B105">
        <v>101</v>
      </c>
      <c r="C105">
        <v>999999</v>
      </c>
      <c r="D105" t="s">
        <v>313</v>
      </c>
      <c r="I105" s="20">
        <f>IFERROR(VLOOKUP(C105,PRSWomen2017[],1,FALSE),0)</f>
        <v>0</v>
      </c>
      <c r="J105" s="68">
        <f>IF(AND(A105&gt;0,ISNUMBER(A105)),IF(fix18L[[#This Row],[ABBib]]&gt;0,J104+1,J104),0)</f>
        <v>0</v>
      </c>
    </row>
    <row r="106" spans="1:10" x14ac:dyDescent="0.25">
      <c r="A106">
        <v>102</v>
      </c>
      <c r="B106">
        <v>102</v>
      </c>
      <c r="C106">
        <v>999999</v>
      </c>
      <c r="D106" t="s">
        <v>313</v>
      </c>
      <c r="I106" s="20">
        <f>IFERROR(VLOOKUP(C106,PRSWomen2017[],1,FALSE),0)</f>
        <v>0</v>
      </c>
      <c r="J106" s="68">
        <f>IF(AND(A106&gt;0,ISNUMBER(A106)),IF(fix18L[[#This Row],[ABBib]]&gt;0,J105+1,J105),0)</f>
        <v>0</v>
      </c>
    </row>
    <row r="107" spans="1:10" x14ac:dyDescent="0.25">
      <c r="A107">
        <v>103</v>
      </c>
      <c r="B107">
        <v>103</v>
      </c>
      <c r="C107">
        <v>999999</v>
      </c>
      <c r="D107" t="s">
        <v>313</v>
      </c>
      <c r="I107" s="20">
        <f>IFERROR(VLOOKUP(C107,PRSWomen2017[],1,FALSE),0)</f>
        <v>0</v>
      </c>
      <c r="J107" s="68">
        <f>IF(AND(A107&gt;0,ISNUMBER(A107)),IF(fix18L[[#This Row],[ABBib]]&gt;0,J106+1,J106),0)</f>
        <v>0</v>
      </c>
    </row>
    <row r="108" spans="1:10" x14ac:dyDescent="0.25">
      <c r="A108">
        <v>104</v>
      </c>
      <c r="B108">
        <v>104</v>
      </c>
      <c r="C108">
        <v>999999</v>
      </c>
      <c r="D108" t="s">
        <v>313</v>
      </c>
      <c r="I108" s="20">
        <f>IFERROR(VLOOKUP(C108,PRSWomen2017[],1,FALSE),0)</f>
        <v>0</v>
      </c>
      <c r="J108" s="68">
        <f>IF(AND(A108&gt;0,ISNUMBER(A108)),IF(fix18L[[#This Row],[ABBib]]&gt;0,J107+1,J107),0)</f>
        <v>0</v>
      </c>
    </row>
    <row r="109" spans="1:10" x14ac:dyDescent="0.25">
      <c r="A109">
        <v>105</v>
      </c>
      <c r="B109">
        <v>105</v>
      </c>
      <c r="C109">
        <v>999999</v>
      </c>
      <c r="D109" t="s">
        <v>313</v>
      </c>
      <c r="I109" s="20">
        <f>IFERROR(VLOOKUP(C109,PRSWomen2017[],1,FALSE),0)</f>
        <v>0</v>
      </c>
      <c r="J109" s="68">
        <f>IF(AND(A109&gt;0,ISNUMBER(A109)),IF(fix18L[[#This Row],[ABBib]]&gt;0,J108+1,J108),0)</f>
        <v>0</v>
      </c>
    </row>
    <row r="110" spans="1:10" x14ac:dyDescent="0.25">
      <c r="A110">
        <v>106</v>
      </c>
      <c r="B110">
        <v>106</v>
      </c>
      <c r="C110">
        <v>999999</v>
      </c>
      <c r="D110" t="s">
        <v>313</v>
      </c>
      <c r="I110" s="20">
        <f>IFERROR(VLOOKUP(C110,PRSWomen2017[],1,FALSE),0)</f>
        <v>0</v>
      </c>
      <c r="J110" s="68">
        <f>IF(AND(A110&gt;0,ISNUMBER(A110)),IF(fix18L[[#This Row],[ABBib]]&gt;0,J109+1,J109),0)</f>
        <v>0</v>
      </c>
    </row>
    <row r="111" spans="1:10" x14ac:dyDescent="0.25">
      <c r="A111">
        <v>107</v>
      </c>
      <c r="B111">
        <v>107</v>
      </c>
      <c r="C111">
        <v>999999</v>
      </c>
      <c r="D111" t="s">
        <v>313</v>
      </c>
      <c r="I111" s="20">
        <f>IFERROR(VLOOKUP(C111,PRSWomen2017[],1,FALSE),0)</f>
        <v>0</v>
      </c>
      <c r="J111" s="68">
        <f>IF(AND(A111&gt;0,ISNUMBER(A111)),IF(fix18L[[#This Row],[ABBib]]&gt;0,J110+1,J110),0)</f>
        <v>0</v>
      </c>
    </row>
    <row r="112" spans="1:10" x14ac:dyDescent="0.25">
      <c r="A112">
        <v>108</v>
      </c>
      <c r="B112">
        <v>108</v>
      </c>
      <c r="C112">
        <v>999999</v>
      </c>
      <c r="D112" t="s">
        <v>313</v>
      </c>
      <c r="I112" s="20">
        <f>IFERROR(VLOOKUP(C112,PRSWomen2017[],1,FALSE),0)</f>
        <v>0</v>
      </c>
      <c r="J112" s="68">
        <f>IF(AND(A112&gt;0,ISNUMBER(A112)),IF(fix18L[[#This Row],[ABBib]]&gt;0,J111+1,J111),0)</f>
        <v>0</v>
      </c>
    </row>
    <row r="113" spans="1:10" x14ac:dyDescent="0.25">
      <c r="A113">
        <v>109</v>
      </c>
      <c r="B113">
        <v>109</v>
      </c>
      <c r="C113">
        <v>999999</v>
      </c>
      <c r="D113" t="s">
        <v>313</v>
      </c>
      <c r="I113" s="20">
        <f>IFERROR(VLOOKUP(C113,PRSWomen2017[],1,FALSE),0)</f>
        <v>0</v>
      </c>
      <c r="J113" s="68">
        <f>IF(AND(A113&gt;0,ISNUMBER(A113)),IF(fix18L[[#This Row],[ABBib]]&gt;0,J112+1,J112),0)</f>
        <v>0</v>
      </c>
    </row>
    <row r="114" spans="1:10" x14ac:dyDescent="0.25">
      <c r="A114">
        <v>110</v>
      </c>
      <c r="B114">
        <v>110</v>
      </c>
      <c r="C114">
        <v>999999</v>
      </c>
      <c r="D114" t="s">
        <v>313</v>
      </c>
      <c r="I114" s="20">
        <f>IFERROR(VLOOKUP(C114,PRSWomen2017[],1,FALSE),0)</f>
        <v>0</v>
      </c>
      <c r="J114" s="68">
        <f>IF(AND(A114&gt;0,ISNUMBER(A114)),IF(fix18L[[#This Row],[ABBib]]&gt;0,J113+1,J113),0)</f>
        <v>0</v>
      </c>
    </row>
    <row r="115" spans="1:10" x14ac:dyDescent="0.25">
      <c r="A115">
        <v>111</v>
      </c>
      <c r="B115">
        <v>111</v>
      </c>
      <c r="C115">
        <v>999999</v>
      </c>
      <c r="D115" t="s">
        <v>313</v>
      </c>
      <c r="I115" s="20">
        <f>IFERROR(VLOOKUP(C115,PRSWomen2017[],1,FALSE),0)</f>
        <v>0</v>
      </c>
      <c r="J115" s="68">
        <f>IF(AND(A115&gt;0,ISNUMBER(A115)),IF(fix18L[[#This Row],[ABBib]]&gt;0,J114+1,J114),0)</f>
        <v>0</v>
      </c>
    </row>
    <row r="116" spans="1:10" x14ac:dyDescent="0.25">
      <c r="A116">
        <v>112</v>
      </c>
      <c r="B116">
        <v>112</v>
      </c>
      <c r="C116">
        <v>999999</v>
      </c>
      <c r="D116" t="s">
        <v>313</v>
      </c>
      <c r="I116" s="20">
        <f>IFERROR(VLOOKUP(C116,PRSWomen2017[],1,FALSE),0)</f>
        <v>0</v>
      </c>
      <c r="J116" s="68">
        <f>IF(AND(A116&gt;0,ISNUMBER(A116)),IF(fix18L[[#This Row],[ABBib]]&gt;0,J115+1,J115),0)</f>
        <v>0</v>
      </c>
    </row>
    <row r="117" spans="1:10" x14ac:dyDescent="0.25">
      <c r="A117">
        <v>113</v>
      </c>
      <c r="B117">
        <v>113</v>
      </c>
      <c r="C117">
        <v>999999</v>
      </c>
      <c r="D117" t="s">
        <v>313</v>
      </c>
      <c r="I117" s="20">
        <f>IFERROR(VLOOKUP(C117,PRSWomen2017[],1,FALSE),0)</f>
        <v>0</v>
      </c>
      <c r="J117" s="68">
        <f>IF(AND(A117&gt;0,ISNUMBER(A117)),IF(fix18L[[#This Row],[ABBib]]&gt;0,J116+1,J116),0)</f>
        <v>0</v>
      </c>
    </row>
    <row r="118" spans="1:10" x14ac:dyDescent="0.25">
      <c r="A118">
        <v>114</v>
      </c>
      <c r="B118">
        <v>114</v>
      </c>
      <c r="C118">
        <v>999999</v>
      </c>
      <c r="D118" t="s">
        <v>313</v>
      </c>
      <c r="I118" s="20">
        <f>IFERROR(VLOOKUP(C118,PRSWomen2017[],1,FALSE),0)</f>
        <v>0</v>
      </c>
      <c r="J118" s="68">
        <f>IF(AND(A118&gt;0,ISNUMBER(A118)),IF(fix18L[[#This Row],[ABBib]]&gt;0,J117+1,J117),0)</f>
        <v>0</v>
      </c>
    </row>
    <row r="119" spans="1:10" x14ac:dyDescent="0.25">
      <c r="A119">
        <v>115</v>
      </c>
      <c r="B119">
        <v>115</v>
      </c>
      <c r="C119">
        <v>999999</v>
      </c>
      <c r="D119" t="s">
        <v>313</v>
      </c>
      <c r="I119" s="20">
        <f>IFERROR(VLOOKUP(C119,PRSWomen2017[],1,FALSE),0)</f>
        <v>0</v>
      </c>
      <c r="J119" s="68">
        <f>IF(AND(A119&gt;0,ISNUMBER(A119)),IF(fix18L[[#This Row],[ABBib]]&gt;0,J118+1,J118),0)</f>
        <v>0</v>
      </c>
    </row>
    <row r="120" spans="1:10" x14ac:dyDescent="0.25">
      <c r="A120">
        <v>116</v>
      </c>
      <c r="B120">
        <v>116</v>
      </c>
      <c r="C120">
        <v>999999</v>
      </c>
      <c r="D120" t="s">
        <v>313</v>
      </c>
      <c r="I120" s="20">
        <f>IFERROR(VLOOKUP(C120,PRSWomen2017[],1,FALSE),0)</f>
        <v>0</v>
      </c>
      <c r="J120" s="68">
        <f>IF(AND(A120&gt;0,ISNUMBER(A120)),IF(fix18L[[#This Row],[ABBib]]&gt;0,J119+1,J119),0)</f>
        <v>0</v>
      </c>
    </row>
    <row r="121" spans="1:10" x14ac:dyDescent="0.25">
      <c r="A121">
        <v>117</v>
      </c>
      <c r="B121">
        <v>117</v>
      </c>
      <c r="C121">
        <v>999999</v>
      </c>
      <c r="D121" t="s">
        <v>313</v>
      </c>
      <c r="I121" s="20">
        <f>IFERROR(VLOOKUP(C121,PRSWomen2017[],1,FALSE),0)</f>
        <v>0</v>
      </c>
      <c r="J121" s="68">
        <f>IF(AND(A121&gt;0,ISNUMBER(A121)),IF(fix18L[[#This Row],[ABBib]]&gt;0,J120+1,J120),0)</f>
        <v>0</v>
      </c>
    </row>
    <row r="122" spans="1:10" x14ac:dyDescent="0.25">
      <c r="A122">
        <v>118</v>
      </c>
      <c r="B122">
        <v>118</v>
      </c>
      <c r="C122">
        <v>999999</v>
      </c>
      <c r="D122" t="s">
        <v>313</v>
      </c>
      <c r="I122" s="20">
        <f>IFERROR(VLOOKUP(C122,PRSWomen2017[],1,FALSE),0)</f>
        <v>0</v>
      </c>
      <c r="J122" s="68">
        <f>IF(AND(A122&gt;0,ISNUMBER(A122)),IF(fix18L[[#This Row],[ABBib]]&gt;0,J121+1,J121),0)</f>
        <v>0</v>
      </c>
    </row>
    <row r="123" spans="1:10" x14ac:dyDescent="0.25">
      <c r="A123">
        <v>119</v>
      </c>
      <c r="B123">
        <v>119</v>
      </c>
      <c r="C123">
        <v>999999</v>
      </c>
      <c r="D123" t="s">
        <v>313</v>
      </c>
      <c r="I123" s="20">
        <f>IFERROR(VLOOKUP(C123,PRSWomen2017[],1,FALSE),0)</f>
        <v>0</v>
      </c>
      <c r="J123" s="68">
        <f>IF(AND(A123&gt;0,ISNUMBER(A123)),IF(fix18L[[#This Row],[ABBib]]&gt;0,J122+1,J122),0)</f>
        <v>0</v>
      </c>
    </row>
    <row r="124" spans="1:10" x14ac:dyDescent="0.25">
      <c r="A124">
        <v>120</v>
      </c>
      <c r="B124">
        <v>120</v>
      </c>
      <c r="C124">
        <v>999999</v>
      </c>
      <c r="D124" t="s">
        <v>313</v>
      </c>
      <c r="I124" s="20">
        <f>IFERROR(VLOOKUP(C124,PRSWomen2017[],1,FALSE),0)</f>
        <v>0</v>
      </c>
      <c r="J124" s="68">
        <f>IF(AND(A124&gt;0,ISNUMBER(A124)),IF(fix18L[[#This Row],[ABBib]]&gt;0,J123+1,J123),0)</f>
        <v>0</v>
      </c>
    </row>
    <row r="125" spans="1:10" x14ac:dyDescent="0.25">
      <c r="A125">
        <v>121</v>
      </c>
      <c r="B125">
        <v>121</v>
      </c>
      <c r="C125">
        <v>999999</v>
      </c>
      <c r="D125" t="s">
        <v>313</v>
      </c>
      <c r="I125" s="20">
        <f>IFERROR(VLOOKUP(C125,PRSWomen2017[],1,FALSE),0)</f>
        <v>0</v>
      </c>
      <c r="J125" s="68">
        <f>IF(AND(A125&gt;0,ISNUMBER(A125)),IF(fix18L[[#This Row],[ABBib]]&gt;0,J124+1,J124),0)</f>
        <v>0</v>
      </c>
    </row>
    <row r="126" spans="1:10" x14ac:dyDescent="0.25">
      <c r="A126">
        <v>122</v>
      </c>
      <c r="B126">
        <v>122</v>
      </c>
      <c r="C126">
        <v>999999</v>
      </c>
      <c r="D126" t="s">
        <v>313</v>
      </c>
      <c r="I126" s="20">
        <f>IFERROR(VLOOKUP(C126,PRSWomen2017[],1,FALSE),0)</f>
        <v>0</v>
      </c>
      <c r="J126" s="68">
        <f>IF(AND(A126&gt;0,ISNUMBER(A126)),IF(fix18L[[#This Row],[ABBib]]&gt;0,J125+1,J125),0)</f>
        <v>0</v>
      </c>
    </row>
    <row r="127" spans="1:10" x14ac:dyDescent="0.25">
      <c r="A127">
        <v>123</v>
      </c>
      <c r="B127">
        <v>123</v>
      </c>
      <c r="C127">
        <v>999999</v>
      </c>
      <c r="D127" t="s">
        <v>313</v>
      </c>
      <c r="I127" s="20">
        <f>IFERROR(VLOOKUP(C127,PRSWomen2017[],1,FALSE),0)</f>
        <v>0</v>
      </c>
      <c r="J127" s="68">
        <f>IF(AND(A127&gt;0,ISNUMBER(A127)),IF(fix18L[[#This Row],[ABBib]]&gt;0,J126+1,J126),0)</f>
        <v>0</v>
      </c>
    </row>
    <row r="128" spans="1:10" x14ac:dyDescent="0.25">
      <c r="A128">
        <v>124</v>
      </c>
      <c r="B128">
        <v>124</v>
      </c>
      <c r="C128">
        <v>999999</v>
      </c>
      <c r="D128" t="s">
        <v>313</v>
      </c>
      <c r="I128" s="20">
        <f>IFERROR(VLOOKUP(C128,PRSWomen2017[],1,FALSE),0)</f>
        <v>0</v>
      </c>
      <c r="J128" s="68">
        <f>IF(AND(A128&gt;0,ISNUMBER(A128)),IF(fix18L[[#This Row],[ABBib]]&gt;0,J127+1,J127),0)</f>
        <v>0</v>
      </c>
    </row>
    <row r="129" spans="1:10" x14ac:dyDescent="0.25">
      <c r="A129">
        <v>125</v>
      </c>
      <c r="B129">
        <v>125</v>
      </c>
      <c r="C129">
        <v>999999</v>
      </c>
      <c r="D129" t="s">
        <v>313</v>
      </c>
      <c r="I129" s="20">
        <f>IFERROR(VLOOKUP(C129,PRSWomen2017[],1,FALSE),0)</f>
        <v>0</v>
      </c>
      <c r="J129" s="68">
        <f>IF(AND(A129&gt;0,ISNUMBER(A129)),IF(fix18L[[#This Row],[ABBib]]&gt;0,J128+1,J128),0)</f>
        <v>0</v>
      </c>
    </row>
    <row r="130" spans="1:10" x14ac:dyDescent="0.25">
      <c r="A130">
        <v>126</v>
      </c>
      <c r="B130">
        <v>126</v>
      </c>
      <c r="C130">
        <v>999999</v>
      </c>
      <c r="D130" t="s">
        <v>313</v>
      </c>
      <c r="I130" s="20">
        <f>IFERROR(VLOOKUP(C130,PRSWomen2017[],1,FALSE),0)</f>
        <v>0</v>
      </c>
      <c r="J130" s="68">
        <f>IF(AND(A130&gt;0,ISNUMBER(A130)),IF(fix18L[[#This Row],[ABBib]]&gt;0,J129+1,J129),0)</f>
        <v>0</v>
      </c>
    </row>
    <row r="131" spans="1:10" x14ac:dyDescent="0.25">
      <c r="A131">
        <v>127</v>
      </c>
      <c r="B131">
        <v>127</v>
      </c>
      <c r="C131">
        <v>999999</v>
      </c>
      <c r="D131" t="s">
        <v>313</v>
      </c>
      <c r="I131" s="20">
        <f>IFERROR(VLOOKUP(C131,PRSWomen2017[],1,FALSE),0)</f>
        <v>0</v>
      </c>
      <c r="J131" s="68">
        <f>IF(AND(A131&gt;0,ISNUMBER(A131)),IF(fix18L[[#This Row],[ABBib]]&gt;0,J130+1,J130),0)</f>
        <v>0</v>
      </c>
    </row>
    <row r="132" spans="1:10" x14ac:dyDescent="0.25">
      <c r="A132">
        <v>128</v>
      </c>
      <c r="B132">
        <v>128</v>
      </c>
      <c r="C132">
        <v>999999</v>
      </c>
      <c r="D132" t="s">
        <v>313</v>
      </c>
      <c r="I132" s="20">
        <f>IFERROR(VLOOKUP(C132,PRSWomen2017[],1,FALSE),0)</f>
        <v>0</v>
      </c>
      <c r="J132" s="68">
        <f>IF(AND(A132&gt;0,ISNUMBER(A132)),IF(fix18L[[#This Row],[ABBib]]&gt;0,J131+1,J131),0)</f>
        <v>0</v>
      </c>
    </row>
    <row r="133" spans="1:10" x14ac:dyDescent="0.25">
      <c r="A133">
        <v>129</v>
      </c>
      <c r="B133">
        <v>129</v>
      </c>
      <c r="C133">
        <v>999999</v>
      </c>
      <c r="D133" t="s">
        <v>313</v>
      </c>
      <c r="I133" s="20">
        <f>IFERROR(VLOOKUP(C133,PRSWomen2017[],1,FALSE),0)</f>
        <v>0</v>
      </c>
      <c r="J133" s="68">
        <f>IF(AND(A133&gt;0,ISNUMBER(A133)),IF(fix18L[[#This Row],[ABBib]]&gt;0,J132+1,J132),0)</f>
        <v>0</v>
      </c>
    </row>
    <row r="134" spans="1:10" x14ac:dyDescent="0.25">
      <c r="A134">
        <v>130</v>
      </c>
      <c r="B134">
        <v>130</v>
      </c>
      <c r="C134">
        <v>999999</v>
      </c>
      <c r="D134" t="s">
        <v>313</v>
      </c>
      <c r="I134" s="20">
        <f>IFERROR(VLOOKUP(C134,PRSWomen2017[],1,FALSE),0)</f>
        <v>0</v>
      </c>
      <c r="J134" s="68">
        <f>IF(AND(A134&gt;0,ISNUMBER(A134)),IF(fix18L[[#This Row],[ABBib]]&gt;0,J133+1,J133),0)</f>
        <v>0</v>
      </c>
    </row>
    <row r="135" spans="1:10" x14ac:dyDescent="0.25">
      <c r="A135">
        <v>131</v>
      </c>
      <c r="B135">
        <v>131</v>
      </c>
      <c r="C135">
        <v>999999</v>
      </c>
      <c r="D135" t="s">
        <v>313</v>
      </c>
      <c r="I135" s="20">
        <f>IFERROR(VLOOKUP(C135,PRSWomen2017[],1,FALSE),0)</f>
        <v>0</v>
      </c>
      <c r="J135" s="68">
        <f>IF(AND(A135&gt;0,ISNUMBER(A135)),IF(fix18L[[#This Row],[ABBib]]&gt;0,J134+1,J134),0)</f>
        <v>0</v>
      </c>
    </row>
    <row r="136" spans="1:10" x14ac:dyDescent="0.25">
      <c r="A136">
        <v>132</v>
      </c>
      <c r="B136">
        <v>132</v>
      </c>
      <c r="C136">
        <v>999999</v>
      </c>
      <c r="D136" t="s">
        <v>313</v>
      </c>
      <c r="I136" s="20">
        <f>IFERROR(VLOOKUP(C136,PRSWomen2017[],1,FALSE),0)</f>
        <v>0</v>
      </c>
      <c r="J136" s="68">
        <f>IF(AND(A136&gt;0,ISNUMBER(A136)),IF(fix18L[[#This Row],[ABBib]]&gt;0,J135+1,J135),0)</f>
        <v>0</v>
      </c>
    </row>
    <row r="137" spans="1:10" x14ac:dyDescent="0.25">
      <c r="A137">
        <v>133</v>
      </c>
      <c r="B137">
        <v>133</v>
      </c>
      <c r="C137">
        <v>999999</v>
      </c>
      <c r="D137" t="s">
        <v>313</v>
      </c>
      <c r="I137" s="20">
        <f>IFERROR(VLOOKUP(C137,PRSWomen2017[],1,FALSE),0)</f>
        <v>0</v>
      </c>
      <c r="J137" s="68">
        <f>IF(AND(A137&gt;0,ISNUMBER(A137)),IF(fix18L[[#This Row],[ABBib]]&gt;0,J136+1,J136),0)</f>
        <v>0</v>
      </c>
    </row>
    <row r="138" spans="1:10" x14ac:dyDescent="0.25">
      <c r="A138">
        <v>134</v>
      </c>
      <c r="B138">
        <v>134</v>
      </c>
      <c r="C138">
        <v>999999</v>
      </c>
      <c r="D138" t="s">
        <v>313</v>
      </c>
      <c r="I138" s="20">
        <f>IFERROR(VLOOKUP(C138,PRSWomen2017[],1,FALSE),0)</f>
        <v>0</v>
      </c>
      <c r="J138" s="68">
        <f>IF(AND(A138&gt;0,ISNUMBER(A138)),IF(fix18L[[#This Row],[ABBib]]&gt;0,J137+1,J137),0)</f>
        <v>0</v>
      </c>
    </row>
    <row r="139" spans="1:10" x14ac:dyDescent="0.25">
      <c r="A139">
        <v>135</v>
      </c>
      <c r="B139">
        <v>135</v>
      </c>
      <c r="C139">
        <v>999999</v>
      </c>
      <c r="D139" t="s">
        <v>313</v>
      </c>
      <c r="I139" s="20">
        <f>IFERROR(VLOOKUP(C139,PRSWomen2017[],1,FALSE),0)</f>
        <v>0</v>
      </c>
      <c r="J139" s="68">
        <f>IF(AND(A139&gt;0,ISNUMBER(A139)),IF(fix18L[[#This Row],[ABBib]]&gt;0,J138+1,J138),0)</f>
        <v>0</v>
      </c>
    </row>
    <row r="140" spans="1:10" x14ac:dyDescent="0.25">
      <c r="A140">
        <v>136</v>
      </c>
      <c r="B140">
        <v>136</v>
      </c>
      <c r="C140">
        <v>999999</v>
      </c>
      <c r="D140" t="s">
        <v>313</v>
      </c>
      <c r="I140" s="20">
        <f>IFERROR(VLOOKUP(C140,PRSWomen2017[],1,FALSE),0)</f>
        <v>0</v>
      </c>
      <c r="J140" s="68">
        <f>IF(AND(A140&gt;0,ISNUMBER(A140)),IF(fix18L[[#This Row],[ABBib]]&gt;0,J139+1,J139),0)</f>
        <v>0</v>
      </c>
    </row>
    <row r="141" spans="1:10" x14ac:dyDescent="0.25">
      <c r="A141">
        <v>137</v>
      </c>
      <c r="B141">
        <v>137</v>
      </c>
      <c r="C141">
        <v>999999</v>
      </c>
      <c r="D141" t="s">
        <v>313</v>
      </c>
      <c r="I141" s="20">
        <f>IFERROR(VLOOKUP(C141,PRSWomen2017[],1,FALSE),0)</f>
        <v>0</v>
      </c>
      <c r="J141" s="68">
        <f>IF(AND(A141&gt;0,ISNUMBER(A141)),IF(fix18L[[#This Row],[ABBib]]&gt;0,J140+1,J140),0)</f>
        <v>0</v>
      </c>
    </row>
    <row r="142" spans="1:10" x14ac:dyDescent="0.25">
      <c r="A142">
        <v>138</v>
      </c>
      <c r="B142">
        <v>138</v>
      </c>
      <c r="C142">
        <v>999999</v>
      </c>
      <c r="D142" t="s">
        <v>313</v>
      </c>
      <c r="I142" s="20">
        <f>IFERROR(VLOOKUP(C142,PRSWomen2017[],1,FALSE),0)</f>
        <v>0</v>
      </c>
      <c r="J142" s="68">
        <f>IF(AND(A142&gt;0,ISNUMBER(A142)),IF(fix18L[[#This Row],[ABBib]]&gt;0,J141+1,J141),0)</f>
        <v>0</v>
      </c>
    </row>
    <row r="143" spans="1:10" x14ac:dyDescent="0.25">
      <c r="A143">
        <v>139</v>
      </c>
      <c r="B143">
        <v>139</v>
      </c>
      <c r="C143">
        <v>999999</v>
      </c>
      <c r="D143" t="s">
        <v>313</v>
      </c>
      <c r="I143" s="20">
        <f>IFERROR(VLOOKUP(C143,PRSWomen2017[],1,FALSE),0)</f>
        <v>0</v>
      </c>
      <c r="J143" s="68">
        <f>IF(AND(A143&gt;0,ISNUMBER(A143)),IF(fix18L[[#This Row],[ABBib]]&gt;0,J142+1,J142),0)</f>
        <v>0</v>
      </c>
    </row>
    <row r="144" spans="1:10" x14ac:dyDescent="0.25">
      <c r="A144">
        <v>140</v>
      </c>
      <c r="B144">
        <v>140</v>
      </c>
      <c r="C144">
        <v>999999</v>
      </c>
      <c r="D144" t="s">
        <v>313</v>
      </c>
      <c r="I144" s="20">
        <f>IFERROR(VLOOKUP(C144,PRSWomen2017[],1,FALSE),0)</f>
        <v>0</v>
      </c>
      <c r="J144" s="68">
        <f>IF(AND(A144&gt;0,ISNUMBER(A144)),IF(fix18L[[#This Row],[ABBib]]&gt;0,J143+1,J143),0)</f>
        <v>0</v>
      </c>
    </row>
    <row r="145" spans="1:10" x14ac:dyDescent="0.25">
      <c r="A145">
        <v>141</v>
      </c>
      <c r="B145">
        <v>141</v>
      </c>
      <c r="C145">
        <v>999999</v>
      </c>
      <c r="D145" t="s">
        <v>313</v>
      </c>
      <c r="I145" s="20">
        <f>IFERROR(VLOOKUP(C145,PRSWomen2017[],1,FALSE),0)</f>
        <v>0</v>
      </c>
      <c r="J145" s="68">
        <f>IF(AND(A145&gt;0,ISNUMBER(A145)),IF(fix18L[[#This Row],[ABBib]]&gt;0,J144+1,J144),0)</f>
        <v>0</v>
      </c>
    </row>
    <row r="146" spans="1:10" x14ac:dyDescent="0.25">
      <c r="A146">
        <v>142</v>
      </c>
      <c r="B146">
        <v>142</v>
      </c>
      <c r="C146">
        <v>999999</v>
      </c>
      <c r="D146" t="s">
        <v>313</v>
      </c>
      <c r="I146" s="20">
        <f>IFERROR(VLOOKUP(C146,PRSWomen2017[],1,FALSE),0)</f>
        <v>0</v>
      </c>
      <c r="J146" s="68">
        <f>IF(AND(A146&gt;0,ISNUMBER(A146)),IF(fix18L[[#This Row],[ABBib]]&gt;0,J145+1,J145),0)</f>
        <v>0</v>
      </c>
    </row>
    <row r="147" spans="1:10" x14ac:dyDescent="0.25">
      <c r="A147">
        <v>143</v>
      </c>
      <c r="B147">
        <v>143</v>
      </c>
      <c r="C147">
        <v>999999</v>
      </c>
      <c r="D147" t="s">
        <v>313</v>
      </c>
      <c r="I147" s="20">
        <f>IFERROR(VLOOKUP(C147,PRSWomen2017[],1,FALSE),0)</f>
        <v>0</v>
      </c>
      <c r="J147" s="68">
        <f>IF(AND(A147&gt;0,ISNUMBER(A147)),IF(fix18L[[#This Row],[ABBib]]&gt;0,J146+1,J146),0)</f>
        <v>0</v>
      </c>
    </row>
    <row r="148" spans="1:10" x14ac:dyDescent="0.25">
      <c r="A148">
        <v>144</v>
      </c>
      <c r="B148">
        <v>144</v>
      </c>
      <c r="C148">
        <v>999999</v>
      </c>
      <c r="D148" t="s">
        <v>313</v>
      </c>
      <c r="I148" s="20">
        <f>IFERROR(VLOOKUP(C148,PRSWomen2017[],1,FALSE),0)</f>
        <v>0</v>
      </c>
      <c r="J148" s="68">
        <f>IF(AND(A148&gt;0,ISNUMBER(A148)),IF(fix18L[[#This Row],[ABBib]]&gt;0,J147+1,J147),0)</f>
        <v>0</v>
      </c>
    </row>
    <row r="149" spans="1:10" x14ac:dyDescent="0.25">
      <c r="A149">
        <v>145</v>
      </c>
      <c r="B149">
        <v>145</v>
      </c>
      <c r="C149">
        <v>999999</v>
      </c>
      <c r="D149" t="s">
        <v>313</v>
      </c>
      <c r="I149" s="20">
        <f>IFERROR(VLOOKUP(C149,PRSWomen2017[],1,FALSE),0)</f>
        <v>0</v>
      </c>
      <c r="J149" s="68">
        <f>IF(AND(A149&gt;0,ISNUMBER(A149)),IF(fix18L[[#This Row],[ABBib]]&gt;0,J148+1,J148),0)</f>
        <v>0</v>
      </c>
    </row>
    <row r="150" spans="1:10" x14ac:dyDescent="0.25">
      <c r="A150">
        <v>146</v>
      </c>
      <c r="B150">
        <v>146</v>
      </c>
      <c r="C150">
        <v>999999</v>
      </c>
      <c r="D150" t="s">
        <v>313</v>
      </c>
      <c r="I150" s="20">
        <f>IFERROR(VLOOKUP(C150,PRSWomen2017[],1,FALSE),0)</f>
        <v>0</v>
      </c>
      <c r="J150" s="68">
        <f>IF(AND(A150&gt;0,ISNUMBER(A150)),IF(fix18L[[#This Row],[ABBib]]&gt;0,J149+1,J149),0)</f>
        <v>0</v>
      </c>
    </row>
    <row r="151" spans="1:10" x14ac:dyDescent="0.25">
      <c r="A151">
        <v>147</v>
      </c>
      <c r="B151">
        <v>147</v>
      </c>
      <c r="C151">
        <v>999999</v>
      </c>
      <c r="D151" t="s">
        <v>313</v>
      </c>
      <c r="I151" s="20">
        <f>IFERROR(VLOOKUP(C151,PRSWomen2017[],1,FALSE),0)</f>
        <v>0</v>
      </c>
      <c r="J151" s="68">
        <f>IF(AND(A151&gt;0,ISNUMBER(A151)),IF(fix18L[[#This Row],[ABBib]]&gt;0,J150+1,J150),0)</f>
        <v>0</v>
      </c>
    </row>
    <row r="152" spans="1:10" x14ac:dyDescent="0.25">
      <c r="A152">
        <v>148</v>
      </c>
      <c r="B152">
        <v>148</v>
      </c>
      <c r="C152">
        <v>999999</v>
      </c>
      <c r="D152" t="s">
        <v>313</v>
      </c>
      <c r="I152" s="20">
        <f>IFERROR(VLOOKUP(C152,PRSWomen2017[],1,FALSE),0)</f>
        <v>0</v>
      </c>
      <c r="J152" s="68">
        <f>IF(AND(A152&gt;0,ISNUMBER(A152)),IF(fix18L[[#This Row],[ABBib]]&gt;0,J151+1,J151),0)</f>
        <v>0</v>
      </c>
    </row>
    <row r="153" spans="1:10" x14ac:dyDescent="0.25">
      <c r="A153" s="20">
        <v>149</v>
      </c>
      <c r="B153" s="20">
        <v>149</v>
      </c>
      <c r="C153" s="20">
        <v>999999</v>
      </c>
      <c r="D153" s="20" t="s">
        <v>313</v>
      </c>
      <c r="E153" s="20"/>
      <c r="F153" s="20"/>
    </row>
    <row r="154" spans="1:10" x14ac:dyDescent="0.25">
      <c r="A154" s="20"/>
      <c r="B154" s="20"/>
      <c r="C154" s="20"/>
      <c r="D154" s="20"/>
      <c r="E154" s="20"/>
      <c r="F154" s="20"/>
    </row>
    <row r="155" spans="1:10" x14ac:dyDescent="0.25">
      <c r="A155" s="20"/>
      <c r="B155" s="20"/>
      <c r="C155" s="20"/>
      <c r="D155" s="20"/>
      <c r="E155" s="20"/>
      <c r="F155" s="20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activeCell="A36" sqref="A36:XFD36"/>
    </sheetView>
  </sheetViews>
  <sheetFormatPr defaultRowHeight="15" x14ac:dyDescent="0.25"/>
  <cols>
    <col min="1" max="1" width="16.42578125" bestFit="1" customWidth="1"/>
    <col min="2" max="2" width="4" bestFit="1" customWidth="1"/>
    <col min="3" max="3" width="8.5703125" bestFit="1" customWidth="1"/>
    <col min="4" max="4" width="18.7109375" bestFit="1" customWidth="1"/>
    <col min="5" max="5" width="4.85546875" bestFit="1" customWidth="1"/>
    <col min="6" max="6" width="7" bestFit="1" customWidth="1"/>
  </cols>
  <sheetData>
    <row r="1" spans="1:10" x14ac:dyDescent="0.25">
      <c r="A1" t="s">
        <v>582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IF(AND(A3&gt;0,ISNUMBER(A3)),IF(fix18M[[#This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IF(AND(A4&gt;0,ISNUMBER(A4)),IF(fix18M[[#This Row],[ABBib]]&gt;0,J3+1,J3),0)</f>
        <v>0</v>
      </c>
    </row>
    <row r="5" spans="1:10" x14ac:dyDescent="0.25">
      <c r="A5" t="s">
        <v>596</v>
      </c>
      <c r="B5" t="s">
        <v>597</v>
      </c>
      <c r="C5" s="81">
        <v>104818</v>
      </c>
      <c r="D5" t="s">
        <v>735</v>
      </c>
      <c r="E5" t="s">
        <v>619</v>
      </c>
      <c r="F5" t="s">
        <v>600</v>
      </c>
      <c r="I5" s="20">
        <f>IFERROR(VLOOKUP(C5,PRSMen2017[],1,FALSE),0)</f>
        <v>0</v>
      </c>
      <c r="J5" s="20">
        <f>IF(AND(A5&gt;0,ISNUMBER(A5)),IF(fix18M[[#This Row],[ABBib]]&gt;0,J4+1,J4),0)</f>
        <v>0</v>
      </c>
    </row>
    <row r="6" spans="1:10" x14ac:dyDescent="0.25">
      <c r="A6" t="s">
        <v>601</v>
      </c>
      <c r="B6" t="s">
        <v>605</v>
      </c>
      <c r="C6" s="81">
        <v>104680</v>
      </c>
      <c r="D6" t="s">
        <v>656</v>
      </c>
      <c r="E6" t="s">
        <v>619</v>
      </c>
      <c r="F6" t="s">
        <v>600</v>
      </c>
      <c r="I6" s="20">
        <f>IFERROR(VLOOKUP(C6,PRSMen2017[],1,FALSE),0)</f>
        <v>104680</v>
      </c>
      <c r="J6" s="20">
        <v>1</v>
      </c>
    </row>
    <row r="7" spans="1:10" x14ac:dyDescent="0.25">
      <c r="A7" t="s">
        <v>597</v>
      </c>
      <c r="B7" t="s">
        <v>601</v>
      </c>
      <c r="C7" s="81">
        <v>104582</v>
      </c>
      <c r="D7" t="s">
        <v>657</v>
      </c>
      <c r="E7" t="s">
        <v>599</v>
      </c>
      <c r="F7" t="s">
        <v>600</v>
      </c>
      <c r="I7" s="20">
        <f>IFERROR(VLOOKUP(C7,PRSMen2017[],1,FALSE),0)</f>
        <v>104582</v>
      </c>
      <c r="J7" s="20">
        <v>2</v>
      </c>
    </row>
    <row r="8" spans="1:10" x14ac:dyDescent="0.25">
      <c r="A8" t="s">
        <v>607</v>
      </c>
      <c r="B8" t="s">
        <v>616</v>
      </c>
      <c r="C8" s="81">
        <v>104581</v>
      </c>
      <c r="D8" t="s">
        <v>691</v>
      </c>
      <c r="E8" t="s">
        <v>599</v>
      </c>
      <c r="F8" t="s">
        <v>600</v>
      </c>
      <c r="I8" s="20">
        <f>IFERROR(VLOOKUP(C8,PRSMen2017[],1,FALSE),0)</f>
        <v>104581</v>
      </c>
      <c r="J8" s="20">
        <v>3</v>
      </c>
    </row>
    <row r="9" spans="1:10" x14ac:dyDescent="0.25">
      <c r="A9" t="s">
        <v>611</v>
      </c>
      <c r="B9" t="s">
        <v>608</v>
      </c>
      <c r="C9" s="81">
        <v>104885</v>
      </c>
      <c r="D9" t="s">
        <v>739</v>
      </c>
      <c r="E9" t="s">
        <v>614</v>
      </c>
      <c r="F9" t="s">
        <v>600</v>
      </c>
      <c r="I9" s="20">
        <f>IFERROR(VLOOKUP(C9,PRSMen2017[],1,FALSE),0)</f>
        <v>104885</v>
      </c>
      <c r="J9" s="20">
        <v>4</v>
      </c>
    </row>
    <row r="10" spans="1:10" x14ac:dyDescent="0.25">
      <c r="A10" t="s">
        <v>615</v>
      </c>
      <c r="B10" t="s">
        <v>607</v>
      </c>
      <c r="C10" s="81">
        <v>104508</v>
      </c>
      <c r="D10" t="s">
        <v>658</v>
      </c>
      <c r="E10" t="s">
        <v>604</v>
      </c>
      <c r="F10" t="s">
        <v>600</v>
      </c>
      <c r="I10" s="20">
        <f>IFERROR(VLOOKUP(C10,PRSMen2017[],1,FALSE),0)</f>
        <v>0</v>
      </c>
      <c r="J10" s="20">
        <f>IF(AND(A10&gt;0,ISNUMBER(A10)),IF(fix18M[[#This Row],[ABBib]]&gt;0,J9+1,J9),0)</f>
        <v>0</v>
      </c>
    </row>
    <row r="11" spans="1:10" x14ac:dyDescent="0.25">
      <c r="A11" t="s">
        <v>605</v>
      </c>
      <c r="B11" t="s">
        <v>612</v>
      </c>
      <c r="C11" s="81">
        <v>104346</v>
      </c>
      <c r="D11" t="s">
        <v>654</v>
      </c>
      <c r="E11" t="s">
        <v>655</v>
      </c>
      <c r="F11" t="s">
        <v>600</v>
      </c>
      <c r="I11" s="20">
        <f>IFERROR(VLOOKUP(C11,PRSMen2017[],1,FALSE),0)</f>
        <v>104346</v>
      </c>
      <c r="J11" s="20">
        <v>5</v>
      </c>
    </row>
    <row r="12" spans="1:10" x14ac:dyDescent="0.25">
      <c r="A12" t="s">
        <v>616</v>
      </c>
      <c r="B12" t="s">
        <v>615</v>
      </c>
      <c r="C12" s="81">
        <v>104354</v>
      </c>
      <c r="D12" t="s">
        <v>666</v>
      </c>
      <c r="E12" t="s">
        <v>655</v>
      </c>
      <c r="F12" t="s">
        <v>600</v>
      </c>
      <c r="I12" s="20">
        <f>IFERROR(VLOOKUP(C12,PRSMen2017[],1,FALSE),0)</f>
        <v>104354</v>
      </c>
      <c r="J12" s="20">
        <v>6</v>
      </c>
    </row>
    <row r="13" spans="1:10" x14ac:dyDescent="0.25">
      <c r="A13" t="s">
        <v>620</v>
      </c>
      <c r="B13" t="s">
        <v>638</v>
      </c>
      <c r="C13" s="81">
        <v>6293353</v>
      </c>
      <c r="D13" t="s">
        <v>659</v>
      </c>
      <c r="E13" t="s">
        <v>619</v>
      </c>
      <c r="F13" t="s">
        <v>660</v>
      </c>
      <c r="I13" s="20">
        <f>IFERROR(VLOOKUP(C13,PRSMen2017[],1,FALSE),0)</f>
        <v>0</v>
      </c>
      <c r="J13" s="20">
        <f>IF(AND(A13&gt;0,ISNUMBER(A13)),IF(fix18M[[#This Row],[ABBib]]&gt;0,J12+1,J12),0)</f>
        <v>0</v>
      </c>
    </row>
    <row r="14" spans="1:10" x14ac:dyDescent="0.25">
      <c r="A14" t="s">
        <v>625</v>
      </c>
      <c r="B14" t="s">
        <v>622</v>
      </c>
      <c r="C14" s="81">
        <v>104590</v>
      </c>
      <c r="D14" t="s">
        <v>661</v>
      </c>
      <c r="E14" t="s">
        <v>599</v>
      </c>
      <c r="F14" t="s">
        <v>600</v>
      </c>
      <c r="I14" s="20">
        <f>IFERROR(VLOOKUP(C14,PRSMen2017[],1,FALSE),0)</f>
        <v>104590</v>
      </c>
      <c r="J14" s="20">
        <v>7</v>
      </c>
    </row>
    <row r="15" spans="1:10" x14ac:dyDescent="0.25">
      <c r="A15" t="s">
        <v>608</v>
      </c>
      <c r="B15" t="s">
        <v>633</v>
      </c>
      <c r="C15" s="81">
        <v>104695</v>
      </c>
      <c r="D15" t="s">
        <v>734</v>
      </c>
      <c r="E15" t="s">
        <v>619</v>
      </c>
      <c r="F15" t="s">
        <v>600</v>
      </c>
      <c r="I15" s="20">
        <f>IFERROR(VLOOKUP(C15,PRSMen2017[],1,FALSE),0)</f>
        <v>104695</v>
      </c>
      <c r="J15" s="20">
        <v>8</v>
      </c>
    </row>
    <row r="16" spans="1:10" x14ac:dyDescent="0.25">
      <c r="A16" t="s">
        <v>622</v>
      </c>
      <c r="B16" t="s">
        <v>629</v>
      </c>
      <c r="C16" s="81">
        <v>104601</v>
      </c>
      <c r="D16" t="s">
        <v>738</v>
      </c>
      <c r="E16" t="s">
        <v>599</v>
      </c>
      <c r="F16" t="s">
        <v>600</v>
      </c>
      <c r="I16" s="20">
        <f>IFERROR(VLOOKUP(C16,PRSMen2017[],1,FALSE),0)</f>
        <v>104601</v>
      </c>
      <c r="J16" s="20">
        <v>9</v>
      </c>
    </row>
    <row r="17" spans="1:10" x14ac:dyDescent="0.25">
      <c r="A17" t="s">
        <v>602</v>
      </c>
      <c r="B17" t="s">
        <v>728</v>
      </c>
      <c r="C17" s="81">
        <v>104895</v>
      </c>
      <c r="D17" t="s">
        <v>729</v>
      </c>
      <c r="E17" t="s">
        <v>614</v>
      </c>
      <c r="F17" t="s">
        <v>600</v>
      </c>
      <c r="I17" s="20">
        <f>IFERROR(VLOOKUP(C17,PRSMen2017[],1,FALSE),0)</f>
        <v>0</v>
      </c>
      <c r="J17" s="20">
        <f>IF(AND(A17&gt;0,ISNUMBER(A17)),IF(fix18M[[#This Row],[ABBib]]&gt;0,J16+1,J16),0)</f>
        <v>0</v>
      </c>
    </row>
    <row r="18" spans="1:10" x14ac:dyDescent="0.25">
      <c r="A18" t="s">
        <v>612</v>
      </c>
      <c r="B18" t="s">
        <v>631</v>
      </c>
      <c r="C18" s="81">
        <v>104880</v>
      </c>
      <c r="D18" t="s">
        <v>682</v>
      </c>
      <c r="E18" t="s">
        <v>614</v>
      </c>
      <c r="F18" t="s">
        <v>600</v>
      </c>
      <c r="I18" s="20">
        <f>IFERROR(VLOOKUP(C18,PRSMen2017[],1,FALSE),0)</f>
        <v>104880</v>
      </c>
      <c r="J18" s="20">
        <v>10</v>
      </c>
    </row>
    <row r="19" spans="1:10" x14ac:dyDescent="0.25">
      <c r="A19" t="s">
        <v>629</v>
      </c>
      <c r="B19" t="s">
        <v>640</v>
      </c>
      <c r="C19" s="81">
        <v>6531915</v>
      </c>
      <c r="D19" t="s">
        <v>676</v>
      </c>
      <c r="E19" t="s">
        <v>604</v>
      </c>
      <c r="F19" t="s">
        <v>624</v>
      </c>
      <c r="I19" s="20">
        <f>IFERROR(VLOOKUP(C19,PRSMen2017[],1,FALSE),0)</f>
        <v>0</v>
      </c>
      <c r="J19" s="20">
        <f>IF(AND(A19&gt;0,ISNUMBER(A19)),IF(fix18M[[#This Row],[ABBib]]&gt;0,J18+1,J18),0)</f>
        <v>0</v>
      </c>
    </row>
    <row r="20" spans="1:10" x14ac:dyDescent="0.25">
      <c r="A20" t="s">
        <v>633</v>
      </c>
      <c r="B20" t="s">
        <v>636</v>
      </c>
      <c r="C20" s="81">
        <v>104804</v>
      </c>
      <c r="D20" t="s">
        <v>662</v>
      </c>
      <c r="E20" t="s">
        <v>619</v>
      </c>
      <c r="F20" t="s">
        <v>600</v>
      </c>
      <c r="I20" s="20">
        <f>IFERROR(VLOOKUP(C20,PRSMen2017[],1,FALSE),0)</f>
        <v>0</v>
      </c>
      <c r="J20" s="20">
        <f>IF(AND(A20&gt;0,ISNUMBER(A20)),IF(fix18M[[#This Row],[ABBib]]&gt;0,J19+1,J19),0)</f>
        <v>0</v>
      </c>
    </row>
    <row r="21" spans="1:10" x14ac:dyDescent="0.25">
      <c r="A21" t="s">
        <v>638</v>
      </c>
      <c r="B21" t="s">
        <v>645</v>
      </c>
      <c r="C21" s="81">
        <v>104688</v>
      </c>
      <c r="D21" t="s">
        <v>679</v>
      </c>
      <c r="E21" t="s">
        <v>619</v>
      </c>
      <c r="F21" t="s">
        <v>600</v>
      </c>
      <c r="I21" s="20">
        <f>IFERROR(VLOOKUP(C21,PRSMen2017[],1,FALSE),0)</f>
        <v>104688</v>
      </c>
      <c r="J21" s="20">
        <v>11</v>
      </c>
    </row>
    <row r="22" spans="1:10" x14ac:dyDescent="0.25">
      <c r="A22" t="s">
        <v>640</v>
      </c>
      <c r="B22" t="s">
        <v>701</v>
      </c>
      <c r="C22" s="81">
        <v>104918</v>
      </c>
      <c r="D22" t="s">
        <v>717</v>
      </c>
      <c r="E22" t="s">
        <v>614</v>
      </c>
      <c r="F22" t="s">
        <v>600</v>
      </c>
      <c r="I22" s="20">
        <f>IFERROR(VLOOKUP(C22,PRSMen2017[],1,FALSE),0)</f>
        <v>104918</v>
      </c>
      <c r="J22" s="20">
        <v>12</v>
      </c>
    </row>
    <row r="23" spans="1:10" x14ac:dyDescent="0.25">
      <c r="A23" t="s">
        <v>627</v>
      </c>
      <c r="B23" t="s">
        <v>720</v>
      </c>
      <c r="C23" s="81">
        <v>104917</v>
      </c>
      <c r="D23" t="s">
        <v>723</v>
      </c>
      <c r="E23" t="s">
        <v>614</v>
      </c>
      <c r="F23" t="s">
        <v>600</v>
      </c>
      <c r="I23" s="20">
        <f>IFERROR(VLOOKUP(C23,PRSMen2017[],1,FALSE),0)</f>
        <v>104917</v>
      </c>
      <c r="J23" s="20">
        <v>13</v>
      </c>
    </row>
    <row r="24" spans="1:10" x14ac:dyDescent="0.25">
      <c r="A24" t="s">
        <v>647</v>
      </c>
      <c r="B24" t="s">
        <v>670</v>
      </c>
      <c r="C24" s="81">
        <v>104682</v>
      </c>
      <c r="D24" t="s">
        <v>693</v>
      </c>
      <c r="E24" t="s">
        <v>619</v>
      </c>
      <c r="F24" t="s">
        <v>600</v>
      </c>
      <c r="I24" s="20">
        <f>IFERROR(VLOOKUP(C24,PRSMen2017[],1,FALSE),0)</f>
        <v>104682</v>
      </c>
      <c r="J24" s="20">
        <v>14</v>
      </c>
    </row>
    <row r="25" spans="1:10" x14ac:dyDescent="0.25">
      <c r="A25" t="s">
        <v>647</v>
      </c>
      <c r="B25" t="s">
        <v>692</v>
      </c>
      <c r="C25" s="81">
        <v>104887</v>
      </c>
      <c r="D25" t="s">
        <v>665</v>
      </c>
      <c r="E25" t="s">
        <v>614</v>
      </c>
      <c r="F25" t="s">
        <v>600</v>
      </c>
      <c r="I25" s="20">
        <f>IFERROR(VLOOKUP(C25,PRSMen2017[],1,FALSE),0)</f>
        <v>0</v>
      </c>
      <c r="J25" s="20">
        <f>IF(AND(A25&gt;0,ISNUMBER(A25)),IF(fix18M[[#This Row],[ABBib]]&gt;0,J24+1,J24),0)</f>
        <v>0</v>
      </c>
    </row>
    <row r="26" spans="1:10" x14ac:dyDescent="0.25">
      <c r="A26" t="s">
        <v>636</v>
      </c>
      <c r="B26" t="s">
        <v>722</v>
      </c>
      <c r="C26" s="81">
        <v>104879</v>
      </c>
      <c r="D26" t="s">
        <v>671</v>
      </c>
      <c r="E26" t="s">
        <v>614</v>
      </c>
      <c r="F26" t="s">
        <v>600</v>
      </c>
      <c r="I26" s="20">
        <f>IFERROR(VLOOKUP(C26,PRSMen2017[],1,FALSE),0)</f>
        <v>104879</v>
      </c>
      <c r="J26" s="20">
        <v>15</v>
      </c>
    </row>
    <row r="27" spans="1:10" x14ac:dyDescent="0.25">
      <c r="A27" t="s">
        <v>643</v>
      </c>
      <c r="B27" t="s">
        <v>674</v>
      </c>
      <c r="C27" s="81">
        <v>6531949</v>
      </c>
      <c r="D27" t="s">
        <v>704</v>
      </c>
      <c r="E27" t="s">
        <v>604</v>
      </c>
      <c r="F27" t="s">
        <v>624</v>
      </c>
      <c r="I27" s="20">
        <f>IFERROR(VLOOKUP(C27,PRSMen2017[],1,FALSE),0)</f>
        <v>0</v>
      </c>
      <c r="J27" s="20">
        <f>IF(AND(A27&gt;0,ISNUMBER(A27)),IF(fix18M[[#This Row],[ABBib]]&gt;0,J26+1,J26),0)</f>
        <v>0</v>
      </c>
    </row>
    <row r="28" spans="1:10" x14ac:dyDescent="0.25">
      <c r="A28" t="s">
        <v>645</v>
      </c>
      <c r="B28" t="s">
        <v>689</v>
      </c>
      <c r="C28" s="81">
        <v>104923</v>
      </c>
      <c r="D28" t="s">
        <v>681</v>
      </c>
      <c r="E28" t="s">
        <v>614</v>
      </c>
      <c r="F28" t="s">
        <v>600</v>
      </c>
      <c r="I28" s="20">
        <f>IFERROR(VLOOKUP(C28,PRSMen2017[],1,FALSE),0)</f>
        <v>0</v>
      </c>
      <c r="J28" s="20">
        <f>IF(AND(A28&gt;0,ISNUMBER(A28)),IF(fix18M[[#This Row],[ABBib]]&gt;0,J27+1,J27),0)</f>
        <v>0</v>
      </c>
    </row>
    <row r="29" spans="1:10" x14ac:dyDescent="0.25">
      <c r="A29" t="s">
        <v>641</v>
      </c>
      <c r="B29" t="s">
        <v>677</v>
      </c>
      <c r="C29" s="81">
        <v>104882</v>
      </c>
      <c r="D29" t="s">
        <v>721</v>
      </c>
      <c r="E29" t="s">
        <v>614</v>
      </c>
      <c r="F29" t="s">
        <v>600</v>
      </c>
      <c r="I29" s="20">
        <f>IFERROR(VLOOKUP(C29,PRSMen2017[],1,FALSE),0)</f>
        <v>104882</v>
      </c>
      <c r="J29" s="20">
        <v>16</v>
      </c>
    </row>
    <row r="30" spans="1:10" x14ac:dyDescent="0.25">
      <c r="A30" t="s">
        <v>728</v>
      </c>
      <c r="B30" t="s">
        <v>680</v>
      </c>
      <c r="C30" s="81">
        <v>104696</v>
      </c>
      <c r="D30" t="s">
        <v>673</v>
      </c>
      <c r="E30" t="s">
        <v>619</v>
      </c>
      <c r="F30" t="s">
        <v>600</v>
      </c>
      <c r="I30" s="20">
        <f>IFERROR(VLOOKUP(C30,PRSMen2017[],1,FALSE),0)</f>
        <v>104696</v>
      </c>
      <c r="J30" s="20">
        <v>17</v>
      </c>
    </row>
    <row r="31" spans="1:10" x14ac:dyDescent="0.25">
      <c r="A31" t="s">
        <v>726</v>
      </c>
      <c r="B31" t="s">
        <v>667</v>
      </c>
      <c r="C31" s="81">
        <v>104686</v>
      </c>
      <c r="D31" t="s">
        <v>702</v>
      </c>
      <c r="E31" t="s">
        <v>619</v>
      </c>
      <c r="F31" t="s">
        <v>600</v>
      </c>
      <c r="I31" s="20">
        <f>IFERROR(VLOOKUP(C31,PRSMen2017[],1,FALSE),0)</f>
        <v>104686</v>
      </c>
      <c r="J31" s="20">
        <v>18</v>
      </c>
    </row>
    <row r="32" spans="1:10" x14ac:dyDescent="0.25">
      <c r="A32" t="s">
        <v>724</v>
      </c>
      <c r="B32" t="s">
        <v>718</v>
      </c>
      <c r="C32" s="81">
        <v>104905</v>
      </c>
      <c r="D32" t="s">
        <v>675</v>
      </c>
      <c r="E32" t="s">
        <v>614</v>
      </c>
      <c r="F32" t="s">
        <v>600</v>
      </c>
      <c r="I32" s="20">
        <f>IFERROR(VLOOKUP(C32,PRSMen2017[],1,FALSE),0)</f>
        <v>0</v>
      </c>
      <c r="J32" s="20">
        <f>IF(AND(A32&gt;0,ISNUMBER(A32)),IF(fix18M[[#This Row],[ABBib]]&gt;0,J31+1,J31),0)</f>
        <v>0</v>
      </c>
    </row>
    <row r="33" spans="1:10" x14ac:dyDescent="0.25">
      <c r="A33" t="s">
        <v>664</v>
      </c>
      <c r="B33" t="s">
        <v>694</v>
      </c>
      <c r="C33" s="81">
        <v>104684</v>
      </c>
      <c r="D33" t="s">
        <v>700</v>
      </c>
      <c r="E33" t="s">
        <v>619</v>
      </c>
      <c r="F33" t="s">
        <v>600</v>
      </c>
      <c r="I33" s="20">
        <f>IFERROR(VLOOKUP(C33,PRSMen2017[],1,FALSE),0)</f>
        <v>104684</v>
      </c>
      <c r="J33" s="20">
        <v>19</v>
      </c>
    </row>
    <row r="34" spans="1:10" x14ac:dyDescent="0.25">
      <c r="A34" t="s">
        <v>692</v>
      </c>
      <c r="B34" t="s">
        <v>707</v>
      </c>
      <c r="C34" s="81">
        <v>221345</v>
      </c>
      <c r="D34" t="s">
        <v>708</v>
      </c>
      <c r="E34" t="s">
        <v>619</v>
      </c>
      <c r="F34" t="s">
        <v>709</v>
      </c>
      <c r="I34" s="20">
        <f>IFERROR(VLOOKUP(C34,PRSMen2017[],1,FALSE),0)</f>
        <v>0</v>
      </c>
      <c r="J34" s="20">
        <f>IF(AND(A34&gt;0,ISNUMBER(A34)),IF(fix18M[[#This Row],[ABBib]]&gt;0,J33+1,J33),0)</f>
        <v>0</v>
      </c>
    </row>
    <row r="35" spans="1:10" x14ac:dyDescent="0.25">
      <c r="A35" t="s">
        <v>670</v>
      </c>
      <c r="B35" t="s">
        <v>697</v>
      </c>
      <c r="C35" s="81">
        <v>104681</v>
      </c>
      <c r="D35" t="s">
        <v>698</v>
      </c>
      <c r="E35" t="s">
        <v>619</v>
      </c>
      <c r="F35" t="s">
        <v>600</v>
      </c>
      <c r="I35" s="20">
        <f>IFERROR(VLOOKUP(C35,PRSMen2017[],1,FALSE),0)</f>
        <v>104681</v>
      </c>
      <c r="J35" s="20">
        <v>20</v>
      </c>
    </row>
    <row r="36" spans="1:10" s="20" customFormat="1" x14ac:dyDescent="0.25">
      <c r="C36" s="81"/>
      <c r="I36" s="20">
        <f>IFERROR(VLOOKUP(C36,PRSMen2017[],1,FALSE),0)</f>
        <v>0</v>
      </c>
      <c r="J36" s="20">
        <f>IF(AND(A36&gt;0,ISNUMBER(A36)),IF(fix18M[[#This Row],[ABBib]]&gt;0,J35+1,J35),0)</f>
        <v>0</v>
      </c>
    </row>
    <row r="37" spans="1:10" x14ac:dyDescent="0.25">
      <c r="B37" t="s">
        <v>683</v>
      </c>
      <c r="C37" s="81">
        <v>104878</v>
      </c>
      <c r="D37" t="s">
        <v>684</v>
      </c>
      <c r="E37" t="s">
        <v>614</v>
      </c>
      <c r="F37" t="s">
        <v>600</v>
      </c>
      <c r="I37" s="20">
        <f>IFERROR(VLOOKUP(C37,PRSMen2017[],1,FALSE),0)</f>
        <v>104878</v>
      </c>
      <c r="J37" s="20">
        <v>0</v>
      </c>
    </row>
    <row r="38" spans="1:10" x14ac:dyDescent="0.25">
      <c r="I38" s="20">
        <f>IFERROR(VLOOKUP(C38,PRSMen2017[],1,FALSE),0)</f>
        <v>0</v>
      </c>
      <c r="J38" s="20">
        <f>IF(AND(A38&gt;0,ISNUMBER(A38)),IF(fix18M[[#This Row],[ABBib]]&gt;0,J37+1,J37),0)</f>
        <v>0</v>
      </c>
    </row>
    <row r="39" spans="1:10" x14ac:dyDescent="0.25">
      <c r="B39" t="s">
        <v>672</v>
      </c>
      <c r="C39" s="81">
        <v>959600</v>
      </c>
      <c r="D39" t="s">
        <v>668</v>
      </c>
      <c r="E39" t="s">
        <v>655</v>
      </c>
      <c r="F39" t="s">
        <v>669</v>
      </c>
      <c r="I39" s="20">
        <f>IFERROR(VLOOKUP(C39,PRSMen2017[],1,FALSE),0)</f>
        <v>0</v>
      </c>
      <c r="J39" s="20">
        <f>IF(AND(A39&gt;0,ISNUMBER(A39)),IF(fix18M[[#This Row],[ABBib]]&gt;0,J38+1,J38),0)</f>
        <v>0</v>
      </c>
    </row>
    <row r="40" spans="1:10" x14ac:dyDescent="0.25">
      <c r="B40" t="s">
        <v>726</v>
      </c>
      <c r="C40" s="81">
        <v>104277</v>
      </c>
      <c r="D40" t="s">
        <v>741</v>
      </c>
      <c r="E40" t="s">
        <v>742</v>
      </c>
      <c r="F40" t="s">
        <v>600</v>
      </c>
      <c r="I40" s="20">
        <f>IFERROR(VLOOKUP(C40,PRSMen2017[],1,FALSE),0)</f>
        <v>104277</v>
      </c>
      <c r="J40" s="20">
        <f>IF(AND(A40&gt;0,ISNUMBER(A40)),IF(fix18M[[#This Row],[ABBib]]&gt;0,J39+1,J39),0)</f>
        <v>0</v>
      </c>
    </row>
    <row r="41" spans="1:10" x14ac:dyDescent="0.25">
      <c r="I41" s="20">
        <f>IFERROR(VLOOKUP(C41,PRSMen2017[],1,FALSE),0)</f>
        <v>0</v>
      </c>
      <c r="J41" s="20">
        <f>IF(AND(A41&gt;0,ISNUMBER(A41)),IF(fix18M[[#This Row],[ABBib]]&gt;0,J40+1,J40),0)</f>
        <v>0</v>
      </c>
    </row>
    <row r="42" spans="1:10" x14ac:dyDescent="0.25">
      <c r="B42" t="s">
        <v>687</v>
      </c>
      <c r="C42" s="81">
        <v>104685</v>
      </c>
      <c r="D42" t="s">
        <v>688</v>
      </c>
      <c r="E42" t="s">
        <v>619</v>
      </c>
      <c r="F42" t="s">
        <v>600</v>
      </c>
      <c r="I42" s="20">
        <f>IFERROR(VLOOKUP(C42,PRSMen2017[],1,FALSE),0)</f>
        <v>104685</v>
      </c>
      <c r="J42" s="20">
        <f>IF(AND(A42&gt;0,ISNUMBER(A42)),IF(fix18M[[#This Row],[ABBib]]&gt;0,J41+1,J41),0)</f>
        <v>0</v>
      </c>
    </row>
    <row r="43" spans="1:10" x14ac:dyDescent="0.25">
      <c r="B43" t="s">
        <v>685</v>
      </c>
      <c r="C43" s="81">
        <v>104588</v>
      </c>
      <c r="D43" t="s">
        <v>686</v>
      </c>
      <c r="E43" t="s">
        <v>599</v>
      </c>
      <c r="F43" t="s">
        <v>600</v>
      </c>
      <c r="I43" s="20">
        <f>IFERROR(VLOOKUP(C43,PRSMen2017[],1,FALSE),0)</f>
        <v>104588</v>
      </c>
      <c r="J43" s="20">
        <f>IF(AND(A43&gt;0,ISNUMBER(A43)),IF(fix18M[[#This Row],[ABBib]]&gt;0,J42+1,J42),0)</f>
        <v>0</v>
      </c>
    </row>
    <row r="44" spans="1:10" x14ac:dyDescent="0.25">
      <c r="B44" t="s">
        <v>699</v>
      </c>
      <c r="C44" s="81">
        <v>6532638</v>
      </c>
      <c r="D44" t="s">
        <v>690</v>
      </c>
      <c r="E44" t="s">
        <v>614</v>
      </c>
      <c r="F44" t="s">
        <v>624</v>
      </c>
      <c r="I44" s="20">
        <f>IFERROR(VLOOKUP(C44,PRSMen2017[],1,FALSE),0)</f>
        <v>0</v>
      </c>
      <c r="J44" s="20">
        <f>IF(AND(A44&gt;0,ISNUMBER(A44)),IF(fix18M[[#This Row],[ABBib]]&gt;0,J43+1,J43),0)</f>
        <v>0</v>
      </c>
    </row>
    <row r="45" spans="1:10" x14ac:dyDescent="0.25">
      <c r="B45" t="s">
        <v>641</v>
      </c>
      <c r="C45" s="81">
        <v>104698</v>
      </c>
      <c r="D45" t="s">
        <v>663</v>
      </c>
      <c r="E45" t="s">
        <v>619</v>
      </c>
      <c r="F45" t="s">
        <v>600</v>
      </c>
      <c r="I45" s="20">
        <f>IFERROR(VLOOKUP(C45,PRSMen2017[],1,FALSE),0)</f>
        <v>104698</v>
      </c>
      <c r="J45" s="20">
        <f>IF(AND(A45&gt;0,ISNUMBER(A45)),IF(fix18M[[#This Row],[ABBib]]&gt;0,J44+1,J44),0)</f>
        <v>0</v>
      </c>
    </row>
    <row r="46" spans="1:10" x14ac:dyDescent="0.25">
      <c r="B46" t="s">
        <v>647</v>
      </c>
      <c r="C46" s="81">
        <v>104689</v>
      </c>
      <c r="D46" t="s">
        <v>731</v>
      </c>
      <c r="E46" t="s">
        <v>619</v>
      </c>
      <c r="F46" t="s">
        <v>600</v>
      </c>
      <c r="I46" s="20">
        <f>IFERROR(VLOOKUP(C46,PRSMen2017[],1,FALSE),0)</f>
        <v>104689</v>
      </c>
      <c r="J46" s="20">
        <f>IF(AND(A46&gt;0,ISNUMBER(A46)),IF(fix18M[[#This Row],[ABBib]]&gt;0,J45+1,J45),0)</f>
        <v>0</v>
      </c>
    </row>
    <row r="47" spans="1:10" x14ac:dyDescent="0.25">
      <c r="B47" t="s">
        <v>627</v>
      </c>
      <c r="C47" s="81">
        <v>750107</v>
      </c>
      <c r="D47" t="s">
        <v>732</v>
      </c>
      <c r="E47" t="s">
        <v>599</v>
      </c>
      <c r="F47" t="s">
        <v>733</v>
      </c>
      <c r="I47" s="20">
        <f>IFERROR(VLOOKUP(C47,PRSMen2017[],1,FALSE),0)</f>
        <v>750107</v>
      </c>
      <c r="J47" s="20">
        <f>IF(AND(A47&gt;0,ISNUMBER(A47)),IF(fix18M[[#This Row],[ABBib]]&gt;0,J46+1,J46),0)</f>
        <v>0</v>
      </c>
    </row>
    <row r="48" spans="1:10" x14ac:dyDescent="0.25">
      <c r="B48" t="s">
        <v>620</v>
      </c>
      <c r="C48" s="81">
        <v>104694</v>
      </c>
      <c r="D48" t="s">
        <v>705</v>
      </c>
      <c r="E48" t="s">
        <v>619</v>
      </c>
      <c r="F48" t="s">
        <v>600</v>
      </c>
      <c r="I48" s="20">
        <f>IFERROR(VLOOKUP(C48,PRSMen2017[],1,FALSE),0)</f>
        <v>104694</v>
      </c>
      <c r="J48" s="20">
        <f>IF(AND(A48&gt;0,ISNUMBER(A48)),IF(fix18M[[#This Row],[ABBib]]&gt;0,J47+1,J47),0)</f>
        <v>0</v>
      </c>
    </row>
    <row r="49" spans="1:10" x14ac:dyDescent="0.25">
      <c r="B49" t="s">
        <v>611</v>
      </c>
      <c r="C49" s="81">
        <v>104469</v>
      </c>
      <c r="D49" t="s">
        <v>737</v>
      </c>
      <c r="E49" t="s">
        <v>604</v>
      </c>
      <c r="F49" t="s">
        <v>600</v>
      </c>
      <c r="I49" s="20">
        <f>IFERROR(VLOOKUP(C49,PRSMen2017[],1,FALSE),0)</f>
        <v>104469</v>
      </c>
      <c r="J49" s="20">
        <f>IF(AND(A49&gt;0,ISNUMBER(A49)),IF(fix18M[[#This Row],[ABBib]]&gt;0,J48+1,J48),0)</f>
        <v>0</v>
      </c>
    </row>
    <row r="50" spans="1:10" x14ac:dyDescent="0.25">
      <c r="I50" s="20">
        <f>IFERROR(VLOOKUP(C50,PRSMen2017[],1,FALSE),0)</f>
        <v>0</v>
      </c>
      <c r="J50" s="20">
        <f>IF(AND(A50&gt;0,ISNUMBER(A50)),IF(fix18M[[#This Row],[ABBib]]&gt;0,J49+1,J49),0)</f>
        <v>0</v>
      </c>
    </row>
    <row r="51" spans="1:10" x14ac:dyDescent="0.25">
      <c r="B51" t="s">
        <v>710</v>
      </c>
      <c r="C51" s="81">
        <v>40622</v>
      </c>
      <c r="D51" t="s">
        <v>711</v>
      </c>
      <c r="E51" t="s">
        <v>712</v>
      </c>
      <c r="F51" t="s">
        <v>713</v>
      </c>
      <c r="I51" s="20">
        <f>IFERROR(VLOOKUP(C51,PRSMen2017[],1,FALSE),0)</f>
        <v>0</v>
      </c>
      <c r="J51" s="20">
        <f>IF(AND(A51&gt;0,ISNUMBER(A51)),IF(fix18M[[#This Row],[ABBib]]&gt;0,J50+1,J50),0)</f>
        <v>0</v>
      </c>
    </row>
    <row r="52" spans="1:10" x14ac:dyDescent="0.25">
      <c r="B52" t="s">
        <v>714</v>
      </c>
      <c r="C52" s="81">
        <v>104858</v>
      </c>
      <c r="D52" t="s">
        <v>715</v>
      </c>
      <c r="E52" t="s">
        <v>619</v>
      </c>
      <c r="F52" t="s">
        <v>600</v>
      </c>
      <c r="I52" s="20">
        <f>IFERROR(VLOOKUP(C52,PRSMen2017[],1,FALSE),0)</f>
        <v>0</v>
      </c>
      <c r="J52" s="20">
        <f>IF(AND(A52&gt;0,ISNUMBER(A52)),IF(fix18M[[#This Row],[ABBib]]&gt;0,J51+1,J51),0)</f>
        <v>0</v>
      </c>
    </row>
    <row r="53" spans="1:10" x14ac:dyDescent="0.25">
      <c r="B53" t="s">
        <v>716</v>
      </c>
      <c r="C53" s="81">
        <v>104875</v>
      </c>
      <c r="D53" t="s">
        <v>719</v>
      </c>
      <c r="E53" t="s">
        <v>614</v>
      </c>
      <c r="F53" t="s">
        <v>600</v>
      </c>
      <c r="I53" s="20">
        <f>IFERROR(VLOOKUP(C53,PRSMen2017[],1,FALSE),0)</f>
        <v>0</v>
      </c>
      <c r="J53" s="20">
        <f>IF(AND(A53&gt;0,ISNUMBER(A53)),IF(fix18M[[#This Row],[ABBib]]&gt;0,J52+1,J52),0)</f>
        <v>0</v>
      </c>
    </row>
    <row r="54" spans="1:10" x14ac:dyDescent="0.25">
      <c r="B54" t="s">
        <v>703</v>
      </c>
      <c r="C54" s="81">
        <v>104877</v>
      </c>
      <c r="D54" t="s">
        <v>678</v>
      </c>
      <c r="E54" t="s">
        <v>614</v>
      </c>
      <c r="F54" t="s">
        <v>600</v>
      </c>
      <c r="I54" s="20">
        <f>IFERROR(VLOOKUP(C54,PRSMen2017[],1,FALSE),0)</f>
        <v>104877</v>
      </c>
      <c r="J54" s="20">
        <f>IF(AND(A54&gt;0,ISNUMBER(A54)),IF(fix18M[[#This Row],[ABBib]]&gt;0,J53+1,J53),0)</f>
        <v>0</v>
      </c>
    </row>
    <row r="55" spans="1:10" x14ac:dyDescent="0.25">
      <c r="B55" t="s">
        <v>664</v>
      </c>
      <c r="C55" s="81">
        <v>104683</v>
      </c>
      <c r="D55" t="s">
        <v>725</v>
      </c>
      <c r="E55" t="s">
        <v>619</v>
      </c>
      <c r="F55" t="s">
        <v>600</v>
      </c>
      <c r="I55" s="20">
        <f>IFERROR(VLOOKUP(C55,PRSMen2017[],1,FALSE),0)</f>
        <v>104683</v>
      </c>
      <c r="J55" s="20">
        <f>IF(AND(A55&gt;0,ISNUMBER(A55)),IF(fix18M[[#This Row],[ABBib]]&gt;0,J54+1,J54),0)</f>
        <v>0</v>
      </c>
    </row>
    <row r="56" spans="1:10" x14ac:dyDescent="0.25">
      <c r="B56" t="s">
        <v>724</v>
      </c>
      <c r="C56" s="81">
        <v>104801</v>
      </c>
      <c r="D56" t="s">
        <v>727</v>
      </c>
      <c r="E56" t="s">
        <v>619</v>
      </c>
      <c r="F56" t="s">
        <v>600</v>
      </c>
      <c r="I56" s="20">
        <f>IFERROR(VLOOKUP(C56,PRSMen2017[],1,FALSE),0)</f>
        <v>0</v>
      </c>
      <c r="J56" s="20">
        <f>IF(AND(A56&gt;0,ISNUMBER(A56)),IF(fix18M[[#This Row],[ABBib]]&gt;0,J55+1,J55),0)</f>
        <v>0</v>
      </c>
    </row>
    <row r="57" spans="1:10" x14ac:dyDescent="0.25">
      <c r="B57" t="s">
        <v>643</v>
      </c>
      <c r="C57" s="81">
        <v>104163</v>
      </c>
      <c r="D57" t="s">
        <v>730</v>
      </c>
      <c r="E57" t="s">
        <v>712</v>
      </c>
      <c r="F57" t="s">
        <v>600</v>
      </c>
      <c r="I57" s="20">
        <f>IFERROR(VLOOKUP(C57,PRSMen2017[],1,FALSE),0)</f>
        <v>0</v>
      </c>
      <c r="J57" s="20">
        <f>IF(AND(A57&gt;0,ISNUMBER(A57)),IF(fix18M[[#This Row],[ABBib]]&gt;0,J56+1,J56),0)</f>
        <v>0</v>
      </c>
    </row>
    <row r="58" spans="1:10" x14ac:dyDescent="0.25">
      <c r="B58" t="s">
        <v>602</v>
      </c>
      <c r="C58" s="81">
        <v>104538</v>
      </c>
      <c r="D58" t="s">
        <v>653</v>
      </c>
      <c r="E58" t="s">
        <v>604</v>
      </c>
      <c r="F58" t="s">
        <v>600</v>
      </c>
      <c r="I58" s="20">
        <f>IFERROR(VLOOKUP(C58,PRSMen2017[],1,FALSE),0)</f>
        <v>0</v>
      </c>
      <c r="J58" s="20">
        <f>IF(AND(A58&gt;0,ISNUMBER(A58)),IF(fix18M[[#This Row],[ABBib]]&gt;0,J57+1,J57),0)</f>
        <v>0</v>
      </c>
    </row>
    <row r="59" spans="1:10" x14ac:dyDescent="0.25">
      <c r="B59" t="s">
        <v>625</v>
      </c>
      <c r="C59" s="81">
        <v>104883</v>
      </c>
      <c r="D59" t="s">
        <v>706</v>
      </c>
      <c r="E59" t="s">
        <v>614</v>
      </c>
      <c r="F59" t="s">
        <v>600</v>
      </c>
      <c r="I59" s="20">
        <f>IFERROR(VLOOKUP(C59,PRSMen2017[],1,FALSE),0)</f>
        <v>104883</v>
      </c>
      <c r="J59" s="20">
        <f>IF(AND(A59&gt;0,ISNUMBER(A59)),IF(fix18M[[#This Row],[ABBib]]&gt;0,J58+1,J58),0)</f>
        <v>0</v>
      </c>
    </row>
    <row r="60" spans="1:10" x14ac:dyDescent="0.25">
      <c r="B60" t="s">
        <v>596</v>
      </c>
      <c r="C60" s="81">
        <v>104687</v>
      </c>
      <c r="D60" t="s">
        <v>736</v>
      </c>
      <c r="E60" t="s">
        <v>619</v>
      </c>
      <c r="F60" t="s">
        <v>600</v>
      </c>
      <c r="I60" s="20">
        <f>IFERROR(VLOOKUP(C60,PRSMen2017[],1,FALSE),0)</f>
        <v>104687</v>
      </c>
      <c r="J60" s="20">
        <f>IF(AND(A60&gt;0,ISNUMBER(A60)),IF(fix18M[[#This Row],[ABBib]]&gt;0,J59+1,J59),0)</f>
        <v>0</v>
      </c>
    </row>
    <row r="61" spans="1:10" x14ac:dyDescent="0.25">
      <c r="A61">
        <v>56</v>
      </c>
      <c r="B61">
        <v>56</v>
      </c>
      <c r="C61">
        <v>999999</v>
      </c>
      <c r="D61" t="s">
        <v>313</v>
      </c>
      <c r="I61" s="20">
        <f>IFERROR(VLOOKUP(C61,PRSMen2017[],1,FALSE),0)</f>
        <v>0</v>
      </c>
      <c r="J61" s="20">
        <f>IF(AND(A61&gt;0,ISNUMBER(A61)),IF(fix18M[[#This Row],[ABBib]]&gt;0,J60+1,J60),0)</f>
        <v>0</v>
      </c>
    </row>
    <row r="62" spans="1:10" x14ac:dyDescent="0.25">
      <c r="A62">
        <v>57</v>
      </c>
      <c r="B62">
        <v>57</v>
      </c>
      <c r="C62">
        <v>999999</v>
      </c>
      <c r="D62" t="s">
        <v>313</v>
      </c>
      <c r="I62" s="20">
        <f>IFERROR(VLOOKUP(C62,PRSMen2017[],1,FALSE),0)</f>
        <v>0</v>
      </c>
      <c r="J62" s="20">
        <f>IF(AND(A62&gt;0,ISNUMBER(A62)),IF(fix18M[[#This Row],[ABBib]]&gt;0,J61+1,J61),0)</f>
        <v>0</v>
      </c>
    </row>
    <row r="63" spans="1:10" x14ac:dyDescent="0.25">
      <c r="A63">
        <v>58</v>
      </c>
      <c r="B63">
        <v>58</v>
      </c>
      <c r="C63">
        <v>999999</v>
      </c>
      <c r="D63" t="s">
        <v>313</v>
      </c>
      <c r="I63" s="20">
        <f>IFERROR(VLOOKUP(C63,PRSMen2017[],1,FALSE),0)</f>
        <v>0</v>
      </c>
      <c r="J63" s="20">
        <f>IF(AND(A63&gt;0,ISNUMBER(A63)),IF(fix18M[[#This Row],[ABBib]]&gt;0,J62+1,J62),0)</f>
        <v>0</v>
      </c>
    </row>
    <row r="64" spans="1:10" x14ac:dyDescent="0.25">
      <c r="A64">
        <v>59</v>
      </c>
      <c r="B64">
        <v>59</v>
      </c>
      <c r="C64">
        <v>999999</v>
      </c>
      <c r="D64" t="s">
        <v>313</v>
      </c>
      <c r="I64" s="20">
        <f>IFERROR(VLOOKUP(C64,PRSMen2017[],1,FALSE),0)</f>
        <v>0</v>
      </c>
      <c r="J64" s="20">
        <f>IF(AND(A64&gt;0,ISNUMBER(A64)),IF(fix18M[[#This Row],[ABBib]]&gt;0,J63+1,J63),0)</f>
        <v>0</v>
      </c>
    </row>
    <row r="65" spans="1:10" x14ac:dyDescent="0.25">
      <c r="A65">
        <v>60</v>
      </c>
      <c r="B65">
        <v>60</v>
      </c>
      <c r="C65">
        <v>999999</v>
      </c>
      <c r="D65" t="s">
        <v>313</v>
      </c>
      <c r="I65" s="20">
        <f>IFERROR(VLOOKUP(C65,PRSMen2017[],1,FALSE),0)</f>
        <v>0</v>
      </c>
      <c r="J65" s="20">
        <f>IF(AND(A65&gt;0,ISNUMBER(A65)),IF(fix18M[[#This Row],[ABBib]]&gt;0,J64+1,J64),0)</f>
        <v>0</v>
      </c>
    </row>
    <row r="66" spans="1:10" x14ac:dyDescent="0.25">
      <c r="A66">
        <v>61</v>
      </c>
      <c r="B66">
        <v>61</v>
      </c>
      <c r="C66">
        <v>999999</v>
      </c>
      <c r="D66" t="s">
        <v>313</v>
      </c>
      <c r="I66" s="20">
        <f>IFERROR(VLOOKUP(C66,PRSMen2017[],1,FALSE),0)</f>
        <v>0</v>
      </c>
      <c r="J66" s="20">
        <f>IF(AND(A66&gt;0,ISNUMBER(A66)),IF(fix18M[[#This Row],[ABBib]]&gt;0,J65+1,J65),0)</f>
        <v>0</v>
      </c>
    </row>
    <row r="67" spans="1:10" x14ac:dyDescent="0.25">
      <c r="A67">
        <v>62</v>
      </c>
      <c r="B67">
        <v>62</v>
      </c>
      <c r="C67">
        <v>999999</v>
      </c>
      <c r="D67" t="s">
        <v>313</v>
      </c>
      <c r="I67" s="20">
        <f>IFERROR(VLOOKUP(C67,PRSMen2017[],1,FALSE),0)</f>
        <v>0</v>
      </c>
      <c r="J67" s="20">
        <f>IF(AND(A67&gt;0,ISNUMBER(A67)),IF(fix18M[[#This Row],[ABBib]]&gt;0,J66+1,J66),0)</f>
        <v>0</v>
      </c>
    </row>
    <row r="68" spans="1:10" x14ac:dyDescent="0.25">
      <c r="A68">
        <v>63</v>
      </c>
      <c r="B68">
        <v>63</v>
      </c>
      <c r="C68">
        <v>999999</v>
      </c>
      <c r="D68" t="s">
        <v>313</v>
      </c>
      <c r="I68" s="20">
        <f>IFERROR(VLOOKUP(C68,PRSMen2017[],1,FALSE),0)</f>
        <v>0</v>
      </c>
      <c r="J68" s="20">
        <f>IF(AND(A68&gt;0,ISNUMBER(A68)),IF(fix18M[[#This Row],[ABBib]]&gt;0,J67+1,J67),0)</f>
        <v>0</v>
      </c>
    </row>
    <row r="69" spans="1:10" x14ac:dyDescent="0.25">
      <c r="A69">
        <v>64</v>
      </c>
      <c r="B69">
        <v>64</v>
      </c>
      <c r="C69">
        <v>999999</v>
      </c>
      <c r="D69" t="s">
        <v>313</v>
      </c>
      <c r="I69" s="20">
        <f>IFERROR(VLOOKUP(C69,PRSMen2017[],1,FALSE),0)</f>
        <v>0</v>
      </c>
      <c r="J69" s="20">
        <f>IF(AND(A69&gt;0,ISNUMBER(A69)),IF(fix18M[[#This Row],[ABBib]]&gt;0,J68+1,J68),0)</f>
        <v>0</v>
      </c>
    </row>
    <row r="70" spans="1:10" x14ac:dyDescent="0.25">
      <c r="A70">
        <v>65</v>
      </c>
      <c r="B70">
        <v>65</v>
      </c>
      <c r="C70">
        <v>999999</v>
      </c>
      <c r="D70" t="s">
        <v>313</v>
      </c>
      <c r="I70" s="20">
        <f>IFERROR(VLOOKUP(C70,PRSMen2017[],1,FALSE),0)</f>
        <v>0</v>
      </c>
      <c r="J70" s="20">
        <f>IF(AND(A70&gt;0,ISNUMBER(A70)),IF(fix18M[[#This Row],[ABBib]]&gt;0,J69+1,J69),0)</f>
        <v>0</v>
      </c>
    </row>
    <row r="71" spans="1:10" x14ac:dyDescent="0.25">
      <c r="A71">
        <v>66</v>
      </c>
      <c r="B71">
        <v>66</v>
      </c>
      <c r="C71">
        <v>999999</v>
      </c>
      <c r="D71" t="s">
        <v>313</v>
      </c>
      <c r="I71" s="20">
        <f>IFERROR(VLOOKUP(C71,PRSMen2017[],1,FALSE),0)</f>
        <v>0</v>
      </c>
      <c r="J71" s="20">
        <f>IF(AND(A71&gt;0,ISNUMBER(A71)),IF(fix18M[[#This Row],[ABBib]]&gt;0,J70+1,J70),0)</f>
        <v>0</v>
      </c>
    </row>
    <row r="72" spans="1:10" x14ac:dyDescent="0.25">
      <c r="A72">
        <v>67</v>
      </c>
      <c r="B72">
        <v>67</v>
      </c>
      <c r="C72">
        <v>999999</v>
      </c>
      <c r="D72" t="s">
        <v>313</v>
      </c>
      <c r="I72" s="20">
        <f>IFERROR(VLOOKUP(C72,PRSMen2017[],1,FALSE),0)</f>
        <v>0</v>
      </c>
      <c r="J72" s="20">
        <f>IF(AND(A72&gt;0,ISNUMBER(A72)),IF(fix18M[[#This Row],[ABBib]]&gt;0,J71+1,J71),0)</f>
        <v>0</v>
      </c>
    </row>
    <row r="73" spans="1:10" x14ac:dyDescent="0.25">
      <c r="A73">
        <v>68</v>
      </c>
      <c r="B73">
        <v>68</v>
      </c>
      <c r="C73">
        <v>999999</v>
      </c>
      <c r="D73" t="s">
        <v>313</v>
      </c>
      <c r="I73" s="20">
        <f>IFERROR(VLOOKUP(C73,PRSMen2017[],1,FALSE),0)</f>
        <v>0</v>
      </c>
      <c r="J73" s="20">
        <f>IF(AND(A73&gt;0,ISNUMBER(A73)),IF(fix18M[[#This Row],[ABBib]]&gt;0,J72+1,J72),0)</f>
        <v>0</v>
      </c>
    </row>
    <row r="74" spans="1:10" x14ac:dyDescent="0.25">
      <c r="A74">
        <v>69</v>
      </c>
      <c r="B74">
        <v>69</v>
      </c>
      <c r="C74">
        <v>999999</v>
      </c>
      <c r="D74" t="s">
        <v>313</v>
      </c>
      <c r="I74" s="20">
        <f>IFERROR(VLOOKUP(C74,PRSMen2017[],1,FALSE),0)</f>
        <v>0</v>
      </c>
      <c r="J74" s="20">
        <f>IF(AND(A74&gt;0,ISNUMBER(A74)),IF(fix18M[[#This Row],[ABBib]]&gt;0,J73+1,J73),0)</f>
        <v>0</v>
      </c>
    </row>
    <row r="75" spans="1:10" x14ac:dyDescent="0.25">
      <c r="A75">
        <v>70</v>
      </c>
      <c r="B75">
        <v>70</v>
      </c>
      <c r="C75">
        <v>999999</v>
      </c>
      <c r="D75" t="s">
        <v>313</v>
      </c>
      <c r="I75" s="20">
        <f>IFERROR(VLOOKUP(C75,PRSMen2017[],1,FALSE),0)</f>
        <v>0</v>
      </c>
      <c r="J75" s="20">
        <f>IF(AND(A75&gt;0,ISNUMBER(A75)),IF(fix18M[[#This Row],[ABBib]]&gt;0,J74+1,J74),0)</f>
        <v>0</v>
      </c>
    </row>
    <row r="76" spans="1:10" x14ac:dyDescent="0.25">
      <c r="A76">
        <v>71</v>
      </c>
      <c r="B76">
        <v>71</v>
      </c>
      <c r="C76">
        <v>999999</v>
      </c>
      <c r="D76" t="s">
        <v>313</v>
      </c>
      <c r="I76" s="20">
        <f>IFERROR(VLOOKUP(C76,PRSMen2017[],1,FALSE),0)</f>
        <v>0</v>
      </c>
      <c r="J76" s="20">
        <f>IF(AND(A76&gt;0,ISNUMBER(A76)),IF(fix18M[[#This Row],[ABBib]]&gt;0,J75+1,J75),0)</f>
        <v>0</v>
      </c>
    </row>
    <row r="77" spans="1:10" x14ac:dyDescent="0.25">
      <c r="A77">
        <v>72</v>
      </c>
      <c r="B77">
        <v>72</v>
      </c>
      <c r="C77">
        <v>999999</v>
      </c>
      <c r="D77" t="s">
        <v>313</v>
      </c>
      <c r="I77" s="20">
        <f>IFERROR(VLOOKUP(C77,PRSMen2017[],1,FALSE),0)</f>
        <v>0</v>
      </c>
      <c r="J77" s="20">
        <f>IF(AND(A77&gt;0,ISNUMBER(A77)),IF(fix18M[[#This Row],[ABBib]]&gt;0,J76+1,J76),0)</f>
        <v>0</v>
      </c>
    </row>
    <row r="78" spans="1:10" x14ac:dyDescent="0.25">
      <c r="A78">
        <v>73</v>
      </c>
      <c r="B78">
        <v>73</v>
      </c>
      <c r="C78">
        <v>999999</v>
      </c>
      <c r="D78" t="s">
        <v>313</v>
      </c>
      <c r="I78" s="20">
        <f>IFERROR(VLOOKUP(C78,PRSMen2017[],1,FALSE),0)</f>
        <v>0</v>
      </c>
      <c r="J78" s="20">
        <f>IF(AND(A78&gt;0,ISNUMBER(A78)),IF(fix18M[[#This Row],[ABBib]]&gt;0,J77+1,J77),0)</f>
        <v>0</v>
      </c>
    </row>
    <row r="79" spans="1:10" x14ac:dyDescent="0.25">
      <c r="A79">
        <v>74</v>
      </c>
      <c r="B79">
        <v>74</v>
      </c>
      <c r="C79">
        <v>999999</v>
      </c>
      <c r="D79" t="s">
        <v>313</v>
      </c>
      <c r="I79" s="20">
        <f>IFERROR(VLOOKUP(C79,PRSMen2017[],1,FALSE),0)</f>
        <v>0</v>
      </c>
      <c r="J79" s="20">
        <f>IF(AND(A79&gt;0,ISNUMBER(A79)),IF(fix18M[[#This Row],[ABBib]]&gt;0,J78+1,J78),0)</f>
        <v>0</v>
      </c>
    </row>
    <row r="80" spans="1:10" x14ac:dyDescent="0.25">
      <c r="A80">
        <v>75</v>
      </c>
      <c r="B80">
        <v>75</v>
      </c>
      <c r="C80">
        <v>999999</v>
      </c>
      <c r="D80" t="s">
        <v>313</v>
      </c>
      <c r="I80" s="20">
        <f>IFERROR(VLOOKUP(C80,PRSMen2017[],1,FALSE),0)</f>
        <v>0</v>
      </c>
      <c r="J80" s="20">
        <f>IF(AND(A80&gt;0,ISNUMBER(A80)),IF(fix18M[[#This Row],[ABBib]]&gt;0,J79+1,J79),0)</f>
        <v>0</v>
      </c>
    </row>
    <row r="81" spans="1:10" x14ac:dyDescent="0.25">
      <c r="A81">
        <v>76</v>
      </c>
      <c r="B81">
        <v>76</v>
      </c>
      <c r="C81">
        <v>999999</v>
      </c>
      <c r="D81" t="s">
        <v>313</v>
      </c>
      <c r="I81" s="20">
        <f>IFERROR(VLOOKUP(C81,PRSMen2017[],1,FALSE),0)</f>
        <v>0</v>
      </c>
      <c r="J81" s="20">
        <f>IF(AND(A81&gt;0,ISNUMBER(A81)),IF(fix18M[[#This Row],[ABBib]]&gt;0,J80+1,J80),0)</f>
        <v>0</v>
      </c>
    </row>
    <row r="82" spans="1:10" x14ac:dyDescent="0.25">
      <c r="A82">
        <v>77</v>
      </c>
      <c r="B82">
        <v>77</v>
      </c>
      <c r="C82">
        <v>999999</v>
      </c>
      <c r="D82" t="s">
        <v>313</v>
      </c>
      <c r="I82" s="20">
        <f>IFERROR(VLOOKUP(C82,PRSMen2017[],1,FALSE),0)</f>
        <v>0</v>
      </c>
      <c r="J82" s="20">
        <f>IF(AND(A82&gt;0,ISNUMBER(A82)),IF(fix18M[[#This Row],[ABBib]]&gt;0,J81+1,J81),0)</f>
        <v>0</v>
      </c>
    </row>
    <row r="83" spans="1:10" x14ac:dyDescent="0.25">
      <c r="A83">
        <v>78</v>
      </c>
      <c r="B83">
        <v>78</v>
      </c>
      <c r="C83">
        <v>999999</v>
      </c>
      <c r="D83" t="s">
        <v>313</v>
      </c>
      <c r="I83" s="20">
        <f>IFERROR(VLOOKUP(C83,PRSMen2017[],1,FALSE),0)</f>
        <v>0</v>
      </c>
      <c r="J83" s="20">
        <f>IF(AND(A83&gt;0,ISNUMBER(A83)),IF(fix18M[[#This Row],[ABBib]]&gt;0,J82+1,J82),0)</f>
        <v>0</v>
      </c>
    </row>
    <row r="84" spans="1:10" x14ac:dyDescent="0.25">
      <c r="A84">
        <v>79</v>
      </c>
      <c r="B84">
        <v>79</v>
      </c>
      <c r="C84">
        <v>999999</v>
      </c>
      <c r="D84" t="s">
        <v>313</v>
      </c>
      <c r="I84" s="20">
        <f>IFERROR(VLOOKUP(C84,PRSMen2017[],1,FALSE),0)</f>
        <v>0</v>
      </c>
      <c r="J84" s="20">
        <f>IF(AND(A84&gt;0,ISNUMBER(A84)),IF(fix18M[[#This Row],[ABBib]]&gt;0,J83+1,J83),0)</f>
        <v>0</v>
      </c>
    </row>
    <row r="85" spans="1:10" x14ac:dyDescent="0.25">
      <c r="A85">
        <v>80</v>
      </c>
      <c r="B85">
        <v>80</v>
      </c>
      <c r="C85">
        <v>999999</v>
      </c>
      <c r="D85" t="s">
        <v>313</v>
      </c>
      <c r="I85" s="20">
        <f>IFERROR(VLOOKUP(C85,PRSMen2017[],1,FALSE),0)</f>
        <v>0</v>
      </c>
      <c r="J85" s="20">
        <f>IF(AND(A85&gt;0,ISNUMBER(A85)),IF(fix18M[[#This Row],[ABBib]]&gt;0,J84+1,J84),0)</f>
        <v>0</v>
      </c>
    </row>
    <row r="86" spans="1:10" x14ac:dyDescent="0.25">
      <c r="A86">
        <v>81</v>
      </c>
      <c r="B86">
        <v>81</v>
      </c>
      <c r="C86">
        <v>999999</v>
      </c>
      <c r="D86" t="s">
        <v>313</v>
      </c>
      <c r="I86" s="20">
        <f>IFERROR(VLOOKUP(C86,PRSMen2017[],1,FALSE),0)</f>
        <v>0</v>
      </c>
      <c r="J86" s="20">
        <f>IF(AND(A86&gt;0,ISNUMBER(A86)),IF(fix18M[[#This Row],[ABBib]]&gt;0,J85+1,J85),0)</f>
        <v>0</v>
      </c>
    </row>
    <row r="87" spans="1:10" x14ac:dyDescent="0.25">
      <c r="A87">
        <v>82</v>
      </c>
      <c r="B87">
        <v>82</v>
      </c>
      <c r="C87">
        <v>999999</v>
      </c>
      <c r="D87" t="s">
        <v>313</v>
      </c>
      <c r="I87" s="20">
        <f>IFERROR(VLOOKUP(C87,PRSMen2017[],1,FALSE),0)</f>
        <v>0</v>
      </c>
      <c r="J87" s="20">
        <f>IF(AND(A87&gt;0,ISNUMBER(A87)),IF(fix18M[[#This Row],[ABBib]]&gt;0,J86+1,J86),0)</f>
        <v>0</v>
      </c>
    </row>
    <row r="88" spans="1:10" x14ac:dyDescent="0.25">
      <c r="A88">
        <v>83</v>
      </c>
      <c r="B88">
        <v>83</v>
      </c>
      <c r="C88">
        <v>999999</v>
      </c>
      <c r="D88" t="s">
        <v>313</v>
      </c>
      <c r="I88" s="20">
        <f>IFERROR(VLOOKUP(C88,PRSMen2017[],1,FALSE),0)</f>
        <v>0</v>
      </c>
      <c r="J88" s="20">
        <f>IF(AND(A88&gt;0,ISNUMBER(A88)),IF(fix18M[[#This Row],[ABBib]]&gt;0,J87+1,J87),0)</f>
        <v>0</v>
      </c>
    </row>
    <row r="89" spans="1:10" x14ac:dyDescent="0.25">
      <c r="A89">
        <v>84</v>
      </c>
      <c r="B89">
        <v>84</v>
      </c>
      <c r="C89">
        <v>999999</v>
      </c>
      <c r="D89" t="s">
        <v>313</v>
      </c>
      <c r="I89" s="20">
        <f>IFERROR(VLOOKUP(C89,PRSMen2017[],1,FALSE),0)</f>
        <v>0</v>
      </c>
      <c r="J89" s="20">
        <f>IF(AND(A89&gt;0,ISNUMBER(A89)),IF(fix18M[[#This Row],[ABBib]]&gt;0,J88+1,J88),0)</f>
        <v>0</v>
      </c>
    </row>
    <row r="90" spans="1:10" x14ac:dyDescent="0.25">
      <c r="A90">
        <v>85</v>
      </c>
      <c r="B90">
        <v>85</v>
      </c>
      <c r="C90">
        <v>999999</v>
      </c>
      <c r="D90" t="s">
        <v>313</v>
      </c>
      <c r="I90" s="20">
        <f>IFERROR(VLOOKUP(C90,PRSMen2017[],1,FALSE),0)</f>
        <v>0</v>
      </c>
      <c r="J90" s="20">
        <f>IF(AND(A90&gt;0,ISNUMBER(A90)),IF(fix18M[[#This Row],[ABBib]]&gt;0,J89+1,J89),0)</f>
        <v>0</v>
      </c>
    </row>
    <row r="91" spans="1:10" x14ac:dyDescent="0.25">
      <c r="A91">
        <v>86</v>
      </c>
      <c r="B91">
        <v>86</v>
      </c>
      <c r="C91">
        <v>999999</v>
      </c>
      <c r="D91" t="s">
        <v>313</v>
      </c>
      <c r="I91" s="20">
        <f>IFERROR(VLOOKUP(C91,PRSMen2017[],1,FALSE),0)</f>
        <v>0</v>
      </c>
      <c r="J91" s="20">
        <f>IF(AND(A91&gt;0,ISNUMBER(A91)),IF(fix18M[[#This Row],[ABBib]]&gt;0,J90+1,J90),0)</f>
        <v>0</v>
      </c>
    </row>
    <row r="92" spans="1:10" x14ac:dyDescent="0.25">
      <c r="A92">
        <v>87</v>
      </c>
      <c r="B92">
        <v>87</v>
      </c>
      <c r="C92">
        <v>999999</v>
      </c>
      <c r="D92" t="s">
        <v>313</v>
      </c>
      <c r="I92" s="20">
        <f>IFERROR(VLOOKUP(C92,PRSMen2017[],1,FALSE),0)</f>
        <v>0</v>
      </c>
      <c r="J92" s="20">
        <f>IF(AND(A92&gt;0,ISNUMBER(A92)),IF(fix18M[[#This Row],[ABBib]]&gt;0,J91+1,J91),0)</f>
        <v>0</v>
      </c>
    </row>
    <row r="93" spans="1:10" x14ac:dyDescent="0.25">
      <c r="A93">
        <v>88</v>
      </c>
      <c r="B93">
        <v>88</v>
      </c>
      <c r="C93">
        <v>999999</v>
      </c>
      <c r="D93" t="s">
        <v>313</v>
      </c>
      <c r="I93" s="20">
        <f>IFERROR(VLOOKUP(C93,PRSMen2017[],1,FALSE),0)</f>
        <v>0</v>
      </c>
      <c r="J93" s="20">
        <f>IF(AND(A93&gt;0,ISNUMBER(A93)),IF(fix18M[[#This Row],[ABBib]]&gt;0,J92+1,J92),0)</f>
        <v>0</v>
      </c>
    </row>
    <row r="94" spans="1:10" x14ac:dyDescent="0.25">
      <c r="A94">
        <v>89</v>
      </c>
      <c r="B94">
        <v>89</v>
      </c>
      <c r="C94">
        <v>999999</v>
      </c>
      <c r="D94" t="s">
        <v>313</v>
      </c>
      <c r="I94" s="20">
        <f>IFERROR(VLOOKUP(C94,PRSMen2017[],1,FALSE),0)</f>
        <v>0</v>
      </c>
      <c r="J94" s="20">
        <f>IF(AND(A94&gt;0,ISNUMBER(A94)),IF(fix18M[[#This Row],[ABBib]]&gt;0,J93+1,J93),0)</f>
        <v>0</v>
      </c>
    </row>
    <row r="95" spans="1:10" x14ac:dyDescent="0.25">
      <c r="A95">
        <v>90</v>
      </c>
      <c r="B95">
        <v>90</v>
      </c>
      <c r="C95">
        <v>999999</v>
      </c>
      <c r="D95" t="s">
        <v>313</v>
      </c>
      <c r="I95" s="20">
        <f>IFERROR(VLOOKUP(C95,PRSMen2017[],1,FALSE),0)</f>
        <v>0</v>
      </c>
      <c r="J95" s="20">
        <f>IF(AND(A95&gt;0,ISNUMBER(A95)),IF(fix18M[[#This Row],[ABBib]]&gt;0,J94+1,J94),0)</f>
        <v>0</v>
      </c>
    </row>
    <row r="96" spans="1:10" x14ac:dyDescent="0.25">
      <c r="A96">
        <v>91</v>
      </c>
      <c r="B96">
        <v>91</v>
      </c>
      <c r="C96">
        <v>999999</v>
      </c>
      <c r="D96" t="s">
        <v>313</v>
      </c>
      <c r="I96" s="20">
        <f>IFERROR(VLOOKUP(C96,PRSMen2017[],1,FALSE),0)</f>
        <v>0</v>
      </c>
      <c r="J96" s="20">
        <f>IF(AND(A96&gt;0,ISNUMBER(A96)),IF(fix18M[[#This Row],[ABBib]]&gt;0,J95+1,J95),0)</f>
        <v>0</v>
      </c>
    </row>
    <row r="97" spans="1:10" x14ac:dyDescent="0.25">
      <c r="A97">
        <v>92</v>
      </c>
      <c r="B97">
        <v>92</v>
      </c>
      <c r="C97">
        <v>999999</v>
      </c>
      <c r="D97" t="s">
        <v>313</v>
      </c>
      <c r="I97" s="20">
        <f>IFERROR(VLOOKUP(C97,PRSMen2017[],1,FALSE),0)</f>
        <v>0</v>
      </c>
      <c r="J97" s="20">
        <f>IF(AND(A97&gt;0,ISNUMBER(A97)),IF(fix18M[[#This Row],[ABBib]]&gt;0,J96+1,J96),0)</f>
        <v>0</v>
      </c>
    </row>
    <row r="98" spans="1:10" x14ac:dyDescent="0.25">
      <c r="A98">
        <v>93</v>
      </c>
      <c r="B98">
        <v>93</v>
      </c>
      <c r="C98">
        <v>999999</v>
      </c>
      <c r="D98" t="s">
        <v>313</v>
      </c>
      <c r="I98" s="20">
        <f>IFERROR(VLOOKUP(C98,PRSMen2017[],1,FALSE),0)</f>
        <v>0</v>
      </c>
      <c r="J98" s="20">
        <f>IF(AND(A98&gt;0,ISNUMBER(A98)),IF(fix18M[[#This Row],[ABBib]]&gt;0,J97+1,J97),0)</f>
        <v>0</v>
      </c>
    </row>
    <row r="99" spans="1:10" x14ac:dyDescent="0.25">
      <c r="A99">
        <v>94</v>
      </c>
      <c r="B99">
        <v>94</v>
      </c>
      <c r="C99">
        <v>999999</v>
      </c>
      <c r="D99" t="s">
        <v>313</v>
      </c>
      <c r="I99" s="20">
        <f>IFERROR(VLOOKUP(C99,PRSMen2017[],1,FALSE),0)</f>
        <v>0</v>
      </c>
      <c r="J99" s="20">
        <f>IF(AND(A99&gt;0,ISNUMBER(A99)),IF(fix18M[[#This Row],[ABBib]]&gt;0,J98+1,J98),0)</f>
        <v>0</v>
      </c>
    </row>
    <row r="100" spans="1:10" x14ac:dyDescent="0.25">
      <c r="A100">
        <v>95</v>
      </c>
      <c r="B100">
        <v>95</v>
      </c>
      <c r="C100">
        <v>999999</v>
      </c>
      <c r="D100" t="s">
        <v>313</v>
      </c>
      <c r="I100" s="20">
        <f>IFERROR(VLOOKUP(C100,PRSMen2017[],1,FALSE),0)</f>
        <v>0</v>
      </c>
      <c r="J100" s="20">
        <f>IF(AND(A100&gt;0,ISNUMBER(A100)),IF(fix18M[[#This Row],[ABBib]]&gt;0,J99+1,J99),0)</f>
        <v>0</v>
      </c>
    </row>
    <row r="101" spans="1:10" x14ac:dyDescent="0.25">
      <c r="A101">
        <v>96</v>
      </c>
      <c r="B101">
        <v>96</v>
      </c>
      <c r="C101">
        <v>999999</v>
      </c>
      <c r="D101" t="s">
        <v>313</v>
      </c>
      <c r="I101" s="20">
        <f>IFERROR(VLOOKUP(C101,PRSMen2017[],1,FALSE),0)</f>
        <v>0</v>
      </c>
      <c r="J101" s="20">
        <f>IF(AND(A101&gt;0,ISNUMBER(A101)),IF(fix18M[[#This Row],[ABBib]]&gt;0,J100+1,J100),0)</f>
        <v>0</v>
      </c>
    </row>
    <row r="102" spans="1:10" x14ac:dyDescent="0.25">
      <c r="A102">
        <v>97</v>
      </c>
      <c r="B102">
        <v>97</v>
      </c>
      <c r="C102">
        <v>999999</v>
      </c>
      <c r="D102" t="s">
        <v>313</v>
      </c>
      <c r="I102" s="20">
        <f>IFERROR(VLOOKUP(C102,PRSMen2017[],1,FALSE),0)</f>
        <v>0</v>
      </c>
      <c r="J102" s="20">
        <f>IF(AND(A102&gt;0,ISNUMBER(A102)),IF(fix18M[[#This Row],[ABBib]]&gt;0,J101+1,J101),0)</f>
        <v>0</v>
      </c>
    </row>
    <row r="103" spans="1:10" x14ac:dyDescent="0.25">
      <c r="A103">
        <v>98</v>
      </c>
      <c r="B103">
        <v>98</v>
      </c>
      <c r="C103">
        <v>999999</v>
      </c>
      <c r="D103" t="s">
        <v>313</v>
      </c>
      <c r="I103" s="20">
        <f>IFERROR(VLOOKUP(C103,PRSMen2017[],1,FALSE),0)</f>
        <v>0</v>
      </c>
      <c r="J103" s="20">
        <f>IF(AND(A103&gt;0,ISNUMBER(A103)),IF(fix18M[[#This Row],[ABBib]]&gt;0,J102+1,J102),0)</f>
        <v>0</v>
      </c>
    </row>
    <row r="104" spans="1:10" x14ac:dyDescent="0.25">
      <c r="A104">
        <v>99</v>
      </c>
      <c r="B104">
        <v>99</v>
      </c>
      <c r="C104">
        <v>999999</v>
      </c>
      <c r="D104" t="s">
        <v>313</v>
      </c>
      <c r="I104" s="20">
        <f>IFERROR(VLOOKUP(C104,PRSMen2017[],1,FALSE),0)</f>
        <v>0</v>
      </c>
      <c r="J104" s="20">
        <f>IF(AND(A104&gt;0,ISNUMBER(A104)),IF(fix18M[[#This Row],[ABBib]]&gt;0,J103+1,J103),0)</f>
        <v>0</v>
      </c>
    </row>
    <row r="105" spans="1:10" x14ac:dyDescent="0.25">
      <c r="A105">
        <v>100</v>
      </c>
      <c r="B105">
        <v>100</v>
      </c>
      <c r="C105">
        <v>999999</v>
      </c>
      <c r="D105" t="s">
        <v>313</v>
      </c>
      <c r="I105" s="20">
        <f>IFERROR(VLOOKUP(C105,PRSMen2017[],1,FALSE),0)</f>
        <v>0</v>
      </c>
      <c r="J105" s="20">
        <f>IF(AND(A105&gt;0,ISNUMBER(A105)),IF(fix18M[[#This Row],[ABBib]]&gt;0,J104+1,J104),0)</f>
        <v>0</v>
      </c>
    </row>
    <row r="106" spans="1:10" x14ac:dyDescent="0.25">
      <c r="A106">
        <v>101</v>
      </c>
      <c r="B106">
        <v>101</v>
      </c>
      <c r="C106">
        <v>999999</v>
      </c>
      <c r="D106" t="s">
        <v>313</v>
      </c>
      <c r="I106" s="20">
        <f>IFERROR(VLOOKUP(C106,PRSMen2017[],1,FALSE),0)</f>
        <v>0</v>
      </c>
      <c r="J106" s="20">
        <f>IF(AND(A106&gt;0,ISNUMBER(A106)),IF(fix18M[[#This Row],[ABBib]]&gt;0,J105+1,J105),0)</f>
        <v>0</v>
      </c>
    </row>
    <row r="107" spans="1:10" x14ac:dyDescent="0.25">
      <c r="A107">
        <v>102</v>
      </c>
      <c r="B107">
        <v>102</v>
      </c>
      <c r="C107">
        <v>999999</v>
      </c>
      <c r="D107" t="s">
        <v>313</v>
      </c>
      <c r="I107" s="20">
        <f>IFERROR(VLOOKUP(C107,PRSMen2017[],1,FALSE),0)</f>
        <v>0</v>
      </c>
      <c r="J107" s="20">
        <f>IF(AND(A107&gt;0,ISNUMBER(A107)),IF(fix18M[[#This Row],[ABBib]]&gt;0,J106+1,J106),0)</f>
        <v>0</v>
      </c>
    </row>
    <row r="108" spans="1:10" x14ac:dyDescent="0.25">
      <c r="A108">
        <v>103</v>
      </c>
      <c r="B108">
        <v>103</v>
      </c>
      <c r="C108">
        <v>999999</v>
      </c>
      <c r="D108" t="s">
        <v>313</v>
      </c>
      <c r="I108" s="20">
        <f>IFERROR(VLOOKUP(C108,PRSMen2017[],1,FALSE),0)</f>
        <v>0</v>
      </c>
      <c r="J108" s="20">
        <f>IF(AND(A108&gt;0,ISNUMBER(A108)),IF(fix18M[[#This Row],[ABBib]]&gt;0,J107+1,J107),0)</f>
        <v>0</v>
      </c>
    </row>
    <row r="109" spans="1:10" x14ac:dyDescent="0.25">
      <c r="A109">
        <v>104</v>
      </c>
      <c r="B109">
        <v>104</v>
      </c>
      <c r="C109">
        <v>999999</v>
      </c>
      <c r="D109" t="s">
        <v>313</v>
      </c>
      <c r="I109" s="20">
        <f>IFERROR(VLOOKUP(C109,PRSMen2017[],1,FALSE),0)</f>
        <v>0</v>
      </c>
      <c r="J109" s="20">
        <f>IF(AND(A109&gt;0,ISNUMBER(A109)),IF(fix18M[[#This Row],[ABBib]]&gt;0,J108+1,J108),0)</f>
        <v>0</v>
      </c>
    </row>
    <row r="110" spans="1:10" x14ac:dyDescent="0.25">
      <c r="A110">
        <v>105</v>
      </c>
      <c r="B110">
        <v>105</v>
      </c>
      <c r="C110">
        <v>999999</v>
      </c>
      <c r="D110" t="s">
        <v>313</v>
      </c>
      <c r="I110" s="20">
        <f>IFERROR(VLOOKUP(C110,PRSMen2017[],1,FALSE),0)</f>
        <v>0</v>
      </c>
      <c r="J110" s="20">
        <f>IF(AND(A110&gt;0,ISNUMBER(A110)),IF(fix18M[[#This Row],[ABBib]]&gt;0,J109+1,J109),0)</f>
        <v>0</v>
      </c>
    </row>
    <row r="111" spans="1:10" x14ac:dyDescent="0.25">
      <c r="A111">
        <v>106</v>
      </c>
      <c r="B111">
        <v>106</v>
      </c>
      <c r="C111">
        <v>999999</v>
      </c>
      <c r="D111" t="s">
        <v>313</v>
      </c>
      <c r="I111" s="20">
        <f>IFERROR(VLOOKUP(C111,PRSMen2017[],1,FALSE),0)</f>
        <v>0</v>
      </c>
      <c r="J111" s="20">
        <f>IF(AND(A111&gt;0,ISNUMBER(A111)),IF(fix18M[[#This Row],[ABBib]]&gt;0,J110+1,J110),0)</f>
        <v>0</v>
      </c>
    </row>
    <row r="112" spans="1:10" x14ac:dyDescent="0.25">
      <c r="A112">
        <v>107</v>
      </c>
      <c r="B112">
        <v>107</v>
      </c>
      <c r="C112">
        <v>999999</v>
      </c>
      <c r="D112" t="s">
        <v>313</v>
      </c>
      <c r="I112" s="20">
        <f>IFERROR(VLOOKUP(C112,PRSMen2017[],1,FALSE),0)</f>
        <v>0</v>
      </c>
      <c r="J112" s="20">
        <f>IF(AND(A112&gt;0,ISNUMBER(A112)),IF(fix18M[[#This Row],[ABBib]]&gt;0,J111+1,J111),0)</f>
        <v>0</v>
      </c>
    </row>
    <row r="113" spans="1:10" x14ac:dyDescent="0.25">
      <c r="A113">
        <v>108</v>
      </c>
      <c r="B113">
        <v>108</v>
      </c>
      <c r="C113">
        <v>999999</v>
      </c>
      <c r="D113" t="s">
        <v>313</v>
      </c>
      <c r="I113" s="20">
        <f>IFERROR(VLOOKUP(C113,PRSMen2017[],1,FALSE),0)</f>
        <v>0</v>
      </c>
      <c r="J113" s="20">
        <f>IF(AND(A113&gt;0,ISNUMBER(A113)),IF(fix18M[[#This Row],[ABBib]]&gt;0,J112+1,J112),0)</f>
        <v>0</v>
      </c>
    </row>
    <row r="114" spans="1:10" x14ac:dyDescent="0.25">
      <c r="A114">
        <v>109</v>
      </c>
      <c r="B114">
        <v>109</v>
      </c>
      <c r="C114">
        <v>999999</v>
      </c>
      <c r="D114" t="s">
        <v>313</v>
      </c>
      <c r="I114" s="20">
        <f>IFERROR(VLOOKUP(C114,PRSMen2017[],1,FALSE),0)</f>
        <v>0</v>
      </c>
      <c r="J114" s="20">
        <f>IF(AND(A114&gt;0,ISNUMBER(A114)),IF(fix18M[[#This Row],[ABBib]]&gt;0,J113+1,J113),0)</f>
        <v>0</v>
      </c>
    </row>
    <row r="115" spans="1:10" x14ac:dyDescent="0.25">
      <c r="A115">
        <v>110</v>
      </c>
      <c r="B115">
        <v>110</v>
      </c>
      <c r="C115">
        <v>999999</v>
      </c>
      <c r="D115" t="s">
        <v>313</v>
      </c>
      <c r="I115" s="20">
        <f>IFERROR(VLOOKUP(C115,PRSMen2017[],1,FALSE),0)</f>
        <v>0</v>
      </c>
      <c r="J115" s="20">
        <f>IF(AND(A115&gt;0,ISNUMBER(A115)),IF(fix18M[[#This Row],[ABBib]]&gt;0,J114+1,J114),0)</f>
        <v>0</v>
      </c>
    </row>
    <row r="116" spans="1:10" x14ac:dyDescent="0.25">
      <c r="A116">
        <v>111</v>
      </c>
      <c r="B116">
        <v>111</v>
      </c>
      <c r="C116">
        <v>999999</v>
      </c>
      <c r="D116" t="s">
        <v>313</v>
      </c>
      <c r="I116" s="20">
        <f>IFERROR(VLOOKUP(C116,PRSMen2017[],1,FALSE),0)</f>
        <v>0</v>
      </c>
      <c r="J116" s="20">
        <f>IF(AND(A116&gt;0,ISNUMBER(A116)),IF(fix18M[[#This Row],[ABBib]]&gt;0,J115+1,J115),0)</f>
        <v>0</v>
      </c>
    </row>
    <row r="117" spans="1:10" x14ac:dyDescent="0.25">
      <c r="A117">
        <v>112</v>
      </c>
      <c r="B117">
        <v>112</v>
      </c>
      <c r="C117">
        <v>999999</v>
      </c>
      <c r="D117" t="s">
        <v>313</v>
      </c>
      <c r="I117" s="20">
        <f>IFERROR(VLOOKUP(C117,PRSMen2017[],1,FALSE),0)</f>
        <v>0</v>
      </c>
      <c r="J117" s="20">
        <f>IF(AND(A117&gt;0,ISNUMBER(A117)),IF(fix18M[[#This Row],[ABBib]]&gt;0,J116+1,J116),0)</f>
        <v>0</v>
      </c>
    </row>
    <row r="118" spans="1:10" x14ac:dyDescent="0.25">
      <c r="A118">
        <v>113</v>
      </c>
      <c r="B118">
        <v>113</v>
      </c>
      <c r="C118">
        <v>999999</v>
      </c>
      <c r="D118" t="s">
        <v>313</v>
      </c>
      <c r="I118" s="20">
        <f>IFERROR(VLOOKUP(C118,PRSMen2017[],1,FALSE),0)</f>
        <v>0</v>
      </c>
      <c r="J118" s="20">
        <f>IF(AND(A118&gt;0,ISNUMBER(A118)),IF(fix18M[[#This Row],[ABBib]]&gt;0,J117+1,J117),0)</f>
        <v>0</v>
      </c>
    </row>
    <row r="119" spans="1:10" x14ac:dyDescent="0.25">
      <c r="A119">
        <v>114</v>
      </c>
      <c r="B119">
        <v>114</v>
      </c>
      <c r="C119">
        <v>999999</v>
      </c>
      <c r="D119" t="s">
        <v>313</v>
      </c>
      <c r="I119" s="20">
        <f>IFERROR(VLOOKUP(C119,PRSMen2017[],1,FALSE),0)</f>
        <v>0</v>
      </c>
      <c r="J119" s="20">
        <f>IF(AND(A119&gt;0,ISNUMBER(A119)),IF(fix18M[[#This Row],[ABBib]]&gt;0,J118+1,J118),0)</f>
        <v>0</v>
      </c>
    </row>
    <row r="120" spans="1:10" x14ac:dyDescent="0.25">
      <c r="A120">
        <v>115</v>
      </c>
      <c r="B120">
        <v>115</v>
      </c>
      <c r="C120">
        <v>999999</v>
      </c>
      <c r="D120" t="s">
        <v>313</v>
      </c>
      <c r="I120" s="20">
        <f>IFERROR(VLOOKUP(C120,PRSMen2017[],1,FALSE),0)</f>
        <v>0</v>
      </c>
      <c r="J120" s="20">
        <f>IF(AND(A120&gt;0,ISNUMBER(A120)),IF(fix18M[[#This Row],[ABBib]]&gt;0,J119+1,J119),0)</f>
        <v>0</v>
      </c>
    </row>
    <row r="121" spans="1:10" x14ac:dyDescent="0.25">
      <c r="A121">
        <v>116</v>
      </c>
      <c r="B121">
        <v>116</v>
      </c>
      <c r="C121">
        <v>999999</v>
      </c>
      <c r="D121" t="s">
        <v>313</v>
      </c>
      <c r="I121" s="20">
        <f>IFERROR(VLOOKUP(C121,PRSMen2017[],1,FALSE),0)</f>
        <v>0</v>
      </c>
      <c r="J121" s="20">
        <f>IF(AND(A121&gt;0,ISNUMBER(A121)),IF(fix18M[[#This Row],[ABBib]]&gt;0,J120+1,J120),0)</f>
        <v>0</v>
      </c>
    </row>
    <row r="122" spans="1:10" x14ac:dyDescent="0.25">
      <c r="A122">
        <v>117</v>
      </c>
      <c r="B122">
        <v>117</v>
      </c>
      <c r="C122">
        <v>999999</v>
      </c>
      <c r="D122" t="s">
        <v>313</v>
      </c>
      <c r="I122" s="20">
        <f>IFERROR(VLOOKUP(C122,PRSMen2017[],1,FALSE),0)</f>
        <v>0</v>
      </c>
      <c r="J122" s="20">
        <f>IF(AND(A122&gt;0,ISNUMBER(A122)),IF(fix18M[[#This Row],[ABBib]]&gt;0,J121+1,J121),0)</f>
        <v>0</v>
      </c>
    </row>
    <row r="123" spans="1:10" x14ac:dyDescent="0.25">
      <c r="A123">
        <v>118</v>
      </c>
      <c r="B123">
        <v>118</v>
      </c>
      <c r="C123">
        <v>999999</v>
      </c>
      <c r="D123" t="s">
        <v>313</v>
      </c>
      <c r="I123" s="20">
        <f>IFERROR(VLOOKUP(C123,PRSMen2017[],1,FALSE),0)</f>
        <v>0</v>
      </c>
      <c r="J123" s="20">
        <f>IF(AND(A123&gt;0,ISNUMBER(A123)),IF(fix18M[[#This Row],[ABBib]]&gt;0,J122+1,J122),0)</f>
        <v>0</v>
      </c>
    </row>
    <row r="124" spans="1:10" x14ac:dyDescent="0.25">
      <c r="A124">
        <v>119</v>
      </c>
      <c r="B124">
        <v>119</v>
      </c>
      <c r="C124">
        <v>999999</v>
      </c>
      <c r="D124" t="s">
        <v>313</v>
      </c>
      <c r="I124" s="20">
        <f>IFERROR(VLOOKUP(C124,PRSMen2017[],1,FALSE),0)</f>
        <v>0</v>
      </c>
      <c r="J124" s="20">
        <f>IF(AND(A124&gt;0,ISNUMBER(A124)),IF(fix18M[[#This Row],[ABBib]]&gt;0,J123+1,J123),0)</f>
        <v>0</v>
      </c>
    </row>
    <row r="125" spans="1:10" x14ac:dyDescent="0.25">
      <c r="A125">
        <v>120</v>
      </c>
      <c r="B125">
        <v>120</v>
      </c>
      <c r="C125">
        <v>999999</v>
      </c>
      <c r="D125" t="s">
        <v>313</v>
      </c>
      <c r="I125" s="20">
        <f>IFERROR(VLOOKUP(C125,PRSMen2017[],1,FALSE),0)</f>
        <v>0</v>
      </c>
      <c r="J125" s="20">
        <f>IF(AND(A125&gt;0,ISNUMBER(A125)),IF(fix18M[[#This Row],[ABBib]]&gt;0,J124+1,J124),0)</f>
        <v>0</v>
      </c>
    </row>
    <row r="126" spans="1:10" x14ac:dyDescent="0.25">
      <c r="A126">
        <v>121</v>
      </c>
      <c r="B126">
        <v>121</v>
      </c>
      <c r="C126">
        <v>999999</v>
      </c>
      <c r="D126" t="s">
        <v>313</v>
      </c>
      <c r="I126" s="20">
        <f>IFERROR(VLOOKUP(C126,PRSMen2017[],1,FALSE),0)</f>
        <v>0</v>
      </c>
      <c r="J126" s="20">
        <f>IF(AND(A126&gt;0,ISNUMBER(A126)),IF(fix18M[[#This Row],[ABBib]]&gt;0,J125+1,J125),0)</f>
        <v>0</v>
      </c>
    </row>
    <row r="127" spans="1:10" x14ac:dyDescent="0.25">
      <c r="A127">
        <v>122</v>
      </c>
      <c r="B127">
        <v>122</v>
      </c>
      <c r="C127">
        <v>999999</v>
      </c>
      <c r="D127" t="s">
        <v>313</v>
      </c>
      <c r="I127" s="20">
        <f>IFERROR(VLOOKUP(C127,PRSMen2017[],1,FALSE),0)</f>
        <v>0</v>
      </c>
      <c r="J127" s="20">
        <f>IF(AND(A127&gt;0,ISNUMBER(A127)),IF(fix18M[[#This Row],[ABBib]]&gt;0,J126+1,J126),0)</f>
        <v>0</v>
      </c>
    </row>
    <row r="128" spans="1:10" x14ac:dyDescent="0.25">
      <c r="A128">
        <v>123</v>
      </c>
      <c r="B128">
        <v>123</v>
      </c>
      <c r="C128">
        <v>999999</v>
      </c>
      <c r="D128" t="s">
        <v>313</v>
      </c>
      <c r="I128" s="20">
        <f>IFERROR(VLOOKUP(C128,PRSMen2017[],1,FALSE),0)</f>
        <v>0</v>
      </c>
      <c r="J128" s="20">
        <f>IF(AND(A128&gt;0,ISNUMBER(A128)),IF(fix18M[[#This Row],[ABBib]]&gt;0,J127+1,J127),0)</f>
        <v>0</v>
      </c>
    </row>
    <row r="129" spans="1:10" x14ac:dyDescent="0.25">
      <c r="A129">
        <v>124</v>
      </c>
      <c r="B129">
        <v>124</v>
      </c>
      <c r="C129">
        <v>999999</v>
      </c>
      <c r="D129" t="s">
        <v>313</v>
      </c>
      <c r="I129" s="20">
        <f>IFERROR(VLOOKUP(C129,PRSMen2017[],1,FALSE),0)</f>
        <v>0</v>
      </c>
      <c r="J129" s="20">
        <f>IF(AND(A129&gt;0,ISNUMBER(A129)),IF(fix18M[[#This Row],[ABBib]]&gt;0,J128+1,J128),0)</f>
        <v>0</v>
      </c>
    </row>
    <row r="130" spans="1:10" x14ac:dyDescent="0.25">
      <c r="A130">
        <v>125</v>
      </c>
      <c r="B130">
        <v>125</v>
      </c>
      <c r="C130">
        <v>999999</v>
      </c>
      <c r="D130" t="s">
        <v>313</v>
      </c>
      <c r="I130" s="20">
        <f>IFERROR(VLOOKUP(C130,PRSMen2017[],1,FALSE),0)</f>
        <v>0</v>
      </c>
      <c r="J130" s="20">
        <f>IF(AND(A130&gt;0,ISNUMBER(A130)),IF(fix18M[[#This Row],[ABBib]]&gt;0,J129+1,J129),0)</f>
        <v>0</v>
      </c>
    </row>
    <row r="131" spans="1:10" x14ac:dyDescent="0.25">
      <c r="A131">
        <v>126</v>
      </c>
      <c r="B131">
        <v>126</v>
      </c>
      <c r="C131">
        <v>999999</v>
      </c>
      <c r="D131" t="s">
        <v>313</v>
      </c>
      <c r="I131" s="20">
        <f>IFERROR(VLOOKUP(C131,PRSMen2017[],1,FALSE),0)</f>
        <v>0</v>
      </c>
      <c r="J131" s="20">
        <f>IF(AND(A131&gt;0,ISNUMBER(A131)),IF(fix18M[[#This Row],[ABBib]]&gt;0,J130+1,J130),0)</f>
        <v>0</v>
      </c>
    </row>
    <row r="132" spans="1:10" x14ac:dyDescent="0.25">
      <c r="A132">
        <v>127</v>
      </c>
      <c r="B132">
        <v>127</v>
      </c>
      <c r="C132">
        <v>999999</v>
      </c>
      <c r="D132" t="s">
        <v>313</v>
      </c>
      <c r="I132" s="20">
        <f>IFERROR(VLOOKUP(C132,PRSMen2017[],1,FALSE),0)</f>
        <v>0</v>
      </c>
      <c r="J132" s="20">
        <f>IF(AND(A132&gt;0,ISNUMBER(A132)),IF(fix18M[[#This Row],[ABBib]]&gt;0,J131+1,J131),0)</f>
        <v>0</v>
      </c>
    </row>
    <row r="133" spans="1:10" x14ac:dyDescent="0.25">
      <c r="A133">
        <v>128</v>
      </c>
      <c r="B133">
        <v>128</v>
      </c>
      <c r="C133">
        <v>999999</v>
      </c>
      <c r="D133" t="s">
        <v>313</v>
      </c>
      <c r="I133" s="20">
        <f>IFERROR(VLOOKUP(C133,PRSMen2017[],1,FALSE),0)</f>
        <v>0</v>
      </c>
      <c r="J133" s="20">
        <f>IF(AND(A133&gt;0,ISNUMBER(A133)),IF(fix18M[[#This Row],[ABBib]]&gt;0,J132+1,J132),0)</f>
        <v>0</v>
      </c>
    </row>
    <row r="134" spans="1:10" x14ac:dyDescent="0.25">
      <c r="A134">
        <v>129</v>
      </c>
      <c r="B134">
        <v>129</v>
      </c>
      <c r="C134">
        <v>999999</v>
      </c>
      <c r="D134" t="s">
        <v>313</v>
      </c>
      <c r="I134" s="20">
        <f>IFERROR(VLOOKUP(C134,PRSMen2017[],1,FALSE),0)</f>
        <v>0</v>
      </c>
      <c r="J134" s="20">
        <f>IF(AND(A134&gt;0,ISNUMBER(A134)),IF(fix18M[[#This Row],[ABBib]]&gt;0,J133+1,J133),0)</f>
        <v>0</v>
      </c>
    </row>
    <row r="135" spans="1:10" x14ac:dyDescent="0.25">
      <c r="A135">
        <v>130</v>
      </c>
      <c r="B135">
        <v>130</v>
      </c>
      <c r="C135">
        <v>999999</v>
      </c>
      <c r="D135" t="s">
        <v>313</v>
      </c>
      <c r="I135" s="20">
        <f>IFERROR(VLOOKUP(C135,PRSMen2017[],1,FALSE),0)</f>
        <v>0</v>
      </c>
      <c r="J135" s="20">
        <f>IF(AND(A135&gt;0,ISNUMBER(A135)),IF(fix18M[[#This Row],[ABBib]]&gt;0,J134+1,J134),0)</f>
        <v>0</v>
      </c>
    </row>
    <row r="136" spans="1:10" x14ac:dyDescent="0.25">
      <c r="A136">
        <v>131</v>
      </c>
      <c r="B136">
        <v>131</v>
      </c>
      <c r="C136">
        <v>999999</v>
      </c>
      <c r="D136" t="s">
        <v>313</v>
      </c>
      <c r="I136" s="20">
        <f>IFERROR(VLOOKUP(C136,PRSMen2017[],1,FALSE),0)</f>
        <v>0</v>
      </c>
      <c r="J136" s="20">
        <f>IF(AND(A136&gt;0,ISNUMBER(A136)),IF(fix18M[[#This Row],[ABBib]]&gt;0,J135+1,J135),0)</f>
        <v>0</v>
      </c>
    </row>
    <row r="137" spans="1:10" x14ac:dyDescent="0.25">
      <c r="A137">
        <v>132</v>
      </c>
      <c r="B137">
        <v>132</v>
      </c>
      <c r="C137">
        <v>999999</v>
      </c>
      <c r="D137" t="s">
        <v>313</v>
      </c>
      <c r="I137" s="20">
        <f>IFERROR(VLOOKUP(C137,PRSMen2017[],1,FALSE),0)</f>
        <v>0</v>
      </c>
      <c r="J137" s="20">
        <f>IF(AND(A137&gt;0,ISNUMBER(A137)),IF(fix18M[[#This Row],[ABBib]]&gt;0,J136+1,J136),0)</f>
        <v>0</v>
      </c>
    </row>
    <row r="138" spans="1:10" x14ac:dyDescent="0.25">
      <c r="A138">
        <v>133</v>
      </c>
      <c r="B138">
        <v>133</v>
      </c>
      <c r="C138">
        <v>999999</v>
      </c>
      <c r="D138" t="s">
        <v>313</v>
      </c>
      <c r="I138" s="20">
        <f>IFERROR(VLOOKUP(C138,PRSMen2017[],1,FALSE),0)</f>
        <v>0</v>
      </c>
      <c r="J138" s="20">
        <f>IF(AND(A138&gt;0,ISNUMBER(A138)),IF(fix18M[[#This Row],[ABBib]]&gt;0,J137+1,J137),0)</f>
        <v>0</v>
      </c>
    </row>
    <row r="139" spans="1:10" x14ac:dyDescent="0.25">
      <c r="A139">
        <v>134</v>
      </c>
      <c r="B139">
        <v>134</v>
      </c>
      <c r="C139">
        <v>999999</v>
      </c>
      <c r="D139" t="s">
        <v>313</v>
      </c>
      <c r="I139" s="20">
        <f>IFERROR(VLOOKUP(C139,PRSMen2017[],1,FALSE),0)</f>
        <v>0</v>
      </c>
      <c r="J139" s="20">
        <f>IF(AND(A139&gt;0,ISNUMBER(A139)),IF(fix18M[[#This Row],[ABBib]]&gt;0,J138+1,J138),0)</f>
        <v>0</v>
      </c>
    </row>
    <row r="140" spans="1:10" x14ac:dyDescent="0.25">
      <c r="A140">
        <v>135</v>
      </c>
      <c r="B140">
        <v>135</v>
      </c>
      <c r="C140">
        <v>999999</v>
      </c>
      <c r="D140" t="s">
        <v>313</v>
      </c>
      <c r="I140" s="20">
        <f>IFERROR(VLOOKUP(C140,PRSMen2017[],1,FALSE),0)</f>
        <v>0</v>
      </c>
      <c r="J140" s="20">
        <f>IF(AND(A140&gt;0,ISNUMBER(A140)),IF(fix18M[[#This Row],[ABBib]]&gt;0,J139+1,J139),0)</f>
        <v>0</v>
      </c>
    </row>
    <row r="141" spans="1:10" x14ac:dyDescent="0.25">
      <c r="A141">
        <v>136</v>
      </c>
      <c r="B141">
        <v>136</v>
      </c>
      <c r="C141">
        <v>999999</v>
      </c>
      <c r="D141" t="s">
        <v>313</v>
      </c>
      <c r="I141" s="20">
        <f>IFERROR(VLOOKUP(C141,PRSMen2017[],1,FALSE),0)</f>
        <v>0</v>
      </c>
      <c r="J141" s="20">
        <f>IF(AND(A141&gt;0,ISNUMBER(A141)),IF(fix18M[[#This Row],[ABBib]]&gt;0,J140+1,J140),0)</f>
        <v>0</v>
      </c>
    </row>
    <row r="142" spans="1:10" x14ac:dyDescent="0.25">
      <c r="A142">
        <v>137</v>
      </c>
      <c r="B142">
        <v>137</v>
      </c>
      <c r="C142">
        <v>999999</v>
      </c>
      <c r="D142" t="s">
        <v>313</v>
      </c>
      <c r="I142" s="20">
        <f>IFERROR(VLOOKUP(C142,PRSMen2017[],1,FALSE),0)</f>
        <v>0</v>
      </c>
      <c r="J142" s="20">
        <f>IF(AND(A142&gt;0,ISNUMBER(A142)),IF(fix18M[[#This Row],[ABBib]]&gt;0,J141+1,J141),0)</f>
        <v>0</v>
      </c>
    </row>
    <row r="143" spans="1:10" x14ac:dyDescent="0.25">
      <c r="A143">
        <v>138</v>
      </c>
      <c r="B143">
        <v>138</v>
      </c>
      <c r="C143">
        <v>999999</v>
      </c>
      <c r="D143" t="s">
        <v>313</v>
      </c>
      <c r="I143" s="20">
        <f>IFERROR(VLOOKUP(C143,PRSMen2017[],1,FALSE),0)</f>
        <v>0</v>
      </c>
      <c r="J143" s="20">
        <f>IF(AND(A143&gt;0,ISNUMBER(A143)),IF(fix18M[[#This Row],[ABBib]]&gt;0,J142+1,J142),0)</f>
        <v>0</v>
      </c>
    </row>
    <row r="144" spans="1:10" x14ac:dyDescent="0.25">
      <c r="A144">
        <v>139</v>
      </c>
      <c r="B144">
        <v>139</v>
      </c>
      <c r="C144">
        <v>999999</v>
      </c>
      <c r="D144" t="s">
        <v>313</v>
      </c>
      <c r="I144" s="20">
        <f>IFERROR(VLOOKUP(C144,PRSMen2017[],1,FALSE),0)</f>
        <v>0</v>
      </c>
      <c r="J144" s="20">
        <f>IF(AND(A144&gt;0,ISNUMBER(A144)),IF(fix18M[[#This Row],[ABBib]]&gt;0,J143+1,J143),0)</f>
        <v>0</v>
      </c>
    </row>
    <row r="145" spans="1:10" x14ac:dyDescent="0.25">
      <c r="A145">
        <v>140</v>
      </c>
      <c r="B145">
        <v>140</v>
      </c>
      <c r="C145">
        <v>999999</v>
      </c>
      <c r="D145" t="s">
        <v>313</v>
      </c>
      <c r="I145" s="20">
        <f>IFERROR(VLOOKUP(C145,PRSMen2017[],1,FALSE),0)</f>
        <v>0</v>
      </c>
      <c r="J145" s="20">
        <f>IF(AND(A145&gt;0,ISNUMBER(A145)),IF(fix18M[[#This Row],[ABBib]]&gt;0,J144+1,J144),0)</f>
        <v>0</v>
      </c>
    </row>
    <row r="146" spans="1:10" x14ac:dyDescent="0.25">
      <c r="A146">
        <v>141</v>
      </c>
      <c r="B146">
        <v>141</v>
      </c>
      <c r="C146">
        <v>999999</v>
      </c>
      <c r="D146" t="s">
        <v>313</v>
      </c>
      <c r="I146" s="20">
        <f>IFERROR(VLOOKUP(C146,PRSMen2017[],1,FALSE),0)</f>
        <v>0</v>
      </c>
      <c r="J146" s="20">
        <f>IF(AND(A146&gt;0,ISNUMBER(A146)),IF(fix18M[[#This Row],[ABBib]]&gt;0,J145+1,J145),0)</f>
        <v>0</v>
      </c>
    </row>
    <row r="147" spans="1:10" x14ac:dyDescent="0.25">
      <c r="A147">
        <v>142</v>
      </c>
      <c r="B147">
        <v>142</v>
      </c>
      <c r="C147">
        <v>999999</v>
      </c>
      <c r="D147" t="s">
        <v>313</v>
      </c>
      <c r="I147" s="20">
        <f>IFERROR(VLOOKUP(C147,PRSMen2017[],1,FALSE),0)</f>
        <v>0</v>
      </c>
      <c r="J147" s="20">
        <f>IF(AND(A147&gt;0,ISNUMBER(A147)),IF(fix18M[[#This Row],[ABBib]]&gt;0,J146+1,J146),0)</f>
        <v>0</v>
      </c>
    </row>
    <row r="148" spans="1:10" x14ac:dyDescent="0.25">
      <c r="A148">
        <v>143</v>
      </c>
      <c r="B148">
        <v>143</v>
      </c>
      <c r="C148">
        <v>999999</v>
      </c>
      <c r="D148" t="s">
        <v>313</v>
      </c>
      <c r="I148" s="20">
        <f>IFERROR(VLOOKUP(C148,PRSMen2017[],1,FALSE),0)</f>
        <v>0</v>
      </c>
      <c r="J148" s="20">
        <f>IF(AND(A148&gt;0,ISNUMBER(A148)),IF(fix18M[[#This Row],[ABBib]]&gt;0,J147+1,J147),0)</f>
        <v>0</v>
      </c>
    </row>
    <row r="149" spans="1:10" x14ac:dyDescent="0.25">
      <c r="A149">
        <v>144</v>
      </c>
      <c r="B149">
        <v>144</v>
      </c>
      <c r="C149">
        <v>999999</v>
      </c>
      <c r="D149" t="s">
        <v>313</v>
      </c>
      <c r="I149" s="20">
        <f>IFERROR(VLOOKUP(C149,PRSMen2017[],1,FALSE),0)</f>
        <v>0</v>
      </c>
      <c r="J149" s="20">
        <f>IF(AND(A149&gt;0,ISNUMBER(A149)),IF(fix18M[[#This Row],[ABBib]]&gt;0,J148+1,J148),0)</f>
        <v>0</v>
      </c>
    </row>
    <row r="150" spans="1:10" x14ac:dyDescent="0.25">
      <c r="A150">
        <v>145</v>
      </c>
      <c r="B150">
        <v>145</v>
      </c>
      <c r="C150">
        <v>999999</v>
      </c>
      <c r="D150" t="s">
        <v>313</v>
      </c>
      <c r="I150" s="20">
        <f>IFERROR(VLOOKUP(C150,PRSMen2017[],1,FALSE),0)</f>
        <v>0</v>
      </c>
      <c r="J150" s="20">
        <f>IF(AND(A150&gt;0,ISNUMBER(A150)),IF(fix18M[[#This Row],[ABBib]]&gt;0,J149+1,J149),0)</f>
        <v>0</v>
      </c>
    </row>
    <row r="151" spans="1:10" x14ac:dyDescent="0.25">
      <c r="A151">
        <v>146</v>
      </c>
      <c r="B151">
        <v>146</v>
      </c>
      <c r="C151">
        <v>999999</v>
      </c>
      <c r="D151" t="s">
        <v>313</v>
      </c>
      <c r="I151" s="20">
        <f>IFERROR(VLOOKUP(C151,PRSMen2017[],1,FALSE),0)</f>
        <v>0</v>
      </c>
      <c r="J151" s="20">
        <f>IF(AND(A151&gt;0,ISNUMBER(A151)),IF(fix18M[[#This Row],[ABBib]]&gt;0,J150+1,J150),0)</f>
        <v>0</v>
      </c>
    </row>
    <row r="152" spans="1:10" x14ac:dyDescent="0.25">
      <c r="A152">
        <v>147</v>
      </c>
      <c r="B152">
        <v>147</v>
      </c>
      <c r="C152">
        <v>999999</v>
      </c>
      <c r="D152" t="s">
        <v>313</v>
      </c>
      <c r="I152" s="20">
        <f>IFERROR(VLOOKUP(C152,PRSMen2017[],1,FALSE),0)</f>
        <v>0</v>
      </c>
      <c r="J152" s="20">
        <f>IF(AND(A152&gt;0,ISNUMBER(A152)),IF(fix18M[[#This Row],[ABBib]]&gt;0,J151+1,J151),0)</f>
        <v>0</v>
      </c>
    </row>
    <row r="153" spans="1:10" x14ac:dyDescent="0.25">
      <c r="A153">
        <v>148</v>
      </c>
      <c r="B153">
        <v>148</v>
      </c>
      <c r="C153">
        <v>999999</v>
      </c>
      <c r="D153" t="s">
        <v>313</v>
      </c>
      <c r="I153" s="20">
        <f>IFERROR(VLOOKUP(C153,PRSMen2017[],1,FALSE),0)</f>
        <v>0</v>
      </c>
      <c r="J153" s="20">
        <f>IF(AND(A153&gt;0,ISNUMBER(A153)),IF(fix18M[[#This Row],[ABBib]]&gt;0,J152+1,J152),0)</f>
        <v>0</v>
      </c>
    </row>
    <row r="154" spans="1:10" x14ac:dyDescent="0.25">
      <c r="A154">
        <v>149</v>
      </c>
      <c r="B154">
        <v>149</v>
      </c>
      <c r="C154">
        <v>999999</v>
      </c>
      <c r="D154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workbookViewId="0"/>
  </sheetViews>
  <sheetFormatPr defaultRowHeight="15" x14ac:dyDescent="0.25"/>
  <cols>
    <col min="1" max="1" width="9" style="57" bestFit="1" customWidth="1"/>
    <col min="2" max="2" width="14" style="57" customWidth="1"/>
    <col min="3" max="3" width="13.28515625" style="57" bestFit="1" customWidth="1"/>
    <col min="4" max="4" width="9" style="57" bestFit="1" customWidth="1"/>
    <col min="5" max="5" width="5.5703125" style="57" bestFit="1" customWidth="1"/>
    <col min="6" max="7" width="9.140625" style="57"/>
    <col min="8" max="8" width="9.140625" style="13"/>
    <col min="9" max="16384" width="9.140625" style="57"/>
  </cols>
  <sheetData>
    <row r="1" spans="1:8" x14ac:dyDescent="0.25">
      <c r="A1" s="56">
        <v>100010</v>
      </c>
      <c r="B1" s="56" t="s">
        <v>54</v>
      </c>
      <c r="C1" s="57" t="s">
        <v>23</v>
      </c>
      <c r="D1" s="56" t="s">
        <v>41</v>
      </c>
      <c r="E1" s="56">
        <v>1989</v>
      </c>
      <c r="H1" s="57"/>
    </row>
    <row r="2" spans="1:8" x14ac:dyDescent="0.25">
      <c r="A2" s="56">
        <v>103942</v>
      </c>
      <c r="B2" s="56" t="s">
        <v>332</v>
      </c>
      <c r="C2" s="57" t="s">
        <v>331</v>
      </c>
      <c r="D2" s="56" t="s">
        <v>41</v>
      </c>
      <c r="E2" s="56">
        <v>1993</v>
      </c>
      <c r="H2" s="57"/>
    </row>
    <row r="3" spans="1:8" x14ac:dyDescent="0.25">
      <c r="A3" s="58">
        <v>750107</v>
      </c>
      <c r="B3" s="59" t="s">
        <v>413</v>
      </c>
      <c r="C3" s="60" t="s">
        <v>412</v>
      </c>
      <c r="D3" s="59" t="s">
        <v>41</v>
      </c>
      <c r="E3" s="59">
        <v>1998</v>
      </c>
      <c r="H3" s="57"/>
    </row>
    <row r="4" spans="1:8" x14ac:dyDescent="0.25">
      <c r="A4" s="56">
        <v>104885</v>
      </c>
      <c r="B4" s="56" t="s">
        <v>336</v>
      </c>
      <c r="C4" s="57" t="s">
        <v>335</v>
      </c>
      <c r="D4" s="56" t="s">
        <v>43</v>
      </c>
      <c r="E4" s="56">
        <v>2000</v>
      </c>
      <c r="H4" s="57"/>
    </row>
    <row r="5" spans="1:8" x14ac:dyDescent="0.25">
      <c r="A5" s="56">
        <v>104880</v>
      </c>
      <c r="B5" s="56" t="s">
        <v>337</v>
      </c>
      <c r="C5" s="57" t="s">
        <v>45</v>
      </c>
      <c r="D5" s="56" t="s">
        <v>40</v>
      </c>
      <c r="E5" s="56">
        <v>2000</v>
      </c>
      <c r="H5" s="57"/>
    </row>
    <row r="6" spans="1:8" x14ac:dyDescent="0.25">
      <c r="A6" s="56">
        <v>104680</v>
      </c>
      <c r="B6" s="56" t="s">
        <v>339</v>
      </c>
      <c r="C6" s="57" t="s">
        <v>338</v>
      </c>
      <c r="D6" s="56" t="s">
        <v>36</v>
      </c>
      <c r="E6" s="56">
        <v>1999</v>
      </c>
      <c r="H6" s="57"/>
    </row>
    <row r="7" spans="1:8" x14ac:dyDescent="0.25">
      <c r="A7" s="56">
        <v>104590</v>
      </c>
      <c r="B7" s="56" t="s">
        <v>49</v>
      </c>
      <c r="C7" s="57" t="s">
        <v>340</v>
      </c>
      <c r="D7" s="56" t="s">
        <v>38</v>
      </c>
      <c r="E7" s="56">
        <v>1998</v>
      </c>
      <c r="H7" s="57"/>
    </row>
    <row r="8" spans="1:8" x14ac:dyDescent="0.25">
      <c r="A8" s="56">
        <v>104338</v>
      </c>
      <c r="B8" s="56" t="s">
        <v>342</v>
      </c>
      <c r="C8" s="57" t="s">
        <v>341</v>
      </c>
      <c r="D8" s="56" t="s">
        <v>41</v>
      </c>
      <c r="E8" s="56">
        <v>1996</v>
      </c>
      <c r="H8" s="57"/>
    </row>
    <row r="9" spans="1:8" x14ac:dyDescent="0.25">
      <c r="A9" s="56">
        <v>104682</v>
      </c>
      <c r="B9" s="56" t="s">
        <v>344</v>
      </c>
      <c r="C9" s="57" t="s">
        <v>343</v>
      </c>
      <c r="D9" s="56" t="s">
        <v>41</v>
      </c>
      <c r="E9" s="56">
        <v>1999</v>
      </c>
      <c r="H9" s="57"/>
    </row>
    <row r="10" spans="1:8" x14ac:dyDescent="0.25">
      <c r="A10" s="56">
        <v>104686</v>
      </c>
      <c r="B10" s="56" t="s">
        <v>47</v>
      </c>
      <c r="C10" s="57" t="s">
        <v>346</v>
      </c>
      <c r="D10" s="56" t="s">
        <v>40</v>
      </c>
      <c r="E10" s="56">
        <v>1999</v>
      </c>
      <c r="H10" s="57"/>
    </row>
    <row r="11" spans="1:8" x14ac:dyDescent="0.25">
      <c r="A11" s="56">
        <v>104883</v>
      </c>
      <c r="B11" s="56" t="s">
        <v>345</v>
      </c>
      <c r="C11" s="57" t="s">
        <v>346</v>
      </c>
      <c r="D11" s="56" t="s">
        <v>40</v>
      </c>
      <c r="E11" s="56">
        <v>2000</v>
      </c>
      <c r="H11" s="57"/>
    </row>
    <row r="12" spans="1:8" x14ac:dyDescent="0.25">
      <c r="A12" s="56">
        <v>104683</v>
      </c>
      <c r="B12" s="56" t="s">
        <v>348</v>
      </c>
      <c r="C12" s="57" t="s">
        <v>347</v>
      </c>
      <c r="D12" s="56" t="s">
        <v>41</v>
      </c>
      <c r="E12" s="56">
        <v>1999</v>
      </c>
      <c r="H12" s="57"/>
    </row>
    <row r="13" spans="1:8" x14ac:dyDescent="0.25">
      <c r="A13" s="56">
        <v>104693</v>
      </c>
      <c r="B13" s="56" t="s">
        <v>5</v>
      </c>
      <c r="C13" s="57" t="s">
        <v>350</v>
      </c>
      <c r="D13" s="56" t="s">
        <v>411</v>
      </c>
      <c r="E13" s="56">
        <v>1999</v>
      </c>
      <c r="H13" s="57"/>
    </row>
    <row r="14" spans="1:8" x14ac:dyDescent="0.25">
      <c r="A14" s="56">
        <v>104694</v>
      </c>
      <c r="B14" s="56" t="s">
        <v>353</v>
      </c>
      <c r="C14" s="57" t="s">
        <v>352</v>
      </c>
      <c r="D14" s="56" t="s">
        <v>35</v>
      </c>
      <c r="E14" s="56">
        <v>1999</v>
      </c>
      <c r="H14" s="57"/>
    </row>
    <row r="15" spans="1:8" x14ac:dyDescent="0.25">
      <c r="A15" s="56">
        <v>104133</v>
      </c>
      <c r="B15" s="56" t="s">
        <v>351</v>
      </c>
      <c r="C15" s="57" t="s">
        <v>354</v>
      </c>
      <c r="D15" s="56" t="s">
        <v>40</v>
      </c>
      <c r="E15" s="56">
        <v>1994</v>
      </c>
      <c r="H15" s="57"/>
    </row>
    <row r="16" spans="1:8" x14ac:dyDescent="0.25">
      <c r="A16" s="56">
        <v>104917</v>
      </c>
      <c r="B16" s="56" t="s">
        <v>356</v>
      </c>
      <c r="C16" s="57" t="s">
        <v>355</v>
      </c>
      <c r="D16" s="56" t="s">
        <v>36</v>
      </c>
      <c r="E16" s="56">
        <v>2000</v>
      </c>
      <c r="H16" s="57"/>
    </row>
    <row r="17" spans="1:8" x14ac:dyDescent="0.25">
      <c r="A17" s="56">
        <v>104687</v>
      </c>
      <c r="B17" s="56" t="s">
        <v>358</v>
      </c>
      <c r="C17" s="57" t="s">
        <v>357</v>
      </c>
      <c r="D17" s="56" t="s">
        <v>40</v>
      </c>
      <c r="E17" s="56">
        <v>1999</v>
      </c>
      <c r="H17" s="57"/>
    </row>
    <row r="18" spans="1:8" x14ac:dyDescent="0.25">
      <c r="A18" s="56">
        <v>104581</v>
      </c>
      <c r="B18" s="56" t="s">
        <v>50</v>
      </c>
      <c r="C18" s="57" t="s">
        <v>359</v>
      </c>
      <c r="D18" s="56" t="s">
        <v>36</v>
      </c>
      <c r="E18" s="56">
        <v>1998</v>
      </c>
      <c r="H18" s="57"/>
    </row>
    <row r="19" spans="1:8" x14ac:dyDescent="0.25">
      <c r="A19" s="56">
        <v>104689</v>
      </c>
      <c r="B19" s="56" t="s">
        <v>361</v>
      </c>
      <c r="C19" s="57" t="s">
        <v>360</v>
      </c>
      <c r="D19" s="56" t="s">
        <v>41</v>
      </c>
      <c r="E19" s="56">
        <v>1999</v>
      </c>
      <c r="H19" s="57"/>
    </row>
    <row r="20" spans="1:8" x14ac:dyDescent="0.25">
      <c r="A20" s="56">
        <v>104346</v>
      </c>
      <c r="B20" s="56" t="s">
        <v>46</v>
      </c>
      <c r="C20" s="57" t="s">
        <v>362</v>
      </c>
      <c r="D20" s="56" t="s">
        <v>36</v>
      </c>
      <c r="E20" s="56">
        <v>1996</v>
      </c>
      <c r="H20" s="57"/>
    </row>
    <row r="21" spans="1:8" x14ac:dyDescent="0.25">
      <c r="A21" s="56">
        <v>104681</v>
      </c>
      <c r="B21" s="56" t="s">
        <v>364</v>
      </c>
      <c r="C21" s="57" t="s">
        <v>363</v>
      </c>
      <c r="D21" s="56" t="s">
        <v>36</v>
      </c>
      <c r="E21" s="56">
        <v>1999</v>
      </c>
      <c r="H21" s="57"/>
    </row>
    <row r="22" spans="1:8" x14ac:dyDescent="0.25">
      <c r="A22" s="56">
        <v>104247</v>
      </c>
      <c r="B22" s="56" t="s">
        <v>365</v>
      </c>
      <c r="C22" s="57" t="s">
        <v>199</v>
      </c>
      <c r="D22" s="56" t="s">
        <v>215</v>
      </c>
      <c r="E22" s="56">
        <v>1995</v>
      </c>
      <c r="H22" s="57"/>
    </row>
    <row r="23" spans="1:8" x14ac:dyDescent="0.25">
      <c r="A23" s="56">
        <v>103994</v>
      </c>
      <c r="B23" s="56" t="s">
        <v>367</v>
      </c>
      <c r="C23" s="57" t="s">
        <v>366</v>
      </c>
      <c r="D23" s="56" t="s">
        <v>36</v>
      </c>
      <c r="E23" s="56">
        <v>1993</v>
      </c>
      <c r="H23" s="57"/>
    </row>
    <row r="24" spans="1:8" x14ac:dyDescent="0.25">
      <c r="A24" s="56">
        <v>104881</v>
      </c>
      <c r="B24" s="56" t="s">
        <v>342</v>
      </c>
      <c r="C24" s="57" t="s">
        <v>368</v>
      </c>
      <c r="D24" s="56" t="s">
        <v>40</v>
      </c>
      <c r="E24" s="56">
        <v>2000</v>
      </c>
      <c r="H24" s="57"/>
    </row>
    <row r="25" spans="1:8" x14ac:dyDescent="0.25">
      <c r="A25" s="56">
        <v>104684</v>
      </c>
      <c r="B25" s="56" t="s">
        <v>370</v>
      </c>
      <c r="C25" s="57" t="s">
        <v>369</v>
      </c>
      <c r="D25" s="56" t="s">
        <v>41</v>
      </c>
      <c r="E25" s="56">
        <v>1999</v>
      </c>
      <c r="H25" s="57"/>
    </row>
    <row r="26" spans="1:8" x14ac:dyDescent="0.25">
      <c r="A26" s="56">
        <v>104918</v>
      </c>
      <c r="B26" s="56" t="s">
        <v>60</v>
      </c>
      <c r="C26" s="57" t="s">
        <v>371</v>
      </c>
      <c r="D26" s="56" t="s">
        <v>36</v>
      </c>
      <c r="E26" s="56">
        <v>2000</v>
      </c>
      <c r="H26" s="57"/>
    </row>
    <row r="27" spans="1:8" x14ac:dyDescent="0.25">
      <c r="A27" s="56">
        <v>104588</v>
      </c>
      <c r="B27" s="56" t="s">
        <v>349</v>
      </c>
      <c r="C27" s="57" t="s">
        <v>372</v>
      </c>
      <c r="D27" s="56" t="s">
        <v>41</v>
      </c>
      <c r="E27" s="56">
        <v>1998</v>
      </c>
      <c r="H27" s="57"/>
    </row>
    <row r="28" spans="1:8" x14ac:dyDescent="0.25">
      <c r="A28" s="56">
        <v>104876</v>
      </c>
      <c r="B28" s="56" t="s">
        <v>44</v>
      </c>
      <c r="C28" s="57" t="s">
        <v>373</v>
      </c>
      <c r="D28" s="56" t="s">
        <v>41</v>
      </c>
      <c r="E28" s="56">
        <v>2000</v>
      </c>
      <c r="H28" s="57"/>
    </row>
    <row r="29" spans="1:8" x14ac:dyDescent="0.25">
      <c r="A29" s="56">
        <v>104695</v>
      </c>
      <c r="B29" s="56" t="s">
        <v>375</v>
      </c>
      <c r="C29" s="57" t="s">
        <v>374</v>
      </c>
      <c r="D29" s="56" t="s">
        <v>35</v>
      </c>
      <c r="E29" s="56">
        <v>1999</v>
      </c>
      <c r="H29" s="57"/>
    </row>
    <row r="30" spans="1:8" x14ac:dyDescent="0.25">
      <c r="A30" s="56">
        <v>104156</v>
      </c>
      <c r="B30" s="56" t="s">
        <v>377</v>
      </c>
      <c r="C30" s="57" t="s">
        <v>376</v>
      </c>
      <c r="D30" s="56" t="s">
        <v>38</v>
      </c>
      <c r="E30" s="56">
        <v>1994</v>
      </c>
      <c r="H30" s="57"/>
    </row>
    <row r="31" spans="1:8" x14ac:dyDescent="0.25">
      <c r="A31" s="56">
        <v>103865</v>
      </c>
      <c r="B31" s="56" t="s">
        <v>380</v>
      </c>
      <c r="C31" s="57" t="s">
        <v>378</v>
      </c>
      <c r="D31" s="56" t="s">
        <v>36</v>
      </c>
      <c r="E31" s="56">
        <v>1992</v>
      </c>
      <c r="H31" s="57"/>
    </row>
    <row r="32" spans="1:8" x14ac:dyDescent="0.25">
      <c r="A32" s="56">
        <v>104467</v>
      </c>
      <c r="B32" s="56" t="s">
        <v>379</v>
      </c>
      <c r="C32" s="57" t="s">
        <v>378</v>
      </c>
      <c r="D32" s="56" t="s">
        <v>36</v>
      </c>
      <c r="E32" s="56">
        <v>1997</v>
      </c>
      <c r="H32" s="57"/>
    </row>
    <row r="33" spans="1:8" x14ac:dyDescent="0.25">
      <c r="A33" s="56">
        <v>104877</v>
      </c>
      <c r="B33" s="56" t="s">
        <v>382</v>
      </c>
      <c r="C33" s="57" t="s">
        <v>381</v>
      </c>
      <c r="D33" s="56" t="s">
        <v>41</v>
      </c>
      <c r="E33" s="56">
        <v>2000</v>
      </c>
      <c r="H33" s="57"/>
    </row>
    <row r="34" spans="1:8" x14ac:dyDescent="0.25">
      <c r="A34" s="56">
        <v>103729</v>
      </c>
      <c r="B34" s="56" t="s">
        <v>384</v>
      </c>
      <c r="C34" s="57" t="s">
        <v>383</v>
      </c>
      <c r="D34" s="56" t="s">
        <v>36</v>
      </c>
      <c r="E34" s="56">
        <v>1991</v>
      </c>
      <c r="H34" s="57"/>
    </row>
    <row r="35" spans="1:8" x14ac:dyDescent="0.25">
      <c r="A35" s="56">
        <v>104044</v>
      </c>
      <c r="B35" s="56" t="s">
        <v>386</v>
      </c>
      <c r="C35" s="57" t="s">
        <v>383</v>
      </c>
      <c r="D35" s="56" t="s">
        <v>36</v>
      </c>
      <c r="E35" s="56">
        <v>1993</v>
      </c>
      <c r="H35" s="57"/>
    </row>
    <row r="36" spans="1:8" x14ac:dyDescent="0.25">
      <c r="A36" s="56">
        <v>104468</v>
      </c>
      <c r="B36" s="56" t="s">
        <v>385</v>
      </c>
      <c r="C36" s="57" t="s">
        <v>383</v>
      </c>
      <c r="D36" s="56" t="s">
        <v>36</v>
      </c>
      <c r="E36" s="56">
        <v>1997</v>
      </c>
      <c r="H36" s="57"/>
    </row>
    <row r="37" spans="1:8" x14ac:dyDescent="0.25">
      <c r="A37" s="56">
        <v>104878</v>
      </c>
      <c r="B37" s="56" t="s">
        <v>388</v>
      </c>
      <c r="C37" s="57" t="s">
        <v>387</v>
      </c>
      <c r="D37" s="56" t="s">
        <v>41</v>
      </c>
      <c r="E37" s="56">
        <v>2000</v>
      </c>
      <c r="H37" s="57"/>
    </row>
    <row r="38" spans="1:8" x14ac:dyDescent="0.25">
      <c r="A38" s="56">
        <v>104882</v>
      </c>
      <c r="B38" s="56" t="s">
        <v>333</v>
      </c>
      <c r="C38" s="57" t="s">
        <v>390</v>
      </c>
      <c r="D38" s="56" t="s">
        <v>40</v>
      </c>
      <c r="E38" s="56">
        <v>2000</v>
      </c>
      <c r="H38" s="57"/>
    </row>
    <row r="39" spans="1:8" x14ac:dyDescent="0.25">
      <c r="A39" s="56">
        <v>104469</v>
      </c>
      <c r="B39" s="56" t="s">
        <v>392</v>
      </c>
      <c r="C39" s="57" t="s">
        <v>61</v>
      </c>
      <c r="D39" s="56" t="s">
        <v>43</v>
      </c>
      <c r="E39" s="56">
        <v>1997</v>
      </c>
      <c r="H39" s="57"/>
    </row>
    <row r="40" spans="1:8" x14ac:dyDescent="0.25">
      <c r="A40" s="56">
        <v>104688</v>
      </c>
      <c r="B40" s="56" t="s">
        <v>391</v>
      </c>
      <c r="C40" s="57" t="s">
        <v>61</v>
      </c>
      <c r="D40" s="56" t="s">
        <v>43</v>
      </c>
      <c r="E40" s="56">
        <v>1999</v>
      </c>
      <c r="H40" s="57"/>
    </row>
    <row r="41" spans="1:8" x14ac:dyDescent="0.25">
      <c r="A41" s="56">
        <v>104534</v>
      </c>
      <c r="B41" s="56" t="s">
        <v>394</v>
      </c>
      <c r="C41" s="57" t="s">
        <v>393</v>
      </c>
      <c r="D41" s="56" t="s">
        <v>36</v>
      </c>
      <c r="E41" s="56">
        <v>1997</v>
      </c>
      <c r="H41" s="57"/>
    </row>
    <row r="42" spans="1:8" x14ac:dyDescent="0.25">
      <c r="A42" s="56">
        <v>104354</v>
      </c>
      <c r="B42" s="56" t="s">
        <v>57</v>
      </c>
      <c r="C42" s="57" t="s">
        <v>395</v>
      </c>
      <c r="D42" s="56" t="s">
        <v>38</v>
      </c>
      <c r="E42" s="56">
        <v>1996</v>
      </c>
      <c r="H42" s="57"/>
    </row>
    <row r="43" spans="1:8" x14ac:dyDescent="0.25">
      <c r="A43" s="56">
        <v>104598</v>
      </c>
      <c r="B43" s="56" t="s">
        <v>397</v>
      </c>
      <c r="C43" s="57" t="s">
        <v>396</v>
      </c>
      <c r="D43" s="56" t="s">
        <v>35</v>
      </c>
      <c r="E43" s="56">
        <v>1998</v>
      </c>
      <c r="H43" s="57"/>
    </row>
    <row r="44" spans="1:8" x14ac:dyDescent="0.25">
      <c r="A44" s="56">
        <v>104685</v>
      </c>
      <c r="B44" s="56" t="s">
        <v>389</v>
      </c>
      <c r="C44" s="57" t="s">
        <v>398</v>
      </c>
      <c r="D44" s="56" t="s">
        <v>41</v>
      </c>
      <c r="E44" s="56">
        <v>1999</v>
      </c>
      <c r="H44" s="57"/>
    </row>
    <row r="45" spans="1:8" x14ac:dyDescent="0.25">
      <c r="A45" s="56">
        <v>104277</v>
      </c>
      <c r="B45" s="56" t="s">
        <v>400</v>
      </c>
      <c r="C45" s="57" t="s">
        <v>399</v>
      </c>
      <c r="D45" s="56" t="s">
        <v>36</v>
      </c>
      <c r="E45" s="56">
        <v>1995</v>
      </c>
      <c r="H45" s="57"/>
    </row>
    <row r="46" spans="1:8" x14ac:dyDescent="0.25">
      <c r="A46" s="56">
        <v>104690</v>
      </c>
      <c r="B46" s="56" t="s">
        <v>402</v>
      </c>
      <c r="C46" s="57" t="s">
        <v>401</v>
      </c>
      <c r="D46" s="56" t="s">
        <v>43</v>
      </c>
      <c r="E46" s="56">
        <v>1999</v>
      </c>
      <c r="H46" s="57"/>
    </row>
    <row r="47" spans="1:8" x14ac:dyDescent="0.25">
      <c r="A47" s="56">
        <v>104879</v>
      </c>
      <c r="B47" s="56" t="s">
        <v>6</v>
      </c>
      <c r="C47" s="57" t="s">
        <v>403</v>
      </c>
      <c r="D47" s="56" t="s">
        <v>41</v>
      </c>
      <c r="E47" s="56">
        <v>2000</v>
      </c>
      <c r="H47" s="57"/>
    </row>
    <row r="48" spans="1:8" x14ac:dyDescent="0.25">
      <c r="A48" s="56">
        <v>104696</v>
      </c>
      <c r="B48" s="56" t="s">
        <v>53</v>
      </c>
      <c r="C48" s="57" t="s">
        <v>404</v>
      </c>
      <c r="D48" s="56" t="s">
        <v>35</v>
      </c>
      <c r="E48" s="56">
        <v>1999</v>
      </c>
      <c r="H48" s="57"/>
    </row>
    <row r="49" spans="1:8" x14ac:dyDescent="0.25">
      <c r="A49" s="56">
        <v>104582</v>
      </c>
      <c r="B49" s="56" t="s">
        <v>59</v>
      </c>
      <c r="C49" s="57" t="s">
        <v>405</v>
      </c>
      <c r="D49" s="56" t="s">
        <v>36</v>
      </c>
      <c r="E49" s="56">
        <v>1998</v>
      </c>
      <c r="H49" s="57"/>
    </row>
    <row r="50" spans="1:8" x14ac:dyDescent="0.25">
      <c r="A50" s="56">
        <v>104697</v>
      </c>
      <c r="B50" s="56" t="s">
        <v>407</v>
      </c>
      <c r="C50" s="57" t="s">
        <v>406</v>
      </c>
      <c r="D50" s="56" t="s">
        <v>35</v>
      </c>
      <c r="E50" s="56">
        <v>1999</v>
      </c>
      <c r="H50" s="57"/>
    </row>
    <row r="51" spans="1:8" x14ac:dyDescent="0.25">
      <c r="A51" s="56">
        <v>104601</v>
      </c>
      <c r="B51" s="56" t="s">
        <v>334</v>
      </c>
      <c r="C51" s="57" t="s">
        <v>408</v>
      </c>
      <c r="D51" s="56" t="s">
        <v>36</v>
      </c>
      <c r="E51" s="56">
        <v>1998</v>
      </c>
      <c r="H51" s="57"/>
    </row>
    <row r="52" spans="1:8" x14ac:dyDescent="0.25">
      <c r="A52" s="56">
        <v>104884</v>
      </c>
      <c r="B52" s="56" t="s">
        <v>47</v>
      </c>
      <c r="C52" s="57" t="s">
        <v>409</v>
      </c>
      <c r="D52" s="56" t="s">
        <v>40</v>
      </c>
      <c r="E52" s="56">
        <v>2000</v>
      </c>
      <c r="H52" s="57"/>
    </row>
    <row r="53" spans="1:8" x14ac:dyDescent="0.25">
      <c r="A53" s="56">
        <v>104698</v>
      </c>
      <c r="B53" s="56" t="s">
        <v>410</v>
      </c>
      <c r="C53" s="57" t="s">
        <v>33</v>
      </c>
      <c r="D53" s="56" t="s">
        <v>35</v>
      </c>
      <c r="E53" s="56">
        <v>1999</v>
      </c>
      <c r="H53" s="57"/>
    </row>
    <row r="54" spans="1:8" x14ac:dyDescent="0.25">
      <c r="H54" s="57"/>
    </row>
    <row r="55" spans="1:8" x14ac:dyDescent="0.25">
      <c r="H55" s="57"/>
    </row>
    <row r="56" spans="1:8" x14ac:dyDescent="0.25">
      <c r="H56" s="57"/>
    </row>
    <row r="57" spans="1:8" x14ac:dyDescent="0.25">
      <c r="H57" s="57"/>
    </row>
    <row r="58" spans="1:8" x14ac:dyDescent="0.25">
      <c r="H58" s="57"/>
    </row>
    <row r="59" spans="1:8" x14ac:dyDescent="0.25">
      <c r="H59" s="57"/>
    </row>
    <row r="60" spans="1:8" x14ac:dyDescent="0.25">
      <c r="H60" s="57"/>
    </row>
    <row r="61" spans="1:8" x14ac:dyDescent="0.25">
      <c r="H61" s="57"/>
    </row>
    <row r="62" spans="1:8" x14ac:dyDescent="0.25">
      <c r="H62" s="57"/>
    </row>
    <row r="63" spans="1:8" x14ac:dyDescent="0.25">
      <c r="H63" s="57"/>
    </row>
    <row r="64" spans="1:8" x14ac:dyDescent="0.25">
      <c r="H64" s="57"/>
    </row>
    <row r="65" spans="8:8" x14ac:dyDescent="0.25">
      <c r="H65" s="57"/>
    </row>
    <row r="66" spans="8:8" x14ac:dyDescent="0.25">
      <c r="H66" s="57"/>
    </row>
    <row r="67" spans="8:8" x14ac:dyDescent="0.25">
      <c r="H67" s="57"/>
    </row>
    <row r="68" spans="8:8" x14ac:dyDescent="0.25">
      <c r="H68" s="57"/>
    </row>
    <row r="69" spans="8:8" x14ac:dyDescent="0.25">
      <c r="H69" s="57"/>
    </row>
    <row r="70" spans="8:8" x14ac:dyDescent="0.25">
      <c r="H70" s="57"/>
    </row>
    <row r="71" spans="8:8" x14ac:dyDescent="0.25">
      <c r="H71" s="57"/>
    </row>
    <row r="72" spans="8:8" x14ac:dyDescent="0.25">
      <c r="H72" s="57"/>
    </row>
    <row r="73" spans="8:8" x14ac:dyDescent="0.25">
      <c r="H73" s="57"/>
    </row>
    <row r="74" spans="8:8" x14ac:dyDescent="0.25">
      <c r="H74" s="57"/>
    </row>
    <row r="75" spans="8:8" x14ac:dyDescent="0.25">
      <c r="H75" s="57"/>
    </row>
    <row r="76" spans="8:8" x14ac:dyDescent="0.25">
      <c r="H76" s="57"/>
    </row>
    <row r="77" spans="8:8" x14ac:dyDescent="0.25">
      <c r="H77" s="57"/>
    </row>
    <row r="78" spans="8:8" x14ac:dyDescent="0.25">
      <c r="H78" s="57"/>
    </row>
    <row r="79" spans="8:8" x14ac:dyDescent="0.25">
      <c r="H79" s="57"/>
    </row>
    <row r="80" spans="8:8" x14ac:dyDescent="0.25">
      <c r="H80" s="57"/>
    </row>
    <row r="81" spans="8:8" x14ac:dyDescent="0.25">
      <c r="H81" s="57"/>
    </row>
    <row r="82" spans="8:8" x14ac:dyDescent="0.25">
      <c r="H82" s="57"/>
    </row>
    <row r="83" spans="8:8" x14ac:dyDescent="0.25">
      <c r="H83" s="57"/>
    </row>
    <row r="84" spans="8:8" x14ac:dyDescent="0.25">
      <c r="H84" s="57"/>
    </row>
    <row r="85" spans="8:8" x14ac:dyDescent="0.25">
      <c r="H85" s="57"/>
    </row>
    <row r="86" spans="8:8" x14ac:dyDescent="0.25">
      <c r="H86" s="57"/>
    </row>
    <row r="87" spans="8:8" x14ac:dyDescent="0.25">
      <c r="H87" s="57"/>
    </row>
    <row r="88" spans="8:8" x14ac:dyDescent="0.25">
      <c r="H88" s="57"/>
    </row>
    <row r="89" spans="8:8" x14ac:dyDescent="0.25">
      <c r="H89" s="57"/>
    </row>
    <row r="90" spans="8:8" x14ac:dyDescent="0.25">
      <c r="H90" s="57"/>
    </row>
    <row r="91" spans="8:8" x14ac:dyDescent="0.25">
      <c r="H91" s="57"/>
    </row>
    <row r="92" spans="8:8" x14ac:dyDescent="0.25">
      <c r="H92" s="57"/>
    </row>
    <row r="93" spans="8:8" x14ac:dyDescent="0.25">
      <c r="H93" s="57"/>
    </row>
    <row r="94" spans="8:8" x14ac:dyDescent="0.25">
      <c r="H94" s="57"/>
    </row>
    <row r="95" spans="8:8" x14ac:dyDescent="0.25">
      <c r="H95" s="57"/>
    </row>
    <row r="96" spans="8:8" x14ac:dyDescent="0.25">
      <c r="H96" s="57"/>
    </row>
    <row r="97" spans="8:8" x14ac:dyDescent="0.25">
      <c r="H97" s="57"/>
    </row>
    <row r="98" spans="8:8" x14ac:dyDescent="0.25">
      <c r="H98" s="57"/>
    </row>
    <row r="99" spans="8:8" x14ac:dyDescent="0.25">
      <c r="H99" s="57"/>
    </row>
    <row r="100" spans="8:8" x14ac:dyDescent="0.25">
      <c r="H100" s="57"/>
    </row>
    <row r="101" spans="8:8" x14ac:dyDescent="0.25">
      <c r="H101" s="57"/>
    </row>
    <row r="102" spans="8:8" x14ac:dyDescent="0.25">
      <c r="H102" s="57"/>
    </row>
    <row r="103" spans="8:8" x14ac:dyDescent="0.25">
      <c r="H103" s="57"/>
    </row>
    <row r="104" spans="8:8" x14ac:dyDescent="0.25">
      <c r="H104" s="57"/>
    </row>
    <row r="105" spans="8:8" x14ac:dyDescent="0.25">
      <c r="H105" s="57"/>
    </row>
    <row r="106" spans="8:8" x14ac:dyDescent="0.25">
      <c r="H106" s="57"/>
    </row>
    <row r="107" spans="8:8" x14ac:dyDescent="0.25">
      <c r="H107" s="57"/>
    </row>
    <row r="108" spans="8:8" x14ac:dyDescent="0.25">
      <c r="H108" s="57"/>
    </row>
    <row r="109" spans="8:8" x14ac:dyDescent="0.25">
      <c r="H109" s="57"/>
    </row>
    <row r="110" spans="8:8" x14ac:dyDescent="0.25">
      <c r="H110" s="57"/>
    </row>
    <row r="111" spans="8:8" x14ac:dyDescent="0.25">
      <c r="H111" s="57"/>
    </row>
    <row r="112" spans="8:8" x14ac:dyDescent="0.25">
      <c r="H112" s="57"/>
    </row>
    <row r="113" spans="8:8" x14ac:dyDescent="0.25">
      <c r="H113" s="57"/>
    </row>
    <row r="114" spans="8:8" x14ac:dyDescent="0.25">
      <c r="H114" s="57"/>
    </row>
    <row r="115" spans="8:8" x14ac:dyDescent="0.25">
      <c r="H115" s="57"/>
    </row>
    <row r="116" spans="8:8" x14ac:dyDescent="0.25">
      <c r="H116" s="57"/>
    </row>
    <row r="117" spans="8:8" x14ac:dyDescent="0.25">
      <c r="H117" s="57"/>
    </row>
    <row r="118" spans="8:8" x14ac:dyDescent="0.25">
      <c r="H118" s="57"/>
    </row>
    <row r="119" spans="8:8" x14ac:dyDescent="0.25">
      <c r="H119" s="57"/>
    </row>
    <row r="120" spans="8:8" x14ac:dyDescent="0.25">
      <c r="H120" s="57"/>
    </row>
    <row r="121" spans="8:8" x14ac:dyDescent="0.25">
      <c r="H121" s="57"/>
    </row>
    <row r="122" spans="8:8" x14ac:dyDescent="0.25">
      <c r="H122" s="57"/>
    </row>
    <row r="123" spans="8:8" x14ac:dyDescent="0.25">
      <c r="H123" s="57"/>
    </row>
    <row r="124" spans="8:8" x14ac:dyDescent="0.25">
      <c r="H124" s="57"/>
    </row>
    <row r="125" spans="8:8" x14ac:dyDescent="0.25">
      <c r="H125" s="57"/>
    </row>
    <row r="126" spans="8:8" x14ac:dyDescent="0.25">
      <c r="H126" s="57"/>
    </row>
    <row r="127" spans="8:8" x14ac:dyDescent="0.25">
      <c r="H127" s="57"/>
    </row>
    <row r="128" spans="8:8" x14ac:dyDescent="0.25">
      <c r="H128" s="57"/>
    </row>
    <row r="129" spans="8:8" x14ac:dyDescent="0.25">
      <c r="H129" s="57"/>
    </row>
    <row r="130" spans="8:8" x14ac:dyDescent="0.25">
      <c r="H130" s="57"/>
    </row>
    <row r="131" spans="8:8" x14ac:dyDescent="0.25">
      <c r="H131" s="57"/>
    </row>
    <row r="132" spans="8:8" x14ac:dyDescent="0.25">
      <c r="H132" s="57"/>
    </row>
    <row r="133" spans="8:8" x14ac:dyDescent="0.25">
      <c r="H133" s="57"/>
    </row>
    <row r="134" spans="8:8" x14ac:dyDescent="0.25">
      <c r="H134" s="57"/>
    </row>
    <row r="135" spans="8:8" x14ac:dyDescent="0.25">
      <c r="H135" s="57"/>
    </row>
    <row r="136" spans="8:8" x14ac:dyDescent="0.25">
      <c r="H136" s="57"/>
    </row>
    <row r="137" spans="8:8" x14ac:dyDescent="0.25">
      <c r="H137" s="57"/>
    </row>
    <row r="138" spans="8:8" x14ac:dyDescent="0.25">
      <c r="H138" s="57"/>
    </row>
    <row r="139" spans="8:8" x14ac:dyDescent="0.25">
      <c r="H139" s="57"/>
    </row>
    <row r="140" spans="8:8" x14ac:dyDescent="0.25">
      <c r="H140" s="57"/>
    </row>
    <row r="141" spans="8:8" x14ac:dyDescent="0.25">
      <c r="H141" s="57"/>
    </row>
    <row r="142" spans="8:8" x14ac:dyDescent="0.25">
      <c r="H142" s="57"/>
    </row>
    <row r="143" spans="8:8" x14ac:dyDescent="0.25">
      <c r="H143" s="57"/>
    </row>
    <row r="144" spans="8:8" x14ac:dyDescent="0.25">
      <c r="H144" s="57"/>
    </row>
    <row r="145" spans="8:8" x14ac:dyDescent="0.25">
      <c r="H145" s="57"/>
    </row>
    <row r="146" spans="8:8" x14ac:dyDescent="0.25">
      <c r="H146" s="57"/>
    </row>
    <row r="147" spans="8:8" x14ac:dyDescent="0.25">
      <c r="H147" s="57"/>
    </row>
    <row r="148" spans="8:8" x14ac:dyDescent="0.25">
      <c r="H148" s="57"/>
    </row>
    <row r="149" spans="8:8" x14ac:dyDescent="0.25">
      <c r="H149" s="57"/>
    </row>
    <row r="150" spans="8:8" x14ac:dyDescent="0.25">
      <c r="H150" s="57"/>
    </row>
    <row r="151" spans="8:8" x14ac:dyDescent="0.25">
      <c r="H151" s="57"/>
    </row>
    <row r="152" spans="8:8" x14ac:dyDescent="0.25">
      <c r="H152" s="57"/>
    </row>
    <row r="153" spans="8:8" x14ac:dyDescent="0.25">
      <c r="H153" s="57"/>
    </row>
    <row r="154" spans="8:8" x14ac:dyDescent="0.25">
      <c r="H154" s="57"/>
    </row>
    <row r="155" spans="8:8" x14ac:dyDescent="0.25">
      <c r="H155" s="57"/>
    </row>
    <row r="156" spans="8:8" x14ac:dyDescent="0.25">
      <c r="H156" s="57"/>
    </row>
    <row r="157" spans="8:8" x14ac:dyDescent="0.25">
      <c r="H157" s="57"/>
    </row>
    <row r="158" spans="8:8" x14ac:dyDescent="0.25">
      <c r="H158" s="57"/>
    </row>
    <row r="159" spans="8:8" x14ac:dyDescent="0.25">
      <c r="H159" s="57"/>
    </row>
    <row r="160" spans="8:8" x14ac:dyDescent="0.25">
      <c r="H160" s="57"/>
    </row>
    <row r="161" spans="8:8" x14ac:dyDescent="0.25">
      <c r="H161" s="57"/>
    </row>
    <row r="162" spans="8:8" x14ac:dyDescent="0.25">
      <c r="H162" s="57"/>
    </row>
    <row r="163" spans="8:8" x14ac:dyDescent="0.25">
      <c r="H163" s="57"/>
    </row>
    <row r="164" spans="8:8" x14ac:dyDescent="0.25">
      <c r="H164" s="57"/>
    </row>
    <row r="165" spans="8:8" x14ac:dyDescent="0.25">
      <c r="H165" s="57"/>
    </row>
    <row r="166" spans="8:8" x14ac:dyDescent="0.25">
      <c r="H166" s="57"/>
    </row>
    <row r="167" spans="8:8" x14ac:dyDescent="0.25">
      <c r="H167" s="57"/>
    </row>
    <row r="168" spans="8:8" x14ac:dyDescent="0.25">
      <c r="H168" s="57"/>
    </row>
    <row r="169" spans="8:8" x14ac:dyDescent="0.25">
      <c r="H169" s="57"/>
    </row>
    <row r="170" spans="8:8" x14ac:dyDescent="0.25">
      <c r="H170" s="57"/>
    </row>
    <row r="171" spans="8:8" x14ac:dyDescent="0.25">
      <c r="H171" s="57"/>
    </row>
    <row r="172" spans="8:8" x14ac:dyDescent="0.25">
      <c r="H172" s="57"/>
    </row>
    <row r="173" spans="8:8" x14ac:dyDescent="0.25">
      <c r="H173" s="57"/>
    </row>
    <row r="174" spans="8:8" x14ac:dyDescent="0.25">
      <c r="H174" s="57"/>
    </row>
    <row r="175" spans="8:8" x14ac:dyDescent="0.25">
      <c r="H175" s="57"/>
    </row>
    <row r="176" spans="8:8" x14ac:dyDescent="0.25">
      <c r="H176" s="57"/>
    </row>
    <row r="177" spans="8:8" x14ac:dyDescent="0.25">
      <c r="H177" s="57"/>
    </row>
    <row r="178" spans="8:8" x14ac:dyDescent="0.25">
      <c r="H178" s="57"/>
    </row>
    <row r="179" spans="8:8" x14ac:dyDescent="0.25">
      <c r="H179" s="57"/>
    </row>
    <row r="180" spans="8:8" x14ac:dyDescent="0.25">
      <c r="H180" s="57"/>
    </row>
    <row r="181" spans="8:8" x14ac:dyDescent="0.25">
      <c r="H181" s="57"/>
    </row>
    <row r="182" spans="8:8" x14ac:dyDescent="0.25">
      <c r="H182" s="57"/>
    </row>
    <row r="183" spans="8:8" x14ac:dyDescent="0.25">
      <c r="H183" s="57"/>
    </row>
    <row r="184" spans="8:8" x14ac:dyDescent="0.25">
      <c r="H184" s="57"/>
    </row>
    <row r="185" spans="8:8" x14ac:dyDescent="0.25">
      <c r="H185" s="57"/>
    </row>
    <row r="186" spans="8:8" x14ac:dyDescent="0.25">
      <c r="H186" s="57"/>
    </row>
    <row r="187" spans="8:8" x14ac:dyDescent="0.25">
      <c r="H187" s="57"/>
    </row>
    <row r="188" spans="8:8" x14ac:dyDescent="0.25">
      <c r="H188" s="57"/>
    </row>
    <row r="189" spans="8:8" x14ac:dyDescent="0.25">
      <c r="H189" s="57"/>
    </row>
    <row r="190" spans="8:8" x14ac:dyDescent="0.25">
      <c r="H190" s="57"/>
    </row>
    <row r="191" spans="8:8" x14ac:dyDescent="0.25">
      <c r="H191" s="57"/>
    </row>
    <row r="192" spans="8:8" x14ac:dyDescent="0.25">
      <c r="H192" s="57"/>
    </row>
    <row r="193" spans="8:8" x14ac:dyDescent="0.25">
      <c r="H193" s="57"/>
    </row>
    <row r="194" spans="8:8" x14ac:dyDescent="0.25">
      <c r="H194" s="57"/>
    </row>
    <row r="195" spans="8:8" x14ac:dyDescent="0.25">
      <c r="H195" s="57"/>
    </row>
    <row r="196" spans="8:8" x14ac:dyDescent="0.25">
      <c r="H196" s="57"/>
    </row>
    <row r="197" spans="8:8" x14ac:dyDescent="0.25">
      <c r="H197" s="57"/>
    </row>
    <row r="198" spans="8:8" x14ac:dyDescent="0.25">
      <c r="H198" s="57"/>
    </row>
    <row r="199" spans="8:8" x14ac:dyDescent="0.25">
      <c r="H199" s="57"/>
    </row>
    <row r="200" spans="8:8" x14ac:dyDescent="0.25">
      <c r="H200" s="57"/>
    </row>
    <row r="201" spans="8:8" x14ac:dyDescent="0.25">
      <c r="H201" s="57"/>
    </row>
    <row r="202" spans="8:8" x14ac:dyDescent="0.25">
      <c r="H202" s="57"/>
    </row>
    <row r="203" spans="8:8" x14ac:dyDescent="0.25">
      <c r="H203" s="57"/>
    </row>
    <row r="204" spans="8:8" x14ac:dyDescent="0.25">
      <c r="H204" s="57"/>
    </row>
    <row r="205" spans="8:8" x14ac:dyDescent="0.25">
      <c r="H205" s="57"/>
    </row>
    <row r="206" spans="8:8" x14ac:dyDescent="0.25">
      <c r="H206" s="57"/>
    </row>
    <row r="207" spans="8:8" x14ac:dyDescent="0.25">
      <c r="H207" s="57"/>
    </row>
    <row r="208" spans="8:8" x14ac:dyDescent="0.25">
      <c r="H208" s="57"/>
    </row>
    <row r="209" spans="8:8" x14ac:dyDescent="0.25">
      <c r="H209" s="57"/>
    </row>
    <row r="210" spans="8:8" x14ac:dyDescent="0.25">
      <c r="H210" s="57"/>
    </row>
    <row r="211" spans="8:8" x14ac:dyDescent="0.25">
      <c r="H211" s="57"/>
    </row>
    <row r="212" spans="8:8" x14ac:dyDescent="0.25">
      <c r="H212" s="57"/>
    </row>
    <row r="213" spans="8:8" x14ac:dyDescent="0.25">
      <c r="H213" s="57"/>
    </row>
    <row r="214" spans="8:8" x14ac:dyDescent="0.25">
      <c r="H214" s="57"/>
    </row>
    <row r="215" spans="8:8" x14ac:dyDescent="0.25">
      <c r="H215" s="57"/>
    </row>
    <row r="216" spans="8:8" x14ac:dyDescent="0.25">
      <c r="H216" s="57"/>
    </row>
    <row r="217" spans="8:8" x14ac:dyDescent="0.25">
      <c r="H217" s="57"/>
    </row>
    <row r="218" spans="8:8" x14ac:dyDescent="0.25">
      <c r="H218" s="57"/>
    </row>
    <row r="219" spans="8:8" x14ac:dyDescent="0.25">
      <c r="H219" s="57"/>
    </row>
    <row r="220" spans="8:8" x14ac:dyDescent="0.25">
      <c r="H220" s="57"/>
    </row>
    <row r="221" spans="8:8" x14ac:dyDescent="0.25">
      <c r="H221" s="57"/>
    </row>
    <row r="222" spans="8:8" x14ac:dyDescent="0.25">
      <c r="H222" s="57"/>
    </row>
    <row r="223" spans="8:8" x14ac:dyDescent="0.25">
      <c r="H223" s="57"/>
    </row>
    <row r="224" spans="8:8" x14ac:dyDescent="0.25">
      <c r="H224" s="57"/>
    </row>
    <row r="225" spans="8:8" x14ac:dyDescent="0.25">
      <c r="H225" s="57"/>
    </row>
    <row r="226" spans="8:8" x14ac:dyDescent="0.25">
      <c r="H226" s="57"/>
    </row>
    <row r="227" spans="8:8" x14ac:dyDescent="0.25">
      <c r="H227" s="57"/>
    </row>
    <row r="228" spans="8:8" x14ac:dyDescent="0.25">
      <c r="H228" s="57"/>
    </row>
    <row r="229" spans="8:8" x14ac:dyDescent="0.25">
      <c r="H229" s="57"/>
    </row>
    <row r="230" spans="8:8" x14ac:dyDescent="0.25">
      <c r="H230" s="57"/>
    </row>
    <row r="231" spans="8:8" x14ac:dyDescent="0.25">
      <c r="H231" s="57"/>
    </row>
    <row r="232" spans="8:8" x14ac:dyDescent="0.25">
      <c r="H232" s="57"/>
    </row>
    <row r="233" spans="8:8" x14ac:dyDescent="0.25">
      <c r="H233" s="57"/>
    </row>
    <row r="234" spans="8:8" x14ac:dyDescent="0.25">
      <c r="H234" s="57"/>
    </row>
    <row r="235" spans="8:8" x14ac:dyDescent="0.25">
      <c r="H235" s="57"/>
    </row>
    <row r="236" spans="8:8" x14ac:dyDescent="0.25">
      <c r="H236" s="57"/>
    </row>
    <row r="237" spans="8:8" x14ac:dyDescent="0.25">
      <c r="H237" s="57"/>
    </row>
    <row r="238" spans="8:8" x14ac:dyDescent="0.25">
      <c r="H238" s="57"/>
    </row>
    <row r="239" spans="8:8" x14ac:dyDescent="0.25">
      <c r="H239" s="57"/>
    </row>
    <row r="240" spans="8:8" x14ac:dyDescent="0.25">
      <c r="H240" s="57"/>
    </row>
    <row r="241" spans="8:8" x14ac:dyDescent="0.25">
      <c r="H241" s="57"/>
    </row>
    <row r="242" spans="8:8" x14ac:dyDescent="0.25">
      <c r="H242" s="57"/>
    </row>
    <row r="243" spans="8:8" x14ac:dyDescent="0.25">
      <c r="H243" s="57"/>
    </row>
    <row r="244" spans="8:8" x14ac:dyDescent="0.25">
      <c r="H244" s="57"/>
    </row>
    <row r="245" spans="8:8" x14ac:dyDescent="0.25">
      <c r="H245" s="57"/>
    </row>
    <row r="246" spans="8:8" x14ac:dyDescent="0.25">
      <c r="H246" s="57"/>
    </row>
    <row r="247" spans="8:8" x14ac:dyDescent="0.25">
      <c r="H247" s="57"/>
    </row>
    <row r="248" spans="8:8" x14ac:dyDescent="0.25">
      <c r="H248" s="57"/>
    </row>
    <row r="249" spans="8:8" x14ac:dyDescent="0.25">
      <c r="H249" s="57"/>
    </row>
    <row r="250" spans="8:8" x14ac:dyDescent="0.25">
      <c r="H250" s="57"/>
    </row>
    <row r="251" spans="8:8" x14ac:dyDescent="0.25">
      <c r="H251" s="57"/>
    </row>
    <row r="252" spans="8:8" x14ac:dyDescent="0.25">
      <c r="H252" s="57"/>
    </row>
    <row r="253" spans="8:8" x14ac:dyDescent="0.25">
      <c r="H253" s="57"/>
    </row>
    <row r="254" spans="8:8" x14ac:dyDescent="0.25">
      <c r="H254" s="57"/>
    </row>
    <row r="255" spans="8:8" x14ac:dyDescent="0.25">
      <c r="H255" s="57"/>
    </row>
    <row r="256" spans="8:8" x14ac:dyDescent="0.25">
      <c r="H256" s="57"/>
    </row>
    <row r="257" spans="8:8" x14ac:dyDescent="0.25">
      <c r="H257" s="57"/>
    </row>
    <row r="258" spans="8:8" x14ac:dyDescent="0.25">
      <c r="H258" s="57"/>
    </row>
    <row r="259" spans="8:8" x14ac:dyDescent="0.25">
      <c r="H259" s="57"/>
    </row>
    <row r="260" spans="8:8" x14ac:dyDescent="0.25">
      <c r="H260" s="57"/>
    </row>
    <row r="261" spans="8:8" x14ac:dyDescent="0.25">
      <c r="H261" s="57"/>
    </row>
    <row r="262" spans="8:8" x14ac:dyDescent="0.25">
      <c r="H262" s="57"/>
    </row>
    <row r="263" spans="8:8" x14ac:dyDescent="0.25">
      <c r="H263" s="57"/>
    </row>
    <row r="264" spans="8:8" x14ac:dyDescent="0.25">
      <c r="H264" s="57"/>
    </row>
    <row r="265" spans="8:8" x14ac:dyDescent="0.25">
      <c r="H265" s="57"/>
    </row>
    <row r="266" spans="8:8" x14ac:dyDescent="0.25">
      <c r="H266" s="57"/>
    </row>
    <row r="267" spans="8:8" x14ac:dyDescent="0.25">
      <c r="H267" s="57"/>
    </row>
    <row r="268" spans="8:8" x14ac:dyDescent="0.25">
      <c r="H268" s="57"/>
    </row>
    <row r="269" spans="8:8" x14ac:dyDescent="0.25">
      <c r="H269" s="57"/>
    </row>
    <row r="270" spans="8:8" x14ac:dyDescent="0.25">
      <c r="H270" s="57"/>
    </row>
    <row r="271" spans="8:8" x14ac:dyDescent="0.25">
      <c r="H271" s="57"/>
    </row>
    <row r="272" spans="8:8" x14ac:dyDescent="0.25">
      <c r="H272" s="57"/>
    </row>
    <row r="273" spans="8:8" x14ac:dyDescent="0.25">
      <c r="H273" s="57"/>
    </row>
    <row r="274" spans="8:8" x14ac:dyDescent="0.25">
      <c r="H274" s="57"/>
    </row>
    <row r="275" spans="8:8" x14ac:dyDescent="0.25">
      <c r="H275" s="57"/>
    </row>
    <row r="276" spans="8:8" x14ac:dyDescent="0.25">
      <c r="H276" s="57"/>
    </row>
    <row r="277" spans="8:8" x14ac:dyDescent="0.25">
      <c r="H277" s="57"/>
    </row>
    <row r="278" spans="8:8" x14ac:dyDescent="0.25">
      <c r="H278" s="57"/>
    </row>
    <row r="279" spans="8:8" x14ac:dyDescent="0.25">
      <c r="H279" s="57"/>
    </row>
    <row r="280" spans="8:8" x14ac:dyDescent="0.25">
      <c r="H280" s="57"/>
    </row>
    <row r="281" spans="8:8" x14ac:dyDescent="0.25">
      <c r="H281" s="57"/>
    </row>
    <row r="282" spans="8:8" x14ac:dyDescent="0.25">
      <c r="H282" s="57"/>
    </row>
    <row r="283" spans="8:8" x14ac:dyDescent="0.25">
      <c r="H283" s="57"/>
    </row>
    <row r="284" spans="8:8" x14ac:dyDescent="0.25">
      <c r="H284" s="57"/>
    </row>
    <row r="285" spans="8:8" x14ac:dyDescent="0.25">
      <c r="H285" s="57"/>
    </row>
    <row r="286" spans="8:8" x14ac:dyDescent="0.25">
      <c r="H286" s="57"/>
    </row>
    <row r="287" spans="8:8" x14ac:dyDescent="0.25">
      <c r="H287" s="57"/>
    </row>
    <row r="288" spans="8:8" x14ac:dyDescent="0.25">
      <c r="H288" s="57"/>
    </row>
    <row r="289" spans="8:8" x14ac:dyDescent="0.25">
      <c r="H289" s="57"/>
    </row>
    <row r="290" spans="8:8" x14ac:dyDescent="0.25">
      <c r="H290" s="57"/>
    </row>
    <row r="291" spans="8:8" x14ac:dyDescent="0.25">
      <c r="H291" s="57"/>
    </row>
    <row r="292" spans="8:8" x14ac:dyDescent="0.25">
      <c r="H292" s="57"/>
    </row>
    <row r="293" spans="8:8" x14ac:dyDescent="0.25">
      <c r="H293" s="57"/>
    </row>
    <row r="294" spans="8:8" x14ac:dyDescent="0.25">
      <c r="H294" s="57"/>
    </row>
    <row r="295" spans="8:8" x14ac:dyDescent="0.25">
      <c r="H295" s="57"/>
    </row>
    <row r="296" spans="8:8" x14ac:dyDescent="0.25">
      <c r="H296" s="57"/>
    </row>
    <row r="297" spans="8:8" x14ac:dyDescent="0.25">
      <c r="H297" s="57"/>
    </row>
    <row r="298" spans="8:8" x14ac:dyDescent="0.25">
      <c r="H298" s="57"/>
    </row>
    <row r="299" spans="8:8" x14ac:dyDescent="0.25">
      <c r="H299" s="57"/>
    </row>
    <row r="300" spans="8:8" x14ac:dyDescent="0.25">
      <c r="H300" s="57"/>
    </row>
    <row r="301" spans="8:8" x14ac:dyDescent="0.25">
      <c r="H301" s="57"/>
    </row>
    <row r="302" spans="8:8" x14ac:dyDescent="0.25">
      <c r="H302" s="57"/>
    </row>
    <row r="303" spans="8:8" x14ac:dyDescent="0.25">
      <c r="H303" s="57"/>
    </row>
    <row r="304" spans="8:8" x14ac:dyDescent="0.25">
      <c r="H304" s="57"/>
    </row>
    <row r="305" spans="8:8" x14ac:dyDescent="0.25">
      <c r="H305" s="57"/>
    </row>
    <row r="306" spans="8:8" x14ac:dyDescent="0.25">
      <c r="H306" s="57"/>
    </row>
    <row r="307" spans="8:8" x14ac:dyDescent="0.25">
      <c r="H307" s="57"/>
    </row>
    <row r="308" spans="8:8" x14ac:dyDescent="0.25">
      <c r="H308" s="57"/>
    </row>
    <row r="309" spans="8:8" x14ac:dyDescent="0.25">
      <c r="H309" s="57"/>
    </row>
    <row r="310" spans="8:8" x14ac:dyDescent="0.25">
      <c r="H310" s="57"/>
    </row>
    <row r="311" spans="8:8" x14ac:dyDescent="0.25">
      <c r="H311" s="57"/>
    </row>
    <row r="312" spans="8:8" x14ac:dyDescent="0.25">
      <c r="H312" s="57"/>
    </row>
    <row r="313" spans="8:8" x14ac:dyDescent="0.25">
      <c r="H313" s="57"/>
    </row>
    <row r="314" spans="8:8" x14ac:dyDescent="0.25">
      <c r="H314" s="57"/>
    </row>
    <row r="315" spans="8:8" x14ac:dyDescent="0.25">
      <c r="H315" s="57"/>
    </row>
    <row r="316" spans="8:8" x14ac:dyDescent="0.25">
      <c r="H316" s="57"/>
    </row>
    <row r="317" spans="8:8" x14ac:dyDescent="0.25">
      <c r="H317" s="57"/>
    </row>
    <row r="318" spans="8:8" x14ac:dyDescent="0.25">
      <c r="H318" s="57"/>
    </row>
    <row r="319" spans="8:8" x14ac:dyDescent="0.25">
      <c r="H319" s="57"/>
    </row>
    <row r="320" spans="8:8" x14ac:dyDescent="0.25">
      <c r="H320" s="57"/>
    </row>
    <row r="321" spans="8:8" x14ac:dyDescent="0.25">
      <c r="H321" s="57"/>
    </row>
    <row r="322" spans="8:8" x14ac:dyDescent="0.25">
      <c r="H322" s="57"/>
    </row>
    <row r="323" spans="8:8" x14ac:dyDescent="0.25">
      <c r="H323" s="57"/>
    </row>
    <row r="324" spans="8:8" x14ac:dyDescent="0.25">
      <c r="H324" s="57"/>
    </row>
    <row r="325" spans="8:8" x14ac:dyDescent="0.25">
      <c r="H325" s="57"/>
    </row>
    <row r="326" spans="8:8" x14ac:dyDescent="0.25">
      <c r="H326" s="57"/>
    </row>
    <row r="327" spans="8:8" x14ac:dyDescent="0.25">
      <c r="H327" s="57"/>
    </row>
    <row r="328" spans="8:8" x14ac:dyDescent="0.25">
      <c r="H328" s="57"/>
    </row>
    <row r="329" spans="8:8" x14ac:dyDescent="0.25">
      <c r="H329" s="57"/>
    </row>
    <row r="330" spans="8:8" x14ac:dyDescent="0.25">
      <c r="H330" s="57"/>
    </row>
    <row r="331" spans="8:8" x14ac:dyDescent="0.25">
      <c r="H331" s="57"/>
    </row>
  </sheetData>
  <sortState ref="A1:E53">
    <sortCondition ref="C1:C53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A22" sqref="A22:E22"/>
    </sheetView>
  </sheetViews>
  <sheetFormatPr defaultRowHeight="15" x14ac:dyDescent="0.25"/>
  <cols>
    <col min="1" max="1" width="7" bestFit="1" customWidth="1"/>
    <col min="2" max="2" width="10.42578125" bestFit="1" customWidth="1"/>
    <col min="3" max="3" width="14.140625" bestFit="1" customWidth="1"/>
    <col min="4" max="4" width="13.5703125" bestFit="1" customWidth="1"/>
    <col min="5" max="5" width="5" bestFit="1" customWidth="1"/>
  </cols>
  <sheetData>
    <row r="1" spans="1:5" x14ac:dyDescent="0.25">
      <c r="A1">
        <v>107991</v>
      </c>
      <c r="B1" t="s">
        <v>164</v>
      </c>
      <c r="C1" t="s">
        <v>23</v>
      </c>
      <c r="D1" t="s">
        <v>41</v>
      </c>
      <c r="E1">
        <v>2000</v>
      </c>
    </row>
    <row r="2" spans="1:5" x14ac:dyDescent="0.25">
      <c r="A2">
        <v>107837</v>
      </c>
      <c r="B2" t="s">
        <v>165</v>
      </c>
      <c r="C2" t="s">
        <v>24</v>
      </c>
      <c r="D2" t="s">
        <v>41</v>
      </c>
      <c r="E2">
        <v>1999</v>
      </c>
    </row>
    <row r="3" spans="1:5" x14ac:dyDescent="0.25">
      <c r="A3">
        <v>107833</v>
      </c>
      <c r="B3" t="s">
        <v>167</v>
      </c>
      <c r="C3" t="s">
        <v>166</v>
      </c>
      <c r="D3" t="s">
        <v>36</v>
      </c>
      <c r="E3">
        <v>1999</v>
      </c>
    </row>
    <row r="4" spans="1:5" x14ac:dyDescent="0.25">
      <c r="A4">
        <v>107746</v>
      </c>
      <c r="B4" t="s">
        <v>29</v>
      </c>
      <c r="C4" t="s">
        <v>168</v>
      </c>
      <c r="D4" t="s">
        <v>35</v>
      </c>
      <c r="E4">
        <v>1998</v>
      </c>
    </row>
    <row r="5" spans="1:5" x14ac:dyDescent="0.25">
      <c r="A5">
        <v>107750</v>
      </c>
      <c r="B5" t="s">
        <v>170</v>
      </c>
      <c r="C5" t="s">
        <v>169</v>
      </c>
      <c r="D5" t="s">
        <v>215</v>
      </c>
      <c r="E5">
        <v>1998</v>
      </c>
    </row>
    <row r="6" spans="1:5" x14ac:dyDescent="0.25">
      <c r="A6">
        <v>107971</v>
      </c>
      <c r="B6" t="s">
        <v>173</v>
      </c>
      <c r="C6" t="s">
        <v>172</v>
      </c>
      <c r="D6" t="s">
        <v>34</v>
      </c>
      <c r="E6">
        <v>1999</v>
      </c>
    </row>
    <row r="7" spans="1:5" x14ac:dyDescent="0.25">
      <c r="A7">
        <v>107844</v>
      </c>
      <c r="B7" t="s">
        <v>175</v>
      </c>
      <c r="C7" t="s">
        <v>174</v>
      </c>
      <c r="D7" t="s">
        <v>35</v>
      </c>
      <c r="E7">
        <v>1999</v>
      </c>
    </row>
    <row r="8" spans="1:5" x14ac:dyDescent="0.25">
      <c r="A8">
        <v>107648</v>
      </c>
      <c r="B8" t="s">
        <v>177</v>
      </c>
      <c r="C8" t="s">
        <v>176</v>
      </c>
      <c r="D8" t="s">
        <v>36</v>
      </c>
      <c r="E8">
        <v>1997</v>
      </c>
    </row>
    <row r="9" spans="1:5" x14ac:dyDescent="0.25">
      <c r="A9">
        <v>107649</v>
      </c>
      <c r="B9" t="s">
        <v>7</v>
      </c>
      <c r="C9" t="s">
        <v>178</v>
      </c>
      <c r="D9" t="s">
        <v>39</v>
      </c>
      <c r="E9">
        <v>1997</v>
      </c>
    </row>
    <row r="10" spans="1:5" x14ac:dyDescent="0.25">
      <c r="A10">
        <v>108017</v>
      </c>
      <c r="B10" t="s">
        <v>180</v>
      </c>
      <c r="C10" t="s">
        <v>179</v>
      </c>
      <c r="D10" t="s">
        <v>36</v>
      </c>
      <c r="E10">
        <v>2000</v>
      </c>
    </row>
    <row r="11" spans="1:5" x14ac:dyDescent="0.25">
      <c r="A11">
        <v>107704</v>
      </c>
      <c r="B11" t="s">
        <v>183</v>
      </c>
      <c r="C11" t="s">
        <v>182</v>
      </c>
      <c r="D11" t="s">
        <v>36</v>
      </c>
      <c r="E11">
        <v>1997</v>
      </c>
    </row>
    <row r="12" spans="1:5" x14ac:dyDescent="0.25">
      <c r="A12">
        <v>107696</v>
      </c>
      <c r="B12" t="s">
        <v>185</v>
      </c>
      <c r="C12" t="s">
        <v>184</v>
      </c>
      <c r="D12" t="s">
        <v>36</v>
      </c>
      <c r="E12">
        <v>1997</v>
      </c>
    </row>
    <row r="13" spans="1:5" x14ac:dyDescent="0.25">
      <c r="A13">
        <v>107850</v>
      </c>
      <c r="B13" t="s">
        <v>187</v>
      </c>
      <c r="C13" t="s">
        <v>186</v>
      </c>
      <c r="D13" t="s">
        <v>41</v>
      </c>
      <c r="E13">
        <v>1999</v>
      </c>
    </row>
    <row r="14" spans="1:5" x14ac:dyDescent="0.25">
      <c r="A14">
        <v>107290</v>
      </c>
      <c r="B14" t="s">
        <v>30</v>
      </c>
      <c r="C14" t="s">
        <v>188</v>
      </c>
      <c r="D14" t="s">
        <v>41</v>
      </c>
      <c r="E14">
        <v>1993</v>
      </c>
    </row>
    <row r="15" spans="1:5" x14ac:dyDescent="0.25">
      <c r="A15">
        <v>107845</v>
      </c>
      <c r="B15" t="s">
        <v>47</v>
      </c>
      <c r="C15" t="s">
        <v>26</v>
      </c>
      <c r="D15" t="s">
        <v>35</v>
      </c>
      <c r="E15">
        <v>1999</v>
      </c>
    </row>
    <row r="16" spans="1:5" x14ac:dyDescent="0.25">
      <c r="A16">
        <v>107841</v>
      </c>
      <c r="B16" t="s">
        <v>189</v>
      </c>
      <c r="C16" t="s">
        <v>48</v>
      </c>
      <c r="D16" t="s">
        <v>41</v>
      </c>
      <c r="E16">
        <v>1999</v>
      </c>
    </row>
    <row r="17" spans="1:5" x14ac:dyDescent="0.25">
      <c r="A17">
        <v>108015</v>
      </c>
      <c r="B17" t="s">
        <v>190</v>
      </c>
      <c r="C17" t="s">
        <v>27</v>
      </c>
      <c r="D17" t="s">
        <v>36</v>
      </c>
      <c r="E17">
        <v>2000</v>
      </c>
    </row>
    <row r="18" spans="1:5" x14ac:dyDescent="0.25">
      <c r="A18">
        <v>107563</v>
      </c>
      <c r="B18" t="s">
        <v>192</v>
      </c>
      <c r="C18" t="s">
        <v>191</v>
      </c>
      <c r="D18" t="s">
        <v>36</v>
      </c>
      <c r="E18">
        <v>1996</v>
      </c>
    </row>
    <row r="19" spans="1:5" x14ac:dyDescent="0.25">
      <c r="A19">
        <v>107552</v>
      </c>
      <c r="B19" t="s">
        <v>194</v>
      </c>
      <c r="C19" t="s">
        <v>51</v>
      </c>
      <c r="D19" t="s">
        <v>40</v>
      </c>
      <c r="E19">
        <v>1996</v>
      </c>
    </row>
    <row r="20" spans="1:5" x14ac:dyDescent="0.25">
      <c r="A20">
        <v>107838</v>
      </c>
      <c r="B20" t="s">
        <v>196</v>
      </c>
      <c r="C20" t="s">
        <v>195</v>
      </c>
      <c r="D20" t="s">
        <v>41</v>
      </c>
      <c r="E20">
        <v>1999</v>
      </c>
    </row>
    <row r="21" spans="1:5" x14ac:dyDescent="0.25">
      <c r="A21">
        <v>107842</v>
      </c>
      <c r="B21" t="s">
        <v>197</v>
      </c>
      <c r="C21" t="s">
        <v>52</v>
      </c>
      <c r="D21" t="s">
        <v>43</v>
      </c>
      <c r="E21">
        <v>1999</v>
      </c>
    </row>
    <row r="22" spans="1:5" x14ac:dyDescent="0.25">
      <c r="A22" s="74">
        <v>108001</v>
      </c>
      <c r="B22" s="74" t="s">
        <v>177</v>
      </c>
      <c r="C22" s="74" t="s">
        <v>595</v>
      </c>
      <c r="D22" s="74" t="s">
        <v>35</v>
      </c>
      <c r="E22" s="74">
        <v>2000</v>
      </c>
    </row>
    <row r="23" spans="1:5" x14ac:dyDescent="0.25">
      <c r="A23">
        <v>107556</v>
      </c>
      <c r="B23" t="s">
        <v>200</v>
      </c>
      <c r="C23" t="s">
        <v>199</v>
      </c>
      <c r="D23" t="s">
        <v>42</v>
      </c>
      <c r="E23">
        <v>1996</v>
      </c>
    </row>
    <row r="24" spans="1:5" x14ac:dyDescent="0.25">
      <c r="A24">
        <v>107643</v>
      </c>
      <c r="B24" t="s">
        <v>189</v>
      </c>
      <c r="C24" t="s">
        <v>201</v>
      </c>
      <c r="D24" t="s">
        <v>215</v>
      </c>
      <c r="E24">
        <v>1996</v>
      </c>
    </row>
    <row r="25" spans="1:5" x14ac:dyDescent="0.25">
      <c r="A25">
        <v>107703</v>
      </c>
      <c r="B25" t="s">
        <v>25</v>
      </c>
      <c r="C25" t="s">
        <v>202</v>
      </c>
      <c r="D25" t="s">
        <v>35</v>
      </c>
      <c r="E25">
        <v>1997</v>
      </c>
    </row>
    <row r="26" spans="1:5" x14ac:dyDescent="0.25">
      <c r="A26">
        <v>107557</v>
      </c>
      <c r="B26" t="s">
        <v>28</v>
      </c>
      <c r="C26" t="s">
        <v>203</v>
      </c>
      <c r="D26" t="s">
        <v>42</v>
      </c>
      <c r="E26">
        <v>1996</v>
      </c>
    </row>
    <row r="27" spans="1:5" x14ac:dyDescent="0.25">
      <c r="A27">
        <v>107835</v>
      </c>
      <c r="B27" t="s">
        <v>204</v>
      </c>
      <c r="C27" t="s">
        <v>55</v>
      </c>
      <c r="D27" t="s">
        <v>41</v>
      </c>
      <c r="E27">
        <v>1999</v>
      </c>
    </row>
    <row r="28" spans="1:5" x14ac:dyDescent="0.25">
      <c r="A28" s="20">
        <v>107847</v>
      </c>
      <c r="B28" s="20" t="s">
        <v>198</v>
      </c>
      <c r="C28" s="20" t="s">
        <v>56</v>
      </c>
      <c r="D28" s="20" t="s">
        <v>35</v>
      </c>
      <c r="E28" s="20">
        <v>1999</v>
      </c>
    </row>
    <row r="29" spans="1:5" x14ac:dyDescent="0.25">
      <c r="A29" s="61">
        <v>516538</v>
      </c>
      <c r="B29" s="61" t="s">
        <v>216</v>
      </c>
      <c r="C29" s="62" t="s">
        <v>217</v>
      </c>
      <c r="D29" s="61" t="s">
        <v>36</v>
      </c>
      <c r="E29" s="61">
        <v>1999</v>
      </c>
    </row>
    <row r="30" spans="1:5" x14ac:dyDescent="0.25">
      <c r="A30">
        <v>107848</v>
      </c>
      <c r="B30" t="s">
        <v>205</v>
      </c>
      <c r="C30" t="s">
        <v>58</v>
      </c>
      <c r="D30" t="s">
        <v>35</v>
      </c>
      <c r="E30">
        <v>1999</v>
      </c>
    </row>
    <row r="31" spans="1:5" x14ac:dyDescent="0.25">
      <c r="A31">
        <v>107839</v>
      </c>
      <c r="B31" t="s">
        <v>181</v>
      </c>
      <c r="C31" t="s">
        <v>206</v>
      </c>
      <c r="D31" t="s">
        <v>41</v>
      </c>
      <c r="E31">
        <v>1999</v>
      </c>
    </row>
    <row r="32" spans="1:5" x14ac:dyDescent="0.25">
      <c r="A32">
        <v>107992</v>
      </c>
      <c r="B32" t="s">
        <v>189</v>
      </c>
      <c r="C32" t="s">
        <v>31</v>
      </c>
      <c r="D32" t="s">
        <v>41</v>
      </c>
      <c r="E32">
        <v>2000</v>
      </c>
    </row>
    <row r="33" spans="1:5" x14ac:dyDescent="0.25">
      <c r="A33" s="20">
        <v>107747</v>
      </c>
      <c r="B33" s="20" t="s">
        <v>193</v>
      </c>
      <c r="C33" s="20" t="s">
        <v>32</v>
      </c>
      <c r="D33" s="20" t="s">
        <v>43</v>
      </c>
      <c r="E33" s="20">
        <v>1998</v>
      </c>
    </row>
    <row r="34" spans="1:5" x14ac:dyDescent="0.25">
      <c r="A34" s="72">
        <v>107843</v>
      </c>
      <c r="B34" s="72" t="s">
        <v>588</v>
      </c>
      <c r="C34" s="73" t="s">
        <v>589</v>
      </c>
      <c r="D34" s="72" t="s">
        <v>38</v>
      </c>
      <c r="E34" s="73">
        <v>1999</v>
      </c>
    </row>
    <row r="35" spans="1:5" x14ac:dyDescent="0.25">
      <c r="A35">
        <v>107849</v>
      </c>
      <c r="B35" t="s">
        <v>208</v>
      </c>
      <c r="C35" t="s">
        <v>207</v>
      </c>
      <c r="D35" t="s">
        <v>35</v>
      </c>
      <c r="E35">
        <v>1999</v>
      </c>
    </row>
    <row r="36" spans="1:5" x14ac:dyDescent="0.25">
      <c r="A36" s="20">
        <v>108018</v>
      </c>
      <c r="B36" s="20" t="s">
        <v>210</v>
      </c>
      <c r="C36" t="s">
        <v>209</v>
      </c>
      <c r="D36" s="20" t="s">
        <v>36</v>
      </c>
      <c r="E36" s="20">
        <v>2000</v>
      </c>
    </row>
    <row r="37" spans="1:5" x14ac:dyDescent="0.25">
      <c r="A37" s="20">
        <v>107951</v>
      </c>
      <c r="B37" s="20" t="s">
        <v>212</v>
      </c>
      <c r="C37" s="20" t="s">
        <v>211</v>
      </c>
      <c r="D37" s="20" t="s">
        <v>36</v>
      </c>
      <c r="E37" s="20">
        <v>1999</v>
      </c>
    </row>
    <row r="38" spans="1:5" x14ac:dyDescent="0.25">
      <c r="A38" s="76">
        <v>108057</v>
      </c>
      <c r="B38" s="77" t="s">
        <v>171</v>
      </c>
      <c r="C38" s="77" t="s">
        <v>213</v>
      </c>
      <c r="D38" s="77" t="s">
        <v>41</v>
      </c>
      <c r="E38" s="77">
        <v>2000</v>
      </c>
    </row>
    <row r="39" spans="1:5" x14ac:dyDescent="0.25">
      <c r="A39" s="75">
        <v>415213</v>
      </c>
      <c r="B39" s="75" t="s">
        <v>177</v>
      </c>
      <c r="C39" s="75" t="s">
        <v>281</v>
      </c>
      <c r="D39" s="75" t="s">
        <v>37</v>
      </c>
      <c r="E39" s="75">
        <v>1997</v>
      </c>
    </row>
  </sheetData>
  <sortState ref="A1:E39">
    <sortCondition ref="C1:C39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3" sqref="B3"/>
    </sheetView>
  </sheetViews>
  <sheetFormatPr defaultRowHeight="15" x14ac:dyDescent="0.25"/>
  <cols>
    <col min="1" max="1" width="9.5703125" customWidth="1"/>
  </cols>
  <sheetData>
    <row r="1" spans="1:2" x14ac:dyDescent="0.25">
      <c r="A1" s="15" t="s">
        <v>78</v>
      </c>
      <c r="B1" s="16"/>
    </row>
    <row r="2" spans="1:2" x14ac:dyDescent="0.25">
      <c r="A2" s="17" t="s">
        <v>79</v>
      </c>
      <c r="B2" s="17" t="s">
        <v>80</v>
      </c>
    </row>
    <row r="3" spans="1:2" x14ac:dyDescent="0.25">
      <c r="A3" s="18">
        <v>0</v>
      </c>
      <c r="B3" s="18">
        <v>0</v>
      </c>
    </row>
    <row r="4" spans="1:2" x14ac:dyDescent="0.25">
      <c r="A4" s="19">
        <v>1</v>
      </c>
      <c r="B4" s="19">
        <v>100</v>
      </c>
    </row>
    <row r="5" spans="1:2" x14ac:dyDescent="0.25">
      <c r="A5" s="19">
        <v>2</v>
      </c>
      <c r="B5" s="19">
        <v>80</v>
      </c>
    </row>
    <row r="6" spans="1:2" x14ac:dyDescent="0.25">
      <c r="A6" s="19">
        <v>3</v>
      </c>
      <c r="B6" s="19">
        <v>60</v>
      </c>
    </row>
    <row r="7" spans="1:2" x14ac:dyDescent="0.25">
      <c r="A7" s="19">
        <v>4</v>
      </c>
      <c r="B7" s="19">
        <v>50</v>
      </c>
    </row>
    <row r="8" spans="1:2" x14ac:dyDescent="0.25">
      <c r="A8" s="19">
        <v>5</v>
      </c>
      <c r="B8" s="19">
        <v>45</v>
      </c>
    </row>
    <row r="9" spans="1:2" x14ac:dyDescent="0.25">
      <c r="A9" s="19">
        <v>6</v>
      </c>
      <c r="B9" s="19">
        <v>40</v>
      </c>
    </row>
    <row r="10" spans="1:2" x14ac:dyDescent="0.25">
      <c r="A10" s="19">
        <v>7</v>
      </c>
      <c r="B10" s="19">
        <v>36</v>
      </c>
    </row>
    <row r="11" spans="1:2" x14ac:dyDescent="0.25">
      <c r="A11" s="19">
        <v>8</v>
      </c>
      <c r="B11" s="19">
        <v>32</v>
      </c>
    </row>
    <row r="12" spans="1:2" x14ac:dyDescent="0.25">
      <c r="A12" s="19">
        <v>9</v>
      </c>
      <c r="B12" s="19">
        <v>29</v>
      </c>
    </row>
    <row r="13" spans="1:2" x14ac:dyDescent="0.25">
      <c r="A13" s="19">
        <v>10</v>
      </c>
      <c r="B13" s="19">
        <v>26</v>
      </c>
    </row>
    <row r="14" spans="1:2" x14ac:dyDescent="0.25">
      <c r="A14" s="19">
        <v>11</v>
      </c>
      <c r="B14" s="19">
        <v>24</v>
      </c>
    </row>
    <row r="15" spans="1:2" x14ac:dyDescent="0.25">
      <c r="A15" s="19">
        <v>12</v>
      </c>
      <c r="B15" s="19">
        <v>22</v>
      </c>
    </row>
    <row r="16" spans="1:2" x14ac:dyDescent="0.25">
      <c r="A16" s="19">
        <v>13</v>
      </c>
      <c r="B16" s="19">
        <v>20</v>
      </c>
    </row>
    <row r="17" spans="1:2" x14ac:dyDescent="0.25">
      <c r="A17" s="19">
        <v>14</v>
      </c>
      <c r="B17" s="19">
        <v>18</v>
      </c>
    </row>
    <row r="18" spans="1:2" x14ac:dyDescent="0.25">
      <c r="A18" s="19">
        <v>15</v>
      </c>
      <c r="B18" s="19">
        <v>16</v>
      </c>
    </row>
    <row r="19" spans="1:2" x14ac:dyDescent="0.25">
      <c r="A19" s="19">
        <v>16</v>
      </c>
      <c r="B19" s="19">
        <v>15</v>
      </c>
    </row>
    <row r="20" spans="1:2" x14ac:dyDescent="0.25">
      <c r="A20" s="19">
        <v>17</v>
      </c>
      <c r="B20" s="19">
        <v>14</v>
      </c>
    </row>
    <row r="21" spans="1:2" x14ac:dyDescent="0.25">
      <c r="A21" s="19">
        <v>18</v>
      </c>
      <c r="B21" s="19">
        <v>13</v>
      </c>
    </row>
    <row r="22" spans="1:2" x14ac:dyDescent="0.25">
      <c r="A22" s="19">
        <v>19</v>
      </c>
      <c r="B22" s="19">
        <v>12</v>
      </c>
    </row>
    <row r="23" spans="1:2" x14ac:dyDescent="0.25">
      <c r="A23" s="19">
        <v>20</v>
      </c>
      <c r="B23" s="19">
        <v>11</v>
      </c>
    </row>
    <row r="24" spans="1:2" x14ac:dyDescent="0.25">
      <c r="A24" s="19">
        <v>21</v>
      </c>
      <c r="B24" s="19">
        <v>10</v>
      </c>
    </row>
    <row r="25" spans="1:2" x14ac:dyDescent="0.25">
      <c r="A25" s="19">
        <v>22</v>
      </c>
      <c r="B25" s="19">
        <v>9</v>
      </c>
    </row>
    <row r="26" spans="1:2" x14ac:dyDescent="0.25">
      <c r="A26" s="19">
        <v>23</v>
      </c>
      <c r="B26" s="19">
        <v>8</v>
      </c>
    </row>
    <row r="27" spans="1:2" x14ac:dyDescent="0.25">
      <c r="A27" s="19">
        <v>24</v>
      </c>
      <c r="B27" s="19">
        <v>7</v>
      </c>
    </row>
    <row r="28" spans="1:2" x14ac:dyDescent="0.25">
      <c r="A28" s="19">
        <v>25</v>
      </c>
      <c r="B28" s="19">
        <v>6</v>
      </c>
    </row>
    <row r="29" spans="1:2" x14ac:dyDescent="0.25">
      <c r="A29" s="19">
        <v>26</v>
      </c>
      <c r="B29" s="19">
        <v>5</v>
      </c>
    </row>
    <row r="30" spans="1:2" x14ac:dyDescent="0.25">
      <c r="A30" s="19">
        <v>27</v>
      </c>
      <c r="B30" s="19">
        <v>4</v>
      </c>
    </row>
    <row r="31" spans="1:2" x14ac:dyDescent="0.25">
      <c r="A31" s="19">
        <v>28</v>
      </c>
      <c r="B31" s="19">
        <v>3</v>
      </c>
    </row>
    <row r="32" spans="1:2" x14ac:dyDescent="0.25">
      <c r="A32" s="19">
        <v>29</v>
      </c>
      <c r="B32" s="19">
        <v>2</v>
      </c>
    </row>
    <row r="33" spans="1:2" x14ac:dyDescent="0.25">
      <c r="A33" s="19">
        <v>30</v>
      </c>
      <c r="B33" s="19">
        <v>1</v>
      </c>
    </row>
    <row r="34" spans="1:2" x14ac:dyDescent="0.25">
      <c r="A34" s="19">
        <v>31</v>
      </c>
      <c r="B34" s="18">
        <v>0</v>
      </c>
    </row>
    <row r="35" spans="1:2" x14ac:dyDescent="0.25">
      <c r="A35" s="19">
        <v>32</v>
      </c>
      <c r="B35" s="18">
        <v>0</v>
      </c>
    </row>
    <row r="36" spans="1:2" x14ac:dyDescent="0.25">
      <c r="A36" s="19">
        <v>33</v>
      </c>
      <c r="B36" s="18">
        <v>0</v>
      </c>
    </row>
    <row r="37" spans="1:2" x14ac:dyDescent="0.25">
      <c r="A37" s="19">
        <v>34</v>
      </c>
      <c r="B37" s="18">
        <v>0</v>
      </c>
    </row>
    <row r="38" spans="1:2" x14ac:dyDescent="0.25">
      <c r="A38" s="19">
        <v>35</v>
      </c>
      <c r="B38" s="18">
        <v>0</v>
      </c>
    </row>
    <row r="39" spans="1:2" x14ac:dyDescent="0.25">
      <c r="A39" s="19">
        <v>36</v>
      </c>
      <c r="B39" s="18">
        <v>0</v>
      </c>
    </row>
    <row r="40" spans="1:2" x14ac:dyDescent="0.25">
      <c r="A40" s="19">
        <v>37</v>
      </c>
      <c r="B40" s="18">
        <v>0</v>
      </c>
    </row>
    <row r="41" spans="1:2" x14ac:dyDescent="0.25">
      <c r="A41" s="19">
        <v>38</v>
      </c>
      <c r="B41" s="18">
        <v>0</v>
      </c>
    </row>
    <row r="42" spans="1:2" x14ac:dyDescent="0.25">
      <c r="A42" s="19">
        <v>39</v>
      </c>
      <c r="B42" s="18">
        <v>0</v>
      </c>
    </row>
    <row r="43" spans="1:2" x14ac:dyDescent="0.25">
      <c r="A43" s="19">
        <v>40</v>
      </c>
      <c r="B43" s="18">
        <v>0</v>
      </c>
    </row>
    <row r="44" spans="1:2" x14ac:dyDescent="0.25">
      <c r="A44" s="19">
        <v>41</v>
      </c>
      <c r="B44" s="18">
        <v>0</v>
      </c>
    </row>
    <row r="45" spans="1:2" x14ac:dyDescent="0.25">
      <c r="A45" s="19">
        <v>42</v>
      </c>
      <c r="B45" s="18">
        <v>0</v>
      </c>
    </row>
    <row r="46" spans="1:2" x14ac:dyDescent="0.25">
      <c r="A46" s="19">
        <v>43</v>
      </c>
      <c r="B46" s="18">
        <v>0</v>
      </c>
    </row>
    <row r="47" spans="1:2" x14ac:dyDescent="0.25">
      <c r="A47" s="19">
        <v>44</v>
      </c>
      <c r="B47" s="18">
        <v>0</v>
      </c>
    </row>
    <row r="48" spans="1:2" x14ac:dyDescent="0.25">
      <c r="A48" s="19">
        <v>45</v>
      </c>
      <c r="B48" s="18">
        <v>0</v>
      </c>
    </row>
    <row r="49" spans="1:2" x14ac:dyDescent="0.25">
      <c r="A49" s="19">
        <v>46</v>
      </c>
      <c r="B49" s="18">
        <v>0</v>
      </c>
    </row>
    <row r="50" spans="1:2" x14ac:dyDescent="0.25">
      <c r="A50" s="19">
        <v>47</v>
      </c>
      <c r="B50" s="18">
        <v>0</v>
      </c>
    </row>
    <row r="51" spans="1:2" x14ac:dyDescent="0.25">
      <c r="A51" s="19">
        <v>48</v>
      </c>
      <c r="B51" s="18">
        <v>0</v>
      </c>
    </row>
    <row r="52" spans="1:2" x14ac:dyDescent="0.25">
      <c r="A52" s="19">
        <v>49</v>
      </c>
      <c r="B52" s="18">
        <v>0</v>
      </c>
    </row>
    <row r="53" spans="1:2" x14ac:dyDescent="0.25">
      <c r="A53" s="19">
        <v>50</v>
      </c>
      <c r="B53" s="18">
        <v>0</v>
      </c>
    </row>
    <row r="54" spans="1:2" x14ac:dyDescent="0.25">
      <c r="A54" s="19">
        <v>51</v>
      </c>
      <c r="B54" s="18">
        <v>0</v>
      </c>
    </row>
    <row r="55" spans="1:2" x14ac:dyDescent="0.25">
      <c r="A55" s="19">
        <v>52</v>
      </c>
      <c r="B55" s="18">
        <v>0</v>
      </c>
    </row>
    <row r="56" spans="1:2" x14ac:dyDescent="0.25">
      <c r="A56" s="19">
        <v>53</v>
      </c>
      <c r="B56" s="18">
        <v>0</v>
      </c>
    </row>
    <row r="57" spans="1:2" x14ac:dyDescent="0.25">
      <c r="A57" s="19">
        <v>54</v>
      </c>
      <c r="B57" s="18">
        <v>0</v>
      </c>
    </row>
    <row r="58" spans="1:2" x14ac:dyDescent="0.25">
      <c r="A58" s="19">
        <v>55</v>
      </c>
      <c r="B58" s="18">
        <v>0</v>
      </c>
    </row>
    <row r="59" spans="1:2" x14ac:dyDescent="0.25">
      <c r="A59" s="19">
        <v>56</v>
      </c>
      <c r="B59" s="18">
        <v>0</v>
      </c>
    </row>
    <row r="60" spans="1:2" x14ac:dyDescent="0.25">
      <c r="A60" s="19">
        <v>57</v>
      </c>
      <c r="B60" s="18">
        <v>0</v>
      </c>
    </row>
    <row r="61" spans="1:2" x14ac:dyDescent="0.25">
      <c r="A61" s="19">
        <v>58</v>
      </c>
      <c r="B61" s="18">
        <v>0</v>
      </c>
    </row>
    <row r="62" spans="1:2" x14ac:dyDescent="0.25">
      <c r="A62" s="19">
        <v>59</v>
      </c>
      <c r="B62" s="18">
        <v>0</v>
      </c>
    </row>
    <row r="63" spans="1:2" x14ac:dyDescent="0.25">
      <c r="A63" s="19">
        <v>60</v>
      </c>
      <c r="B63" s="18">
        <v>0</v>
      </c>
    </row>
    <row r="64" spans="1:2" x14ac:dyDescent="0.25">
      <c r="A64" s="19">
        <v>61</v>
      </c>
      <c r="B64" s="18">
        <v>0</v>
      </c>
    </row>
    <row r="65" spans="1:2" x14ac:dyDescent="0.25">
      <c r="A65" s="19">
        <v>62</v>
      </c>
      <c r="B65" s="18">
        <v>0</v>
      </c>
    </row>
    <row r="66" spans="1:2" x14ac:dyDescent="0.25">
      <c r="A66" s="19">
        <v>63</v>
      </c>
      <c r="B66" s="18">
        <v>0</v>
      </c>
    </row>
    <row r="67" spans="1:2" x14ac:dyDescent="0.25">
      <c r="A67" s="19">
        <v>64</v>
      </c>
      <c r="B67" s="18">
        <v>0</v>
      </c>
    </row>
    <row r="68" spans="1:2" x14ac:dyDescent="0.25">
      <c r="A68" s="19">
        <v>65</v>
      </c>
      <c r="B68" s="18">
        <v>0</v>
      </c>
    </row>
    <row r="69" spans="1:2" x14ac:dyDescent="0.25">
      <c r="A69" s="19">
        <v>66</v>
      </c>
      <c r="B69" s="18">
        <v>0</v>
      </c>
    </row>
    <row r="70" spans="1:2" x14ac:dyDescent="0.25">
      <c r="A70" s="19">
        <v>67</v>
      </c>
      <c r="B70" s="18">
        <v>0</v>
      </c>
    </row>
    <row r="71" spans="1:2" x14ac:dyDescent="0.25">
      <c r="A71" s="19">
        <v>68</v>
      </c>
      <c r="B71" s="18">
        <v>0</v>
      </c>
    </row>
    <row r="72" spans="1:2" x14ac:dyDescent="0.25">
      <c r="A72" s="19">
        <v>69</v>
      </c>
      <c r="B72" s="18">
        <v>0</v>
      </c>
    </row>
    <row r="73" spans="1:2" x14ac:dyDescent="0.25">
      <c r="A73" s="19">
        <v>70</v>
      </c>
      <c r="B73" s="18">
        <v>0</v>
      </c>
    </row>
    <row r="74" spans="1:2" x14ac:dyDescent="0.25">
      <c r="A74" s="19">
        <v>71</v>
      </c>
      <c r="B74" s="18">
        <v>0</v>
      </c>
    </row>
    <row r="75" spans="1:2" x14ac:dyDescent="0.25">
      <c r="A75" s="19">
        <v>72</v>
      </c>
      <c r="B75" s="18">
        <v>0</v>
      </c>
    </row>
    <row r="76" spans="1:2" x14ac:dyDescent="0.25">
      <c r="A76" s="19">
        <v>73</v>
      </c>
      <c r="B76" s="18">
        <v>0</v>
      </c>
    </row>
    <row r="77" spans="1:2" x14ac:dyDescent="0.25">
      <c r="A77" s="19">
        <v>74</v>
      </c>
      <c r="B77" s="18">
        <v>0</v>
      </c>
    </row>
    <row r="78" spans="1:2" x14ac:dyDescent="0.25">
      <c r="A78" s="19">
        <v>75</v>
      </c>
      <c r="B78" s="18">
        <v>0</v>
      </c>
    </row>
    <row r="79" spans="1:2" x14ac:dyDescent="0.25">
      <c r="A79" s="19">
        <v>76</v>
      </c>
      <c r="B79" s="18">
        <v>0</v>
      </c>
    </row>
    <row r="80" spans="1:2" x14ac:dyDescent="0.25">
      <c r="A80" s="19">
        <v>77</v>
      </c>
      <c r="B80" s="18">
        <v>0</v>
      </c>
    </row>
    <row r="81" spans="1:2" x14ac:dyDescent="0.25">
      <c r="A81" s="19">
        <v>78</v>
      </c>
      <c r="B81" s="18">
        <v>0</v>
      </c>
    </row>
    <row r="82" spans="1:2" x14ac:dyDescent="0.25">
      <c r="A82" s="19">
        <v>79</v>
      </c>
      <c r="B82" s="18">
        <v>0</v>
      </c>
    </row>
    <row r="83" spans="1:2" x14ac:dyDescent="0.25">
      <c r="A83" s="19">
        <v>80</v>
      </c>
      <c r="B83" s="18">
        <v>0</v>
      </c>
    </row>
    <row r="84" spans="1:2" x14ac:dyDescent="0.25">
      <c r="A84" s="19">
        <v>81</v>
      </c>
      <c r="B84" s="18">
        <v>0</v>
      </c>
    </row>
    <row r="85" spans="1:2" x14ac:dyDescent="0.25">
      <c r="A85" s="19">
        <v>82</v>
      </c>
      <c r="B85" s="18">
        <v>0</v>
      </c>
    </row>
    <row r="86" spans="1:2" x14ac:dyDescent="0.25">
      <c r="A86" s="19">
        <v>83</v>
      </c>
      <c r="B86" s="18">
        <v>0</v>
      </c>
    </row>
    <row r="87" spans="1:2" x14ac:dyDescent="0.25">
      <c r="A87" s="19">
        <v>84</v>
      </c>
      <c r="B87" s="18">
        <v>0</v>
      </c>
    </row>
    <row r="88" spans="1:2" x14ac:dyDescent="0.25">
      <c r="A88" s="19">
        <v>85</v>
      </c>
      <c r="B88" s="18">
        <v>0</v>
      </c>
    </row>
    <row r="89" spans="1:2" x14ac:dyDescent="0.25">
      <c r="A89" s="19">
        <v>86</v>
      </c>
      <c r="B89" s="18">
        <v>0</v>
      </c>
    </row>
    <row r="90" spans="1:2" x14ac:dyDescent="0.25">
      <c r="A90" s="19">
        <v>87</v>
      </c>
      <c r="B90" s="18">
        <v>0</v>
      </c>
    </row>
    <row r="91" spans="1:2" x14ac:dyDescent="0.25">
      <c r="A91" s="19">
        <v>88</v>
      </c>
      <c r="B91" s="18">
        <v>0</v>
      </c>
    </row>
    <row r="92" spans="1:2" x14ac:dyDescent="0.25">
      <c r="A92" s="19">
        <v>89</v>
      </c>
      <c r="B92" s="18">
        <v>0</v>
      </c>
    </row>
    <row r="93" spans="1:2" x14ac:dyDescent="0.25">
      <c r="A93" s="19">
        <v>90</v>
      </c>
      <c r="B93" s="18">
        <v>0</v>
      </c>
    </row>
    <row r="94" spans="1:2" x14ac:dyDescent="0.25">
      <c r="A94" s="19">
        <v>91</v>
      </c>
      <c r="B94" s="18">
        <v>0</v>
      </c>
    </row>
    <row r="95" spans="1:2" x14ac:dyDescent="0.25">
      <c r="A95" s="19">
        <v>92</v>
      </c>
      <c r="B95" s="18">
        <v>0</v>
      </c>
    </row>
    <row r="96" spans="1:2" x14ac:dyDescent="0.25">
      <c r="A96" s="19">
        <v>93</v>
      </c>
      <c r="B96" s="18">
        <v>0</v>
      </c>
    </row>
    <row r="97" spans="1:2" x14ac:dyDescent="0.25">
      <c r="A97" s="19">
        <v>94</v>
      </c>
      <c r="B97" s="18">
        <v>0</v>
      </c>
    </row>
    <row r="98" spans="1:2" x14ac:dyDescent="0.25">
      <c r="A98" s="19">
        <v>95</v>
      </c>
      <c r="B98" s="18">
        <v>0</v>
      </c>
    </row>
    <row r="99" spans="1:2" x14ac:dyDescent="0.25">
      <c r="A99" s="19">
        <v>96</v>
      </c>
      <c r="B99" s="18">
        <v>0</v>
      </c>
    </row>
    <row r="100" spans="1:2" x14ac:dyDescent="0.25">
      <c r="A100" s="19">
        <v>97</v>
      </c>
      <c r="B100" s="18">
        <v>0</v>
      </c>
    </row>
    <row r="101" spans="1:2" x14ac:dyDescent="0.25">
      <c r="A101" s="19">
        <v>98</v>
      </c>
      <c r="B101" s="18">
        <v>0</v>
      </c>
    </row>
    <row r="102" spans="1:2" x14ac:dyDescent="0.25">
      <c r="A102" s="19">
        <v>99</v>
      </c>
      <c r="B102" s="18">
        <v>0</v>
      </c>
    </row>
    <row r="103" spans="1:2" x14ac:dyDescent="0.25">
      <c r="A103" s="19">
        <v>100</v>
      </c>
      <c r="B103" s="18">
        <v>0</v>
      </c>
    </row>
    <row r="104" spans="1:2" x14ac:dyDescent="0.25">
      <c r="A104" s="19">
        <v>101</v>
      </c>
      <c r="B104" s="18">
        <v>0</v>
      </c>
    </row>
    <row r="105" spans="1:2" x14ac:dyDescent="0.25">
      <c r="A105" s="19">
        <v>102</v>
      </c>
      <c r="B105" s="18">
        <v>0</v>
      </c>
    </row>
    <row r="106" spans="1:2" x14ac:dyDescent="0.25">
      <c r="A106" s="19">
        <v>103</v>
      </c>
      <c r="B106" s="18">
        <v>0</v>
      </c>
    </row>
    <row r="107" spans="1:2" x14ac:dyDescent="0.25">
      <c r="A107" s="19">
        <v>104</v>
      </c>
      <c r="B107" s="18">
        <v>0</v>
      </c>
    </row>
    <row r="108" spans="1:2" x14ac:dyDescent="0.25">
      <c r="A108" s="19">
        <v>105</v>
      </c>
      <c r="B108" s="18">
        <v>0</v>
      </c>
    </row>
    <row r="109" spans="1:2" x14ac:dyDescent="0.25">
      <c r="A109" s="19">
        <v>106</v>
      </c>
      <c r="B109" s="18">
        <v>0</v>
      </c>
    </row>
    <row r="110" spans="1:2" x14ac:dyDescent="0.25">
      <c r="A110" s="19">
        <v>107</v>
      </c>
      <c r="B110" s="18">
        <v>0</v>
      </c>
    </row>
    <row r="111" spans="1:2" x14ac:dyDescent="0.25">
      <c r="A111" s="19">
        <v>108</v>
      </c>
      <c r="B111" s="18">
        <v>0</v>
      </c>
    </row>
    <row r="112" spans="1:2" x14ac:dyDescent="0.25">
      <c r="A112" s="19">
        <v>109</v>
      </c>
      <c r="B112" s="18">
        <v>0</v>
      </c>
    </row>
    <row r="113" spans="1:2" x14ac:dyDescent="0.25">
      <c r="A113" s="19">
        <v>110</v>
      </c>
      <c r="B113" s="18">
        <v>0</v>
      </c>
    </row>
    <row r="114" spans="1:2" x14ac:dyDescent="0.25">
      <c r="A114" s="19">
        <v>111</v>
      </c>
      <c r="B114" s="18">
        <v>0</v>
      </c>
    </row>
    <row r="115" spans="1:2" x14ac:dyDescent="0.25">
      <c r="A115" s="19">
        <v>112</v>
      </c>
      <c r="B115" s="18">
        <v>0</v>
      </c>
    </row>
    <row r="116" spans="1:2" x14ac:dyDescent="0.25">
      <c r="A116" s="19">
        <v>113</v>
      </c>
      <c r="B116" s="18">
        <v>0</v>
      </c>
    </row>
    <row r="117" spans="1:2" x14ac:dyDescent="0.25">
      <c r="A117" s="19">
        <v>114</v>
      </c>
      <c r="B117" s="18">
        <v>0</v>
      </c>
    </row>
    <row r="118" spans="1:2" x14ac:dyDescent="0.25">
      <c r="A118" s="19">
        <v>115</v>
      </c>
      <c r="B118" s="18">
        <v>0</v>
      </c>
    </row>
    <row r="119" spans="1:2" x14ac:dyDescent="0.25">
      <c r="A119" s="19">
        <v>116</v>
      </c>
      <c r="B119" s="18">
        <v>0</v>
      </c>
    </row>
    <row r="120" spans="1:2" x14ac:dyDescent="0.25">
      <c r="A120" s="19">
        <v>117</v>
      </c>
      <c r="B120" s="18">
        <v>0</v>
      </c>
    </row>
    <row r="121" spans="1:2" x14ac:dyDescent="0.25">
      <c r="A121" s="19">
        <v>118</v>
      </c>
      <c r="B121" s="18">
        <v>0</v>
      </c>
    </row>
    <row r="122" spans="1:2" x14ac:dyDescent="0.25">
      <c r="A122" s="19">
        <v>119</v>
      </c>
      <c r="B122" s="18">
        <v>0</v>
      </c>
    </row>
    <row r="123" spans="1:2" x14ac:dyDescent="0.25">
      <c r="A123" s="19">
        <v>120</v>
      </c>
      <c r="B123" s="18">
        <v>0</v>
      </c>
    </row>
    <row r="124" spans="1:2" x14ac:dyDescent="0.25">
      <c r="A124" s="19">
        <v>121</v>
      </c>
      <c r="B124" s="18">
        <v>0</v>
      </c>
    </row>
    <row r="125" spans="1:2" x14ac:dyDescent="0.25">
      <c r="A125" s="19">
        <v>122</v>
      </c>
      <c r="B125" s="18">
        <v>0</v>
      </c>
    </row>
    <row r="126" spans="1:2" x14ac:dyDescent="0.25">
      <c r="A126" s="19">
        <v>123</v>
      </c>
      <c r="B126" s="18">
        <v>0</v>
      </c>
    </row>
    <row r="127" spans="1:2" x14ac:dyDescent="0.25">
      <c r="A127" s="19">
        <v>124</v>
      </c>
      <c r="B127" s="18">
        <v>0</v>
      </c>
    </row>
    <row r="128" spans="1:2" x14ac:dyDescent="0.25">
      <c r="A128" s="19">
        <v>125</v>
      </c>
      <c r="B128" s="18">
        <v>0</v>
      </c>
    </row>
    <row r="129" spans="1:2" x14ac:dyDescent="0.25">
      <c r="A129" s="19">
        <v>126</v>
      </c>
      <c r="B129" s="18">
        <v>0</v>
      </c>
    </row>
    <row r="130" spans="1:2" x14ac:dyDescent="0.25">
      <c r="A130" s="19">
        <v>127</v>
      </c>
      <c r="B130" s="18">
        <v>0</v>
      </c>
    </row>
    <row r="131" spans="1:2" x14ac:dyDescent="0.25">
      <c r="A131" s="19">
        <v>128</v>
      </c>
      <c r="B131" s="18">
        <v>0</v>
      </c>
    </row>
    <row r="132" spans="1:2" x14ac:dyDescent="0.25">
      <c r="A132" s="19">
        <v>129</v>
      </c>
      <c r="B132" s="18">
        <v>0</v>
      </c>
    </row>
    <row r="133" spans="1:2" x14ac:dyDescent="0.25">
      <c r="A133" s="19">
        <v>130</v>
      </c>
      <c r="B133" s="18">
        <v>0</v>
      </c>
    </row>
    <row r="134" spans="1:2" x14ac:dyDescent="0.25">
      <c r="A134" s="19">
        <v>131</v>
      </c>
      <c r="B134" s="18">
        <v>0</v>
      </c>
    </row>
    <row r="135" spans="1:2" x14ac:dyDescent="0.25">
      <c r="A135" s="19">
        <v>132</v>
      </c>
      <c r="B135" s="18">
        <v>0</v>
      </c>
    </row>
    <row r="136" spans="1:2" x14ac:dyDescent="0.25">
      <c r="A136" s="19">
        <v>133</v>
      </c>
      <c r="B136" s="18">
        <v>0</v>
      </c>
    </row>
    <row r="137" spans="1:2" x14ac:dyDescent="0.25">
      <c r="A137" s="19">
        <v>134</v>
      </c>
      <c r="B137" s="18">
        <v>0</v>
      </c>
    </row>
    <row r="138" spans="1:2" x14ac:dyDescent="0.25">
      <c r="A138" s="19">
        <v>135</v>
      </c>
      <c r="B138" s="18">
        <v>0</v>
      </c>
    </row>
    <row r="139" spans="1:2" x14ac:dyDescent="0.25">
      <c r="A139" s="19">
        <v>136</v>
      </c>
      <c r="B139" s="18">
        <v>0</v>
      </c>
    </row>
    <row r="140" spans="1:2" x14ac:dyDescent="0.25">
      <c r="A140" s="19">
        <v>137</v>
      </c>
      <c r="B140" s="18">
        <v>0</v>
      </c>
    </row>
    <row r="141" spans="1:2" x14ac:dyDescent="0.25">
      <c r="A141" s="19">
        <v>138</v>
      </c>
      <c r="B141" s="18">
        <v>0</v>
      </c>
    </row>
    <row r="142" spans="1:2" x14ac:dyDescent="0.25">
      <c r="A142" s="19">
        <v>139</v>
      </c>
      <c r="B142" s="18">
        <v>0</v>
      </c>
    </row>
    <row r="143" spans="1:2" x14ac:dyDescent="0.25">
      <c r="A143" s="19">
        <v>140</v>
      </c>
      <c r="B143" s="18">
        <v>0</v>
      </c>
    </row>
    <row r="144" spans="1:2" x14ac:dyDescent="0.25">
      <c r="A144" s="19">
        <v>141</v>
      </c>
      <c r="B144" s="18">
        <v>0</v>
      </c>
    </row>
    <row r="145" spans="1:2" x14ac:dyDescent="0.25">
      <c r="A145" s="19">
        <v>142</v>
      </c>
      <c r="B145" s="18">
        <v>0</v>
      </c>
    </row>
    <row r="146" spans="1:2" x14ac:dyDescent="0.25">
      <c r="A146" s="19">
        <v>143</v>
      </c>
      <c r="B146" s="18">
        <v>0</v>
      </c>
    </row>
    <row r="147" spans="1:2" x14ac:dyDescent="0.25">
      <c r="A147" s="19">
        <v>144</v>
      </c>
      <c r="B147" s="18">
        <v>0</v>
      </c>
    </row>
    <row r="148" spans="1:2" x14ac:dyDescent="0.25">
      <c r="A148" s="19">
        <v>145</v>
      </c>
      <c r="B148" s="18">
        <v>0</v>
      </c>
    </row>
    <row r="149" spans="1:2" x14ac:dyDescent="0.25">
      <c r="A149" s="19">
        <v>146</v>
      </c>
      <c r="B149" s="18">
        <v>0</v>
      </c>
    </row>
    <row r="150" spans="1:2" x14ac:dyDescent="0.25">
      <c r="A150" s="19">
        <v>147</v>
      </c>
      <c r="B150" s="18">
        <v>0</v>
      </c>
    </row>
    <row r="151" spans="1:2" x14ac:dyDescent="0.25">
      <c r="A151" s="19">
        <v>148</v>
      </c>
      <c r="B151" s="18">
        <v>0</v>
      </c>
    </row>
    <row r="152" spans="1:2" x14ac:dyDescent="0.25">
      <c r="A152" s="19">
        <v>149</v>
      </c>
      <c r="B152" s="18">
        <v>0</v>
      </c>
    </row>
    <row r="153" spans="1:2" x14ac:dyDescent="0.25">
      <c r="A153" s="19">
        <v>150</v>
      </c>
      <c r="B153" s="18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19" workbookViewId="0">
      <selection activeCell="F27" sqref="C27:F27"/>
    </sheetView>
  </sheetViews>
  <sheetFormatPr defaultRowHeight="15" x14ac:dyDescent="0.25"/>
  <cols>
    <col min="1" max="1" width="20.28515625" bestFit="1" customWidth="1"/>
    <col min="2" max="2" width="3.85546875" customWidth="1"/>
    <col min="3" max="3" width="8.5703125" customWidth="1"/>
    <col min="4" max="4" width="20.85546875" bestFit="1" customWidth="1"/>
    <col min="5" max="5" width="5" customWidth="1"/>
    <col min="6" max="6" width="7" customWidth="1"/>
  </cols>
  <sheetData>
    <row r="1" spans="1:10" x14ac:dyDescent="0.25">
      <c r="A1" t="s">
        <v>160</v>
      </c>
    </row>
    <row r="2" spans="1:10" x14ac:dyDescent="0.25">
      <c r="E2" s="20"/>
      <c r="F2" s="20"/>
      <c r="I2" s="20" t="s">
        <v>85</v>
      </c>
      <c r="J2" s="20" t="s">
        <v>84</v>
      </c>
    </row>
    <row r="3" spans="1:10" x14ac:dyDescent="0.25">
      <c r="E3" s="20"/>
      <c r="F3" s="20"/>
      <c r="I3" s="20">
        <f>IFERROR(VLOOKUP(C3,PRSWomen2017[],1,FALSE),0)</f>
        <v>0</v>
      </c>
      <c r="J3" s="20">
        <f>IF(AND(A3&gt;0,ISNUMBER(A3)),IF(fix5L[[#This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s="20" t="s">
        <v>93</v>
      </c>
      <c r="F4" s="20" t="s">
        <v>94</v>
      </c>
      <c r="I4" s="20">
        <f>IFERROR(VLOOKUP(C4,PRSWomen2017[],1,FALSE),0)</f>
        <v>0</v>
      </c>
      <c r="J4" s="20">
        <f>IF(AND(A4&gt;0,ISNUMBER(A4)),IF(fix5L[[#This Row],[ABBib]]&gt;0,J3+1,J3),0)</f>
        <v>0</v>
      </c>
    </row>
    <row r="5" spans="1:10" x14ac:dyDescent="0.25">
      <c r="A5">
        <v>1</v>
      </c>
      <c r="B5">
        <v>12</v>
      </c>
      <c r="C5">
        <v>6535773</v>
      </c>
      <c r="D5" t="s">
        <v>95</v>
      </c>
      <c r="E5" s="20">
        <v>1997</v>
      </c>
      <c r="F5" s="20" t="s">
        <v>96</v>
      </c>
      <c r="I5" s="20">
        <f>IFERROR(VLOOKUP(C5,PRSWomen2017[],1,FALSE),0)</f>
        <v>0</v>
      </c>
      <c r="J5" s="20">
        <f>IF(AND(A5&gt;0,ISNUMBER(A5)),IF(fix5L[[#This Row],[ABBib]]&gt;0,J4+1,J4),0)</f>
        <v>0</v>
      </c>
    </row>
    <row r="6" spans="1:10" x14ac:dyDescent="0.25">
      <c r="A6">
        <v>2</v>
      </c>
      <c r="B6">
        <v>11</v>
      </c>
      <c r="C6">
        <v>107878</v>
      </c>
      <c r="D6" t="s">
        <v>97</v>
      </c>
      <c r="E6" s="20">
        <v>1999</v>
      </c>
      <c r="F6" s="20" t="s">
        <v>98</v>
      </c>
      <c r="I6" s="20">
        <f>IFERROR(VLOOKUP(C6,PRSWomen2017[],1,FALSE),0)</f>
        <v>0</v>
      </c>
      <c r="J6" s="20">
        <f>IF(AND(A6&gt;0,ISNUMBER(A6)),IF(fix5L[[#This Row],[ABBib]]&gt;0,J5+1,J5),0)</f>
        <v>0</v>
      </c>
    </row>
    <row r="7" spans="1:10" x14ac:dyDescent="0.25">
      <c r="A7">
        <v>3</v>
      </c>
      <c r="B7">
        <v>15</v>
      </c>
      <c r="C7">
        <v>6535930</v>
      </c>
      <c r="D7" t="s">
        <v>99</v>
      </c>
      <c r="E7" s="20">
        <v>1998</v>
      </c>
      <c r="F7" s="20" t="s">
        <v>96</v>
      </c>
      <c r="I7" s="20">
        <f>IFERROR(VLOOKUP(C7,PRSWomen2017[],1,FALSE),0)</f>
        <v>0</v>
      </c>
      <c r="J7" s="20">
        <f>IF(AND(A7&gt;0,ISNUMBER(A7)),IF(fix5L[[#This Row],[ABBib]]&gt;0,J6+1,J6),0)</f>
        <v>0</v>
      </c>
    </row>
    <row r="8" spans="1:10" x14ac:dyDescent="0.25">
      <c r="A8">
        <v>4</v>
      </c>
      <c r="B8">
        <v>13</v>
      </c>
      <c r="C8">
        <v>6535765</v>
      </c>
      <c r="D8" t="s">
        <v>100</v>
      </c>
      <c r="E8" s="20">
        <v>1997</v>
      </c>
      <c r="F8" s="20" t="s">
        <v>96</v>
      </c>
      <c r="I8" s="20">
        <f>IFERROR(VLOOKUP(C8,PRSWomen2017[],1,FALSE),0)</f>
        <v>0</v>
      </c>
      <c r="J8" s="20">
        <f>IF(AND(A8&gt;0,ISNUMBER(A8)),IF(fix5L[[#This Row],[ABBib]]&gt;0,J7+1,J7),0)</f>
        <v>0</v>
      </c>
    </row>
    <row r="9" spans="1:10" x14ac:dyDescent="0.25">
      <c r="A9">
        <v>5</v>
      </c>
      <c r="B9">
        <v>5</v>
      </c>
      <c r="C9">
        <v>107590</v>
      </c>
      <c r="D9" t="s">
        <v>101</v>
      </c>
      <c r="E9" s="20">
        <v>1996</v>
      </c>
      <c r="F9" s="20" t="s">
        <v>98</v>
      </c>
      <c r="I9" s="20">
        <f>IFERROR(VLOOKUP(C9,PRSWomen2017[],1,FALSE),0)</f>
        <v>0</v>
      </c>
      <c r="J9" s="20">
        <f>IF(AND(A9&gt;0,ISNUMBER(A9)),IF(fix5L[[#This Row],[ABBib]]&gt;0,J8+1,J8),0)</f>
        <v>0</v>
      </c>
    </row>
    <row r="10" spans="1:10" x14ac:dyDescent="0.25">
      <c r="A10">
        <v>6</v>
      </c>
      <c r="B10">
        <v>10</v>
      </c>
      <c r="C10">
        <v>107562</v>
      </c>
      <c r="D10" t="s">
        <v>102</v>
      </c>
      <c r="E10" s="20">
        <v>1996</v>
      </c>
      <c r="F10" s="20" t="s">
        <v>98</v>
      </c>
      <c r="I10" s="20">
        <f>IFERROR(VLOOKUP(C10,PRSWomen2017[],1,FALSE),0)</f>
        <v>0</v>
      </c>
      <c r="J10" s="20">
        <f>IF(AND(A10&gt;0,ISNUMBER(A10)),IF(fix5L[[#This Row],[ABBib]]&gt;0,J9+1,J9),0)</f>
        <v>0</v>
      </c>
    </row>
    <row r="11" spans="1:10" x14ac:dyDescent="0.25">
      <c r="A11">
        <v>7</v>
      </c>
      <c r="B11">
        <v>6</v>
      </c>
      <c r="C11">
        <v>307152</v>
      </c>
      <c r="D11" t="s">
        <v>103</v>
      </c>
      <c r="E11" s="20">
        <v>1993</v>
      </c>
      <c r="F11" s="20" t="s">
        <v>104</v>
      </c>
      <c r="I11" s="20">
        <f>IFERROR(VLOOKUP(C11,PRSWomen2017[],1,FALSE),0)</f>
        <v>0</v>
      </c>
      <c r="J11" s="20">
        <f>IF(AND(A11&gt;0,ISNUMBER(A11)),IF(fix5L[[#This Row],[ABBib]]&gt;0,J10+1,J10),0)</f>
        <v>0</v>
      </c>
    </row>
    <row r="12" spans="1:10" x14ac:dyDescent="0.25">
      <c r="A12">
        <v>8</v>
      </c>
      <c r="B12">
        <v>42</v>
      </c>
      <c r="C12">
        <v>107990</v>
      </c>
      <c r="D12" t="s">
        <v>105</v>
      </c>
      <c r="E12" s="20">
        <v>2000</v>
      </c>
      <c r="F12" s="20" t="s">
        <v>98</v>
      </c>
      <c r="I12" s="20">
        <f>IFERROR(VLOOKUP(C12,PRSWomen2017[],1,FALSE),0)</f>
        <v>0</v>
      </c>
      <c r="J12" s="20">
        <f>IF(AND(A12&gt;0,ISNUMBER(A12)),IF(fix5L[[#This Row],[ABBib]]&gt;0,J11+1,J11),0)</f>
        <v>0</v>
      </c>
    </row>
    <row r="13" spans="1:10" x14ac:dyDescent="0.25">
      <c r="A13">
        <v>9</v>
      </c>
      <c r="B13">
        <v>3</v>
      </c>
      <c r="C13">
        <v>107868</v>
      </c>
      <c r="D13" t="s">
        <v>106</v>
      </c>
      <c r="E13" s="20">
        <v>1999</v>
      </c>
      <c r="F13" s="20" t="s">
        <v>98</v>
      </c>
      <c r="I13" s="20">
        <f>IFERROR(VLOOKUP(C13,PRSWomen2017[],1,FALSE),0)</f>
        <v>0</v>
      </c>
      <c r="J13" s="20">
        <f>IF(AND(A13&gt;0,ISNUMBER(A13)),IF(fix5L[[#This Row],[ABBib]]&gt;0,J12+1,J12),0)</f>
        <v>0</v>
      </c>
    </row>
    <row r="14" spans="1:10" x14ac:dyDescent="0.25">
      <c r="A14">
        <v>10</v>
      </c>
      <c r="B14">
        <v>33</v>
      </c>
      <c r="C14">
        <v>107804</v>
      </c>
      <c r="D14" t="s">
        <v>107</v>
      </c>
      <c r="E14" s="20">
        <v>1998</v>
      </c>
      <c r="F14" s="20" t="s">
        <v>98</v>
      </c>
      <c r="I14" s="20">
        <f>IFERROR(VLOOKUP(C14,PRSWomen2017[],1,FALSE),0)</f>
        <v>0</v>
      </c>
      <c r="J14" s="20">
        <f>IF(AND(A14&gt;0,ISNUMBER(A14)),IF(fix5L[[#This Row],[ABBib]]&gt;0,J13+1,J13),0)</f>
        <v>0</v>
      </c>
    </row>
    <row r="15" spans="1:10" x14ac:dyDescent="0.25">
      <c r="A15">
        <v>11</v>
      </c>
      <c r="B15">
        <v>22</v>
      </c>
      <c r="C15">
        <v>107883</v>
      </c>
      <c r="D15" t="s">
        <v>108</v>
      </c>
      <c r="E15" s="20">
        <v>1999</v>
      </c>
      <c r="F15" s="20" t="s">
        <v>98</v>
      </c>
      <c r="I15" s="20">
        <f>IFERROR(VLOOKUP(C15,PRSWomen2017[],1,FALSE),0)</f>
        <v>0</v>
      </c>
      <c r="J15" s="20">
        <f>IF(AND(A15&gt;0,ISNUMBER(A15)),IF(fix5L[[#This Row],[ABBib]]&gt;0,J14+1,J14),0)</f>
        <v>0</v>
      </c>
    </row>
    <row r="16" spans="1:10" x14ac:dyDescent="0.25">
      <c r="A16">
        <v>12</v>
      </c>
      <c r="B16">
        <v>1</v>
      </c>
      <c r="C16">
        <v>107696</v>
      </c>
      <c r="D16" t="s">
        <v>109</v>
      </c>
      <c r="E16" s="20">
        <v>1997</v>
      </c>
      <c r="F16" s="20" t="s">
        <v>98</v>
      </c>
      <c r="I16" s="20">
        <f>IFERROR(VLOOKUP(C16,PRSWomen2017[],1,FALSE),0)</f>
        <v>107696</v>
      </c>
      <c r="J16" s="20">
        <f>IF(AND(A16&gt;0,ISNUMBER(A16)),IF(fix5L[[#This Row],[ABBib]]&gt;0,J15+1,J15),0)</f>
        <v>1</v>
      </c>
    </row>
    <row r="17" spans="1:10" x14ac:dyDescent="0.25">
      <c r="A17">
        <v>13</v>
      </c>
      <c r="B17">
        <v>38</v>
      </c>
      <c r="C17">
        <v>107993</v>
      </c>
      <c r="D17" t="s">
        <v>110</v>
      </c>
      <c r="E17" s="20">
        <v>2000</v>
      </c>
      <c r="F17" s="20" t="s">
        <v>98</v>
      </c>
      <c r="I17" s="20">
        <f>IFERROR(VLOOKUP(C17,PRSWomen2017[],1,FALSE),0)</f>
        <v>0</v>
      </c>
      <c r="J17" s="20">
        <f>IF(AND(A17&gt;0,ISNUMBER(A17)),IF(fix5L[[#This Row],[ABBib]]&gt;0,J16+1,J16),0)</f>
        <v>1</v>
      </c>
    </row>
    <row r="18" spans="1:10" x14ac:dyDescent="0.25">
      <c r="A18">
        <v>14</v>
      </c>
      <c r="B18">
        <v>17</v>
      </c>
      <c r="C18">
        <v>516538</v>
      </c>
      <c r="D18" t="s">
        <v>111</v>
      </c>
      <c r="E18" s="20">
        <v>1999</v>
      </c>
      <c r="F18" s="20" t="s">
        <v>112</v>
      </c>
      <c r="I18" s="20">
        <f>IFERROR(VLOOKUP(C18,PRSWomen2017[],1,FALSE),0)</f>
        <v>516538</v>
      </c>
      <c r="J18" s="20">
        <f>IF(AND(A18&gt;0,ISNUMBER(A18)),IF(fix5L[[#This Row],[ABBib]]&gt;0,J17+1,J17),0)</f>
        <v>2</v>
      </c>
    </row>
    <row r="19" spans="1:10" x14ac:dyDescent="0.25">
      <c r="A19">
        <v>15</v>
      </c>
      <c r="B19">
        <v>53</v>
      </c>
      <c r="C19">
        <v>107991</v>
      </c>
      <c r="D19" t="s">
        <v>113</v>
      </c>
      <c r="E19" s="20">
        <v>2000</v>
      </c>
      <c r="F19" s="20" t="s">
        <v>98</v>
      </c>
      <c r="I19" s="20">
        <f>IFERROR(VLOOKUP(C19,PRSWomen2017[],1,FALSE),0)</f>
        <v>107991</v>
      </c>
      <c r="J19" s="20">
        <f>IF(AND(A19&gt;0,ISNUMBER(A19)),IF(fix5L[[#This Row],[ABBib]]&gt;0,J18+1,J18),0)</f>
        <v>3</v>
      </c>
    </row>
    <row r="20" spans="1:10" x14ac:dyDescent="0.25">
      <c r="A20">
        <v>16</v>
      </c>
      <c r="B20">
        <v>7</v>
      </c>
      <c r="C20">
        <v>107759</v>
      </c>
      <c r="D20" t="s">
        <v>114</v>
      </c>
      <c r="E20" s="20">
        <v>1998</v>
      </c>
      <c r="F20" s="20" t="s">
        <v>98</v>
      </c>
      <c r="I20" s="20">
        <f>IFERROR(VLOOKUP(C20,PRSWomen2017[],1,FALSE),0)</f>
        <v>0</v>
      </c>
      <c r="J20" s="20">
        <f>IF(AND(A20&gt;0,ISNUMBER(A20)),IF(fix5L[[#This Row],[ABBib]]&gt;0,J19+1,J19),0)</f>
        <v>3</v>
      </c>
    </row>
    <row r="21" spans="1:10" x14ac:dyDescent="0.25">
      <c r="A21">
        <v>17</v>
      </c>
      <c r="B21">
        <v>48</v>
      </c>
      <c r="C21">
        <v>107985</v>
      </c>
      <c r="D21" t="s">
        <v>115</v>
      </c>
      <c r="E21" s="20">
        <v>2000</v>
      </c>
      <c r="F21" s="20" t="s">
        <v>98</v>
      </c>
      <c r="I21" s="20">
        <f>IFERROR(VLOOKUP(C21,PRSWomen2017[],1,FALSE),0)</f>
        <v>0</v>
      </c>
      <c r="J21" s="20">
        <f>IF(AND(A21&gt;0,ISNUMBER(A21)),IF(fix5L[[#This Row],[ABBib]]&gt;0,J20+1,J20),0)</f>
        <v>3</v>
      </c>
    </row>
    <row r="22" spans="1:10" x14ac:dyDescent="0.25">
      <c r="A22">
        <v>18</v>
      </c>
      <c r="B22">
        <v>23</v>
      </c>
      <c r="C22">
        <v>107879</v>
      </c>
      <c r="D22" t="s">
        <v>116</v>
      </c>
      <c r="E22" s="20">
        <v>1999</v>
      </c>
      <c r="F22" s="20" t="s">
        <v>98</v>
      </c>
      <c r="I22" s="20">
        <f>IFERROR(VLOOKUP(C22,PRSWomen2017[],1,FALSE),0)</f>
        <v>0</v>
      </c>
      <c r="J22" s="20">
        <f>IF(AND(A22&gt;0,ISNUMBER(A22)),IF(fix5L[[#This Row],[ABBib]]&gt;0,J21+1,J21),0)</f>
        <v>3</v>
      </c>
    </row>
    <row r="23" spans="1:10" x14ac:dyDescent="0.25">
      <c r="A23">
        <v>19</v>
      </c>
      <c r="B23">
        <v>19</v>
      </c>
      <c r="C23">
        <v>107758</v>
      </c>
      <c r="D23" t="s">
        <v>117</v>
      </c>
      <c r="E23" s="20">
        <v>1998</v>
      </c>
      <c r="F23" s="20" t="s">
        <v>98</v>
      </c>
      <c r="I23" s="20">
        <f>IFERROR(VLOOKUP(C23,PRSWomen2017[],1,FALSE),0)</f>
        <v>0</v>
      </c>
      <c r="J23" s="20">
        <f>IF(AND(A23&gt;0,ISNUMBER(A23)),IF(fix5L[[#This Row],[ABBib]]&gt;0,J22+1,J22),0)</f>
        <v>3</v>
      </c>
    </row>
    <row r="24" spans="1:10" x14ac:dyDescent="0.25">
      <c r="A24">
        <v>20</v>
      </c>
      <c r="B24">
        <v>24</v>
      </c>
      <c r="C24">
        <v>107844</v>
      </c>
      <c r="D24" t="s">
        <v>118</v>
      </c>
      <c r="E24" s="20">
        <v>1999</v>
      </c>
      <c r="F24" s="20" t="s">
        <v>98</v>
      </c>
      <c r="I24" s="20">
        <f>IFERROR(VLOOKUP(C24,PRSWomen2017[],1,FALSE),0)</f>
        <v>107844</v>
      </c>
      <c r="J24" s="20">
        <f>IF(AND(A24&gt;0,ISNUMBER(A24)),IF(fix5L[[#This Row],[ABBib]]&gt;0,J23+1,J23),0)</f>
        <v>4</v>
      </c>
    </row>
    <row r="25" spans="1:10" x14ac:dyDescent="0.25">
      <c r="A25">
        <v>21</v>
      </c>
      <c r="B25">
        <v>21</v>
      </c>
      <c r="C25">
        <v>107649</v>
      </c>
      <c r="D25" t="s">
        <v>119</v>
      </c>
      <c r="E25" s="20">
        <v>1997</v>
      </c>
      <c r="F25" s="20" t="s">
        <v>98</v>
      </c>
      <c r="I25" s="20">
        <f>IFERROR(VLOOKUP(C25,PRSWomen2017[],1,FALSE),0)</f>
        <v>107649</v>
      </c>
      <c r="J25" s="20">
        <f>IF(AND(A25&gt;0,ISNUMBER(A25)),IF(fix5L[[#This Row],[ABBib]]&gt;0,J24+1,J24),0)</f>
        <v>5</v>
      </c>
    </row>
    <row r="26" spans="1:10" x14ac:dyDescent="0.25">
      <c r="A26">
        <v>22</v>
      </c>
      <c r="B26">
        <v>26</v>
      </c>
      <c r="C26">
        <v>307807</v>
      </c>
      <c r="D26" t="s">
        <v>120</v>
      </c>
      <c r="E26" s="20">
        <v>1998</v>
      </c>
      <c r="F26" s="20" t="s">
        <v>104</v>
      </c>
      <c r="I26" s="20">
        <f>IFERROR(VLOOKUP(C26,PRSWomen2017[],1,FALSE),0)</f>
        <v>0</v>
      </c>
      <c r="J26" s="20">
        <f>IF(AND(A26&gt;0,ISNUMBER(A26)),IF(fix5L[[#This Row],[ABBib]]&gt;0,J25+1,J25),0)</f>
        <v>5</v>
      </c>
    </row>
    <row r="27" spans="1:10" x14ac:dyDescent="0.25">
      <c r="A27">
        <v>23</v>
      </c>
      <c r="B27">
        <v>51</v>
      </c>
      <c r="C27">
        <v>108002</v>
      </c>
      <c r="D27" t="s">
        <v>121</v>
      </c>
      <c r="E27" s="20">
        <v>2000</v>
      </c>
      <c r="F27" s="20" t="s">
        <v>98</v>
      </c>
      <c r="I27" s="20">
        <f>IFERROR(VLOOKUP(C27,PRSWomen2017[],1,FALSE),0)</f>
        <v>0</v>
      </c>
      <c r="J27" s="20">
        <f>IF(AND(A27&gt;0,ISNUMBER(A27)),IF(fix5L[[#This Row],[ABBib]]&gt;0,J26+1,J26),0)</f>
        <v>5</v>
      </c>
    </row>
    <row r="28" spans="1:10" x14ac:dyDescent="0.25">
      <c r="A28">
        <v>24</v>
      </c>
      <c r="B28">
        <v>45</v>
      </c>
      <c r="C28">
        <v>108015</v>
      </c>
      <c r="D28" t="s">
        <v>122</v>
      </c>
      <c r="E28" s="20">
        <v>2000</v>
      </c>
      <c r="F28" s="20" t="s">
        <v>98</v>
      </c>
      <c r="I28" s="20">
        <f>IFERROR(VLOOKUP(C28,PRSWomen2017[],1,FALSE),0)</f>
        <v>108015</v>
      </c>
      <c r="J28" s="20">
        <f>IF(AND(A28&gt;0,ISNUMBER(A28)),IF(fix5L[[#This Row],[ABBib]]&gt;0,J27+1,J27),0)</f>
        <v>6</v>
      </c>
    </row>
    <row r="29" spans="1:10" x14ac:dyDescent="0.25">
      <c r="A29">
        <v>25</v>
      </c>
      <c r="B29">
        <v>28</v>
      </c>
      <c r="C29">
        <v>107843</v>
      </c>
      <c r="D29" t="s">
        <v>123</v>
      </c>
      <c r="E29" s="20">
        <v>1999</v>
      </c>
      <c r="F29" s="20" t="s">
        <v>98</v>
      </c>
      <c r="I29" s="20">
        <f>IFERROR(VLOOKUP(C29,PRSWomen2017[],1,FALSE),0)</f>
        <v>107843</v>
      </c>
      <c r="J29" s="20">
        <f>IF(AND(A29&gt;0,ISNUMBER(A29)),IF(fix5L[[#This Row],[ABBib]]&gt;0,J28+1,J28),0)</f>
        <v>7</v>
      </c>
    </row>
    <row r="30" spans="1:10" x14ac:dyDescent="0.25">
      <c r="A30">
        <v>26</v>
      </c>
      <c r="B30">
        <v>35</v>
      </c>
      <c r="C30">
        <v>108010</v>
      </c>
      <c r="D30" t="s">
        <v>124</v>
      </c>
      <c r="E30" s="20">
        <v>2000</v>
      </c>
      <c r="F30" s="20" t="s">
        <v>98</v>
      </c>
      <c r="I30" s="20">
        <f>IFERROR(VLOOKUP(C30,PRSWomen2017[],1,FALSE),0)</f>
        <v>0</v>
      </c>
      <c r="J30" s="20">
        <f>IF(AND(A30&gt;0,ISNUMBER(A30)),IF(fix5L[[#This Row],[ABBib]]&gt;0,J29+1,J29),0)</f>
        <v>7</v>
      </c>
    </row>
    <row r="31" spans="1:10" x14ac:dyDescent="0.25">
      <c r="A31">
        <v>27</v>
      </c>
      <c r="B31">
        <v>29</v>
      </c>
      <c r="C31">
        <v>107835</v>
      </c>
      <c r="D31" t="s">
        <v>125</v>
      </c>
      <c r="E31" s="20">
        <v>1999</v>
      </c>
      <c r="F31" s="20" t="s">
        <v>98</v>
      </c>
      <c r="I31" s="20">
        <f>IFERROR(VLOOKUP(C31,PRSWomen2017[],1,FALSE),0)</f>
        <v>107835</v>
      </c>
      <c r="J31" s="20">
        <f>IF(AND(A31&gt;0,ISNUMBER(A31)),IF(fix5L[[#This Row],[ABBib]]&gt;0,J30+1,J30),0)</f>
        <v>8</v>
      </c>
    </row>
    <row r="32" spans="1:10" x14ac:dyDescent="0.25">
      <c r="A32">
        <v>28</v>
      </c>
      <c r="B32">
        <v>27</v>
      </c>
      <c r="C32">
        <v>107848</v>
      </c>
      <c r="D32" t="s">
        <v>126</v>
      </c>
      <c r="E32" s="20">
        <v>1999</v>
      </c>
      <c r="F32" s="20" t="s">
        <v>98</v>
      </c>
      <c r="I32" s="20">
        <f>IFERROR(VLOOKUP(C32,PRSWomen2017[],1,FALSE),0)</f>
        <v>107848</v>
      </c>
      <c r="J32" s="20">
        <f>IF(AND(A32&gt;0,ISNUMBER(A32)),IF(fix5L[[#This Row],[ABBib]]&gt;0,J31+1,J31),0)</f>
        <v>9</v>
      </c>
    </row>
    <row r="33" spans="1:10" x14ac:dyDescent="0.25">
      <c r="A33">
        <v>29</v>
      </c>
      <c r="B33">
        <v>37</v>
      </c>
      <c r="C33">
        <v>108005</v>
      </c>
      <c r="D33" t="s">
        <v>127</v>
      </c>
      <c r="E33" s="20">
        <v>2000</v>
      </c>
      <c r="F33" s="20" t="s">
        <v>98</v>
      </c>
      <c r="I33" s="20">
        <f>IFERROR(VLOOKUP(C33,PRSWomen2017[],1,FALSE),0)</f>
        <v>0</v>
      </c>
      <c r="J33" s="20">
        <f>IF(AND(A33&gt;0,ISNUMBER(A33)),IF(fix5L[[#This Row],[ABBib]]&gt;0,J32+1,J32),0)</f>
        <v>9</v>
      </c>
    </row>
    <row r="34" spans="1:10" x14ac:dyDescent="0.25">
      <c r="A34">
        <v>30</v>
      </c>
      <c r="B34">
        <v>52</v>
      </c>
      <c r="C34">
        <v>108012</v>
      </c>
      <c r="D34" t="s">
        <v>128</v>
      </c>
      <c r="E34" s="20">
        <v>2000</v>
      </c>
      <c r="F34" s="20" t="s">
        <v>98</v>
      </c>
      <c r="I34" s="20">
        <f>IFERROR(VLOOKUP(C34,PRSWomen2017[],1,FALSE),0)</f>
        <v>0</v>
      </c>
      <c r="J34" s="20">
        <f>IF(AND(A34&gt;0,ISNUMBER(A34)),IF(fix5L[[#This Row],[ABBib]]&gt;0,J33+1,J33),0)</f>
        <v>9</v>
      </c>
    </row>
    <row r="35" spans="1:10" x14ac:dyDescent="0.25">
      <c r="A35">
        <v>31</v>
      </c>
      <c r="B35">
        <v>46</v>
      </c>
      <c r="C35">
        <v>307989</v>
      </c>
      <c r="D35" t="s">
        <v>129</v>
      </c>
      <c r="E35" s="20">
        <v>2000</v>
      </c>
      <c r="F35" s="20" t="s">
        <v>104</v>
      </c>
      <c r="I35" s="20">
        <f>IFERROR(VLOOKUP(C35,PRSWomen2017[],1,FALSE),0)</f>
        <v>0</v>
      </c>
      <c r="J35" s="20">
        <f>IF(AND(A35&gt;0,ISNUMBER(A35)),IF(fix5L[[#This Row],[ABBib]]&gt;0,J34+1,J34),0)</f>
        <v>9</v>
      </c>
    </row>
    <row r="36" spans="1:10" x14ac:dyDescent="0.25">
      <c r="A36">
        <v>32</v>
      </c>
      <c r="B36">
        <v>40</v>
      </c>
      <c r="C36">
        <v>108021</v>
      </c>
      <c r="D36" t="s">
        <v>130</v>
      </c>
      <c r="E36" s="20">
        <v>2000</v>
      </c>
      <c r="F36" s="20" t="s">
        <v>98</v>
      </c>
      <c r="I36" s="20">
        <f>IFERROR(VLOOKUP(C36,PRSWomen2017[],1,FALSE),0)</f>
        <v>0</v>
      </c>
      <c r="J36" s="20">
        <f>IF(AND(A36&gt;0,ISNUMBER(A36)),IF(fix5L[[#This Row],[ABBib]]&gt;0,J35+1,J35),0)</f>
        <v>9</v>
      </c>
    </row>
    <row r="37" spans="1:10" x14ac:dyDescent="0.25">
      <c r="A37">
        <v>33</v>
      </c>
      <c r="B37">
        <v>43</v>
      </c>
      <c r="C37">
        <v>108000</v>
      </c>
      <c r="D37" t="s">
        <v>131</v>
      </c>
      <c r="E37" s="20">
        <v>2000</v>
      </c>
      <c r="F37" s="20" t="s">
        <v>98</v>
      </c>
      <c r="I37" s="20">
        <f>IFERROR(VLOOKUP(C37,PRSWomen2017[],1,FALSE),0)</f>
        <v>0</v>
      </c>
      <c r="J37" s="20">
        <f>IF(AND(A37&gt;0,ISNUMBER(A37)),IF(fix5L[[#This Row],[ABBib]]&gt;0,J36+1,J36),0)</f>
        <v>9</v>
      </c>
    </row>
    <row r="38" spans="1:10" x14ac:dyDescent="0.25">
      <c r="A38">
        <v>34</v>
      </c>
      <c r="B38">
        <v>32</v>
      </c>
      <c r="C38">
        <v>107837</v>
      </c>
      <c r="D38" t="s">
        <v>132</v>
      </c>
      <c r="E38" s="20">
        <v>1999</v>
      </c>
      <c r="F38" s="20" t="s">
        <v>98</v>
      </c>
      <c r="I38" s="20">
        <f>IFERROR(VLOOKUP(C38,PRSWomen2017[],1,FALSE),0)</f>
        <v>107837</v>
      </c>
      <c r="J38" s="20">
        <f>IF(AND(A38&gt;0,ISNUMBER(A38)),IF(fix5L[[#This Row],[ABBib]]&gt;0,J37+1,J37),0)</f>
        <v>10</v>
      </c>
    </row>
    <row r="39" spans="1:10" x14ac:dyDescent="0.25">
      <c r="A39">
        <v>35</v>
      </c>
      <c r="B39">
        <v>56</v>
      </c>
      <c r="C39">
        <v>108014</v>
      </c>
      <c r="D39" t="s">
        <v>133</v>
      </c>
      <c r="E39" s="20">
        <v>2000</v>
      </c>
      <c r="F39" s="20" t="s">
        <v>98</v>
      </c>
      <c r="I39" s="20">
        <f>IFERROR(VLOOKUP(C39,PRSWomen2017[],1,FALSE),0)</f>
        <v>0</v>
      </c>
      <c r="J39" s="20">
        <f>IF(AND(A39&gt;0,ISNUMBER(A39)),IF(fix5L[[#This Row],[ABBib]]&gt;0,J38+1,J38),0)</f>
        <v>10</v>
      </c>
    </row>
    <row r="40" spans="1:10" x14ac:dyDescent="0.25">
      <c r="A40">
        <v>36</v>
      </c>
      <c r="B40">
        <v>47</v>
      </c>
      <c r="C40">
        <v>107994</v>
      </c>
      <c r="D40" t="s">
        <v>134</v>
      </c>
      <c r="E40" s="20">
        <v>1999</v>
      </c>
      <c r="F40" s="20" t="s">
        <v>98</v>
      </c>
      <c r="I40" s="20">
        <f>IFERROR(VLOOKUP(C40,PRSWomen2017[],1,FALSE),0)</f>
        <v>0</v>
      </c>
      <c r="J40" s="20">
        <f>IF(AND(A40&gt;0,ISNUMBER(A40)),IF(fix5L[[#This Row],[ABBib]]&gt;0,J39+1,J39),0)</f>
        <v>10</v>
      </c>
    </row>
    <row r="41" spans="1:10" x14ac:dyDescent="0.25">
      <c r="A41" t="s">
        <v>135</v>
      </c>
      <c r="E41" s="20"/>
      <c r="F41" s="20"/>
      <c r="I41" s="20">
        <f>IFERROR(VLOOKUP(C41,PRSWomen2017[],1,FALSE),0)</f>
        <v>0</v>
      </c>
      <c r="J41" s="20">
        <f>IF(AND(A41&gt;0,ISNUMBER(A41)),IF(fix5L[[#This Row],[ABBib]]&gt;0,J40+1,J40),0)</f>
        <v>0</v>
      </c>
    </row>
    <row r="42" spans="1:10" x14ac:dyDescent="0.25">
      <c r="E42" s="20"/>
      <c r="F42" s="20"/>
      <c r="I42" s="20">
        <f>IFERROR(VLOOKUP(C42,PRSWomen2017[],1,FALSE),0)</f>
        <v>0</v>
      </c>
      <c r="J42" s="20">
        <f>IF(AND(A42&gt;0,ISNUMBER(A42)),IF(fix5L[[#This Row],[ABBib]]&gt;0,J41+1,J41),0)</f>
        <v>0</v>
      </c>
    </row>
    <row r="43" spans="1:10" x14ac:dyDescent="0.25">
      <c r="B43">
        <v>55</v>
      </c>
      <c r="C43">
        <v>107861</v>
      </c>
      <c r="D43" t="s">
        <v>136</v>
      </c>
      <c r="E43" s="20">
        <v>1999</v>
      </c>
      <c r="F43" s="20" t="s">
        <v>98</v>
      </c>
      <c r="I43" s="20">
        <f>IFERROR(VLOOKUP(C43,PRSWomen2017[],1,FALSE),0)</f>
        <v>0</v>
      </c>
      <c r="J43" s="20">
        <f>IF(AND(A43&gt;0,ISNUMBER(A43)),IF(fix5L[[#This Row],[ABBib]]&gt;0,J42+1,J42),0)</f>
        <v>0</v>
      </c>
    </row>
    <row r="44" spans="1:10" x14ac:dyDescent="0.25">
      <c r="B44">
        <v>34</v>
      </c>
      <c r="C44">
        <v>107849</v>
      </c>
      <c r="D44" t="s">
        <v>137</v>
      </c>
      <c r="E44" s="20">
        <v>1999</v>
      </c>
      <c r="F44" s="20" t="s">
        <v>98</v>
      </c>
      <c r="I44" s="20">
        <f>IFERROR(VLOOKUP(C44,PRSWomen2017[],1,FALSE),0)</f>
        <v>107849</v>
      </c>
      <c r="J44" s="20">
        <f>IF(AND(A44&gt;0,ISNUMBER(A44)),IF(fix5L[[#This Row],[ABBib]]&gt;0,J43+1,J43),0)</f>
        <v>0</v>
      </c>
    </row>
    <row r="45" spans="1:10" x14ac:dyDescent="0.25">
      <c r="A45" t="s">
        <v>138</v>
      </c>
      <c r="E45" s="20"/>
      <c r="F45" s="20"/>
      <c r="I45" s="20">
        <f>IFERROR(VLOOKUP(C45,PRSWomen2017[],1,FALSE),0)</f>
        <v>0</v>
      </c>
      <c r="J45" s="20">
        <f>IF(AND(A45&gt;0,ISNUMBER(A45)),IF(fix5L[[#This Row],[ABBib]]&gt;0,J44+1,J44),0)</f>
        <v>0</v>
      </c>
    </row>
    <row r="46" spans="1:10" x14ac:dyDescent="0.25">
      <c r="E46" s="20"/>
      <c r="F46" s="20"/>
      <c r="I46" s="20">
        <f>IFERROR(VLOOKUP(C46,PRSWomen2017[],1,FALSE),0)</f>
        <v>0</v>
      </c>
      <c r="J46" s="20">
        <f>IF(AND(A46&gt;0,ISNUMBER(A46)),IF(fix5L[[#This Row],[ABBib]]&gt;0,J45+1,J45),0)</f>
        <v>0</v>
      </c>
    </row>
    <row r="47" spans="1:10" x14ac:dyDescent="0.25">
      <c r="B47">
        <v>41</v>
      </c>
      <c r="C47">
        <v>107992</v>
      </c>
      <c r="D47" t="s">
        <v>139</v>
      </c>
      <c r="E47" s="20">
        <v>2000</v>
      </c>
      <c r="F47" s="20" t="s">
        <v>98</v>
      </c>
      <c r="I47" s="20">
        <f>IFERROR(VLOOKUP(C47,PRSWomen2017[],1,FALSE),0)</f>
        <v>107992</v>
      </c>
      <c r="J47" s="20">
        <f>IF(AND(A47&gt;0,ISNUMBER(A47)),IF(fix5L[[#This Row],[ABBib]]&gt;0,J46+1,J46),0)</f>
        <v>0</v>
      </c>
    </row>
    <row r="48" spans="1:10" x14ac:dyDescent="0.25">
      <c r="B48">
        <v>39</v>
      </c>
      <c r="C48">
        <v>108001</v>
      </c>
      <c r="D48" t="s">
        <v>140</v>
      </c>
      <c r="E48" s="20">
        <v>2000</v>
      </c>
      <c r="F48" s="20" t="s">
        <v>98</v>
      </c>
      <c r="I48" s="20">
        <f>IFERROR(VLOOKUP(C48,PRSWomen2017[],1,FALSE),0)</f>
        <v>108001</v>
      </c>
      <c r="J48" s="20">
        <f>IF(AND(A48&gt;0,ISNUMBER(A48)),IF(fix5L[[#This Row],[ABBib]]&gt;0,J47+1,J47),0)</f>
        <v>0</v>
      </c>
    </row>
    <row r="49" spans="1:10" x14ac:dyDescent="0.25">
      <c r="B49">
        <v>36</v>
      </c>
      <c r="C49">
        <v>108006</v>
      </c>
      <c r="D49" t="s">
        <v>141</v>
      </c>
      <c r="E49" s="20">
        <v>2000</v>
      </c>
      <c r="F49" s="20" t="s">
        <v>98</v>
      </c>
      <c r="I49" s="20">
        <f>IFERROR(VLOOKUP(C49,PRSWomen2017[],1,FALSE),0)</f>
        <v>0</v>
      </c>
      <c r="J49" s="20">
        <f>IF(AND(A49&gt;0,ISNUMBER(A49)),IF(fix5L[[#This Row],[ABBib]]&gt;0,J48+1,J48),0)</f>
        <v>0</v>
      </c>
    </row>
    <row r="50" spans="1:10" x14ac:dyDescent="0.25">
      <c r="B50">
        <v>25</v>
      </c>
      <c r="C50">
        <v>107839</v>
      </c>
      <c r="D50" t="s">
        <v>142</v>
      </c>
      <c r="E50" s="20">
        <v>1999</v>
      </c>
      <c r="F50" s="20" t="s">
        <v>98</v>
      </c>
      <c r="I50" s="20">
        <f>IFERROR(VLOOKUP(C50,PRSWomen2017[],1,FALSE),0)</f>
        <v>107839</v>
      </c>
      <c r="J50" s="20">
        <f>IF(AND(A50&gt;0,ISNUMBER(A50)),IF(fix5L[[#This Row],[ABBib]]&gt;0,J49+1,J49),0)</f>
        <v>0</v>
      </c>
    </row>
    <row r="51" spans="1:10" x14ac:dyDescent="0.25">
      <c r="B51">
        <v>9</v>
      </c>
      <c r="C51">
        <v>107841</v>
      </c>
      <c r="D51" t="s">
        <v>143</v>
      </c>
      <c r="E51" s="20">
        <v>1999</v>
      </c>
      <c r="F51" s="20" t="s">
        <v>98</v>
      </c>
      <c r="I51" s="20">
        <f>IFERROR(VLOOKUP(C51,PRSWomen2017[],1,FALSE),0)</f>
        <v>107841</v>
      </c>
      <c r="J51" s="20">
        <f>IF(AND(A51&gt;0,ISNUMBER(A51)),IF(fix5L[[#This Row],[ABBib]]&gt;0,J50+1,J50),0)</f>
        <v>0</v>
      </c>
    </row>
    <row r="52" spans="1:10" x14ac:dyDescent="0.25">
      <c r="A52" t="s">
        <v>144</v>
      </c>
      <c r="E52" s="20"/>
      <c r="F52" s="20"/>
      <c r="I52" s="20">
        <f>IFERROR(VLOOKUP(C52,PRSWomen2017[],1,FALSE),0)</f>
        <v>0</v>
      </c>
      <c r="J52" s="20">
        <f>IF(AND(A52&gt;0,ISNUMBER(A52)),IF(fix5L[[#This Row],[ABBib]]&gt;0,J51+1,J51),0)</f>
        <v>0</v>
      </c>
    </row>
    <row r="53" spans="1:10" x14ac:dyDescent="0.25">
      <c r="E53" s="20"/>
      <c r="F53" s="20"/>
      <c r="I53" s="20">
        <f>IFERROR(VLOOKUP(C53,PRSWomen2017[],1,FALSE),0)</f>
        <v>0</v>
      </c>
      <c r="J53" s="20">
        <f>IF(AND(A53&gt;0,ISNUMBER(A53)),IF(fix5L[[#This Row],[ABBib]]&gt;0,J52+1,J52),0)</f>
        <v>0</v>
      </c>
    </row>
    <row r="54" spans="1:10" x14ac:dyDescent="0.25">
      <c r="B54">
        <v>58</v>
      </c>
      <c r="C54">
        <v>108018</v>
      </c>
      <c r="D54" t="s">
        <v>145</v>
      </c>
      <c r="E54" s="20">
        <v>2000</v>
      </c>
      <c r="F54" s="20" t="s">
        <v>98</v>
      </c>
      <c r="I54" s="20">
        <f>IFERROR(VLOOKUP(C54,PRSWomen2017[],1,FALSE),0)</f>
        <v>108018</v>
      </c>
      <c r="J54" s="20">
        <f>IF(AND(A54&gt;0,ISNUMBER(A54)),IF(fix5L[[#This Row],[ABBib]]&gt;0,J53+1,J53),0)</f>
        <v>0</v>
      </c>
    </row>
    <row r="55" spans="1:10" x14ac:dyDescent="0.25">
      <c r="B55">
        <v>57</v>
      </c>
      <c r="C55">
        <v>108017</v>
      </c>
      <c r="D55" t="s">
        <v>146</v>
      </c>
      <c r="E55" s="20">
        <v>2000</v>
      </c>
      <c r="F55" s="20" t="s">
        <v>98</v>
      </c>
      <c r="I55" s="20">
        <f>IFERROR(VLOOKUP(C55,PRSWomen2017[],1,FALSE),0)</f>
        <v>108017</v>
      </c>
      <c r="J55" s="20">
        <f>IF(AND(A55&gt;0,ISNUMBER(A55)),IF(fix5L[[#This Row],[ABBib]]&gt;0,J54+1,J54),0)</f>
        <v>0</v>
      </c>
    </row>
    <row r="56" spans="1:10" x14ac:dyDescent="0.25">
      <c r="B56">
        <v>54</v>
      </c>
      <c r="C56">
        <v>108041</v>
      </c>
      <c r="D56" t="s">
        <v>147</v>
      </c>
      <c r="E56" s="20">
        <v>2000</v>
      </c>
      <c r="F56" s="20" t="s">
        <v>98</v>
      </c>
      <c r="I56" s="20">
        <f>IFERROR(VLOOKUP(C56,PRSWomen2017[],1,FALSE),0)</f>
        <v>0</v>
      </c>
      <c r="J56" s="20">
        <f>IF(AND(A56&gt;0,ISNUMBER(A56)),IF(fix5L[[#This Row],[ABBib]]&gt;0,J55+1,J55),0)</f>
        <v>0</v>
      </c>
    </row>
    <row r="57" spans="1:10" x14ac:dyDescent="0.25">
      <c r="B57">
        <v>50</v>
      </c>
      <c r="C57">
        <v>108008</v>
      </c>
      <c r="D57" t="s">
        <v>148</v>
      </c>
      <c r="E57" s="20">
        <v>2000</v>
      </c>
      <c r="F57" s="20" t="s">
        <v>98</v>
      </c>
      <c r="I57" s="20">
        <f>IFERROR(VLOOKUP(C57,PRSWomen2017[],1,FALSE),0)</f>
        <v>0</v>
      </c>
      <c r="J57" s="20">
        <f>IF(AND(A57&gt;0,ISNUMBER(A57)),IF(fix5L[[#This Row],[ABBib]]&gt;0,J56+1,J56),0)</f>
        <v>0</v>
      </c>
    </row>
    <row r="58" spans="1:10" x14ac:dyDescent="0.25">
      <c r="B58">
        <v>49</v>
      </c>
      <c r="C58">
        <v>108007</v>
      </c>
      <c r="D58" t="s">
        <v>149</v>
      </c>
      <c r="E58" s="20">
        <v>2000</v>
      </c>
      <c r="F58" s="20" t="s">
        <v>98</v>
      </c>
      <c r="I58" s="20">
        <f>IFERROR(VLOOKUP(C58,PRSWomen2017[],1,FALSE),0)</f>
        <v>0</v>
      </c>
      <c r="J58" s="20">
        <f>IF(AND(A58&gt;0,ISNUMBER(A58)),IF(fix5L[[#This Row],[ABBib]]&gt;0,J57+1,J57),0)</f>
        <v>0</v>
      </c>
    </row>
    <row r="59" spans="1:10" x14ac:dyDescent="0.25">
      <c r="B59">
        <v>44</v>
      </c>
      <c r="C59">
        <v>107763</v>
      </c>
      <c r="D59" t="s">
        <v>150</v>
      </c>
      <c r="E59" s="20">
        <v>1998</v>
      </c>
      <c r="F59" s="20" t="s">
        <v>98</v>
      </c>
      <c r="I59" s="20">
        <f>IFERROR(VLOOKUP(C59,PRSWomen2017[],1,FALSE),0)</f>
        <v>0</v>
      </c>
      <c r="J59" s="20">
        <f>IF(AND(A59&gt;0,ISNUMBER(A59)),IF(fix5L[[#This Row],[ABBib]]&gt;0,J58+1,J58),0)</f>
        <v>0</v>
      </c>
    </row>
    <row r="60" spans="1:10" x14ac:dyDescent="0.25">
      <c r="B60">
        <v>31</v>
      </c>
      <c r="C60">
        <v>107850</v>
      </c>
      <c r="D60" t="s">
        <v>151</v>
      </c>
      <c r="E60" s="20">
        <v>1999</v>
      </c>
      <c r="F60" s="20" t="s">
        <v>98</v>
      </c>
      <c r="I60" s="20">
        <f>IFERROR(VLOOKUP(C60,PRSWomen2017[],1,FALSE),0)</f>
        <v>107850</v>
      </c>
      <c r="J60" s="20">
        <f>IF(AND(A60&gt;0,ISNUMBER(A60)),IF(fix5L[[#This Row],[ABBib]]&gt;0,J59+1,J59),0)</f>
        <v>0</v>
      </c>
    </row>
    <row r="61" spans="1:10" x14ac:dyDescent="0.25">
      <c r="B61">
        <v>30</v>
      </c>
      <c r="C61">
        <v>107951</v>
      </c>
      <c r="D61" t="s">
        <v>152</v>
      </c>
      <c r="E61" s="20">
        <v>1999</v>
      </c>
      <c r="F61" s="20" t="s">
        <v>98</v>
      </c>
      <c r="I61" s="20">
        <f>IFERROR(VLOOKUP(C61,PRSWomen2017[],1,FALSE),0)</f>
        <v>107951</v>
      </c>
      <c r="J61" s="20">
        <f>IF(AND(A61&gt;0,ISNUMBER(A61)),IF(fix5L[[#This Row],[ABBib]]&gt;0,J60+1,J60),0)</f>
        <v>0</v>
      </c>
    </row>
    <row r="62" spans="1:10" x14ac:dyDescent="0.25">
      <c r="B62">
        <v>20</v>
      </c>
      <c r="C62">
        <v>107869</v>
      </c>
      <c r="D62" t="s">
        <v>153</v>
      </c>
      <c r="E62" s="20">
        <v>1999</v>
      </c>
      <c r="F62" s="20" t="s">
        <v>98</v>
      </c>
      <c r="I62" s="20">
        <f>IFERROR(VLOOKUP(C62,PRSWomen2017[],1,FALSE),0)</f>
        <v>0</v>
      </c>
      <c r="J62" s="20">
        <f>IF(AND(A62&gt;0,ISNUMBER(A62)),IF(fix5L[[#This Row],[ABBib]]&gt;0,J61+1,J61),0)</f>
        <v>0</v>
      </c>
    </row>
    <row r="63" spans="1:10" x14ac:dyDescent="0.25">
      <c r="B63">
        <v>18</v>
      </c>
      <c r="C63">
        <v>307375</v>
      </c>
      <c r="D63" t="s">
        <v>154</v>
      </c>
      <c r="E63" s="20">
        <v>1994</v>
      </c>
      <c r="F63" s="20" t="s">
        <v>104</v>
      </c>
      <c r="I63" s="20">
        <f>IFERROR(VLOOKUP(C63,PRSWomen2017[],1,FALSE),0)</f>
        <v>0</v>
      </c>
      <c r="J63" s="20">
        <f>IF(AND(A63&gt;0,ISNUMBER(A63)),IF(fix5L[[#This Row],[ABBib]]&gt;0,J62+1,J62),0)</f>
        <v>0</v>
      </c>
    </row>
    <row r="64" spans="1:10" x14ac:dyDescent="0.25">
      <c r="B64">
        <v>16</v>
      </c>
      <c r="C64">
        <v>107854</v>
      </c>
      <c r="D64" t="s">
        <v>155</v>
      </c>
      <c r="E64" s="20">
        <v>1999</v>
      </c>
      <c r="F64" s="20" t="s">
        <v>98</v>
      </c>
      <c r="I64" s="20">
        <f>IFERROR(VLOOKUP(C64,PRSWomen2017[],1,FALSE),0)</f>
        <v>0</v>
      </c>
      <c r="J64" s="20">
        <f>IF(AND(A64&gt;0,ISNUMBER(A64)),IF(fix5L[[#This Row],[ABBib]]&gt;0,J63+1,J63),0)</f>
        <v>0</v>
      </c>
    </row>
    <row r="65" spans="1:10" x14ac:dyDescent="0.25">
      <c r="B65">
        <v>14</v>
      </c>
      <c r="C65">
        <v>107838</v>
      </c>
      <c r="D65" t="s">
        <v>156</v>
      </c>
      <c r="E65" s="20">
        <v>1999</v>
      </c>
      <c r="F65" s="20" t="s">
        <v>98</v>
      </c>
      <c r="I65" s="20">
        <f>IFERROR(VLOOKUP(C65,PRSWomen2017[],1,FALSE),0)</f>
        <v>107838</v>
      </c>
      <c r="J65" s="20">
        <f>IF(AND(A65&gt;0,ISNUMBER(A65)),IF(fix5L[[#This Row],[ABBib]]&gt;0,J64+1,J64),0)</f>
        <v>0</v>
      </c>
    </row>
    <row r="66" spans="1:10" x14ac:dyDescent="0.25">
      <c r="B66">
        <v>8</v>
      </c>
      <c r="C66">
        <v>6536213</v>
      </c>
      <c r="D66" t="s">
        <v>157</v>
      </c>
      <c r="E66" s="20">
        <v>1999</v>
      </c>
      <c r="F66" s="20" t="s">
        <v>96</v>
      </c>
      <c r="I66" s="20">
        <f>IFERROR(VLOOKUP(C66,PRSWomen2017[],1,FALSE),0)</f>
        <v>0</v>
      </c>
      <c r="J66" s="20">
        <f>IF(AND(A66&gt;0,ISNUMBER(A66)),IF(fix5L[[#This Row],[ABBib]]&gt;0,J65+1,J65),0)</f>
        <v>0</v>
      </c>
    </row>
    <row r="67" spans="1:10" x14ac:dyDescent="0.25">
      <c r="A67" s="20"/>
      <c r="B67" s="20">
        <v>4</v>
      </c>
      <c r="C67" s="20">
        <v>107424</v>
      </c>
      <c r="D67" s="20" t="s">
        <v>158</v>
      </c>
      <c r="E67" s="20">
        <v>1994</v>
      </c>
      <c r="F67" s="20" t="s">
        <v>98</v>
      </c>
      <c r="I67" s="20">
        <f>IFERROR(VLOOKUP(C69,PRSWomen2017[],1,FALSE),0)</f>
        <v>0</v>
      </c>
      <c r="J67" s="20">
        <f>IF(AND(A69&gt;0,ISNUMBER(A69)),IF(fix5L[[#This Row],[ABBib]]&gt;0,J66+1,J66),0)</f>
        <v>0</v>
      </c>
    </row>
    <row r="68" spans="1:10" x14ac:dyDescent="0.25">
      <c r="A68" s="20"/>
      <c r="B68" s="20">
        <v>2</v>
      </c>
      <c r="C68" s="20">
        <v>107811</v>
      </c>
      <c r="D68" s="20" t="s">
        <v>159</v>
      </c>
      <c r="E68" s="20">
        <v>1998</v>
      </c>
      <c r="F68" s="20" t="s">
        <v>98</v>
      </c>
      <c r="I68" s="20">
        <f>IFERROR(VLOOKUP(C70,PRSWomen2017[],1,FALSE),0)</f>
        <v>0</v>
      </c>
      <c r="J68" s="20">
        <f>IF(AND(A70&gt;0,ISNUMBER(A70)),IF(fix5L[[#This Row],[ABBib]]&gt;0,J67+1,J67),0)</f>
        <v>0</v>
      </c>
    </row>
    <row r="69" spans="1:10" x14ac:dyDescent="0.25">
      <c r="A69" s="20"/>
      <c r="B69" s="20"/>
      <c r="C69" s="20"/>
      <c r="D69" s="20"/>
      <c r="E69" s="20"/>
      <c r="F69" s="20"/>
      <c r="I69" s="20">
        <f>IFERROR(VLOOKUP(C71,PRSWomen2017[],1,FALSE),0)</f>
        <v>0</v>
      </c>
      <c r="J69" s="20">
        <f>IF(AND(A71&gt;0,ISNUMBER(A71)),IF(fix5L[[#This Row],[ABBib]]&gt;0,J68+1,J68),0)</f>
        <v>0</v>
      </c>
    </row>
    <row r="70" spans="1:10" x14ac:dyDescent="0.25">
      <c r="E70" s="20"/>
      <c r="F70" s="20"/>
      <c r="I70" s="20">
        <f>IFERROR(VLOOKUP(C72,PRSWomen2017[],1,FALSE),0)</f>
        <v>0</v>
      </c>
      <c r="J70" s="20">
        <f>IF(AND(A72&gt;0,ISNUMBER(A72)),IF(fix5L[[#This Row],[ABBib]]&gt;0,J69+1,J69),0)</f>
        <v>0</v>
      </c>
    </row>
    <row r="71" spans="1:10" x14ac:dyDescent="0.25">
      <c r="E71" s="20"/>
      <c r="F71" s="20"/>
      <c r="I71" s="20">
        <f>IFERROR(VLOOKUP(C73,PRSWomen2017[],1,FALSE),0)</f>
        <v>0</v>
      </c>
      <c r="J71" s="20">
        <f>IF(AND(A73&gt;0,ISNUMBER(A73)),IF(fix5L[[#This Row],[ABBib]]&gt;0,J70+1,J70),0)</f>
        <v>0</v>
      </c>
    </row>
    <row r="72" spans="1:10" x14ac:dyDescent="0.25">
      <c r="E72" s="20"/>
      <c r="F72" s="20"/>
      <c r="I72" s="20">
        <f>IFERROR(VLOOKUP(C74,PRSWomen2017[],1,FALSE),0)</f>
        <v>0</v>
      </c>
      <c r="J72" s="20">
        <f>IF(AND(A74&gt;0,ISNUMBER(A74)),IF(fix5L[[#This Row],[ABBib]]&gt;0,J71+1,J71),0)</f>
        <v>0</v>
      </c>
    </row>
    <row r="73" spans="1:10" x14ac:dyDescent="0.25">
      <c r="E73" s="20"/>
      <c r="F73" s="20"/>
      <c r="I73" s="20">
        <f>IFERROR(VLOOKUP(C75,PRSWomen2017[],1,FALSE),0)</f>
        <v>0</v>
      </c>
      <c r="J73" s="20">
        <f>IF(AND(A75&gt;0,ISNUMBER(A75)),IF(fix5L[[#This Row],[ABBib]]&gt;0,J72+1,J72),0)</f>
        <v>0</v>
      </c>
    </row>
    <row r="74" spans="1:10" x14ac:dyDescent="0.25">
      <c r="E74" s="20"/>
      <c r="F74" s="20"/>
      <c r="I74" s="20">
        <f>IFERROR(VLOOKUP(C76,PRSWomen2017[],1,FALSE),0)</f>
        <v>0</v>
      </c>
      <c r="J74" s="20">
        <f>IF(AND(A76&gt;0,ISNUMBER(A76)),IF(fix5L[[#This Row],[ABBib]]&gt;0,J73+1,J73),0)</f>
        <v>0</v>
      </c>
    </row>
    <row r="75" spans="1:10" x14ac:dyDescent="0.25">
      <c r="E75" s="20"/>
      <c r="F75" s="20"/>
      <c r="I75" s="20">
        <f>IFERROR(VLOOKUP(C77,PRSWomen2017[],1,FALSE),0)</f>
        <v>0</v>
      </c>
      <c r="J75" s="20">
        <f>IF(AND(A77&gt;0,ISNUMBER(A77)),IF(fix5L[[#This Row],[ABBib]]&gt;0,J74+1,J74),0)</f>
        <v>0</v>
      </c>
    </row>
    <row r="76" spans="1:10" x14ac:dyDescent="0.25">
      <c r="E76" s="20"/>
      <c r="F76" s="20"/>
      <c r="I76" s="20">
        <f>IFERROR(VLOOKUP(C78,PRSWomen2017[],1,FALSE),0)</f>
        <v>0</v>
      </c>
      <c r="J76" s="20">
        <f>IF(AND(A78&gt;0,ISNUMBER(A78)),IF(fix5L[[#This Row],[ABBib]]&gt;0,J75+1,J75),0)</f>
        <v>0</v>
      </c>
    </row>
    <row r="77" spans="1:10" x14ac:dyDescent="0.25">
      <c r="E77" s="20"/>
      <c r="F77" s="20"/>
      <c r="I77" s="20">
        <f>IFERROR(VLOOKUP(C79,PRSWomen2017[],1,FALSE),0)</f>
        <v>0</v>
      </c>
      <c r="J77" s="20">
        <f>IF(AND(A79&gt;0,ISNUMBER(A79)),IF(fix5L[[#This Row],[ABBib]]&gt;0,J76+1,J76),0)</f>
        <v>0</v>
      </c>
    </row>
    <row r="78" spans="1:10" x14ac:dyDescent="0.25">
      <c r="E78" s="20"/>
      <c r="F78" s="20"/>
      <c r="I78" s="20">
        <f>IFERROR(VLOOKUP(C80,PRSWomen2017[],1,FALSE),0)</f>
        <v>0</v>
      </c>
      <c r="J78" s="20">
        <f>IF(AND(A80&gt;0,ISNUMBER(A80)),IF(fix5L[[#This Row],[ABBib]]&gt;0,J77+1,J77),0)</f>
        <v>0</v>
      </c>
    </row>
    <row r="79" spans="1:10" x14ac:dyDescent="0.25">
      <c r="E79" s="20"/>
      <c r="F79" s="20"/>
      <c r="I79" s="20">
        <f>IFERROR(VLOOKUP(C81,PRSWomen2017[],1,FALSE),0)</f>
        <v>0</v>
      </c>
      <c r="J79" s="20">
        <f>IF(AND(A81&gt;0,ISNUMBER(A81)),IF(fix5L[[#This Row],[ABBib]]&gt;0,J78+1,J78),0)</f>
        <v>0</v>
      </c>
    </row>
    <row r="80" spans="1:10" x14ac:dyDescent="0.25">
      <c r="E80" s="20"/>
      <c r="F80" s="20"/>
      <c r="I80" s="20">
        <f>IFERROR(VLOOKUP(C82,PRSWomen2017[],1,FALSE),0)</f>
        <v>0</v>
      </c>
      <c r="J80" s="20">
        <f>IF(AND(A82&gt;0,ISNUMBER(A82)),IF(fix5L[[#This Row],[ABBib]]&gt;0,J79+1,J79),0)</f>
        <v>0</v>
      </c>
    </row>
    <row r="81" spans="5:10" x14ac:dyDescent="0.25">
      <c r="E81" s="20"/>
      <c r="F81" s="20"/>
      <c r="I81" s="20">
        <f>IFERROR(VLOOKUP(C83,PRSWomen2017[],1,FALSE),0)</f>
        <v>0</v>
      </c>
      <c r="J81" s="20">
        <f>IF(AND(A83&gt;0,ISNUMBER(A83)),IF(fix5L[[#This Row],[ABBib]]&gt;0,J80+1,J80),0)</f>
        <v>0</v>
      </c>
    </row>
    <row r="82" spans="5:10" x14ac:dyDescent="0.25">
      <c r="E82" s="20"/>
      <c r="F82" s="20"/>
      <c r="I82" s="20">
        <f>IFERROR(VLOOKUP(C84,PRSWomen2017[],1,FALSE),0)</f>
        <v>0</v>
      </c>
      <c r="J82" s="20">
        <f>IF(AND(A84&gt;0,ISNUMBER(A84)),IF(fix5L[[#This Row],[ABBib]]&gt;0,J81+1,J81),0)</f>
        <v>0</v>
      </c>
    </row>
    <row r="83" spans="5:10" x14ac:dyDescent="0.25">
      <c r="E83" s="20"/>
      <c r="F83" s="20"/>
      <c r="I83" s="20">
        <f>IFERROR(VLOOKUP(C85,PRSWomen2017[],1,FALSE),0)</f>
        <v>0</v>
      </c>
      <c r="J83" s="20">
        <f>IF(AND(A85&gt;0,ISNUMBER(A85)),IF(fix5L[[#This Row],[ABBib]]&gt;0,J82+1,J82),0)</f>
        <v>0</v>
      </c>
    </row>
    <row r="84" spans="5:10" x14ac:dyDescent="0.25">
      <c r="E84" s="20"/>
      <c r="F84" s="20"/>
      <c r="I84" s="20">
        <f>IFERROR(VLOOKUP(C86,PRSWomen2017[],1,FALSE),0)</f>
        <v>0</v>
      </c>
      <c r="J84" s="20">
        <f>IF(AND(A86&gt;0,ISNUMBER(A86)),IF(fix5L[[#This Row],[ABBib]]&gt;0,J83+1,J83),0)</f>
        <v>0</v>
      </c>
    </row>
    <row r="85" spans="5:10" x14ac:dyDescent="0.25">
      <c r="E85" s="20"/>
      <c r="F85" s="20"/>
      <c r="I85" s="20">
        <f>IFERROR(VLOOKUP(C87,PRSWomen2017[],1,FALSE),0)</f>
        <v>0</v>
      </c>
      <c r="J85" s="20">
        <f>IF(AND(A87&gt;0,ISNUMBER(A87)),IF(fix5L[[#This Row],[ABBib]]&gt;0,J84+1,J84),0)</f>
        <v>0</v>
      </c>
    </row>
    <row r="86" spans="5:10" x14ac:dyDescent="0.25">
      <c r="E86" s="20"/>
      <c r="F86" s="20"/>
      <c r="I86" s="20">
        <f>IFERROR(VLOOKUP(C88,PRSWomen2017[],1,FALSE),0)</f>
        <v>0</v>
      </c>
      <c r="J86" s="20">
        <f>IF(AND(A88&gt;0,ISNUMBER(A88)),IF(fix5L[[#This Row],[ABBib]]&gt;0,J85+1,J85),0)</f>
        <v>0</v>
      </c>
    </row>
    <row r="87" spans="5:10" x14ac:dyDescent="0.25">
      <c r="E87" s="20"/>
      <c r="F87" s="20"/>
      <c r="I87" s="20">
        <f>IFERROR(VLOOKUP(C89,PRSWomen2017[],1,FALSE),0)</f>
        <v>0</v>
      </c>
      <c r="J87" s="20">
        <f>IF(AND(A89&gt;0,ISNUMBER(A89)),IF(fix5L[[#This Row],[ABBib]]&gt;0,J86+1,J86),0)</f>
        <v>0</v>
      </c>
    </row>
    <row r="88" spans="5:10" x14ac:dyDescent="0.25">
      <c r="E88" s="20"/>
      <c r="F88" s="20"/>
      <c r="I88" s="20">
        <f>IFERROR(VLOOKUP(C90,PRSWomen2017[],1,FALSE),0)</f>
        <v>0</v>
      </c>
      <c r="J88" s="20">
        <f>IF(AND(A90&gt;0,ISNUMBER(A90)),IF(fix5L[[#This Row],[ABBib]]&gt;0,J87+1,J87),0)</f>
        <v>0</v>
      </c>
    </row>
    <row r="89" spans="5:10" x14ac:dyDescent="0.25">
      <c r="E89" s="20"/>
      <c r="F89" s="20"/>
      <c r="I89" s="20">
        <f>IFERROR(VLOOKUP(C91,PRSWomen2017[],1,FALSE),0)</f>
        <v>0</v>
      </c>
      <c r="J89" s="20">
        <f>IF(AND(A91&gt;0,ISNUMBER(A91)),IF(fix5L[[#This Row],[ABBib]]&gt;0,J88+1,J88),0)</f>
        <v>0</v>
      </c>
    </row>
    <row r="90" spans="5:10" x14ac:dyDescent="0.25">
      <c r="E90" s="20"/>
      <c r="F90" s="20"/>
      <c r="I90" s="20">
        <f>IFERROR(VLOOKUP(C92,PRSWomen2017[],1,FALSE),0)</f>
        <v>0</v>
      </c>
      <c r="J90" s="20">
        <f>IF(AND(A92&gt;0,ISNUMBER(A92)),IF(fix5L[[#This Row],[ABBib]]&gt;0,J89+1,J89),0)</f>
        <v>0</v>
      </c>
    </row>
    <row r="91" spans="5:10" x14ac:dyDescent="0.25">
      <c r="E91" s="20"/>
      <c r="F91" s="20"/>
      <c r="I91" s="20">
        <f>IFERROR(VLOOKUP(C93,PRSWomen2017[],1,FALSE),0)</f>
        <v>0</v>
      </c>
      <c r="J91" s="20">
        <f>IF(AND(A93&gt;0,ISNUMBER(A93)),IF(fix5L[[#This Row],[ABBib]]&gt;0,J90+1,J90),0)</f>
        <v>0</v>
      </c>
    </row>
    <row r="92" spans="5:10" x14ac:dyDescent="0.25">
      <c r="E92" s="20"/>
      <c r="F92" s="20"/>
      <c r="I92" s="20">
        <f>IFERROR(VLOOKUP(C94,PRSWomen2017[],1,FALSE),0)</f>
        <v>0</v>
      </c>
      <c r="J92" s="20">
        <f>IF(AND(A94&gt;0,ISNUMBER(A94)),IF(fix5L[[#This Row],[ABBib]]&gt;0,J91+1,J91),0)</f>
        <v>0</v>
      </c>
    </row>
    <row r="93" spans="5:10" x14ac:dyDescent="0.25">
      <c r="E93" s="20"/>
      <c r="F93" s="20"/>
      <c r="I93" s="20">
        <f>IFERROR(VLOOKUP(C95,PRSWomen2017[],1,FALSE),0)</f>
        <v>0</v>
      </c>
      <c r="J93" s="20">
        <f>IF(AND(A95&gt;0,ISNUMBER(A95)),IF(fix5L[[#This Row],[ABBib]]&gt;0,J92+1,J92),0)</f>
        <v>0</v>
      </c>
    </row>
    <row r="94" spans="5:10" x14ac:dyDescent="0.25">
      <c r="E94" s="20"/>
      <c r="F94" s="20"/>
      <c r="I94" s="20">
        <f>IFERROR(VLOOKUP(C96,PRSWomen2017[],1,FALSE),0)</f>
        <v>0</v>
      </c>
      <c r="J94" s="20">
        <f>IF(AND(A96&gt;0,ISNUMBER(A96)),IF(fix5L[[#This Row],[ABBib]]&gt;0,J93+1,J93),0)</f>
        <v>0</v>
      </c>
    </row>
    <row r="95" spans="5:10" x14ac:dyDescent="0.25">
      <c r="E95" s="20"/>
      <c r="F95" s="20"/>
      <c r="I95" s="20">
        <f>IFERROR(VLOOKUP(C97,PRSWomen2017[],1,FALSE),0)</f>
        <v>0</v>
      </c>
      <c r="J95" s="20">
        <f>IF(AND(A97&gt;0,ISNUMBER(A97)),IF(fix5L[[#This Row],[ABBib]]&gt;0,J94+1,J94),0)</f>
        <v>0</v>
      </c>
    </row>
    <row r="96" spans="5:10" x14ac:dyDescent="0.25">
      <c r="E96" s="20"/>
      <c r="F96" s="20"/>
      <c r="I96" s="20">
        <f>IFERROR(VLOOKUP(C98,PRSWomen2017[],1,FALSE),0)</f>
        <v>0</v>
      </c>
      <c r="J96" s="20">
        <f>IF(AND(A98&gt;0,ISNUMBER(A98)),IF(fix5L[[#This Row],[ABBib]]&gt;0,J95+1,J95),0)</f>
        <v>0</v>
      </c>
    </row>
    <row r="97" spans="5:10" x14ac:dyDescent="0.25">
      <c r="E97" s="20"/>
      <c r="F97" s="20"/>
      <c r="I97" s="20">
        <f>IFERROR(VLOOKUP(C99,PRSWomen2017[],1,FALSE),0)</f>
        <v>0</v>
      </c>
      <c r="J97" s="20">
        <f>IF(AND(A99&gt;0,ISNUMBER(A99)),IF(fix5L[[#This Row],[ABBib]]&gt;0,J96+1,J96),0)</f>
        <v>0</v>
      </c>
    </row>
    <row r="98" spans="5:10" x14ac:dyDescent="0.25">
      <c r="E98" s="20"/>
      <c r="F98" s="20"/>
      <c r="I98" s="20">
        <f>IFERROR(VLOOKUP(C100,PRSWomen2017[],1,FALSE),0)</f>
        <v>0</v>
      </c>
      <c r="J98" s="20">
        <f>IF(AND(A100&gt;0,ISNUMBER(A100)),IF(fix5L[[#This Row],[ABBib]]&gt;0,J97+1,J97),0)</f>
        <v>0</v>
      </c>
    </row>
    <row r="99" spans="5:10" x14ac:dyDescent="0.25">
      <c r="E99" s="20"/>
      <c r="F99" s="20"/>
      <c r="I99" s="20">
        <f>IFERROR(VLOOKUP(C101,PRSWomen2017[],1,FALSE),0)</f>
        <v>0</v>
      </c>
      <c r="J99" s="20">
        <f>IF(AND(A101&gt;0,ISNUMBER(A101)),IF(fix5L[[#This Row],[ABBib]]&gt;0,J98+1,J98),0)</f>
        <v>0</v>
      </c>
    </row>
    <row r="100" spans="5:10" x14ac:dyDescent="0.25">
      <c r="E100" s="20"/>
      <c r="F100" s="20"/>
      <c r="I100" s="20">
        <f>IFERROR(VLOOKUP(C102,PRSWomen2017[],1,FALSE),0)</f>
        <v>0</v>
      </c>
      <c r="J100" s="20">
        <f>IF(AND(A102&gt;0,ISNUMBER(A102)),IF(fix5L[[#This Row],[ABBib]]&gt;0,J99+1,J99),0)</f>
        <v>0</v>
      </c>
    </row>
    <row r="101" spans="5:10" x14ac:dyDescent="0.25">
      <c r="E101" s="20"/>
      <c r="F101" s="20"/>
      <c r="I101" s="20">
        <f>IFERROR(VLOOKUP(C103,PRSWomen2017[],1,FALSE),0)</f>
        <v>0</v>
      </c>
      <c r="J101" s="20">
        <f>IF(AND(A103&gt;0,ISNUMBER(A103)),IF(fix5L[[#This Row],[ABBib]]&gt;0,J100+1,J100),0)</f>
        <v>0</v>
      </c>
    </row>
    <row r="102" spans="5:10" x14ac:dyDescent="0.25">
      <c r="E102" s="20"/>
      <c r="F102" s="20"/>
      <c r="I102" s="20">
        <f>IFERROR(VLOOKUP(C104,PRSWomen2017[],1,FALSE),0)</f>
        <v>0</v>
      </c>
      <c r="J102" s="20">
        <f>IF(AND(A104&gt;0,ISNUMBER(A104)),IF(fix5L[[#This Row],[ABBib]]&gt;0,J101+1,J101),0)</f>
        <v>0</v>
      </c>
    </row>
    <row r="103" spans="5:10" x14ac:dyDescent="0.25">
      <c r="E103" s="20"/>
      <c r="F103" s="20"/>
      <c r="I103" s="20">
        <f>IFERROR(VLOOKUP(C105,PRSWomen2017[],1,FALSE),0)</f>
        <v>0</v>
      </c>
      <c r="J103" s="20">
        <f>IF(AND(A105&gt;0,ISNUMBER(A105)),IF(fix5L[[#This Row],[ABBib]]&gt;0,J102+1,J102),0)</f>
        <v>0</v>
      </c>
    </row>
    <row r="104" spans="5:10" x14ac:dyDescent="0.25">
      <c r="E104" s="20"/>
      <c r="F104" s="20"/>
      <c r="I104" s="20">
        <f>IFERROR(VLOOKUP(C106,PRSWomen2017[],1,FALSE),0)</f>
        <v>0</v>
      </c>
      <c r="J104" s="20">
        <f>IF(AND(A106&gt;0,ISNUMBER(A106)),IF(fix5L[[#This Row],[ABBib]]&gt;0,J103+1,J103),0)</f>
        <v>0</v>
      </c>
    </row>
    <row r="105" spans="5:10" x14ac:dyDescent="0.25">
      <c r="E105" s="20"/>
      <c r="F105" s="20"/>
      <c r="I105" s="20">
        <f>IFERROR(VLOOKUP(C107,PRSWomen2017[],1,FALSE),0)</f>
        <v>0</v>
      </c>
      <c r="J105" s="20">
        <f>IF(AND(A107&gt;0,ISNUMBER(A107)),IF(fix5L[[#This Row],[ABBib]]&gt;0,J104+1,J104),0)</f>
        <v>0</v>
      </c>
    </row>
    <row r="106" spans="5:10" x14ac:dyDescent="0.25">
      <c r="E106" s="20"/>
      <c r="F106" s="20"/>
      <c r="I106" s="20">
        <f>IFERROR(VLOOKUP(C108,PRSWomen2017[],1,FALSE),0)</f>
        <v>0</v>
      </c>
      <c r="J106" s="20">
        <f>IF(AND(A108&gt;0,ISNUMBER(A108)),IF(fix5L[[#This Row],[ABBib]]&gt;0,J105+1,J105),0)</f>
        <v>0</v>
      </c>
    </row>
    <row r="107" spans="5:10" x14ac:dyDescent="0.25">
      <c r="E107" s="20"/>
      <c r="F107" s="20"/>
      <c r="I107" s="20">
        <f>IFERROR(VLOOKUP(C109,PRSWomen2017[],1,FALSE),0)</f>
        <v>0</v>
      </c>
      <c r="J107" s="20">
        <f>IF(AND(A109&gt;0,ISNUMBER(A109)),IF(fix5L[[#This Row],[ABBib]]&gt;0,J106+1,J106),0)</f>
        <v>0</v>
      </c>
    </row>
    <row r="108" spans="5:10" x14ac:dyDescent="0.25">
      <c r="E108" s="20"/>
      <c r="F108" s="20"/>
      <c r="I108" s="20">
        <f>IFERROR(VLOOKUP(C110,PRSWomen2017[],1,FALSE),0)</f>
        <v>0</v>
      </c>
      <c r="J108" s="20">
        <f>IF(AND(A110&gt;0,ISNUMBER(A110)),IF(fix5L[[#This Row],[ABBib]]&gt;0,J107+1,J107),0)</f>
        <v>0</v>
      </c>
    </row>
    <row r="109" spans="5:10" x14ac:dyDescent="0.25">
      <c r="E109" s="20"/>
      <c r="F109" s="20"/>
      <c r="I109" s="20">
        <f>IFERROR(VLOOKUP(C111,PRSWomen2017[],1,FALSE),0)</f>
        <v>0</v>
      </c>
      <c r="J109" s="20">
        <f>IF(AND(A111&gt;0,ISNUMBER(A111)),IF(fix5L[[#This Row],[ABBib]]&gt;0,J108+1,J108),0)</f>
        <v>0</v>
      </c>
    </row>
    <row r="110" spans="5:10" x14ac:dyDescent="0.25">
      <c r="E110" s="20"/>
      <c r="F110" s="20"/>
      <c r="I110" s="20">
        <f>IFERROR(VLOOKUP(C112,PRSWomen2017[],1,FALSE),0)</f>
        <v>0</v>
      </c>
      <c r="J110" s="20">
        <f>IF(AND(A112&gt;0,ISNUMBER(A112)),IF(fix5L[[#This Row],[ABBib]]&gt;0,J109+1,J109),0)</f>
        <v>0</v>
      </c>
    </row>
    <row r="111" spans="5:10" x14ac:dyDescent="0.25">
      <c r="E111" s="20"/>
      <c r="F111" s="20"/>
      <c r="I111" s="20">
        <f>IFERROR(VLOOKUP(C113,PRSWomen2017[],1,FALSE),0)</f>
        <v>0</v>
      </c>
      <c r="J111" s="20">
        <f>IF(AND(A113&gt;0,ISNUMBER(A113)),IF(fix5L[[#This Row],[ABBib]]&gt;0,J110+1,J110),0)</f>
        <v>0</v>
      </c>
    </row>
    <row r="112" spans="5:10" x14ac:dyDescent="0.25">
      <c r="E112" s="20"/>
      <c r="F112" s="20"/>
      <c r="I112" s="20">
        <f>IFERROR(VLOOKUP(C114,PRSWomen2017[],1,FALSE),0)</f>
        <v>0</v>
      </c>
      <c r="J112" s="20">
        <f>IF(AND(A114&gt;0,ISNUMBER(A114)),IF(fix5L[[#This Row],[ABBib]]&gt;0,J111+1,J111),0)</f>
        <v>0</v>
      </c>
    </row>
    <row r="113" spans="5:10" x14ac:dyDescent="0.25">
      <c r="E113" s="20"/>
      <c r="F113" s="20"/>
      <c r="I113" s="20">
        <f>IFERROR(VLOOKUP(C115,PRSWomen2017[],1,FALSE),0)</f>
        <v>0</v>
      </c>
      <c r="J113" s="20">
        <f>IF(AND(A115&gt;0,ISNUMBER(A115)),IF(fix5L[[#This Row],[ABBib]]&gt;0,J112+1,J112),0)</f>
        <v>0</v>
      </c>
    </row>
    <row r="114" spans="5:10" x14ac:dyDescent="0.25">
      <c r="E114" s="20"/>
      <c r="F114" s="20"/>
      <c r="I114" s="20">
        <f>IFERROR(VLOOKUP(C116,PRSWomen2017[],1,FALSE),0)</f>
        <v>0</v>
      </c>
      <c r="J114" s="20">
        <f>IF(AND(A116&gt;0,ISNUMBER(A116)),IF(fix5L[[#This Row],[ABBib]]&gt;0,J113+1,J113),0)</f>
        <v>0</v>
      </c>
    </row>
    <row r="115" spans="5:10" x14ac:dyDescent="0.25">
      <c r="E115" s="20"/>
      <c r="F115" s="20"/>
      <c r="I115" s="20">
        <f>IFERROR(VLOOKUP(C117,PRSWomen2017[],1,FALSE),0)</f>
        <v>0</v>
      </c>
      <c r="J115" s="20">
        <f>IF(AND(A117&gt;0,ISNUMBER(A117)),IF(fix5L[[#This Row],[ABBib]]&gt;0,J114+1,J114),0)</f>
        <v>0</v>
      </c>
    </row>
    <row r="116" spans="5:10" x14ac:dyDescent="0.25">
      <c r="E116" s="20"/>
      <c r="F116" s="20"/>
      <c r="I116" s="20">
        <f>IFERROR(VLOOKUP(C118,PRSWomen2017[],1,FALSE),0)</f>
        <v>0</v>
      </c>
      <c r="J116" s="20">
        <f>IF(AND(A118&gt;0,ISNUMBER(A118)),IF(fix5L[[#This Row],[ABBib]]&gt;0,J115+1,J115),0)</f>
        <v>0</v>
      </c>
    </row>
    <row r="117" spans="5:10" x14ac:dyDescent="0.25">
      <c r="E117" s="20"/>
      <c r="F117" s="20"/>
      <c r="I117" s="20">
        <f>IFERROR(VLOOKUP(C119,PRSWomen2017[],1,FALSE),0)</f>
        <v>0</v>
      </c>
      <c r="J117" s="20">
        <f>IF(AND(A119&gt;0,ISNUMBER(A119)),IF(fix5L[[#This Row],[ABBib]]&gt;0,J116+1,J116),0)</f>
        <v>0</v>
      </c>
    </row>
    <row r="118" spans="5:10" x14ac:dyDescent="0.25">
      <c r="E118" s="20"/>
      <c r="F118" s="20"/>
      <c r="I118" s="20">
        <f>IFERROR(VLOOKUP(C120,PRSWomen2017[],1,FALSE),0)</f>
        <v>0</v>
      </c>
      <c r="J118" s="20">
        <f>IF(AND(A120&gt;0,ISNUMBER(A120)),IF(fix5L[[#This Row],[ABBib]]&gt;0,J117+1,J117),0)</f>
        <v>0</v>
      </c>
    </row>
    <row r="119" spans="5:10" x14ac:dyDescent="0.25">
      <c r="E119" s="20"/>
      <c r="F119" s="20"/>
      <c r="I119" s="20">
        <f>IFERROR(VLOOKUP(C121,PRSWomen2017[],1,FALSE),0)</f>
        <v>0</v>
      </c>
      <c r="J119" s="20">
        <f>IF(AND(A121&gt;0,ISNUMBER(A121)),IF(fix5L[[#This Row],[ABBib]]&gt;0,J118+1,J118),0)</f>
        <v>0</v>
      </c>
    </row>
    <row r="120" spans="5:10" x14ac:dyDescent="0.25">
      <c r="E120" s="20"/>
      <c r="F120" s="20"/>
      <c r="I120" s="20">
        <f>IFERROR(VLOOKUP(C122,PRSWomen2017[],1,FALSE),0)</f>
        <v>0</v>
      </c>
      <c r="J120" s="20">
        <f>IF(AND(A122&gt;0,ISNUMBER(A122)),IF(fix5L[[#This Row],[ABBib]]&gt;0,J119+1,J119),0)</f>
        <v>0</v>
      </c>
    </row>
    <row r="121" spans="5:10" x14ac:dyDescent="0.25">
      <c r="E121" s="20"/>
      <c r="F121" s="20"/>
      <c r="I121" s="20">
        <f>IFERROR(VLOOKUP(C123,PRSWomen2017[],1,FALSE),0)</f>
        <v>0</v>
      </c>
      <c r="J121" s="20">
        <f>IF(AND(A123&gt;0,ISNUMBER(A123)),IF(fix5L[[#This Row],[ABBib]]&gt;0,J120+1,J120),0)</f>
        <v>0</v>
      </c>
    </row>
    <row r="122" spans="5:10" x14ac:dyDescent="0.25">
      <c r="E122" s="20"/>
      <c r="F122" s="20"/>
      <c r="I122" s="20">
        <f>IFERROR(VLOOKUP(C124,PRSWomen2017[],1,FALSE),0)</f>
        <v>0</v>
      </c>
      <c r="J122" s="20">
        <f>IF(AND(A124&gt;0,ISNUMBER(A124)),IF(fix5L[[#This Row],[ABBib]]&gt;0,J121+1,J121),0)</f>
        <v>0</v>
      </c>
    </row>
    <row r="123" spans="5:10" x14ac:dyDescent="0.25">
      <c r="E123" s="20"/>
      <c r="F123" s="20"/>
      <c r="I123" s="20">
        <f>IFERROR(VLOOKUP(C125,PRSWomen2017[],1,FALSE),0)</f>
        <v>0</v>
      </c>
      <c r="J123" s="20">
        <f>IF(AND(A125&gt;0,ISNUMBER(A125)),IF(fix5L[[#This Row],[ABBib]]&gt;0,J122+1,J122),0)</f>
        <v>0</v>
      </c>
    </row>
    <row r="124" spans="5:10" x14ac:dyDescent="0.25">
      <c r="E124" s="20"/>
      <c r="F124" s="20"/>
      <c r="I124" s="20">
        <f>IFERROR(VLOOKUP(C126,PRSWomen2017[],1,FALSE),0)</f>
        <v>0</v>
      </c>
      <c r="J124" s="20">
        <f>IF(AND(A126&gt;0,ISNUMBER(A126)),IF(fix5L[[#This Row],[ABBib]]&gt;0,J123+1,J123),0)</f>
        <v>0</v>
      </c>
    </row>
    <row r="125" spans="5:10" x14ac:dyDescent="0.25">
      <c r="E125" s="20"/>
      <c r="F125" s="20"/>
      <c r="I125" s="20">
        <f>IFERROR(VLOOKUP(C127,PRSWomen2017[],1,FALSE),0)</f>
        <v>0</v>
      </c>
      <c r="J125" s="20">
        <f>IF(AND(A127&gt;0,ISNUMBER(A127)),IF(fix5L[[#This Row],[ABBib]]&gt;0,J124+1,J124),0)</f>
        <v>0</v>
      </c>
    </row>
    <row r="126" spans="5:10" x14ac:dyDescent="0.25">
      <c r="E126" s="20"/>
      <c r="F126" s="20"/>
      <c r="I126" s="20">
        <f>IFERROR(VLOOKUP(C128,PRSWomen2017[],1,FALSE),0)</f>
        <v>0</v>
      </c>
      <c r="J126" s="20">
        <f>IF(AND(A128&gt;0,ISNUMBER(A128)),IF(fix5L[[#This Row],[ABBib]]&gt;0,J125+1,J125),0)</f>
        <v>0</v>
      </c>
    </row>
    <row r="127" spans="5:10" x14ac:dyDescent="0.25">
      <c r="E127" s="20"/>
      <c r="F127" s="20"/>
      <c r="I127" s="20">
        <f>IFERROR(VLOOKUP(C129,PRSWomen2017[],1,FALSE),0)</f>
        <v>0</v>
      </c>
      <c r="J127" s="20">
        <f>IF(AND(A129&gt;0,ISNUMBER(A129)),IF(fix5L[[#This Row],[ABBib]]&gt;0,J126+1,J126),0)</f>
        <v>0</v>
      </c>
    </row>
    <row r="128" spans="5:10" x14ac:dyDescent="0.25">
      <c r="E128" s="20"/>
      <c r="F128" s="20"/>
      <c r="I128" s="20">
        <f>IFERROR(VLOOKUP(C130,PRSWomen2017[],1,FALSE),0)</f>
        <v>0</v>
      </c>
      <c r="J128" s="20">
        <f>IF(AND(A130&gt;0,ISNUMBER(A130)),IF(fix5L[[#This Row],[ABBib]]&gt;0,J127+1,J127),0)</f>
        <v>0</v>
      </c>
    </row>
    <row r="129" spans="5:10" x14ac:dyDescent="0.25">
      <c r="E129" s="20"/>
      <c r="F129" s="20"/>
      <c r="I129" s="20">
        <f>IFERROR(VLOOKUP(C131,PRSWomen2017[],1,FALSE),0)</f>
        <v>0</v>
      </c>
      <c r="J129" s="20">
        <f>IF(AND(A131&gt;0,ISNUMBER(A131)),IF(fix5L[[#This Row],[ABBib]]&gt;0,J128+1,J128),0)</f>
        <v>0</v>
      </c>
    </row>
    <row r="130" spans="5:10" x14ac:dyDescent="0.25">
      <c r="E130" s="20"/>
      <c r="F130" s="20"/>
      <c r="I130" s="20">
        <f>IFERROR(VLOOKUP(C132,PRSWomen2017[],1,FALSE),0)</f>
        <v>0</v>
      </c>
      <c r="J130" s="20">
        <f>IF(AND(A132&gt;0,ISNUMBER(A132)),IF(fix5L[[#This Row],[ABBib]]&gt;0,J129+1,J129),0)</f>
        <v>0</v>
      </c>
    </row>
    <row r="131" spans="5:10" x14ac:dyDescent="0.25">
      <c r="E131" s="20"/>
      <c r="F131" s="20"/>
      <c r="I131" s="20">
        <f>IFERROR(VLOOKUP(C133,PRSWomen2017[],1,FALSE),0)</f>
        <v>0</v>
      </c>
      <c r="J131" s="20">
        <f>IF(AND(A133&gt;0,ISNUMBER(A133)),IF(fix5L[[#This Row],[ABBib]]&gt;0,J130+1,J130),0)</f>
        <v>0</v>
      </c>
    </row>
    <row r="132" spans="5:10" x14ac:dyDescent="0.25">
      <c r="E132" s="20"/>
      <c r="F132" s="20"/>
      <c r="I132" s="20">
        <f>IFERROR(VLOOKUP(C134,PRSWomen2017[],1,FALSE),0)</f>
        <v>0</v>
      </c>
      <c r="J132" s="20">
        <f>IF(AND(A134&gt;0,ISNUMBER(A134)),IF(fix5L[[#This Row],[ABBib]]&gt;0,J131+1,J131),0)</f>
        <v>0</v>
      </c>
    </row>
    <row r="133" spans="5:10" x14ac:dyDescent="0.25">
      <c r="E133" s="20"/>
      <c r="F133" s="20"/>
      <c r="I133" s="20">
        <f>IFERROR(VLOOKUP(C135,PRSWomen2017[],1,FALSE),0)</f>
        <v>0</v>
      </c>
      <c r="J133" s="20">
        <f>IF(AND(A135&gt;0,ISNUMBER(A135)),IF(fix5L[[#This Row],[ABBib]]&gt;0,J132+1,J132),0)</f>
        <v>0</v>
      </c>
    </row>
    <row r="134" spans="5:10" x14ac:dyDescent="0.25">
      <c r="E134" s="20"/>
      <c r="F134" s="20"/>
      <c r="I134" s="20">
        <f>IFERROR(VLOOKUP(C136,PRSWomen2017[],1,FALSE),0)</f>
        <v>0</v>
      </c>
      <c r="J134" s="20">
        <f>IF(AND(A136&gt;0,ISNUMBER(A136)),IF(fix5L[[#This Row],[ABBib]]&gt;0,J133+1,J133),0)</f>
        <v>0</v>
      </c>
    </row>
    <row r="135" spans="5:10" x14ac:dyDescent="0.25">
      <c r="E135" s="20"/>
      <c r="F135" s="20"/>
      <c r="I135" s="20">
        <f>IFERROR(VLOOKUP(C137,PRSWomen2017[],1,FALSE),0)</f>
        <v>0</v>
      </c>
      <c r="J135" s="20">
        <f>IF(AND(A137&gt;0,ISNUMBER(A137)),IF(fix5L[[#This Row],[ABBib]]&gt;0,J134+1,J134),0)</f>
        <v>0</v>
      </c>
    </row>
    <row r="136" spans="5:10" x14ac:dyDescent="0.25">
      <c r="E136" s="20"/>
      <c r="F136" s="20"/>
      <c r="I136" s="20">
        <f>IFERROR(VLOOKUP(C138,PRSWomen2017[],1,FALSE),0)</f>
        <v>0</v>
      </c>
      <c r="J136" s="20">
        <f>IF(AND(A138&gt;0,ISNUMBER(A138)),IF(fix5L[[#This Row],[ABBib]]&gt;0,J135+1,J135),0)</f>
        <v>0</v>
      </c>
    </row>
    <row r="137" spans="5:10" x14ac:dyDescent="0.25">
      <c r="E137" s="20"/>
      <c r="F137" s="20"/>
      <c r="I137" s="20">
        <f>IFERROR(VLOOKUP(C139,PRSWomen2017[],1,FALSE),0)</f>
        <v>0</v>
      </c>
      <c r="J137" s="20">
        <f>IF(AND(A139&gt;0,ISNUMBER(A139)),IF(fix5L[[#This Row],[ABBib]]&gt;0,J136+1,J136),0)</f>
        <v>0</v>
      </c>
    </row>
    <row r="138" spans="5:10" x14ac:dyDescent="0.25">
      <c r="E138" s="20"/>
      <c r="F138" s="20"/>
      <c r="I138" s="20">
        <f>IFERROR(VLOOKUP(C140,PRSWomen2017[],1,FALSE),0)</f>
        <v>0</v>
      </c>
      <c r="J138" s="20">
        <f>IF(AND(A140&gt;0,ISNUMBER(A140)),IF(fix5L[[#This Row],[ABBib]]&gt;0,J137+1,J137),0)</f>
        <v>0</v>
      </c>
    </row>
    <row r="139" spans="5:10" x14ac:dyDescent="0.25">
      <c r="E139" s="20"/>
      <c r="F139" s="20"/>
      <c r="I139" s="20">
        <f>IFERROR(VLOOKUP(C141,PRSWomen2017[],1,FALSE),0)</f>
        <v>0</v>
      </c>
      <c r="J139" s="20">
        <f>IF(AND(A141&gt;0,ISNUMBER(A141)),IF(fix5L[[#This Row],[ABBib]]&gt;0,J138+1,J138),0)</f>
        <v>0</v>
      </c>
    </row>
    <row r="140" spans="5:10" x14ac:dyDescent="0.25">
      <c r="E140" s="20"/>
      <c r="F140" s="20"/>
      <c r="I140" s="20">
        <f>IFERROR(VLOOKUP(C142,PRSWomen2017[],1,FALSE),0)</f>
        <v>0</v>
      </c>
      <c r="J140" s="20">
        <f>IF(AND(A142&gt;0,ISNUMBER(A142)),IF(fix5L[[#This Row],[ABBib]]&gt;0,J139+1,J139),0)</f>
        <v>0</v>
      </c>
    </row>
    <row r="141" spans="5:10" x14ac:dyDescent="0.25">
      <c r="E141" s="20"/>
      <c r="F141" s="20"/>
      <c r="I141" s="20">
        <f>IFERROR(VLOOKUP(C143,PRSWomen2017[],1,FALSE),0)</f>
        <v>0</v>
      </c>
      <c r="J141" s="20">
        <f>IF(AND(A143&gt;0,ISNUMBER(A143)),IF(fix5L[[#This Row],[ABBib]]&gt;0,J140+1,J140),0)</f>
        <v>0</v>
      </c>
    </row>
    <row r="142" spans="5:10" x14ac:dyDescent="0.25">
      <c r="E142" s="20"/>
      <c r="F142" s="20"/>
      <c r="I142" s="20">
        <f>IFERROR(VLOOKUP(C144,PRSWomen2017[],1,FALSE),0)</f>
        <v>0</v>
      </c>
      <c r="J142" s="20">
        <f>IF(AND(A144&gt;0,ISNUMBER(A144)),IF(fix5L[[#This Row],[ABBib]]&gt;0,J141+1,J141),0)</f>
        <v>0</v>
      </c>
    </row>
    <row r="143" spans="5:10" x14ac:dyDescent="0.25">
      <c r="E143" s="20"/>
      <c r="F143" s="20"/>
      <c r="I143" s="20">
        <f>IFERROR(VLOOKUP(C145,PRSWomen2017[],1,FALSE),0)</f>
        <v>0</v>
      </c>
      <c r="J143" s="20">
        <f>IF(AND(A145&gt;0,ISNUMBER(A145)),IF(fix5L[[#This Row],[ABBib]]&gt;0,J142+1,J142),0)</f>
        <v>0</v>
      </c>
    </row>
    <row r="144" spans="5:10" x14ac:dyDescent="0.25">
      <c r="E144" s="20"/>
      <c r="F144" s="20"/>
      <c r="I144" s="20">
        <f>IFERROR(VLOOKUP(C146,PRSWomen2017[],1,FALSE),0)</f>
        <v>0</v>
      </c>
      <c r="J144" s="20">
        <f>IF(AND(A146&gt;0,ISNUMBER(A146)),IF(fix5L[[#This Row],[ABBib]]&gt;0,J143+1,J143),0)</f>
        <v>0</v>
      </c>
    </row>
    <row r="145" spans="5:10" x14ac:dyDescent="0.25">
      <c r="E145" s="20"/>
      <c r="F145" s="20"/>
      <c r="I145" s="20">
        <f>IFERROR(VLOOKUP(C147,PRSWomen2017[],1,FALSE),0)</f>
        <v>0</v>
      </c>
      <c r="J145" s="20">
        <f>IF(AND(A147&gt;0,ISNUMBER(A147)),IF(fix5L[[#This Row],[ABBib]]&gt;0,J144+1,J144),0)</f>
        <v>0</v>
      </c>
    </row>
    <row r="146" spans="5:10" x14ac:dyDescent="0.25">
      <c r="E146" s="20"/>
      <c r="F146" s="20"/>
      <c r="I146" s="20">
        <f>IFERROR(VLOOKUP(C148,PRSWomen2017[],1,FALSE),0)</f>
        <v>0</v>
      </c>
      <c r="J146" s="20">
        <f>IF(AND(A148&gt;0,ISNUMBER(A148)),IF(fix5L[[#This Row],[ABBib]]&gt;0,J145+1,J145),0)</f>
        <v>0</v>
      </c>
    </row>
    <row r="147" spans="5:10" x14ac:dyDescent="0.25">
      <c r="E147" s="20"/>
      <c r="F147" s="20"/>
      <c r="I147" s="20">
        <f>IFERROR(VLOOKUP(C149,PRSWomen2017[],1,FALSE),0)</f>
        <v>0</v>
      </c>
      <c r="J147" s="20">
        <f>IF(AND(A149&gt;0,ISNUMBER(A149)),IF(fix5L[[#This Row],[ABBib]]&gt;0,J146+1,J146),0)</f>
        <v>0</v>
      </c>
    </row>
    <row r="148" spans="5:10" x14ac:dyDescent="0.25">
      <c r="E148" s="20"/>
      <c r="F148" s="20"/>
      <c r="I148" s="20">
        <f>IFERROR(VLOOKUP(C150,PRSWomen2017[],1,FALSE),0)</f>
        <v>0</v>
      </c>
      <c r="J148" s="20">
        <f>IF(AND(A150&gt;0,ISNUMBER(A150)),IF(fix5L[[#This Row],[ABBib]]&gt;0,J147+1,J147),0)</f>
        <v>0</v>
      </c>
    </row>
    <row r="149" spans="5:10" x14ac:dyDescent="0.25">
      <c r="E149" s="20"/>
      <c r="F149" s="20"/>
      <c r="I149" s="20">
        <f>IFERROR(VLOOKUP(C151,PRSWomen2017[],1,FALSE),0)</f>
        <v>0</v>
      </c>
      <c r="J149" s="20">
        <f>IF(AND(A151&gt;0,ISNUMBER(A151)),IF(fix5L[[#This Row],[ABBib]]&gt;0,J148+1,J148),0)</f>
        <v>0</v>
      </c>
    </row>
    <row r="150" spans="5:10" x14ac:dyDescent="0.25">
      <c r="E150" s="20"/>
      <c r="F150" s="20"/>
      <c r="I150" s="20">
        <f>IFERROR(VLOOKUP(C152,PRSWomen2017[],1,FALSE),0)</f>
        <v>0</v>
      </c>
      <c r="J150" s="20">
        <f>IF(AND(A152&gt;0,ISNUMBER(A152)),IF(fix5L[[#This Row],[ABBib]]&gt;0,J149+1,J149),0)</f>
        <v>0</v>
      </c>
    </row>
    <row r="151" spans="5:10" x14ac:dyDescent="0.25">
      <c r="E151" s="20"/>
      <c r="F151" s="20"/>
      <c r="I151" s="20">
        <f>IFERROR(VLOOKUP(C153,PRSWomen2017[],1,FALSE),0)</f>
        <v>0</v>
      </c>
      <c r="J151" s="20">
        <f>IF(AND(A153&gt;0,ISNUMBER(A153)),IF(fix5L[[#This Row],[ABBib]]&gt;0,J150+1,J150),0)</f>
        <v>0</v>
      </c>
    </row>
    <row r="152" spans="5:10" x14ac:dyDescent="0.25">
      <c r="E152" s="20"/>
      <c r="F152" s="20"/>
      <c r="I152" s="20">
        <f>IFERROR(VLOOKUP(C154,PRSWomen2017[],1,FALSE),0)</f>
        <v>0</v>
      </c>
      <c r="J152" s="20">
        <f>IF(AND(A154&gt;0,ISNUMBER(A154)),IF(fix5L[[#This Row],[ABBib]]&gt;0,J151+1,J151),0)</f>
        <v>0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I3" sqref="I3:J152"/>
    </sheetView>
  </sheetViews>
  <sheetFormatPr defaultRowHeight="15" x14ac:dyDescent="0.25"/>
  <cols>
    <col min="1" max="1" width="20.28515625" bestFit="1" customWidth="1"/>
    <col min="2" max="2" width="3.85546875" bestFit="1" customWidth="1"/>
    <col min="3" max="3" width="8.5703125" customWidth="1"/>
    <col min="4" max="4" width="28.140625" customWidth="1"/>
    <col min="5" max="5" width="5" customWidth="1"/>
    <col min="6" max="6" width="7" customWidth="1"/>
  </cols>
  <sheetData>
    <row r="1" spans="1:10" x14ac:dyDescent="0.25">
      <c r="A1" t="s">
        <v>414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IFERROR(VLOOKUP(C3,PRSMen2017[],1,FALSE),0)</f>
        <v>0</v>
      </c>
      <c r="J3" s="20">
        <f>IF(AND(A3&gt;0,ISNUMBER(A3)),IF(fix5M[[#This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IFERROR(VLOOKUP(C4,PRSMen2017[],1,FALSE),0)</f>
        <v>0</v>
      </c>
      <c r="J4" s="20">
        <f>IF(AND(A4&gt;0,ISNUMBER(A4)),IF(fix5M[[#This Row],[ABBib]]&gt;0,J3+1,J3),0)</f>
        <v>0</v>
      </c>
    </row>
    <row r="5" spans="1:10" x14ac:dyDescent="0.25">
      <c r="A5">
        <v>1</v>
      </c>
      <c r="B5">
        <v>7</v>
      </c>
      <c r="C5">
        <v>20378</v>
      </c>
      <c r="D5" t="s">
        <v>415</v>
      </c>
      <c r="E5">
        <v>1994</v>
      </c>
      <c r="F5" t="s">
        <v>416</v>
      </c>
      <c r="I5" s="20">
        <f>IFERROR(VLOOKUP(C5,PRSMen2017[],1,FALSE),0)</f>
        <v>0</v>
      </c>
      <c r="J5" s="20">
        <f>IF(AND(A5&gt;0,ISNUMBER(A5)),IF(fix5M[[#This Row],[ABBib]]&gt;0,J4+1,J4),0)</f>
        <v>0</v>
      </c>
    </row>
    <row r="6" spans="1:10" x14ac:dyDescent="0.25">
      <c r="A6">
        <v>2</v>
      </c>
      <c r="B6">
        <v>13</v>
      </c>
      <c r="C6">
        <v>104531</v>
      </c>
      <c r="D6" t="s">
        <v>417</v>
      </c>
      <c r="E6">
        <v>1997</v>
      </c>
      <c r="F6" t="s">
        <v>98</v>
      </c>
      <c r="I6" s="20">
        <f>IFERROR(VLOOKUP(C6,PRSMen2017[],1,FALSE),0)</f>
        <v>0</v>
      </c>
      <c r="J6" s="20">
        <f>IF(AND(A6&gt;0,ISNUMBER(A6)),IF(fix5M[[#This Row],[ABBib]]&gt;0,J5+1,J5),0)</f>
        <v>0</v>
      </c>
    </row>
    <row r="7" spans="1:10" x14ac:dyDescent="0.25">
      <c r="A7">
        <v>3</v>
      </c>
      <c r="B7">
        <v>12</v>
      </c>
      <c r="C7">
        <v>104467</v>
      </c>
      <c r="D7" t="s">
        <v>418</v>
      </c>
      <c r="E7">
        <v>1997</v>
      </c>
      <c r="F7" t="s">
        <v>98</v>
      </c>
      <c r="I7" s="20">
        <f>IFERROR(VLOOKUP(C7,PRSMen2017[],1,FALSE),0)</f>
        <v>104467</v>
      </c>
      <c r="J7" s="20">
        <f>IF(AND(A7&gt;0,ISNUMBER(A7)),IF(fix5M[[#This Row],[ABBib]]&gt;0,J6+1,J6),0)</f>
        <v>1</v>
      </c>
    </row>
    <row r="8" spans="1:10" x14ac:dyDescent="0.25">
      <c r="A8">
        <v>4</v>
      </c>
      <c r="B8">
        <v>3</v>
      </c>
      <c r="C8">
        <v>104272</v>
      </c>
      <c r="D8" t="s">
        <v>419</v>
      </c>
      <c r="E8">
        <v>1995</v>
      </c>
      <c r="F8" t="s">
        <v>98</v>
      </c>
      <c r="I8" s="20">
        <f>IFERROR(VLOOKUP(C8,PRSMen2017[],1,FALSE),0)</f>
        <v>0</v>
      </c>
      <c r="J8" s="20">
        <f>IF(AND(A8&gt;0,ISNUMBER(A8)),IF(fix5M[[#This Row],[ABBib]]&gt;0,J7+1,J7),0)</f>
        <v>1</v>
      </c>
    </row>
    <row r="9" spans="1:10" x14ac:dyDescent="0.25">
      <c r="A9">
        <v>5</v>
      </c>
      <c r="B9">
        <v>19</v>
      </c>
      <c r="C9">
        <v>104096</v>
      </c>
      <c r="D9" t="s">
        <v>420</v>
      </c>
      <c r="E9">
        <v>1994</v>
      </c>
      <c r="F9" t="s">
        <v>98</v>
      </c>
      <c r="I9" s="20">
        <f>IFERROR(VLOOKUP(C9,PRSMen2017[],1,FALSE),0)</f>
        <v>0</v>
      </c>
      <c r="J9" s="20">
        <f>IF(AND(A9&gt;0,ISNUMBER(A9)),IF(fix5M[[#This Row],[ABBib]]&gt;0,J8+1,J8),0)</f>
        <v>1</v>
      </c>
    </row>
    <row r="10" spans="1:10" x14ac:dyDescent="0.25">
      <c r="A10">
        <v>6</v>
      </c>
      <c r="B10">
        <v>8</v>
      </c>
      <c r="C10">
        <v>104354</v>
      </c>
      <c r="D10" t="s">
        <v>421</v>
      </c>
      <c r="E10">
        <v>1996</v>
      </c>
      <c r="F10" t="s">
        <v>98</v>
      </c>
      <c r="I10" s="20">
        <f>IFERROR(VLOOKUP(C10,PRSMen2017[],1,FALSE),0)</f>
        <v>104354</v>
      </c>
      <c r="J10" s="20">
        <f>IF(AND(A10&gt;0,ISNUMBER(A10)),IF(fix5M[[#This Row],[ABBib]]&gt;0,J9+1,J9),0)</f>
        <v>2</v>
      </c>
    </row>
    <row r="11" spans="1:10" x14ac:dyDescent="0.25">
      <c r="A11">
        <v>7</v>
      </c>
      <c r="B11">
        <v>9</v>
      </c>
      <c r="C11">
        <v>20421</v>
      </c>
      <c r="D11" t="s">
        <v>422</v>
      </c>
      <c r="E11">
        <v>1996</v>
      </c>
      <c r="F11" t="s">
        <v>416</v>
      </c>
      <c r="I11" s="20">
        <f>IFERROR(VLOOKUP(C11,PRSMen2017[],1,FALSE),0)</f>
        <v>0</v>
      </c>
      <c r="J11" s="20">
        <f>IF(AND(A11&gt;0,ISNUMBER(A11)),IF(fix5M[[#This Row],[ABBib]]&gt;0,J10+1,J10),0)</f>
        <v>2</v>
      </c>
    </row>
    <row r="12" spans="1:10" x14ac:dyDescent="0.25">
      <c r="A12">
        <v>8</v>
      </c>
      <c r="B12">
        <v>11</v>
      </c>
      <c r="C12">
        <v>6531474</v>
      </c>
      <c r="D12" t="s">
        <v>423</v>
      </c>
      <c r="E12">
        <v>1996</v>
      </c>
      <c r="F12" t="s">
        <v>96</v>
      </c>
      <c r="I12" s="20">
        <f>IFERROR(VLOOKUP(C12,PRSMen2017[],1,FALSE),0)</f>
        <v>0</v>
      </c>
      <c r="J12" s="20">
        <f>IF(AND(A12&gt;0,ISNUMBER(A12)),IF(fix5M[[#This Row],[ABBib]]&gt;0,J11+1,J11),0)</f>
        <v>2</v>
      </c>
    </row>
    <row r="13" spans="1:10" x14ac:dyDescent="0.25">
      <c r="A13">
        <v>9</v>
      </c>
      <c r="B13">
        <v>14</v>
      </c>
      <c r="C13">
        <v>104412</v>
      </c>
      <c r="D13" t="s">
        <v>424</v>
      </c>
      <c r="E13">
        <v>1996</v>
      </c>
      <c r="F13" t="s">
        <v>98</v>
      </c>
      <c r="I13" s="20">
        <f>IFERROR(VLOOKUP(C13,PRSMen2017[],1,FALSE),0)</f>
        <v>0</v>
      </c>
      <c r="J13" s="20">
        <f>IF(AND(A13&gt;0,ISNUMBER(A13)),IF(fix5M[[#This Row],[ABBib]]&gt;0,J12+1,J12),0)</f>
        <v>2</v>
      </c>
    </row>
    <row r="14" spans="1:10" x14ac:dyDescent="0.25">
      <c r="A14">
        <v>10</v>
      </c>
      <c r="B14">
        <v>15</v>
      </c>
      <c r="C14">
        <v>104551</v>
      </c>
      <c r="D14" t="s">
        <v>425</v>
      </c>
      <c r="E14">
        <v>1997</v>
      </c>
      <c r="F14" t="s">
        <v>98</v>
      </c>
      <c r="I14" s="20">
        <f>IFERROR(VLOOKUP(C14,PRSMen2017[],1,FALSE),0)</f>
        <v>0</v>
      </c>
      <c r="J14" s="20">
        <f>IF(AND(A14&gt;0,ISNUMBER(A14)),IF(fix5M[[#This Row],[ABBib]]&gt;0,J13+1,J13),0)</f>
        <v>2</v>
      </c>
    </row>
    <row r="15" spans="1:10" x14ac:dyDescent="0.25">
      <c r="A15">
        <v>11</v>
      </c>
      <c r="B15">
        <v>21</v>
      </c>
      <c r="C15">
        <v>104697</v>
      </c>
      <c r="D15" t="s">
        <v>426</v>
      </c>
      <c r="E15">
        <v>1999</v>
      </c>
      <c r="F15" t="s">
        <v>98</v>
      </c>
      <c r="I15" s="20">
        <f>IFERROR(VLOOKUP(C15,PRSMen2017[],1,FALSE),0)</f>
        <v>104697</v>
      </c>
      <c r="J15" s="20">
        <f>IF(AND(A15&gt;0,ISNUMBER(A15)),IF(fix5M[[#This Row],[ABBib]]&gt;0,J14+1,J14),0)</f>
        <v>3</v>
      </c>
    </row>
    <row r="16" spans="1:10" x14ac:dyDescent="0.25">
      <c r="A16">
        <v>12</v>
      </c>
      <c r="B16">
        <v>5</v>
      </c>
      <c r="C16">
        <v>104488</v>
      </c>
      <c r="D16" t="s">
        <v>427</v>
      </c>
      <c r="E16">
        <v>1997</v>
      </c>
      <c r="F16" t="s">
        <v>98</v>
      </c>
      <c r="I16" s="20">
        <f>IFERROR(VLOOKUP(C16,PRSMen2017[],1,FALSE),0)</f>
        <v>0</v>
      </c>
      <c r="J16" s="20">
        <f>IF(AND(A16&gt;0,ISNUMBER(A16)),IF(fix5M[[#This Row],[ABBib]]&gt;0,J15+1,J15),0)</f>
        <v>3</v>
      </c>
    </row>
    <row r="17" spans="1:10" x14ac:dyDescent="0.25">
      <c r="A17">
        <v>13</v>
      </c>
      <c r="B17">
        <v>24</v>
      </c>
      <c r="C17">
        <v>104537</v>
      </c>
      <c r="D17" t="s">
        <v>428</v>
      </c>
      <c r="E17">
        <v>1997</v>
      </c>
      <c r="F17" t="s">
        <v>98</v>
      </c>
      <c r="I17" s="20">
        <f>IFERROR(VLOOKUP(C17,PRSMen2017[],1,FALSE),0)</f>
        <v>0</v>
      </c>
      <c r="J17" s="20">
        <f>IF(AND(A17&gt;0,ISNUMBER(A17)),IF(fix5M[[#This Row],[ABBib]]&gt;0,J16+1,J16),0)</f>
        <v>3</v>
      </c>
    </row>
    <row r="18" spans="1:10" x14ac:dyDescent="0.25">
      <c r="A18">
        <v>14</v>
      </c>
      <c r="B18">
        <v>33</v>
      </c>
      <c r="C18">
        <v>104845</v>
      </c>
      <c r="D18" t="s">
        <v>429</v>
      </c>
      <c r="E18">
        <v>1999</v>
      </c>
      <c r="F18" t="s">
        <v>98</v>
      </c>
      <c r="I18" s="20">
        <f>IFERROR(VLOOKUP(C18,PRSMen2017[],1,FALSE),0)</f>
        <v>0</v>
      </c>
      <c r="J18" s="20">
        <f>IF(AND(A18&gt;0,ISNUMBER(A18)),IF(fix5M[[#This Row],[ABBib]]&gt;0,J17+1,J17),0)</f>
        <v>3</v>
      </c>
    </row>
    <row r="19" spans="1:10" x14ac:dyDescent="0.25">
      <c r="A19">
        <v>15</v>
      </c>
      <c r="B19">
        <v>26</v>
      </c>
      <c r="C19">
        <v>104694</v>
      </c>
      <c r="D19" t="s">
        <v>430</v>
      </c>
      <c r="E19">
        <v>1999</v>
      </c>
      <c r="F19" t="s">
        <v>98</v>
      </c>
      <c r="I19" s="20">
        <f>IFERROR(VLOOKUP(C19,PRSMen2017[],1,FALSE),0)</f>
        <v>104694</v>
      </c>
      <c r="J19" s="20">
        <f>IF(AND(A19&gt;0,ISNUMBER(A19)),IF(fix5M[[#This Row],[ABBib]]&gt;0,J18+1,J18),0)</f>
        <v>4</v>
      </c>
    </row>
    <row r="20" spans="1:10" x14ac:dyDescent="0.25">
      <c r="A20">
        <v>16</v>
      </c>
      <c r="B20">
        <v>20</v>
      </c>
      <c r="C20">
        <v>104215</v>
      </c>
      <c r="D20" t="s">
        <v>431</v>
      </c>
      <c r="E20">
        <v>1995</v>
      </c>
      <c r="F20" t="s">
        <v>98</v>
      </c>
      <c r="I20" s="20">
        <f>IFERROR(VLOOKUP(C20,PRSMen2017[],1,FALSE),0)</f>
        <v>0</v>
      </c>
      <c r="J20" s="20">
        <f>IF(AND(A20&gt;0,ISNUMBER(A20)),IF(fix5M[[#This Row],[ABBib]]&gt;0,J19+1,J19),0)</f>
        <v>4</v>
      </c>
    </row>
    <row r="21" spans="1:10" x14ac:dyDescent="0.25">
      <c r="A21">
        <v>17</v>
      </c>
      <c r="B21">
        <v>18</v>
      </c>
      <c r="C21">
        <v>104508</v>
      </c>
      <c r="D21" t="s">
        <v>432</v>
      </c>
      <c r="E21">
        <v>1997</v>
      </c>
      <c r="F21" t="s">
        <v>98</v>
      </c>
      <c r="I21" s="20">
        <f>IFERROR(VLOOKUP(C21,PRSMen2017[],1,FALSE),0)</f>
        <v>0</v>
      </c>
      <c r="J21" s="20">
        <f>IF(AND(A21&gt;0,ISNUMBER(A21)),IF(fix5M[[#This Row],[ABBib]]&gt;0,J20+1,J20),0)</f>
        <v>4</v>
      </c>
    </row>
    <row r="22" spans="1:10" x14ac:dyDescent="0.25">
      <c r="A22">
        <v>18</v>
      </c>
      <c r="B22">
        <v>28</v>
      </c>
      <c r="C22">
        <v>104581</v>
      </c>
      <c r="D22" t="s">
        <v>433</v>
      </c>
      <c r="E22">
        <v>1998</v>
      </c>
      <c r="F22" t="s">
        <v>98</v>
      </c>
      <c r="I22" s="20">
        <f>IFERROR(VLOOKUP(C22,PRSMen2017[],1,FALSE),0)</f>
        <v>104581</v>
      </c>
      <c r="J22" s="20">
        <f>IF(AND(A22&gt;0,ISNUMBER(A22)),IF(fix5M[[#This Row],[ABBib]]&gt;0,J21+1,J21),0)</f>
        <v>5</v>
      </c>
    </row>
    <row r="23" spans="1:10" x14ac:dyDescent="0.25">
      <c r="A23">
        <v>19</v>
      </c>
      <c r="B23">
        <v>31</v>
      </c>
      <c r="C23">
        <v>104590</v>
      </c>
      <c r="D23" t="s">
        <v>434</v>
      </c>
      <c r="E23">
        <v>1998</v>
      </c>
      <c r="F23" t="s">
        <v>98</v>
      </c>
      <c r="I23" s="20">
        <f>IFERROR(VLOOKUP(C23,PRSMen2017[],1,FALSE),0)</f>
        <v>104590</v>
      </c>
      <c r="J23" s="20">
        <f>IF(AND(A23&gt;0,ISNUMBER(A23)),IF(fix5M[[#This Row],[ABBib]]&gt;0,J22+1,J22),0)</f>
        <v>6</v>
      </c>
    </row>
    <row r="24" spans="1:10" x14ac:dyDescent="0.25">
      <c r="A24">
        <v>20</v>
      </c>
      <c r="B24">
        <v>23</v>
      </c>
      <c r="C24">
        <v>104582</v>
      </c>
      <c r="D24" t="s">
        <v>435</v>
      </c>
      <c r="E24">
        <v>1998</v>
      </c>
      <c r="F24" t="s">
        <v>98</v>
      </c>
      <c r="I24" s="20">
        <f>IFERROR(VLOOKUP(C24,PRSMen2017[],1,FALSE),0)</f>
        <v>104582</v>
      </c>
      <c r="J24" s="20">
        <f>IF(AND(A24&gt;0,ISNUMBER(A24)),IF(fix5M[[#This Row],[ABBib]]&gt;0,J23+1,J23),0)</f>
        <v>7</v>
      </c>
    </row>
    <row r="25" spans="1:10" x14ac:dyDescent="0.25">
      <c r="A25">
        <v>21</v>
      </c>
      <c r="B25">
        <v>1</v>
      </c>
      <c r="C25">
        <v>104468</v>
      </c>
      <c r="D25" t="s">
        <v>436</v>
      </c>
      <c r="E25">
        <v>1997</v>
      </c>
      <c r="F25" t="s">
        <v>98</v>
      </c>
      <c r="I25" s="20">
        <f>IFERROR(VLOOKUP(C25,PRSMen2017[],1,FALSE),0)</f>
        <v>104468</v>
      </c>
      <c r="J25" s="20">
        <f>IF(AND(A25&gt;0,ISNUMBER(A25)),IF(fix5M[[#This Row],[ABBib]]&gt;0,J24+1,J24),0)</f>
        <v>8</v>
      </c>
    </row>
    <row r="26" spans="1:10" x14ac:dyDescent="0.25">
      <c r="A26">
        <v>22</v>
      </c>
      <c r="B26">
        <v>25</v>
      </c>
      <c r="C26">
        <v>104346</v>
      </c>
      <c r="D26" t="s">
        <v>437</v>
      </c>
      <c r="E26">
        <v>1996</v>
      </c>
      <c r="F26" t="s">
        <v>98</v>
      </c>
      <c r="I26" s="20">
        <f>IFERROR(VLOOKUP(C26,PRSMen2017[],1,FALSE),0)</f>
        <v>104346</v>
      </c>
      <c r="J26" s="20">
        <f>IF(AND(A26&gt;0,ISNUMBER(A26)),IF(fix5M[[#This Row],[ABBib]]&gt;0,J25+1,J25),0)</f>
        <v>9</v>
      </c>
    </row>
    <row r="27" spans="1:10" x14ac:dyDescent="0.25">
      <c r="A27">
        <v>23</v>
      </c>
      <c r="B27">
        <v>16</v>
      </c>
      <c r="C27">
        <v>104487</v>
      </c>
      <c r="D27" t="s">
        <v>438</v>
      </c>
      <c r="E27">
        <v>1997</v>
      </c>
      <c r="F27" t="s">
        <v>98</v>
      </c>
      <c r="I27" s="20">
        <f>IFERROR(VLOOKUP(C27,PRSMen2017[],1,FALSE),0)</f>
        <v>0</v>
      </c>
      <c r="J27" s="20">
        <f>IF(AND(A27&gt;0,ISNUMBER(A27)),IF(fix5M[[#This Row],[ABBib]]&gt;0,J26+1,J26),0)</f>
        <v>9</v>
      </c>
    </row>
    <row r="28" spans="1:10" x14ac:dyDescent="0.25">
      <c r="A28">
        <v>24</v>
      </c>
      <c r="B28">
        <v>36</v>
      </c>
      <c r="C28">
        <v>104680</v>
      </c>
      <c r="D28" t="s">
        <v>439</v>
      </c>
      <c r="E28">
        <v>1999</v>
      </c>
      <c r="F28" t="s">
        <v>98</v>
      </c>
      <c r="I28" s="20">
        <f>IFERROR(VLOOKUP(C28,PRSMen2017[],1,FALSE),0)</f>
        <v>104680</v>
      </c>
      <c r="J28" s="20">
        <f>IF(AND(A28&gt;0,ISNUMBER(A28)),IF(fix5M[[#This Row],[ABBib]]&gt;0,J27+1,J27),0)</f>
        <v>10</v>
      </c>
    </row>
    <row r="29" spans="1:10" x14ac:dyDescent="0.25">
      <c r="A29">
        <v>25</v>
      </c>
      <c r="B29">
        <v>30</v>
      </c>
      <c r="C29">
        <v>104378</v>
      </c>
      <c r="D29" t="s">
        <v>440</v>
      </c>
      <c r="E29">
        <v>1996</v>
      </c>
      <c r="F29" t="s">
        <v>98</v>
      </c>
      <c r="I29" s="20">
        <f>IFERROR(VLOOKUP(C29,PRSMen2017[],1,FALSE),0)</f>
        <v>0</v>
      </c>
      <c r="J29" s="20">
        <f>IF(AND(A29&gt;0,ISNUMBER(A29)),IF(fix5M[[#This Row],[ABBib]]&gt;0,J28+1,J28),0)</f>
        <v>10</v>
      </c>
    </row>
    <row r="30" spans="1:10" x14ac:dyDescent="0.25">
      <c r="A30">
        <v>26</v>
      </c>
      <c r="B30">
        <v>67</v>
      </c>
      <c r="C30">
        <v>104909</v>
      </c>
      <c r="D30" t="s">
        <v>441</v>
      </c>
      <c r="E30">
        <v>2000</v>
      </c>
      <c r="F30" t="s">
        <v>98</v>
      </c>
      <c r="I30" s="20">
        <f>IFERROR(VLOOKUP(C30,PRSMen2017[],1,FALSE),0)</f>
        <v>0</v>
      </c>
      <c r="J30" s="20">
        <f>IF(AND(A30&gt;0,ISNUMBER(A30)),IF(fix5M[[#This Row],[ABBib]]&gt;0,J29+1,J29),0)</f>
        <v>10</v>
      </c>
    </row>
    <row r="31" spans="1:10" x14ac:dyDescent="0.25">
      <c r="A31">
        <v>27</v>
      </c>
      <c r="B31">
        <v>6</v>
      </c>
      <c r="C31">
        <v>20392</v>
      </c>
      <c r="D31" t="s">
        <v>442</v>
      </c>
      <c r="E31">
        <v>1995</v>
      </c>
      <c r="F31" t="s">
        <v>416</v>
      </c>
      <c r="I31" s="20">
        <f>IFERROR(VLOOKUP(C31,PRSMen2017[],1,FALSE),0)</f>
        <v>0</v>
      </c>
      <c r="J31" s="20">
        <f>IF(AND(A31&gt;0,ISNUMBER(A31)),IF(fix5M[[#This Row],[ABBib]]&gt;0,J30+1,J30),0)</f>
        <v>10</v>
      </c>
    </row>
    <row r="32" spans="1:10" x14ac:dyDescent="0.25">
      <c r="A32">
        <v>28</v>
      </c>
      <c r="B32">
        <v>41</v>
      </c>
      <c r="C32">
        <v>104687</v>
      </c>
      <c r="D32" t="s">
        <v>443</v>
      </c>
      <c r="E32">
        <v>1999</v>
      </c>
      <c r="F32" t="s">
        <v>98</v>
      </c>
      <c r="I32" s="20">
        <f>IFERROR(VLOOKUP(C32,PRSMen2017[],1,FALSE),0)</f>
        <v>104687</v>
      </c>
      <c r="J32" s="20">
        <f>IF(AND(A32&gt;0,ISNUMBER(A32)),IF(fix5M[[#This Row],[ABBib]]&gt;0,J31+1,J31),0)</f>
        <v>11</v>
      </c>
    </row>
    <row r="33" spans="1:10" x14ac:dyDescent="0.25">
      <c r="A33">
        <v>29</v>
      </c>
      <c r="B33">
        <v>32</v>
      </c>
      <c r="C33">
        <v>104710</v>
      </c>
      <c r="D33" t="s">
        <v>444</v>
      </c>
      <c r="E33">
        <v>1999</v>
      </c>
      <c r="F33" t="s">
        <v>98</v>
      </c>
      <c r="I33" s="20">
        <f>IFERROR(VLOOKUP(C33,PRSMen2017[],1,FALSE),0)</f>
        <v>0</v>
      </c>
      <c r="J33" s="20">
        <f>IF(AND(A33&gt;0,ISNUMBER(A33)),IF(fix5M[[#This Row],[ABBib]]&gt;0,J32+1,J32),0)</f>
        <v>11</v>
      </c>
    </row>
    <row r="34" spans="1:10" x14ac:dyDescent="0.25">
      <c r="A34">
        <v>30</v>
      </c>
      <c r="B34">
        <v>62</v>
      </c>
      <c r="C34">
        <v>104708</v>
      </c>
      <c r="D34" t="s">
        <v>445</v>
      </c>
      <c r="E34">
        <v>1999</v>
      </c>
      <c r="F34" t="s">
        <v>98</v>
      </c>
      <c r="I34" s="20">
        <f>IFERROR(VLOOKUP(C34,PRSMen2017[],1,FALSE),0)</f>
        <v>0</v>
      </c>
      <c r="J34" s="20">
        <f>IF(AND(A34&gt;0,ISNUMBER(A34)),IF(fix5M[[#This Row],[ABBib]]&gt;0,J33+1,J33),0)</f>
        <v>11</v>
      </c>
    </row>
    <row r="35" spans="1:10" x14ac:dyDescent="0.25">
      <c r="A35">
        <v>31</v>
      </c>
      <c r="B35">
        <v>37</v>
      </c>
      <c r="C35">
        <v>104826</v>
      </c>
      <c r="D35" t="s">
        <v>446</v>
      </c>
      <c r="E35">
        <v>1999</v>
      </c>
      <c r="F35" t="s">
        <v>98</v>
      </c>
      <c r="I35" s="20">
        <f>IFERROR(VLOOKUP(C35,PRSMen2017[],1,FALSE),0)</f>
        <v>0</v>
      </c>
      <c r="J35" s="20">
        <f>IF(AND(A35&gt;0,ISNUMBER(A35)),IF(fix5M[[#This Row],[ABBib]]&gt;0,J34+1,J34),0)</f>
        <v>11</v>
      </c>
    </row>
    <row r="36" spans="1:10" x14ac:dyDescent="0.25">
      <c r="A36">
        <v>32</v>
      </c>
      <c r="B36">
        <v>46</v>
      </c>
      <c r="C36">
        <v>104804</v>
      </c>
      <c r="D36" t="s">
        <v>447</v>
      </c>
      <c r="E36">
        <v>1999</v>
      </c>
      <c r="F36" t="s">
        <v>98</v>
      </c>
      <c r="I36" s="20">
        <f>IFERROR(VLOOKUP(C36,PRSMen2017[],1,FALSE),0)</f>
        <v>0</v>
      </c>
      <c r="J36" s="20">
        <f>IF(AND(A36&gt;0,ISNUMBER(A36)),IF(fix5M[[#This Row],[ABBib]]&gt;0,J35+1,J35),0)</f>
        <v>11</v>
      </c>
    </row>
    <row r="37" spans="1:10" x14ac:dyDescent="0.25">
      <c r="A37">
        <v>33</v>
      </c>
      <c r="B37">
        <v>38</v>
      </c>
      <c r="C37">
        <v>104712</v>
      </c>
      <c r="D37" t="s">
        <v>448</v>
      </c>
      <c r="E37">
        <v>1999</v>
      </c>
      <c r="F37" t="s">
        <v>98</v>
      </c>
      <c r="I37" s="20">
        <f>IFERROR(VLOOKUP(C37,PRSMen2017[],1,FALSE),0)</f>
        <v>0</v>
      </c>
      <c r="J37" s="20">
        <f>IF(AND(A37&gt;0,ISNUMBER(A37)),IF(fix5M[[#This Row],[ABBib]]&gt;0,J36+1,J36),0)</f>
        <v>11</v>
      </c>
    </row>
    <row r="38" spans="1:10" x14ac:dyDescent="0.25">
      <c r="A38">
        <v>34</v>
      </c>
      <c r="B38">
        <v>39</v>
      </c>
      <c r="C38">
        <v>104833</v>
      </c>
      <c r="D38" t="s">
        <v>449</v>
      </c>
      <c r="E38">
        <v>1999</v>
      </c>
      <c r="F38" t="s">
        <v>98</v>
      </c>
      <c r="I38" s="20">
        <f>IFERROR(VLOOKUP(C38,PRSMen2017[],1,FALSE),0)</f>
        <v>0</v>
      </c>
      <c r="J38" s="20">
        <f>IF(AND(A38&gt;0,ISNUMBER(A38)),IF(fix5M[[#This Row],[ABBib]]&gt;0,J37+1,J37),0)</f>
        <v>11</v>
      </c>
    </row>
    <row r="39" spans="1:10" x14ac:dyDescent="0.25">
      <c r="A39">
        <v>35</v>
      </c>
      <c r="B39">
        <v>76</v>
      </c>
      <c r="C39">
        <v>104882</v>
      </c>
      <c r="D39" t="s">
        <v>450</v>
      </c>
      <c r="E39">
        <v>2000</v>
      </c>
      <c r="F39" t="s">
        <v>98</v>
      </c>
      <c r="I39" s="20">
        <f>IFERROR(VLOOKUP(C39,PRSMen2017[],1,FALSE),0)</f>
        <v>104882</v>
      </c>
      <c r="J39" s="20">
        <f>IF(AND(A39&gt;0,ISNUMBER(A39)),IF(fix5M[[#This Row],[ABBib]]&gt;0,J38+1,J38),0)</f>
        <v>12</v>
      </c>
    </row>
    <row r="40" spans="1:10" x14ac:dyDescent="0.25">
      <c r="A40">
        <v>36</v>
      </c>
      <c r="B40">
        <v>52</v>
      </c>
      <c r="C40">
        <v>104714</v>
      </c>
      <c r="D40" t="s">
        <v>451</v>
      </c>
      <c r="E40">
        <v>1999</v>
      </c>
      <c r="F40" t="s">
        <v>98</v>
      </c>
      <c r="I40" s="20">
        <f>IFERROR(VLOOKUP(C40,PRSMen2017[],1,FALSE),0)</f>
        <v>0</v>
      </c>
      <c r="J40" s="20">
        <f>IF(AND(A40&gt;0,ISNUMBER(A40)),IF(fix5M[[#This Row],[ABBib]]&gt;0,J39+1,J39),0)</f>
        <v>12</v>
      </c>
    </row>
    <row r="41" spans="1:10" x14ac:dyDescent="0.25">
      <c r="A41">
        <v>37</v>
      </c>
      <c r="B41">
        <v>88</v>
      </c>
      <c r="C41">
        <v>750107</v>
      </c>
      <c r="D41" t="s">
        <v>452</v>
      </c>
      <c r="E41">
        <v>1998</v>
      </c>
      <c r="F41" t="s">
        <v>453</v>
      </c>
      <c r="I41" s="20">
        <f>IFERROR(VLOOKUP(C41,PRSMen2017[],1,FALSE),0)</f>
        <v>750107</v>
      </c>
      <c r="J41" s="20">
        <f>IF(AND(A41&gt;0,ISNUMBER(A41)),IF(fix5M[[#This Row],[ABBib]]&gt;0,J40+1,J40),0)</f>
        <v>13</v>
      </c>
    </row>
    <row r="42" spans="1:10" x14ac:dyDescent="0.25">
      <c r="A42">
        <v>38</v>
      </c>
      <c r="B42">
        <v>42</v>
      </c>
      <c r="C42">
        <v>104698</v>
      </c>
      <c r="D42" t="s">
        <v>454</v>
      </c>
      <c r="E42">
        <v>1999</v>
      </c>
      <c r="F42" t="s">
        <v>98</v>
      </c>
      <c r="I42" s="20">
        <f>IFERROR(VLOOKUP(C42,PRSMen2017[],1,FALSE),0)</f>
        <v>104698</v>
      </c>
      <c r="J42" s="20">
        <f>IF(AND(A42&gt;0,ISNUMBER(A42)),IF(fix5M[[#This Row],[ABBib]]&gt;0,J41+1,J41),0)</f>
        <v>14</v>
      </c>
    </row>
    <row r="43" spans="1:10" x14ac:dyDescent="0.25">
      <c r="A43">
        <v>39</v>
      </c>
      <c r="B43">
        <v>29</v>
      </c>
      <c r="C43">
        <v>104601</v>
      </c>
      <c r="D43" t="s">
        <v>455</v>
      </c>
      <c r="E43">
        <v>1998</v>
      </c>
      <c r="F43" t="s">
        <v>98</v>
      </c>
      <c r="I43" s="20">
        <f>IFERROR(VLOOKUP(C43,PRSMen2017[],1,FALSE),0)</f>
        <v>104601</v>
      </c>
      <c r="J43" s="20">
        <f>IF(AND(A43&gt;0,ISNUMBER(A43)),IF(fix5M[[#This Row],[ABBib]]&gt;0,J42+1,J42),0)</f>
        <v>15</v>
      </c>
    </row>
    <row r="44" spans="1:10" x14ac:dyDescent="0.25">
      <c r="A44">
        <v>40</v>
      </c>
      <c r="B44">
        <v>47</v>
      </c>
      <c r="C44">
        <v>104688</v>
      </c>
      <c r="D44" t="s">
        <v>456</v>
      </c>
      <c r="E44">
        <v>1999</v>
      </c>
      <c r="F44" t="s">
        <v>98</v>
      </c>
      <c r="I44" s="20">
        <f>IFERROR(VLOOKUP(C44,PRSMen2017[],1,FALSE),0)</f>
        <v>104688</v>
      </c>
      <c r="J44" s="20">
        <f>IF(AND(A44&gt;0,ISNUMBER(A44)),IF(fix5M[[#This Row],[ABBib]]&gt;0,J43+1,J43),0)</f>
        <v>16</v>
      </c>
    </row>
    <row r="45" spans="1:10" x14ac:dyDescent="0.25">
      <c r="A45">
        <v>41</v>
      </c>
      <c r="B45">
        <v>65</v>
      </c>
      <c r="C45">
        <v>104918</v>
      </c>
      <c r="D45" t="s">
        <v>457</v>
      </c>
      <c r="E45">
        <v>2000</v>
      </c>
      <c r="F45" t="s">
        <v>98</v>
      </c>
      <c r="I45" s="20">
        <f>IFERROR(VLOOKUP(C45,PRSMen2017[],1,FALSE),0)</f>
        <v>104918</v>
      </c>
      <c r="J45" s="20">
        <f>IF(AND(A45&gt;0,ISNUMBER(A45)),IF(fix5M[[#This Row],[ABBib]]&gt;0,J44+1,J44),0)</f>
        <v>17</v>
      </c>
    </row>
    <row r="46" spans="1:10" x14ac:dyDescent="0.25">
      <c r="A46">
        <v>42</v>
      </c>
      <c r="B46">
        <v>82</v>
      </c>
      <c r="C46">
        <v>104900</v>
      </c>
      <c r="D46" t="s">
        <v>458</v>
      </c>
      <c r="E46">
        <v>2000</v>
      </c>
      <c r="F46" t="s">
        <v>98</v>
      </c>
      <c r="I46" s="20">
        <f>IFERROR(VLOOKUP(C46,PRSMen2017[],1,FALSE),0)</f>
        <v>0</v>
      </c>
      <c r="J46" s="20">
        <f>IF(AND(A46&gt;0,ISNUMBER(A46)),IF(fix5M[[#This Row],[ABBib]]&gt;0,J45+1,J45),0)</f>
        <v>17</v>
      </c>
    </row>
    <row r="47" spans="1:10" x14ac:dyDescent="0.25">
      <c r="A47">
        <v>43</v>
      </c>
      <c r="B47">
        <v>43</v>
      </c>
      <c r="C47">
        <v>104880</v>
      </c>
      <c r="D47" t="s">
        <v>459</v>
      </c>
      <c r="E47">
        <v>2000</v>
      </c>
      <c r="F47" t="s">
        <v>98</v>
      </c>
      <c r="I47" s="20">
        <f>IFERROR(VLOOKUP(C47,PRSMen2017[],1,FALSE),0)</f>
        <v>104880</v>
      </c>
      <c r="J47" s="20">
        <f>IF(AND(A47&gt;0,ISNUMBER(A47)),IF(fix5M[[#This Row],[ABBib]]&gt;0,J46+1,J46),0)</f>
        <v>18</v>
      </c>
    </row>
    <row r="48" spans="1:10" x14ac:dyDescent="0.25">
      <c r="A48">
        <v>44</v>
      </c>
      <c r="B48">
        <v>83</v>
      </c>
      <c r="C48">
        <v>104896</v>
      </c>
      <c r="D48" t="s">
        <v>460</v>
      </c>
      <c r="E48">
        <v>2000</v>
      </c>
      <c r="F48" t="s">
        <v>98</v>
      </c>
      <c r="I48" s="20">
        <f>IFERROR(VLOOKUP(C48,PRSMen2017[],1,FALSE),0)</f>
        <v>0</v>
      </c>
      <c r="J48" s="20">
        <f>IF(AND(A48&gt;0,ISNUMBER(A48)),IF(fix5M[[#This Row],[ABBib]]&gt;0,J47+1,J47),0)</f>
        <v>18</v>
      </c>
    </row>
    <row r="49" spans="1:10" x14ac:dyDescent="0.25">
      <c r="A49">
        <v>45</v>
      </c>
      <c r="B49">
        <v>75</v>
      </c>
      <c r="C49">
        <v>104904</v>
      </c>
      <c r="D49" t="s">
        <v>461</v>
      </c>
      <c r="E49">
        <v>2000</v>
      </c>
      <c r="F49" t="s">
        <v>98</v>
      </c>
      <c r="I49" s="20">
        <f>IFERROR(VLOOKUP(C49,PRSMen2017[],1,FALSE),0)</f>
        <v>0</v>
      </c>
      <c r="J49" s="20">
        <f>IF(AND(A49&gt;0,ISNUMBER(A49)),IF(fix5M[[#This Row],[ABBib]]&gt;0,J48+1,J48),0)</f>
        <v>18</v>
      </c>
    </row>
    <row r="50" spans="1:10" x14ac:dyDescent="0.25">
      <c r="A50">
        <v>46</v>
      </c>
      <c r="B50">
        <v>55</v>
      </c>
      <c r="C50">
        <v>104684</v>
      </c>
      <c r="D50" t="s">
        <v>462</v>
      </c>
      <c r="E50">
        <v>1999</v>
      </c>
      <c r="F50" t="s">
        <v>98</v>
      </c>
      <c r="I50" s="20">
        <f>IFERROR(VLOOKUP(C50,PRSMen2017[],1,FALSE),0)</f>
        <v>104684</v>
      </c>
      <c r="J50" s="20">
        <f>IF(AND(A50&gt;0,ISNUMBER(A50)),IF(fix5M[[#This Row],[ABBib]]&gt;0,J49+1,J49),0)</f>
        <v>19</v>
      </c>
    </row>
    <row r="51" spans="1:10" x14ac:dyDescent="0.25">
      <c r="A51">
        <v>47</v>
      </c>
      <c r="B51">
        <v>53</v>
      </c>
      <c r="C51">
        <v>104895</v>
      </c>
      <c r="D51" t="s">
        <v>463</v>
      </c>
      <c r="E51">
        <v>2000</v>
      </c>
      <c r="F51" t="s">
        <v>98</v>
      </c>
      <c r="I51" s="20">
        <f>IFERROR(VLOOKUP(C51,PRSMen2017[],1,FALSE),0)</f>
        <v>0</v>
      </c>
      <c r="J51" s="20">
        <f>IF(AND(A51&gt;0,ISNUMBER(A51)),IF(fix5M[[#This Row],[ABBib]]&gt;0,J50+1,J50),0)</f>
        <v>19</v>
      </c>
    </row>
    <row r="52" spans="1:10" x14ac:dyDescent="0.25">
      <c r="A52">
        <v>48</v>
      </c>
      <c r="B52">
        <v>54</v>
      </c>
      <c r="C52">
        <v>104686</v>
      </c>
      <c r="D52" t="s">
        <v>464</v>
      </c>
      <c r="E52">
        <v>1999</v>
      </c>
      <c r="F52" t="s">
        <v>98</v>
      </c>
      <c r="I52" s="20">
        <f>IFERROR(VLOOKUP(C52,PRSMen2017[],1,FALSE),0)</f>
        <v>104686</v>
      </c>
      <c r="J52" s="20">
        <f>IF(AND(A52&gt;0,ISNUMBER(A52)),IF(fix5M[[#This Row],[ABBib]]&gt;0,J51+1,J51),0)</f>
        <v>20</v>
      </c>
    </row>
    <row r="53" spans="1:10" x14ac:dyDescent="0.25">
      <c r="A53">
        <v>49</v>
      </c>
      <c r="B53">
        <v>80</v>
      </c>
      <c r="C53">
        <v>104886</v>
      </c>
      <c r="D53" t="s">
        <v>465</v>
      </c>
      <c r="E53">
        <v>2000</v>
      </c>
      <c r="F53" t="s">
        <v>98</v>
      </c>
      <c r="I53" s="20">
        <f>IFERROR(VLOOKUP(C53,PRSMen2017[],1,FALSE),0)</f>
        <v>0</v>
      </c>
      <c r="J53" s="20">
        <f>IF(AND(A53&gt;0,ISNUMBER(A53)),IF(fix5M[[#This Row],[ABBib]]&gt;0,J52+1,J52),0)</f>
        <v>20</v>
      </c>
    </row>
    <row r="54" spans="1:10" x14ac:dyDescent="0.25">
      <c r="A54">
        <v>50</v>
      </c>
      <c r="B54">
        <v>58</v>
      </c>
      <c r="C54">
        <v>104681</v>
      </c>
      <c r="D54" t="s">
        <v>466</v>
      </c>
      <c r="E54">
        <v>1999</v>
      </c>
      <c r="F54" t="s">
        <v>98</v>
      </c>
      <c r="I54" s="20">
        <f>IFERROR(VLOOKUP(C54,PRSMen2017[],1,FALSE),0)</f>
        <v>104681</v>
      </c>
      <c r="J54" s="20">
        <f>IF(AND(A54&gt;0,ISNUMBER(A54)),IF(fix5M[[#This Row],[ABBib]]&gt;0,J53+1,J53),0)</f>
        <v>21</v>
      </c>
    </row>
    <row r="55" spans="1:10" x14ac:dyDescent="0.25">
      <c r="A55">
        <v>51</v>
      </c>
      <c r="B55">
        <v>64</v>
      </c>
      <c r="C55">
        <v>104899</v>
      </c>
      <c r="D55" t="s">
        <v>467</v>
      </c>
      <c r="E55">
        <v>2000</v>
      </c>
      <c r="F55" t="s">
        <v>98</v>
      </c>
      <c r="I55" s="20">
        <f>IFERROR(VLOOKUP(C55,PRSMen2017[],1,FALSE),0)</f>
        <v>0</v>
      </c>
      <c r="J55" s="20">
        <f>IF(AND(A55&gt;0,ISNUMBER(A55)),IF(fix5M[[#This Row],[ABBib]]&gt;0,J54+1,J54),0)</f>
        <v>21</v>
      </c>
    </row>
    <row r="56" spans="1:10" x14ac:dyDescent="0.25">
      <c r="A56">
        <v>52</v>
      </c>
      <c r="B56">
        <v>56</v>
      </c>
      <c r="C56">
        <v>104696</v>
      </c>
      <c r="D56" t="s">
        <v>468</v>
      </c>
      <c r="E56">
        <v>1999</v>
      </c>
      <c r="F56" t="s">
        <v>98</v>
      </c>
      <c r="I56" s="20">
        <f>IFERROR(VLOOKUP(C56,PRSMen2017[],1,FALSE),0)</f>
        <v>104696</v>
      </c>
      <c r="J56" s="20">
        <f>IF(AND(A56&gt;0,ISNUMBER(A56)),IF(fix5M[[#This Row],[ABBib]]&gt;0,J55+1,J55),0)</f>
        <v>22</v>
      </c>
    </row>
    <row r="57" spans="1:10" x14ac:dyDescent="0.25">
      <c r="A57">
        <v>53</v>
      </c>
      <c r="B57">
        <v>60</v>
      </c>
      <c r="C57">
        <v>104588</v>
      </c>
      <c r="D57" t="s">
        <v>469</v>
      </c>
      <c r="E57">
        <v>1998</v>
      </c>
      <c r="F57" t="s">
        <v>98</v>
      </c>
      <c r="I57" s="20">
        <f>IFERROR(VLOOKUP(C57,PRSMen2017[],1,FALSE),0)</f>
        <v>104588</v>
      </c>
      <c r="J57" s="20">
        <f>IF(AND(A57&gt;0,ISNUMBER(A57)),IF(fix5M[[#This Row],[ABBib]]&gt;0,J56+1,J56),0)</f>
        <v>23</v>
      </c>
    </row>
    <row r="58" spans="1:10" x14ac:dyDescent="0.25">
      <c r="A58">
        <v>54</v>
      </c>
      <c r="B58">
        <v>69</v>
      </c>
      <c r="C58">
        <v>104924</v>
      </c>
      <c r="D58" t="s">
        <v>470</v>
      </c>
      <c r="E58">
        <v>2000</v>
      </c>
      <c r="F58" t="s">
        <v>98</v>
      </c>
      <c r="I58" s="20">
        <f>IFERROR(VLOOKUP(C58,PRSMen2017[],1,FALSE),0)</f>
        <v>0</v>
      </c>
      <c r="J58" s="20">
        <f>IF(AND(A58&gt;0,ISNUMBER(A58)),IF(fix5M[[#This Row],[ABBib]]&gt;0,J57+1,J57),0)</f>
        <v>23</v>
      </c>
    </row>
    <row r="59" spans="1:10" x14ac:dyDescent="0.25">
      <c r="A59" t="s">
        <v>471</v>
      </c>
      <c r="I59" s="20">
        <f>IFERROR(VLOOKUP(C59,PRSMen2017[],1,FALSE),0)</f>
        <v>0</v>
      </c>
      <c r="J59" s="20">
        <f>IF(AND(A59&gt;0,ISNUMBER(A59)),IF(fix5M[[#This Row],[ABBib]]&gt;0,J58+1,J58),0)</f>
        <v>0</v>
      </c>
    </row>
    <row r="60" spans="1:10" x14ac:dyDescent="0.25">
      <c r="I60" s="20">
        <f>IFERROR(VLOOKUP(C60,PRSMen2017[],1,FALSE),0)</f>
        <v>0</v>
      </c>
      <c r="J60" s="20">
        <f>IF(AND(A60&gt;0,ISNUMBER(A60)),IF(fix5M[[#This Row],[ABBib]]&gt;0,J59+1,J59),0)</f>
        <v>0</v>
      </c>
    </row>
    <row r="61" spans="1:10" x14ac:dyDescent="0.25">
      <c r="B61">
        <v>73</v>
      </c>
      <c r="C61">
        <v>104888</v>
      </c>
      <c r="D61" t="s">
        <v>472</v>
      </c>
      <c r="E61">
        <v>2000</v>
      </c>
      <c r="F61" t="s">
        <v>98</v>
      </c>
      <c r="I61" s="20">
        <f>IFERROR(VLOOKUP(C61,PRSMen2017[],1,FALSE),0)</f>
        <v>0</v>
      </c>
      <c r="J61" s="20">
        <f>IF(AND(A61&gt;0,ISNUMBER(A61)),IF(fix5M[[#This Row],[ABBib]]&gt;0,J60+1,J60),0)</f>
        <v>0</v>
      </c>
    </row>
    <row r="62" spans="1:10" x14ac:dyDescent="0.25">
      <c r="B62">
        <v>44</v>
      </c>
      <c r="C62">
        <v>104885</v>
      </c>
      <c r="D62" t="s">
        <v>473</v>
      </c>
      <c r="E62">
        <v>2000</v>
      </c>
      <c r="F62" t="s">
        <v>98</v>
      </c>
      <c r="I62" s="20">
        <f>IFERROR(VLOOKUP(C62,PRSMen2017[],1,FALSE),0)</f>
        <v>104885</v>
      </c>
      <c r="J62" s="20">
        <f>IF(AND(A62&gt;0,ISNUMBER(A62)),IF(fix5M[[#This Row],[ABBib]]&gt;0,J61+1,J61),0)</f>
        <v>0</v>
      </c>
    </row>
    <row r="63" spans="1:10" x14ac:dyDescent="0.25">
      <c r="A63" t="s">
        <v>135</v>
      </c>
      <c r="I63" s="20">
        <f>IFERROR(VLOOKUP(C63,PRSMen2017[],1,FALSE),0)</f>
        <v>0</v>
      </c>
      <c r="J63" s="20">
        <f>IF(AND(A63&gt;0,ISNUMBER(A63)),IF(fix5M[[#This Row],[ABBib]]&gt;0,J62+1,J62),0)</f>
        <v>0</v>
      </c>
    </row>
    <row r="64" spans="1:10" x14ac:dyDescent="0.25">
      <c r="I64" s="20">
        <f>IFERROR(VLOOKUP(C64,PRSMen2017[],1,FALSE),0)</f>
        <v>0</v>
      </c>
      <c r="J64" s="20">
        <f>IF(AND(A64&gt;0,ISNUMBER(A64)),IF(fix5M[[#This Row],[ABBib]]&gt;0,J63+1,J63),0)</f>
        <v>0</v>
      </c>
    </row>
    <row r="65" spans="1:10" x14ac:dyDescent="0.25">
      <c r="B65">
        <v>78</v>
      </c>
      <c r="C65">
        <v>104875</v>
      </c>
      <c r="D65" t="s">
        <v>474</v>
      </c>
      <c r="E65">
        <v>2000</v>
      </c>
      <c r="F65" t="s">
        <v>98</v>
      </c>
      <c r="I65" s="20">
        <f>IFERROR(VLOOKUP(C65,PRSMen2017[],1,FALSE),0)</f>
        <v>0</v>
      </c>
      <c r="J65" s="20">
        <f>IF(AND(A65&gt;0,ISNUMBER(A65)),IF(fix5M[[#This Row],[ABBib]]&gt;0,J64+1,J64),0)</f>
        <v>0</v>
      </c>
    </row>
    <row r="66" spans="1:10" x14ac:dyDescent="0.25">
      <c r="B66">
        <v>34</v>
      </c>
      <c r="C66">
        <v>104701</v>
      </c>
      <c r="D66" t="s">
        <v>475</v>
      </c>
      <c r="E66">
        <v>1999</v>
      </c>
      <c r="F66" t="s">
        <v>98</v>
      </c>
      <c r="I66" s="20">
        <f>IFERROR(VLOOKUP(C66,PRSMen2017[],1,FALSE),0)</f>
        <v>0</v>
      </c>
      <c r="J66" s="20">
        <f>IF(AND(A66&gt;0,ISNUMBER(A66)),IF(fix5M[[#This Row],[ABBib]]&gt;0,J65+1,J65),0)</f>
        <v>0</v>
      </c>
    </row>
    <row r="67" spans="1:10" x14ac:dyDescent="0.25">
      <c r="A67" t="s">
        <v>476</v>
      </c>
      <c r="I67" s="20">
        <f>IFERROR(VLOOKUP(C67,PRSMen2017[],1,FALSE),0)</f>
        <v>0</v>
      </c>
      <c r="J67" s="20">
        <f>IF(AND(A67&gt;0,ISNUMBER(A67)),IF(fix5M[[#This Row],[ABBib]]&gt;0,J66+1,J66),0)</f>
        <v>0</v>
      </c>
    </row>
    <row r="68" spans="1:10" x14ac:dyDescent="0.25">
      <c r="I68" s="20">
        <f>IFERROR(VLOOKUP(C68,PRSMen2017[],1,FALSE),0)</f>
        <v>0</v>
      </c>
      <c r="J68" s="20">
        <f>IF(AND(A68&gt;0,ISNUMBER(A68)),IF(fix5M[[#This Row],[ABBib]]&gt;0,J67+1,J67),0)</f>
        <v>0</v>
      </c>
    </row>
    <row r="69" spans="1:10" x14ac:dyDescent="0.25">
      <c r="B69">
        <v>57</v>
      </c>
      <c r="C69">
        <v>104690</v>
      </c>
      <c r="D69" t="s">
        <v>477</v>
      </c>
      <c r="E69">
        <v>1999</v>
      </c>
      <c r="F69" t="s">
        <v>98</v>
      </c>
      <c r="I69" s="20">
        <f>IFERROR(VLOOKUP(C69,PRSMen2017[],1,FALSE),0)</f>
        <v>104690</v>
      </c>
      <c r="J69" s="20">
        <f>IF(AND(A69&gt;0,ISNUMBER(A69)),IF(fix5M[[#This Row],[ABBib]]&gt;0,J68+1,J68),0)</f>
        <v>0</v>
      </c>
    </row>
    <row r="70" spans="1:10" x14ac:dyDescent="0.25">
      <c r="A70" t="s">
        <v>138</v>
      </c>
      <c r="I70" s="20">
        <f>IFERROR(VLOOKUP(C70,PRSMen2017[],1,FALSE),0)</f>
        <v>0</v>
      </c>
      <c r="J70" s="20">
        <f>IF(AND(A70&gt;0,ISNUMBER(A70)),IF(fix5M[[#This Row],[ABBib]]&gt;0,J69+1,J69),0)</f>
        <v>0</v>
      </c>
    </row>
    <row r="71" spans="1:10" x14ac:dyDescent="0.25">
      <c r="I71" s="20">
        <f>IFERROR(VLOOKUP(C71,PRSMen2017[],1,FALSE),0)</f>
        <v>0</v>
      </c>
      <c r="J71" s="20">
        <f>IF(AND(A71&gt;0,ISNUMBER(A71)),IF(fix5M[[#This Row],[ABBib]]&gt;0,J70+1,J70),0)</f>
        <v>0</v>
      </c>
    </row>
    <row r="72" spans="1:10" x14ac:dyDescent="0.25">
      <c r="B72">
        <v>81</v>
      </c>
      <c r="C72">
        <v>104917</v>
      </c>
      <c r="D72" t="s">
        <v>478</v>
      </c>
      <c r="E72">
        <v>2000</v>
      </c>
      <c r="F72" t="s">
        <v>98</v>
      </c>
      <c r="I72" s="20">
        <f>IFERROR(VLOOKUP(C72,PRSMen2017[],1,FALSE),0)</f>
        <v>104917</v>
      </c>
      <c r="J72" s="20">
        <f>IF(AND(A72&gt;0,ISNUMBER(A72)),IF(fix5M[[#This Row],[ABBib]]&gt;0,J71+1,J71),0)</f>
        <v>0</v>
      </c>
    </row>
    <row r="73" spans="1:10" x14ac:dyDescent="0.25">
      <c r="B73">
        <v>77</v>
      </c>
      <c r="C73">
        <v>104923</v>
      </c>
      <c r="D73" t="s">
        <v>479</v>
      </c>
      <c r="E73">
        <v>2000</v>
      </c>
      <c r="F73" t="s">
        <v>98</v>
      </c>
      <c r="I73" s="20">
        <f>IFERROR(VLOOKUP(C73,PRSMen2017[],1,FALSE),0)</f>
        <v>0</v>
      </c>
      <c r="J73" s="20">
        <f>IF(AND(A73&gt;0,ISNUMBER(A73)),IF(fix5M[[#This Row],[ABBib]]&gt;0,J72+1,J72),0)</f>
        <v>0</v>
      </c>
    </row>
    <row r="74" spans="1:10" x14ac:dyDescent="0.25">
      <c r="B74">
        <v>71</v>
      </c>
      <c r="C74">
        <v>104914</v>
      </c>
      <c r="D74" t="s">
        <v>480</v>
      </c>
      <c r="E74">
        <v>2000</v>
      </c>
      <c r="F74" t="s">
        <v>98</v>
      </c>
      <c r="I74" s="20">
        <f>IFERROR(VLOOKUP(C74,PRSMen2017[],1,FALSE),0)</f>
        <v>0</v>
      </c>
      <c r="J74" s="20">
        <f>IF(AND(A74&gt;0,ISNUMBER(A74)),IF(fix5M[[#This Row],[ABBib]]&gt;0,J73+1,J73),0)</f>
        <v>0</v>
      </c>
    </row>
    <row r="75" spans="1:10" x14ac:dyDescent="0.25">
      <c r="B75">
        <v>68</v>
      </c>
      <c r="C75">
        <v>104878</v>
      </c>
      <c r="D75" t="s">
        <v>481</v>
      </c>
      <c r="E75">
        <v>2000</v>
      </c>
      <c r="F75" t="s">
        <v>98</v>
      </c>
      <c r="I75" s="20">
        <f>IFERROR(VLOOKUP(C75,PRSMen2017[],1,FALSE),0)</f>
        <v>104878</v>
      </c>
      <c r="J75" s="20">
        <f>IF(AND(A75&gt;0,ISNUMBER(A75)),IF(fix5M[[#This Row],[ABBib]]&gt;0,J74+1,J74),0)</f>
        <v>0</v>
      </c>
    </row>
    <row r="76" spans="1:10" x14ac:dyDescent="0.25">
      <c r="B76">
        <v>63</v>
      </c>
      <c r="C76">
        <v>104901</v>
      </c>
      <c r="D76" t="s">
        <v>482</v>
      </c>
      <c r="E76">
        <v>2000</v>
      </c>
      <c r="F76" t="s">
        <v>98</v>
      </c>
      <c r="I76" s="20">
        <f>IFERROR(VLOOKUP(C76,PRSMen2017[],1,FALSE),0)</f>
        <v>0</v>
      </c>
      <c r="J76" s="20">
        <f>IF(AND(A76&gt;0,ISNUMBER(A76)),IF(fix5M[[#This Row],[ABBib]]&gt;0,J75+1,J75),0)</f>
        <v>0</v>
      </c>
    </row>
    <row r="77" spans="1:10" x14ac:dyDescent="0.25">
      <c r="B77">
        <v>61</v>
      </c>
      <c r="C77">
        <v>104685</v>
      </c>
      <c r="D77" t="s">
        <v>483</v>
      </c>
      <c r="E77">
        <v>1999</v>
      </c>
      <c r="F77" t="s">
        <v>98</v>
      </c>
      <c r="I77" s="20">
        <f>IFERROR(VLOOKUP(C77,PRSMen2017[],1,FALSE),0)</f>
        <v>104685</v>
      </c>
      <c r="J77" s="20">
        <f>IF(AND(A77&gt;0,ISNUMBER(A77)),IF(fix5M[[#This Row],[ABBib]]&gt;0,J76+1,J76),0)</f>
        <v>0</v>
      </c>
    </row>
    <row r="78" spans="1:10" x14ac:dyDescent="0.25">
      <c r="B78">
        <v>51</v>
      </c>
      <c r="C78">
        <v>6300288</v>
      </c>
      <c r="D78" t="s">
        <v>484</v>
      </c>
      <c r="E78">
        <v>1997</v>
      </c>
      <c r="F78" t="s">
        <v>104</v>
      </c>
      <c r="I78" s="20">
        <f>IFERROR(VLOOKUP(C78,PRSMen2017[],1,FALSE),0)</f>
        <v>0</v>
      </c>
      <c r="J78" s="20">
        <f>IF(AND(A78&gt;0,ISNUMBER(A78)),IF(fix5M[[#This Row],[ABBib]]&gt;0,J77+1,J77),0)</f>
        <v>0</v>
      </c>
    </row>
    <row r="79" spans="1:10" x14ac:dyDescent="0.25">
      <c r="B79">
        <v>49</v>
      </c>
      <c r="C79">
        <v>104815</v>
      </c>
      <c r="D79" t="s">
        <v>485</v>
      </c>
      <c r="E79">
        <v>1999</v>
      </c>
      <c r="F79" t="s">
        <v>98</v>
      </c>
      <c r="I79" s="20">
        <f>IFERROR(VLOOKUP(C79,PRSMen2017[],1,FALSE),0)</f>
        <v>0</v>
      </c>
      <c r="J79" s="20">
        <f>IF(AND(A79&gt;0,ISNUMBER(A79)),IF(fix5M[[#This Row],[ABBib]]&gt;0,J78+1,J78),0)</f>
        <v>0</v>
      </c>
    </row>
    <row r="80" spans="1:10" x14ac:dyDescent="0.25">
      <c r="B80">
        <v>48</v>
      </c>
      <c r="C80">
        <v>104689</v>
      </c>
      <c r="D80" t="s">
        <v>486</v>
      </c>
      <c r="E80">
        <v>1999</v>
      </c>
      <c r="F80" t="s">
        <v>98</v>
      </c>
      <c r="I80" s="20">
        <f>IFERROR(VLOOKUP(C80,PRSMen2017[],1,FALSE),0)</f>
        <v>104689</v>
      </c>
      <c r="J80" s="20">
        <f>IF(AND(A80&gt;0,ISNUMBER(A80)),IF(fix5M[[#This Row],[ABBib]]&gt;0,J79+1,J79),0)</f>
        <v>0</v>
      </c>
    </row>
    <row r="81" spans="1:10" x14ac:dyDescent="0.25">
      <c r="B81">
        <v>35</v>
      </c>
      <c r="C81">
        <v>104620</v>
      </c>
      <c r="D81" t="s">
        <v>487</v>
      </c>
      <c r="E81">
        <v>1998</v>
      </c>
      <c r="F81" t="s">
        <v>98</v>
      </c>
      <c r="I81" s="20">
        <f>IFERROR(VLOOKUP(C81,PRSMen2017[],1,FALSE),0)</f>
        <v>0</v>
      </c>
      <c r="J81" s="20">
        <f>IF(AND(A81&gt;0,ISNUMBER(A81)),IF(fix5M[[#This Row],[ABBib]]&gt;0,J80+1,J80),0)</f>
        <v>0</v>
      </c>
    </row>
    <row r="82" spans="1:10" x14ac:dyDescent="0.25">
      <c r="B82">
        <v>10</v>
      </c>
      <c r="C82">
        <v>20388</v>
      </c>
      <c r="D82" t="s">
        <v>488</v>
      </c>
      <c r="E82">
        <v>1995</v>
      </c>
      <c r="F82" t="s">
        <v>416</v>
      </c>
      <c r="I82" s="20">
        <f>IFERROR(VLOOKUP(C82,PRSMen2017[],1,FALSE),0)</f>
        <v>0</v>
      </c>
      <c r="J82" s="20">
        <f>IF(AND(A82&gt;0,ISNUMBER(A82)),IF(fix5M[[#This Row],[ABBib]]&gt;0,J81+1,J81),0)</f>
        <v>0</v>
      </c>
    </row>
    <row r="83" spans="1:10" x14ac:dyDescent="0.25">
      <c r="B83">
        <v>2</v>
      </c>
      <c r="C83">
        <v>104529</v>
      </c>
      <c r="D83" t="s">
        <v>489</v>
      </c>
      <c r="E83">
        <v>1997</v>
      </c>
      <c r="F83" t="s">
        <v>98</v>
      </c>
      <c r="I83" s="20">
        <f>IFERROR(VLOOKUP(C83,PRSMen2017[],1,FALSE),0)</f>
        <v>0</v>
      </c>
      <c r="J83" s="20">
        <f>IF(AND(A83&gt;0,ISNUMBER(A83)),IF(fix5M[[#This Row],[ABBib]]&gt;0,J82+1,J82),0)</f>
        <v>0</v>
      </c>
    </row>
    <row r="84" spans="1:10" x14ac:dyDescent="0.25">
      <c r="A84" t="s">
        <v>144</v>
      </c>
      <c r="I84" s="20">
        <f>IFERROR(VLOOKUP(C84,PRSMen2017[],1,FALSE),0)</f>
        <v>0</v>
      </c>
      <c r="J84" s="20">
        <f>IF(AND(A84&gt;0,ISNUMBER(A84)),IF(fix5M[[#This Row],[ABBib]]&gt;0,J83+1,J83),0)</f>
        <v>0</v>
      </c>
    </row>
    <row r="85" spans="1:10" x14ac:dyDescent="0.25">
      <c r="I85" s="20">
        <f>IFERROR(VLOOKUP(C85,PRSMen2017[],1,FALSE),0)</f>
        <v>0</v>
      </c>
      <c r="J85" s="20">
        <f>IF(AND(A85&gt;0,ISNUMBER(A85)),IF(fix5M[[#This Row],[ABBib]]&gt;0,J84+1,J84),0)</f>
        <v>0</v>
      </c>
    </row>
    <row r="86" spans="1:10" x14ac:dyDescent="0.25">
      <c r="B86">
        <v>74</v>
      </c>
      <c r="C86">
        <v>104884</v>
      </c>
      <c r="D86" t="s">
        <v>490</v>
      </c>
      <c r="E86">
        <v>2000</v>
      </c>
      <c r="F86" t="s">
        <v>98</v>
      </c>
      <c r="I86" s="20">
        <f>IFERROR(VLOOKUP(C86,PRSMen2017[],1,FALSE),0)</f>
        <v>104884</v>
      </c>
      <c r="J86" s="20">
        <f>IF(AND(A86&gt;0,ISNUMBER(A86)),IF(fix5M[[#This Row],[ABBib]]&gt;0,J85+1,J85),0)</f>
        <v>0</v>
      </c>
    </row>
    <row r="87" spans="1:10" x14ac:dyDescent="0.25">
      <c r="B87">
        <v>72</v>
      </c>
      <c r="C87">
        <v>104890</v>
      </c>
      <c r="D87" t="s">
        <v>491</v>
      </c>
      <c r="E87">
        <v>2000</v>
      </c>
      <c r="F87" t="s">
        <v>98</v>
      </c>
      <c r="I87" s="20">
        <f>IFERROR(VLOOKUP(C87,PRSMen2017[],1,FALSE),0)</f>
        <v>0</v>
      </c>
      <c r="J87" s="20">
        <f>IF(AND(A87&gt;0,ISNUMBER(A87)),IF(fix5M[[#This Row],[ABBib]]&gt;0,J86+1,J86),0)</f>
        <v>0</v>
      </c>
    </row>
    <row r="88" spans="1:10" x14ac:dyDescent="0.25">
      <c r="B88">
        <v>70</v>
      </c>
      <c r="C88">
        <v>104879</v>
      </c>
      <c r="D88" t="s">
        <v>492</v>
      </c>
      <c r="E88">
        <v>2000</v>
      </c>
      <c r="F88" t="s">
        <v>98</v>
      </c>
      <c r="I88" s="20">
        <f>IFERROR(VLOOKUP(C88,PRSMen2017[],1,FALSE),0)</f>
        <v>104879</v>
      </c>
      <c r="J88" s="20">
        <f>IF(AND(A88&gt;0,ISNUMBER(A88)),IF(fix5M[[#This Row],[ABBib]]&gt;0,J87+1,J87),0)</f>
        <v>0</v>
      </c>
    </row>
    <row r="89" spans="1:10" x14ac:dyDescent="0.25">
      <c r="B89">
        <v>66</v>
      </c>
      <c r="C89">
        <v>104883</v>
      </c>
      <c r="D89" t="s">
        <v>493</v>
      </c>
      <c r="E89">
        <v>2000</v>
      </c>
      <c r="F89" t="s">
        <v>98</v>
      </c>
      <c r="I89" s="20">
        <f>IFERROR(VLOOKUP(C89,PRSMen2017[],1,FALSE),0)</f>
        <v>104883</v>
      </c>
      <c r="J89" s="20">
        <f>IF(AND(A89&gt;0,ISNUMBER(A89)),IF(fix5M[[#This Row],[ABBib]]&gt;0,J88+1,J88),0)</f>
        <v>0</v>
      </c>
    </row>
    <row r="90" spans="1:10" x14ac:dyDescent="0.25">
      <c r="B90">
        <v>59</v>
      </c>
      <c r="C90">
        <v>104624</v>
      </c>
      <c r="D90" t="s">
        <v>494</v>
      </c>
      <c r="E90">
        <v>1998</v>
      </c>
      <c r="F90" t="s">
        <v>98</v>
      </c>
      <c r="I90" s="20">
        <f>IFERROR(VLOOKUP(C90,PRSMen2017[],1,FALSE),0)</f>
        <v>0</v>
      </c>
      <c r="J90" s="20">
        <f>IF(AND(A90&gt;0,ISNUMBER(A90)),IF(fix5M[[#This Row],[ABBib]]&gt;0,J89+1,J89),0)</f>
        <v>0</v>
      </c>
    </row>
    <row r="91" spans="1:10" x14ac:dyDescent="0.25">
      <c r="B91">
        <v>50</v>
      </c>
      <c r="C91">
        <v>104682</v>
      </c>
      <c r="D91" t="s">
        <v>495</v>
      </c>
      <c r="E91">
        <v>1999</v>
      </c>
      <c r="F91" t="s">
        <v>98</v>
      </c>
      <c r="I91" s="20">
        <f>IFERROR(VLOOKUP(C91,PRSMen2017[],1,FALSE),0)</f>
        <v>104682</v>
      </c>
      <c r="J91" s="20">
        <f>IF(AND(A91&gt;0,ISNUMBER(A91)),IF(fix5M[[#This Row],[ABBib]]&gt;0,J90+1,J90),0)</f>
        <v>0</v>
      </c>
    </row>
    <row r="92" spans="1:10" x14ac:dyDescent="0.25">
      <c r="B92">
        <v>45</v>
      </c>
      <c r="C92">
        <v>104683</v>
      </c>
      <c r="D92" t="s">
        <v>496</v>
      </c>
      <c r="E92">
        <v>1999</v>
      </c>
      <c r="F92" t="s">
        <v>98</v>
      </c>
      <c r="I92" s="20">
        <f>IFERROR(VLOOKUP(C92,PRSMen2017[],1,FALSE),0)</f>
        <v>104683</v>
      </c>
      <c r="J92" s="20">
        <f>IF(AND(A92&gt;0,ISNUMBER(A92)),IF(fix5M[[#This Row],[ABBib]]&gt;0,J91+1,J91),0)</f>
        <v>0</v>
      </c>
    </row>
    <row r="93" spans="1:10" x14ac:dyDescent="0.25">
      <c r="B93">
        <v>40</v>
      </c>
      <c r="C93">
        <v>104695</v>
      </c>
      <c r="D93" t="s">
        <v>497</v>
      </c>
      <c r="E93">
        <v>1999</v>
      </c>
      <c r="F93" t="s">
        <v>98</v>
      </c>
      <c r="I93" s="20">
        <f>IFERROR(VLOOKUP(C93,PRSMen2017[],1,FALSE),0)</f>
        <v>104695</v>
      </c>
      <c r="J93" s="20">
        <f>IF(AND(A93&gt;0,ISNUMBER(A93)),IF(fix5M[[#This Row],[ABBib]]&gt;0,J92+1,J92),0)</f>
        <v>0</v>
      </c>
    </row>
    <row r="94" spans="1:10" x14ac:dyDescent="0.25">
      <c r="B94">
        <v>27</v>
      </c>
      <c r="C94">
        <v>104786</v>
      </c>
      <c r="D94" t="s">
        <v>498</v>
      </c>
      <c r="E94">
        <v>1999</v>
      </c>
      <c r="F94" t="s">
        <v>98</v>
      </c>
      <c r="I94" s="20">
        <f>IFERROR(VLOOKUP(C94,PRSMen2017[],1,FALSE),0)</f>
        <v>0</v>
      </c>
      <c r="J94" s="20">
        <f>IF(AND(A94&gt;0,ISNUMBER(A94)),IF(fix5M[[#This Row],[ABBib]]&gt;0,J93+1,J93),0)</f>
        <v>0</v>
      </c>
    </row>
    <row r="95" spans="1:10" x14ac:dyDescent="0.25">
      <c r="B95">
        <v>22</v>
      </c>
      <c r="C95">
        <v>104632</v>
      </c>
      <c r="D95" t="s">
        <v>499</v>
      </c>
      <c r="E95">
        <v>1998</v>
      </c>
      <c r="F95" t="s">
        <v>98</v>
      </c>
      <c r="I95" s="20">
        <f>IFERROR(VLOOKUP(C95,PRSMen2017[],1,FALSE),0)</f>
        <v>0</v>
      </c>
      <c r="J95" s="20">
        <f>IF(AND(A95&gt;0,ISNUMBER(A95)),IF(fix5M[[#This Row],[ABBib]]&gt;0,J94+1,J94),0)</f>
        <v>0</v>
      </c>
    </row>
    <row r="96" spans="1:10" x14ac:dyDescent="0.25">
      <c r="B96">
        <v>17</v>
      </c>
      <c r="C96">
        <v>104625</v>
      </c>
      <c r="D96" t="s">
        <v>500</v>
      </c>
      <c r="E96">
        <v>1998</v>
      </c>
      <c r="F96" t="s">
        <v>98</v>
      </c>
      <c r="I96" s="20">
        <f>IFERROR(VLOOKUP(C96,PRSMen2017[],1,FALSE),0)</f>
        <v>0</v>
      </c>
      <c r="J96" s="20">
        <f>IF(AND(A96&gt;0,ISNUMBER(A96)),IF(fix5M[[#This Row],[ABBib]]&gt;0,J95+1,J95),0)</f>
        <v>0</v>
      </c>
    </row>
    <row r="97" spans="2:10" x14ac:dyDescent="0.25">
      <c r="B97">
        <v>4</v>
      </c>
      <c r="C97">
        <v>104436</v>
      </c>
      <c r="D97" t="s">
        <v>501</v>
      </c>
      <c r="E97">
        <v>1996</v>
      </c>
      <c r="F97" t="s">
        <v>98</v>
      </c>
      <c r="I97" s="20">
        <f>IFERROR(VLOOKUP(C97,PRSMen2017[],1,FALSE),0)</f>
        <v>0</v>
      </c>
      <c r="J97" s="20">
        <f>IF(AND(A97&gt;0,ISNUMBER(A97)),IF(fix5M[[#This Row],[ABBib]]&gt;0,J96+1,J96),0)</f>
        <v>0</v>
      </c>
    </row>
    <row r="98" spans="2:10" x14ac:dyDescent="0.25">
      <c r="I98" s="20">
        <f>IFERROR(VLOOKUP(C98,PRSMen2017[],1,FALSE),0)</f>
        <v>0</v>
      </c>
      <c r="J98" s="20">
        <f>IF(AND(A98&gt;0,ISNUMBER(A98)),IF(fix5M[[#This Row],[ABBib]]&gt;0,J97+1,J97),0)</f>
        <v>0</v>
      </c>
    </row>
    <row r="99" spans="2:10" x14ac:dyDescent="0.25">
      <c r="I99" s="20">
        <f>IFERROR(VLOOKUP(C99,PRSMen2017[],1,FALSE),0)</f>
        <v>0</v>
      </c>
      <c r="J99" s="20">
        <f>IF(AND(A99&gt;0,ISNUMBER(A99)),IF(fix5M[[#This Row],[ABBib]]&gt;0,J98+1,J98),0)</f>
        <v>0</v>
      </c>
    </row>
    <row r="100" spans="2:10" x14ac:dyDescent="0.25">
      <c r="I100" s="20">
        <f>IFERROR(VLOOKUP(C100,PRSMen2017[],1,FALSE),0)</f>
        <v>0</v>
      </c>
      <c r="J100" s="20">
        <f>IF(AND(A100&gt;0,ISNUMBER(A100)),IF(fix5M[[#This Row],[ABBib]]&gt;0,J99+1,J99),0)</f>
        <v>0</v>
      </c>
    </row>
    <row r="101" spans="2:10" x14ac:dyDescent="0.25">
      <c r="I101" s="20">
        <f>IFERROR(VLOOKUP(C101,PRSMen2017[],1,FALSE),0)</f>
        <v>0</v>
      </c>
      <c r="J101" s="20">
        <f>IF(AND(A101&gt;0,ISNUMBER(A101)),IF(fix5M[[#This Row],[ABBib]]&gt;0,J100+1,J100),0)</f>
        <v>0</v>
      </c>
    </row>
    <row r="102" spans="2:10" x14ac:dyDescent="0.25">
      <c r="I102" s="20">
        <f>IFERROR(VLOOKUP(C102,PRSMen2017[],1,FALSE),0)</f>
        <v>0</v>
      </c>
      <c r="J102" s="20">
        <f>IF(AND(A102&gt;0,ISNUMBER(A102)),IF(fix5M[[#This Row],[ABBib]]&gt;0,J101+1,J101),0)</f>
        <v>0</v>
      </c>
    </row>
    <row r="103" spans="2:10" x14ac:dyDescent="0.25">
      <c r="I103" s="20">
        <f>IFERROR(VLOOKUP(C103,PRSMen2017[],1,FALSE),0)</f>
        <v>0</v>
      </c>
      <c r="J103" s="20">
        <f>IF(AND(A103&gt;0,ISNUMBER(A103)),IF(fix5M[[#This Row],[ABBib]]&gt;0,J102+1,J102),0)</f>
        <v>0</v>
      </c>
    </row>
    <row r="104" spans="2:10" x14ac:dyDescent="0.25">
      <c r="I104" s="20">
        <f>IFERROR(VLOOKUP(C104,PRSMen2017[],1,FALSE),0)</f>
        <v>0</v>
      </c>
      <c r="J104" s="20">
        <f>IF(AND(A104&gt;0,ISNUMBER(A104)),IF(fix5M[[#This Row],[ABBib]]&gt;0,J103+1,J103),0)</f>
        <v>0</v>
      </c>
    </row>
    <row r="105" spans="2:10" x14ac:dyDescent="0.25">
      <c r="I105" s="20">
        <f>IFERROR(VLOOKUP(C105,PRSMen2017[],1,FALSE),0)</f>
        <v>0</v>
      </c>
      <c r="J105" s="20">
        <f>IF(AND(A105&gt;0,ISNUMBER(A105)),IF(fix5M[[#This Row],[ABBib]]&gt;0,J104+1,J104),0)</f>
        <v>0</v>
      </c>
    </row>
    <row r="106" spans="2:10" x14ac:dyDescent="0.25">
      <c r="I106" s="20">
        <f>IFERROR(VLOOKUP(C106,PRSMen2017[],1,FALSE),0)</f>
        <v>0</v>
      </c>
      <c r="J106" s="20">
        <f>IF(AND(A106&gt;0,ISNUMBER(A106)),IF(fix5M[[#This Row],[ABBib]]&gt;0,J105+1,J105),0)</f>
        <v>0</v>
      </c>
    </row>
    <row r="107" spans="2:10" x14ac:dyDescent="0.25">
      <c r="I107" s="20">
        <f>IFERROR(VLOOKUP(C107,PRSMen2017[],1,FALSE),0)</f>
        <v>0</v>
      </c>
      <c r="J107" s="20">
        <f>IF(AND(A107&gt;0,ISNUMBER(A107)),IF(fix5M[[#This Row],[ABBib]]&gt;0,J106+1,J106),0)</f>
        <v>0</v>
      </c>
    </row>
    <row r="108" spans="2:10" x14ac:dyDescent="0.25">
      <c r="I108" s="20">
        <f>IFERROR(VLOOKUP(C108,PRSMen2017[],1,FALSE),0)</f>
        <v>0</v>
      </c>
      <c r="J108" s="20">
        <f>IF(AND(A108&gt;0,ISNUMBER(A108)),IF(fix5M[[#This Row],[ABBib]]&gt;0,J107+1,J107),0)</f>
        <v>0</v>
      </c>
    </row>
    <row r="109" spans="2:10" x14ac:dyDescent="0.25">
      <c r="I109" s="20">
        <f>IFERROR(VLOOKUP(C109,PRSMen2017[],1,FALSE),0)</f>
        <v>0</v>
      </c>
      <c r="J109" s="20">
        <f>IF(AND(A109&gt;0,ISNUMBER(A109)),IF(fix5M[[#This Row],[ABBib]]&gt;0,J108+1,J108),0)</f>
        <v>0</v>
      </c>
    </row>
    <row r="110" spans="2:10" x14ac:dyDescent="0.25">
      <c r="I110" s="20">
        <f>IFERROR(VLOOKUP(C110,PRSMen2017[],1,FALSE),0)</f>
        <v>0</v>
      </c>
      <c r="J110" s="20">
        <f>IF(AND(A110&gt;0,ISNUMBER(A110)),IF(fix5M[[#This Row],[ABBib]]&gt;0,J109+1,J109),0)</f>
        <v>0</v>
      </c>
    </row>
    <row r="111" spans="2:10" x14ac:dyDescent="0.25">
      <c r="I111" s="20">
        <f>IFERROR(VLOOKUP(C111,PRSMen2017[],1,FALSE),0)</f>
        <v>0</v>
      </c>
      <c r="J111" s="20">
        <f>IF(AND(A111&gt;0,ISNUMBER(A111)),IF(fix5M[[#This Row],[ABBib]]&gt;0,J110+1,J110),0)</f>
        <v>0</v>
      </c>
    </row>
    <row r="112" spans="2:10" x14ac:dyDescent="0.25">
      <c r="I112" s="20">
        <f>IFERROR(VLOOKUP(C112,PRSMen2017[],1,FALSE),0)</f>
        <v>0</v>
      </c>
      <c r="J112" s="20">
        <f>IF(AND(A112&gt;0,ISNUMBER(A112)),IF(fix5M[[#This Row],[ABBib]]&gt;0,J111+1,J111),0)</f>
        <v>0</v>
      </c>
    </row>
    <row r="113" spans="9:10" x14ac:dyDescent="0.25">
      <c r="I113" s="20">
        <f>IFERROR(VLOOKUP(C113,PRSMen2017[],1,FALSE),0)</f>
        <v>0</v>
      </c>
      <c r="J113" s="20">
        <f>IF(AND(A113&gt;0,ISNUMBER(A113)),IF(fix5M[[#This Row],[ABBib]]&gt;0,J112+1,J112),0)</f>
        <v>0</v>
      </c>
    </row>
    <row r="114" spans="9:10" x14ac:dyDescent="0.25">
      <c r="I114" s="20">
        <f>IFERROR(VLOOKUP(C114,PRSMen2017[],1,FALSE),0)</f>
        <v>0</v>
      </c>
      <c r="J114" s="20">
        <f>IF(AND(A114&gt;0,ISNUMBER(A114)),IF(fix5M[[#This Row],[ABBib]]&gt;0,J113+1,J113),0)</f>
        <v>0</v>
      </c>
    </row>
    <row r="115" spans="9:10" x14ac:dyDescent="0.25">
      <c r="I115" s="20">
        <f>IFERROR(VLOOKUP(C115,PRSMen2017[],1,FALSE),0)</f>
        <v>0</v>
      </c>
      <c r="J115" s="20">
        <f>IF(AND(A115&gt;0,ISNUMBER(A115)),IF(fix5M[[#This Row],[ABBib]]&gt;0,J114+1,J114),0)</f>
        <v>0</v>
      </c>
    </row>
    <row r="116" spans="9:10" x14ac:dyDescent="0.25">
      <c r="I116" s="20">
        <f>IFERROR(VLOOKUP(C116,PRSMen2017[],1,FALSE),0)</f>
        <v>0</v>
      </c>
      <c r="J116" s="20">
        <f>IF(AND(A116&gt;0,ISNUMBER(A116)),IF(fix5M[[#This Row],[ABBib]]&gt;0,J115+1,J115),0)</f>
        <v>0</v>
      </c>
    </row>
    <row r="117" spans="9:10" x14ac:dyDescent="0.25">
      <c r="I117" s="20">
        <f>IFERROR(VLOOKUP(C117,PRSMen2017[],1,FALSE),0)</f>
        <v>0</v>
      </c>
      <c r="J117" s="20">
        <f>IF(AND(A117&gt;0,ISNUMBER(A117)),IF(fix5M[[#This Row],[ABBib]]&gt;0,J116+1,J116),0)</f>
        <v>0</v>
      </c>
    </row>
    <row r="118" spans="9:10" x14ac:dyDescent="0.25">
      <c r="I118" s="20">
        <f>IFERROR(VLOOKUP(C118,PRSMen2017[],1,FALSE),0)</f>
        <v>0</v>
      </c>
      <c r="J118" s="20">
        <f>IF(AND(A118&gt;0,ISNUMBER(A118)),IF(fix5M[[#This Row],[ABBib]]&gt;0,J117+1,J117),0)</f>
        <v>0</v>
      </c>
    </row>
    <row r="119" spans="9:10" x14ac:dyDescent="0.25">
      <c r="I119" s="20">
        <f>IFERROR(VLOOKUP(C119,PRSMen2017[],1,FALSE),0)</f>
        <v>0</v>
      </c>
      <c r="J119" s="20">
        <f>IF(AND(A119&gt;0,ISNUMBER(A119)),IF(fix5M[[#This Row],[ABBib]]&gt;0,J118+1,J118),0)</f>
        <v>0</v>
      </c>
    </row>
    <row r="120" spans="9:10" x14ac:dyDescent="0.25">
      <c r="I120" s="20">
        <f>IFERROR(VLOOKUP(C120,PRSMen2017[],1,FALSE),0)</f>
        <v>0</v>
      </c>
      <c r="J120" s="20">
        <f>IF(AND(A120&gt;0,ISNUMBER(A120)),IF(fix5M[[#This Row],[ABBib]]&gt;0,J119+1,J119),0)</f>
        <v>0</v>
      </c>
    </row>
    <row r="121" spans="9:10" x14ac:dyDescent="0.25">
      <c r="I121" s="20">
        <f>IFERROR(VLOOKUP(C121,PRSMen2017[],1,FALSE),0)</f>
        <v>0</v>
      </c>
      <c r="J121" s="20">
        <f>IF(AND(A121&gt;0,ISNUMBER(A121)),IF(fix5M[[#This Row],[ABBib]]&gt;0,J120+1,J120),0)</f>
        <v>0</v>
      </c>
    </row>
    <row r="122" spans="9:10" x14ac:dyDescent="0.25">
      <c r="I122" s="20">
        <f>IFERROR(VLOOKUP(C122,PRSMen2017[],1,FALSE),0)</f>
        <v>0</v>
      </c>
      <c r="J122" s="20">
        <f>IF(AND(A122&gt;0,ISNUMBER(A122)),IF(fix5M[[#This Row],[ABBib]]&gt;0,J121+1,J121),0)</f>
        <v>0</v>
      </c>
    </row>
    <row r="123" spans="9:10" x14ac:dyDescent="0.25">
      <c r="I123" s="20">
        <f>IFERROR(VLOOKUP(C123,PRSMen2017[],1,FALSE),0)</f>
        <v>0</v>
      </c>
      <c r="J123" s="20">
        <f>IF(AND(A123&gt;0,ISNUMBER(A123)),IF(fix5M[[#This Row],[ABBib]]&gt;0,J122+1,J122),0)</f>
        <v>0</v>
      </c>
    </row>
    <row r="124" spans="9:10" x14ac:dyDescent="0.25">
      <c r="I124" s="20">
        <f>IFERROR(VLOOKUP(C124,PRSMen2017[],1,FALSE),0)</f>
        <v>0</v>
      </c>
      <c r="J124" s="20">
        <f>IF(AND(A124&gt;0,ISNUMBER(A124)),IF(fix5M[[#This Row],[ABBib]]&gt;0,J123+1,J123),0)</f>
        <v>0</v>
      </c>
    </row>
    <row r="125" spans="9:10" x14ac:dyDescent="0.25">
      <c r="I125" s="20">
        <f>IFERROR(VLOOKUP(C125,PRSMen2017[],1,FALSE),0)</f>
        <v>0</v>
      </c>
      <c r="J125" s="20">
        <f>IF(AND(A125&gt;0,ISNUMBER(A125)),IF(fix5M[[#This Row],[ABBib]]&gt;0,J124+1,J124),0)</f>
        <v>0</v>
      </c>
    </row>
    <row r="126" spans="9:10" x14ac:dyDescent="0.25">
      <c r="I126" s="20">
        <f>IFERROR(VLOOKUP(C126,PRSMen2017[],1,FALSE),0)</f>
        <v>0</v>
      </c>
      <c r="J126" s="20">
        <f>IF(AND(A126&gt;0,ISNUMBER(A126)),IF(fix5M[[#This Row],[ABBib]]&gt;0,J125+1,J125),0)</f>
        <v>0</v>
      </c>
    </row>
    <row r="127" spans="9:10" x14ac:dyDescent="0.25">
      <c r="I127" s="20">
        <f>IFERROR(VLOOKUP(C127,PRSMen2017[],1,FALSE),0)</f>
        <v>0</v>
      </c>
      <c r="J127" s="20">
        <f>IF(AND(A127&gt;0,ISNUMBER(A127)),IF(fix5M[[#This Row],[ABBib]]&gt;0,J126+1,J126),0)</f>
        <v>0</v>
      </c>
    </row>
    <row r="128" spans="9:10" x14ac:dyDescent="0.25">
      <c r="I128" s="20">
        <f>IFERROR(VLOOKUP(C128,PRSMen2017[],1,FALSE),0)</f>
        <v>0</v>
      </c>
      <c r="J128" s="20">
        <f>IF(AND(A128&gt;0,ISNUMBER(A128)),IF(fix5M[[#This Row],[ABBib]]&gt;0,J127+1,J127),0)</f>
        <v>0</v>
      </c>
    </row>
    <row r="129" spans="9:10" x14ac:dyDescent="0.25">
      <c r="I129" s="20">
        <f>IFERROR(VLOOKUP(C129,PRSMen2017[],1,FALSE),0)</f>
        <v>0</v>
      </c>
      <c r="J129" s="20">
        <f>IF(AND(A129&gt;0,ISNUMBER(A129)),IF(fix5M[[#This Row],[ABBib]]&gt;0,J128+1,J128),0)</f>
        <v>0</v>
      </c>
    </row>
    <row r="130" spans="9:10" x14ac:dyDescent="0.25">
      <c r="I130" s="20">
        <f>IFERROR(VLOOKUP(C130,PRSMen2017[],1,FALSE),0)</f>
        <v>0</v>
      </c>
      <c r="J130" s="20">
        <f>IF(AND(A130&gt;0,ISNUMBER(A130)),IF(fix5M[[#This Row],[ABBib]]&gt;0,J129+1,J129),0)</f>
        <v>0</v>
      </c>
    </row>
    <row r="131" spans="9:10" x14ac:dyDescent="0.25">
      <c r="I131" s="20">
        <f>IFERROR(VLOOKUP(C131,PRSMen2017[],1,FALSE),0)</f>
        <v>0</v>
      </c>
      <c r="J131" s="20">
        <f>IF(AND(A131&gt;0,ISNUMBER(A131)),IF(fix5M[[#This Row],[ABBib]]&gt;0,J130+1,J130),0)</f>
        <v>0</v>
      </c>
    </row>
    <row r="132" spans="9:10" x14ac:dyDescent="0.25">
      <c r="I132" s="20">
        <f>IFERROR(VLOOKUP(C132,PRSMen2017[],1,FALSE),0)</f>
        <v>0</v>
      </c>
      <c r="J132" s="20">
        <f>IF(AND(A132&gt;0,ISNUMBER(A132)),IF(fix5M[[#This Row],[ABBib]]&gt;0,J131+1,J131),0)</f>
        <v>0</v>
      </c>
    </row>
    <row r="133" spans="9:10" x14ac:dyDescent="0.25">
      <c r="I133" s="20">
        <f>IFERROR(VLOOKUP(C133,PRSMen2017[],1,FALSE),0)</f>
        <v>0</v>
      </c>
      <c r="J133" s="20">
        <f>IF(AND(A133&gt;0,ISNUMBER(A133)),IF(fix5M[[#This Row],[ABBib]]&gt;0,J132+1,J132),0)</f>
        <v>0</v>
      </c>
    </row>
    <row r="134" spans="9:10" x14ac:dyDescent="0.25">
      <c r="I134" s="20">
        <f>IFERROR(VLOOKUP(C134,PRSMen2017[],1,FALSE),0)</f>
        <v>0</v>
      </c>
      <c r="J134" s="20">
        <f>IF(AND(A134&gt;0,ISNUMBER(A134)),IF(fix5M[[#This Row],[ABBib]]&gt;0,J133+1,J133),0)</f>
        <v>0</v>
      </c>
    </row>
    <row r="135" spans="9:10" x14ac:dyDescent="0.25">
      <c r="I135" s="20">
        <f>IFERROR(VLOOKUP(C135,PRSMen2017[],1,FALSE),0)</f>
        <v>0</v>
      </c>
      <c r="J135" s="20">
        <f>IF(AND(A135&gt;0,ISNUMBER(A135)),IF(fix5M[[#This Row],[ABBib]]&gt;0,J134+1,J134),0)</f>
        <v>0</v>
      </c>
    </row>
    <row r="136" spans="9:10" x14ac:dyDescent="0.25">
      <c r="I136" s="20">
        <f>IFERROR(VLOOKUP(C136,PRSMen2017[],1,FALSE),0)</f>
        <v>0</v>
      </c>
      <c r="J136" s="20">
        <f>IF(AND(A136&gt;0,ISNUMBER(A136)),IF(fix5M[[#This Row],[ABBib]]&gt;0,J135+1,J135),0)</f>
        <v>0</v>
      </c>
    </row>
    <row r="137" spans="9:10" x14ac:dyDescent="0.25">
      <c r="I137" s="20">
        <f>IFERROR(VLOOKUP(C137,PRSMen2017[],1,FALSE),0)</f>
        <v>0</v>
      </c>
      <c r="J137" s="20">
        <f>IF(AND(A137&gt;0,ISNUMBER(A137)),IF(fix5M[[#This Row],[ABBib]]&gt;0,J136+1,J136),0)</f>
        <v>0</v>
      </c>
    </row>
    <row r="138" spans="9:10" x14ac:dyDescent="0.25">
      <c r="I138" s="20">
        <f>IFERROR(VLOOKUP(C138,PRSMen2017[],1,FALSE),0)</f>
        <v>0</v>
      </c>
      <c r="J138" s="20">
        <f>IF(AND(A138&gt;0,ISNUMBER(A138)),IF(fix5M[[#This Row],[ABBib]]&gt;0,J137+1,J137),0)</f>
        <v>0</v>
      </c>
    </row>
    <row r="139" spans="9:10" x14ac:dyDescent="0.25">
      <c r="I139" s="20">
        <f>IFERROR(VLOOKUP(C139,PRSMen2017[],1,FALSE),0)</f>
        <v>0</v>
      </c>
      <c r="J139" s="20">
        <f>IF(AND(A139&gt;0,ISNUMBER(A139)),IF(fix5M[[#This Row],[ABBib]]&gt;0,J138+1,J138),0)</f>
        <v>0</v>
      </c>
    </row>
    <row r="140" spans="9:10" x14ac:dyDescent="0.25">
      <c r="I140" s="20">
        <f>IFERROR(VLOOKUP(C140,PRSMen2017[],1,FALSE),0)</f>
        <v>0</v>
      </c>
      <c r="J140" s="20">
        <f>IF(AND(A140&gt;0,ISNUMBER(A140)),IF(fix5M[[#This Row],[ABBib]]&gt;0,J139+1,J139),0)</f>
        <v>0</v>
      </c>
    </row>
    <row r="141" spans="9:10" x14ac:dyDescent="0.25">
      <c r="I141" s="20">
        <f>IFERROR(VLOOKUP(C141,PRSMen2017[],1,FALSE),0)</f>
        <v>0</v>
      </c>
      <c r="J141" s="20">
        <f>IF(AND(A141&gt;0,ISNUMBER(A141)),IF(fix5M[[#This Row],[ABBib]]&gt;0,J140+1,J140),0)</f>
        <v>0</v>
      </c>
    </row>
    <row r="142" spans="9:10" x14ac:dyDescent="0.25">
      <c r="I142" s="20">
        <f>IFERROR(VLOOKUP(C142,PRSMen2017[],1,FALSE),0)</f>
        <v>0</v>
      </c>
      <c r="J142" s="20">
        <f>IF(AND(A142&gt;0,ISNUMBER(A142)),IF(fix5M[[#This Row],[ABBib]]&gt;0,J141+1,J141),0)</f>
        <v>0</v>
      </c>
    </row>
    <row r="143" spans="9:10" x14ac:dyDescent="0.25">
      <c r="I143" s="20">
        <f>IFERROR(VLOOKUP(C143,PRSMen2017[],1,FALSE),0)</f>
        <v>0</v>
      </c>
      <c r="J143" s="20">
        <f>IF(AND(A143&gt;0,ISNUMBER(A143)),IF(fix5M[[#This Row],[ABBib]]&gt;0,J142+1,J142),0)</f>
        <v>0</v>
      </c>
    </row>
    <row r="144" spans="9:10" x14ac:dyDescent="0.25">
      <c r="I144" s="20">
        <f>IFERROR(VLOOKUP(C144,PRSMen2017[],1,FALSE),0)</f>
        <v>0</v>
      </c>
      <c r="J144" s="20">
        <f>IF(AND(A144&gt;0,ISNUMBER(A144)),IF(fix5M[[#This Row],[ABBib]]&gt;0,J143+1,J143),0)</f>
        <v>0</v>
      </c>
    </row>
    <row r="145" spans="9:10" x14ac:dyDescent="0.25">
      <c r="I145" s="20">
        <f>IFERROR(VLOOKUP(C145,PRSMen2017[],1,FALSE),0)</f>
        <v>0</v>
      </c>
      <c r="J145" s="20">
        <f>IF(AND(A145&gt;0,ISNUMBER(A145)),IF(fix5M[[#This Row],[ABBib]]&gt;0,J144+1,J144),0)</f>
        <v>0</v>
      </c>
    </row>
    <row r="146" spans="9:10" x14ac:dyDescent="0.25">
      <c r="I146" s="20">
        <f>IFERROR(VLOOKUP(C146,PRSMen2017[],1,FALSE),0)</f>
        <v>0</v>
      </c>
      <c r="J146" s="20">
        <f>IF(AND(A146&gt;0,ISNUMBER(A146)),IF(fix5M[[#This Row],[ABBib]]&gt;0,J145+1,J145),0)</f>
        <v>0</v>
      </c>
    </row>
    <row r="147" spans="9:10" x14ac:dyDescent="0.25">
      <c r="I147" s="20">
        <f>IFERROR(VLOOKUP(C147,PRSMen2017[],1,FALSE),0)</f>
        <v>0</v>
      </c>
      <c r="J147" s="20">
        <f>IF(AND(A147&gt;0,ISNUMBER(A147)),IF(fix5M[[#This Row],[ABBib]]&gt;0,J146+1,J146),0)</f>
        <v>0</v>
      </c>
    </row>
    <row r="148" spans="9:10" x14ac:dyDescent="0.25">
      <c r="I148" s="20">
        <f>IFERROR(VLOOKUP(C148,PRSMen2017[],1,FALSE),0)</f>
        <v>0</v>
      </c>
      <c r="J148" s="20">
        <f>IF(AND(A148&gt;0,ISNUMBER(A148)),IF(fix5M[[#This Row],[ABBib]]&gt;0,J147+1,J147),0)</f>
        <v>0</v>
      </c>
    </row>
    <row r="149" spans="9:10" x14ac:dyDescent="0.25">
      <c r="I149" s="20">
        <f>IFERROR(VLOOKUP(C149,PRSMen2017[],1,FALSE),0)</f>
        <v>0</v>
      </c>
      <c r="J149" s="20">
        <f>IF(AND(A149&gt;0,ISNUMBER(A149)),IF(fix5M[[#This Row],[ABBib]]&gt;0,J148+1,J148),0)</f>
        <v>0</v>
      </c>
    </row>
    <row r="150" spans="9:10" x14ac:dyDescent="0.25">
      <c r="I150" s="20">
        <f>IFERROR(VLOOKUP(C150,PRSMen2017[],1,FALSE),0)</f>
        <v>0</v>
      </c>
      <c r="J150" s="20">
        <f>IF(AND(A150&gt;0,ISNUMBER(A150)),IF(fix5M[[#This Row],[ABBib]]&gt;0,J149+1,J149),0)</f>
        <v>0</v>
      </c>
    </row>
    <row r="151" spans="9:10" x14ac:dyDescent="0.25">
      <c r="I151" s="20">
        <f>IFERROR(VLOOKUP(C151,PRSMen2017[],1,FALSE),0)</f>
        <v>0</v>
      </c>
      <c r="J151" s="20">
        <f>IF(AND(A151&gt;0,ISNUMBER(A151)),IF(fix5M[[#This Row],[ABBib]]&gt;0,J150+1,J150),0)</f>
        <v>0</v>
      </c>
    </row>
    <row r="152" spans="9:10" x14ac:dyDescent="0.25">
      <c r="I152" s="20">
        <f>IFERROR(VLOOKUP(C152,PRSMen2017[],1,FALSE),0)</f>
        <v>0</v>
      </c>
      <c r="J152" s="20">
        <f>IF(AND(A152&gt;0,ISNUMBER(A152)),IF(fix5M[[#This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F27" sqref="C27:F27"/>
    </sheetView>
  </sheetViews>
  <sheetFormatPr defaultRowHeight="15" x14ac:dyDescent="0.25"/>
  <cols>
    <col min="1" max="1" width="20.28515625" bestFit="1" customWidth="1"/>
    <col min="2" max="2" width="3.85546875" bestFit="1" customWidth="1"/>
    <col min="3" max="3" width="8.5703125" customWidth="1"/>
    <col min="4" max="4" width="20.85546875" customWidth="1"/>
    <col min="5" max="5" width="5" customWidth="1"/>
    <col min="6" max="6" width="7" customWidth="1"/>
  </cols>
  <sheetData>
    <row r="1" spans="1:10" x14ac:dyDescent="0.25">
      <c r="A1" t="s">
        <v>219</v>
      </c>
    </row>
    <row r="2" spans="1:10" x14ac:dyDescent="0.25">
      <c r="I2" s="20" t="s">
        <v>85</v>
      </c>
      <c r="J2" s="20" t="s">
        <v>84</v>
      </c>
    </row>
    <row r="3" spans="1:10" x14ac:dyDescent="0.25">
      <c r="I3" s="20">
        <f>IFERROR(VLOOKUP(C3,PRSWomen2017[],1,FALSE),0)</f>
        <v>0</v>
      </c>
      <c r="J3" s="20">
        <f>IF(AND(A3&gt;0,ISNUMBER(A3)),IF(fix6L[[#This Row],[ABBib]]&gt;0,J2+1,J2),0)</f>
        <v>0</v>
      </c>
    </row>
    <row r="4" spans="1:10" x14ac:dyDescent="0.25">
      <c r="A4" t="s">
        <v>81</v>
      </c>
      <c r="B4" t="s">
        <v>82</v>
      </c>
      <c r="C4" t="s">
        <v>92</v>
      </c>
      <c r="D4" t="s">
        <v>83</v>
      </c>
      <c r="E4" t="s">
        <v>93</v>
      </c>
      <c r="F4" t="s">
        <v>94</v>
      </c>
      <c r="I4" s="20">
        <f>IFERROR(VLOOKUP(C4,PRSWomen2017[],1,FALSE),0)</f>
        <v>0</v>
      </c>
      <c r="J4" s="20">
        <f>IF(AND(A4&gt;0,ISNUMBER(A4)),IF(fix6L[[#This Row],[ABBib]]&gt;0,J3+1,J3),0)</f>
        <v>0</v>
      </c>
    </row>
    <row r="5" spans="1:10" x14ac:dyDescent="0.25">
      <c r="A5">
        <v>1</v>
      </c>
      <c r="B5">
        <v>3</v>
      </c>
      <c r="C5">
        <v>6535773</v>
      </c>
      <c r="D5" t="s">
        <v>95</v>
      </c>
      <c r="E5">
        <v>1997</v>
      </c>
      <c r="F5" t="s">
        <v>96</v>
      </c>
      <c r="I5" s="20">
        <f>IFERROR(VLOOKUP(C5,PRSWomen2017[],1,FALSE),0)</f>
        <v>0</v>
      </c>
      <c r="J5" s="20">
        <f>IF(AND(A5&gt;0,ISNUMBER(A5)),IF(fix6L[[#This Row],[ABBib]]&gt;0,J4+1,J4),0)</f>
        <v>0</v>
      </c>
    </row>
    <row r="6" spans="1:10" x14ac:dyDescent="0.25">
      <c r="A6">
        <v>2</v>
      </c>
      <c r="B6">
        <v>1</v>
      </c>
      <c r="C6">
        <v>6535765</v>
      </c>
      <c r="D6" t="s">
        <v>100</v>
      </c>
      <c r="E6">
        <v>1997</v>
      </c>
      <c r="F6" t="s">
        <v>96</v>
      </c>
      <c r="I6" s="20">
        <f>IFERROR(VLOOKUP(C6,PRSWomen2017[],1,FALSE),0)</f>
        <v>0</v>
      </c>
      <c r="J6" s="20">
        <f>IF(AND(A6&gt;0,ISNUMBER(A6)),IF(fix6L[[#This Row],[ABBib]]&gt;0,J5+1,J5),0)</f>
        <v>0</v>
      </c>
    </row>
    <row r="7" spans="1:10" x14ac:dyDescent="0.25">
      <c r="A7">
        <v>3</v>
      </c>
      <c r="B7">
        <v>8</v>
      </c>
      <c r="C7">
        <v>107562</v>
      </c>
      <c r="D7" t="s">
        <v>102</v>
      </c>
      <c r="E7">
        <v>1996</v>
      </c>
      <c r="F7" t="s">
        <v>98</v>
      </c>
      <c r="I7" s="20">
        <f>IFERROR(VLOOKUP(C7,PRSWomen2017[],1,FALSE),0)</f>
        <v>0</v>
      </c>
      <c r="J7" s="20">
        <f>IF(AND(A7&gt;0,ISNUMBER(A7)),IF(fix6L[[#This Row],[ABBib]]&gt;0,J6+1,J6),0)</f>
        <v>0</v>
      </c>
    </row>
    <row r="8" spans="1:10" x14ac:dyDescent="0.25">
      <c r="A8">
        <v>4</v>
      </c>
      <c r="B8">
        <v>14</v>
      </c>
      <c r="C8">
        <v>107424</v>
      </c>
      <c r="D8" t="s">
        <v>158</v>
      </c>
      <c r="E8">
        <v>1994</v>
      </c>
      <c r="F8" t="s">
        <v>98</v>
      </c>
      <c r="I8" s="20">
        <f>IFERROR(VLOOKUP(C8,PRSWomen2017[],1,FALSE),0)</f>
        <v>0</v>
      </c>
      <c r="J8" s="20">
        <f>IF(AND(A8&gt;0,ISNUMBER(A8)),IF(fix6L[[#This Row],[ABBib]]&gt;0,J7+1,J7),0)</f>
        <v>0</v>
      </c>
    </row>
    <row r="9" spans="1:10" x14ac:dyDescent="0.25">
      <c r="A9">
        <v>5</v>
      </c>
      <c r="B9">
        <v>13</v>
      </c>
      <c r="C9">
        <v>107696</v>
      </c>
      <c r="D9" t="s">
        <v>109</v>
      </c>
      <c r="E9">
        <v>1997</v>
      </c>
      <c r="F9" t="s">
        <v>98</v>
      </c>
      <c r="I9" s="20">
        <f>IFERROR(VLOOKUP(C9,PRSWomen2017[],1,FALSE),0)</f>
        <v>107696</v>
      </c>
      <c r="J9" s="20">
        <f>IF(AND(A9&gt;0,ISNUMBER(A9)),IF(fix6L[[#This Row],[ABBib]]&gt;0,J8+1,J8),0)</f>
        <v>1</v>
      </c>
    </row>
    <row r="10" spans="1:10" x14ac:dyDescent="0.25">
      <c r="A10">
        <v>6</v>
      </c>
      <c r="B10">
        <v>6</v>
      </c>
      <c r="C10">
        <v>107871</v>
      </c>
      <c r="D10" t="s">
        <v>220</v>
      </c>
      <c r="E10">
        <v>1999</v>
      </c>
      <c r="F10" t="s">
        <v>98</v>
      </c>
      <c r="I10" s="20">
        <f>IFERROR(VLOOKUP(C10,PRSWomen2017[],1,FALSE),0)</f>
        <v>0</v>
      </c>
      <c r="J10" s="20">
        <f>IF(AND(A10&gt;0,ISNUMBER(A10)),IF(fix6L[[#This Row],[ABBib]]&gt;0,J9+1,J9),0)</f>
        <v>1</v>
      </c>
    </row>
    <row r="11" spans="1:10" x14ac:dyDescent="0.25">
      <c r="A11">
        <v>7</v>
      </c>
      <c r="B11">
        <v>10</v>
      </c>
      <c r="C11">
        <v>307152</v>
      </c>
      <c r="D11" t="s">
        <v>103</v>
      </c>
      <c r="E11">
        <v>1993</v>
      </c>
      <c r="F11" t="s">
        <v>104</v>
      </c>
      <c r="I11" s="20">
        <f>IFERROR(VLOOKUP(C11,PRSWomen2017[],1,FALSE),0)</f>
        <v>0</v>
      </c>
      <c r="J11" s="20">
        <f>IF(AND(A11&gt;0,ISNUMBER(A11)),IF(fix6L[[#This Row],[ABBib]]&gt;0,J10+1,J10),0)</f>
        <v>1</v>
      </c>
    </row>
    <row r="12" spans="1:10" x14ac:dyDescent="0.25">
      <c r="A12">
        <v>8</v>
      </c>
      <c r="B12">
        <v>41</v>
      </c>
      <c r="C12">
        <v>107990</v>
      </c>
      <c r="D12" t="s">
        <v>105</v>
      </c>
      <c r="E12">
        <v>2000</v>
      </c>
      <c r="F12" t="s">
        <v>98</v>
      </c>
      <c r="I12" s="20">
        <f>IFERROR(VLOOKUP(C12,PRSWomen2017[],1,FALSE),0)</f>
        <v>0</v>
      </c>
      <c r="J12" s="20">
        <f>IF(AND(A12&gt;0,ISNUMBER(A12)),IF(fix6L[[#This Row],[ABBib]]&gt;0,J11+1,J11),0)</f>
        <v>1</v>
      </c>
    </row>
    <row r="13" spans="1:10" x14ac:dyDescent="0.25">
      <c r="A13">
        <v>9</v>
      </c>
      <c r="B13">
        <v>19</v>
      </c>
      <c r="C13">
        <v>107758</v>
      </c>
      <c r="D13" t="s">
        <v>117</v>
      </c>
      <c r="E13">
        <v>1998</v>
      </c>
      <c r="F13" t="s">
        <v>98</v>
      </c>
      <c r="I13" s="20">
        <f>IFERROR(VLOOKUP(C13,PRSWomen2017[],1,FALSE),0)</f>
        <v>0</v>
      </c>
      <c r="J13" s="20">
        <f>IF(AND(A13&gt;0,ISNUMBER(A13)),IF(fix6L[[#This Row],[ABBib]]&gt;0,J12+1,J12),0)</f>
        <v>1</v>
      </c>
    </row>
    <row r="14" spans="1:10" x14ac:dyDescent="0.25">
      <c r="A14">
        <v>10</v>
      </c>
      <c r="B14">
        <v>38</v>
      </c>
      <c r="C14">
        <v>107763</v>
      </c>
      <c r="D14" t="s">
        <v>150</v>
      </c>
      <c r="E14">
        <v>1998</v>
      </c>
      <c r="F14" t="s">
        <v>98</v>
      </c>
      <c r="I14" s="20">
        <f>IFERROR(VLOOKUP(C14,PRSWomen2017[],1,FALSE),0)</f>
        <v>0</v>
      </c>
      <c r="J14" s="20">
        <f>IF(AND(A14&gt;0,ISNUMBER(A14)),IF(fix6L[[#This Row],[ABBib]]&gt;0,J13+1,J13),0)</f>
        <v>1</v>
      </c>
    </row>
    <row r="15" spans="1:10" x14ac:dyDescent="0.25">
      <c r="A15">
        <v>11</v>
      </c>
      <c r="B15">
        <v>20</v>
      </c>
      <c r="C15">
        <v>107869</v>
      </c>
      <c r="D15" t="s">
        <v>153</v>
      </c>
      <c r="E15">
        <v>1999</v>
      </c>
      <c r="F15" t="s">
        <v>98</v>
      </c>
      <c r="I15" s="20">
        <f>IFERROR(VLOOKUP(C15,PRSWomen2017[],1,FALSE),0)</f>
        <v>0</v>
      </c>
      <c r="J15" s="20">
        <f>IF(AND(A15&gt;0,ISNUMBER(A15)),IF(fix6L[[#This Row],[ABBib]]&gt;0,J14+1,J14),0)</f>
        <v>1</v>
      </c>
    </row>
    <row r="16" spans="1:10" x14ac:dyDescent="0.25">
      <c r="A16">
        <v>12</v>
      </c>
      <c r="B16">
        <v>9</v>
      </c>
      <c r="C16">
        <v>107759</v>
      </c>
      <c r="D16" t="s">
        <v>114</v>
      </c>
      <c r="E16">
        <v>1998</v>
      </c>
      <c r="F16" t="s">
        <v>98</v>
      </c>
      <c r="I16" s="20">
        <f>IFERROR(VLOOKUP(C16,PRSWomen2017[],1,FALSE),0)</f>
        <v>0</v>
      </c>
      <c r="J16" s="20">
        <f>IF(AND(A16&gt;0,ISNUMBER(A16)),IF(fix6L[[#This Row],[ABBib]]&gt;0,J15+1,J15),0)</f>
        <v>1</v>
      </c>
    </row>
    <row r="17" spans="1:10" x14ac:dyDescent="0.25">
      <c r="A17">
        <v>13</v>
      </c>
      <c r="B17">
        <v>26</v>
      </c>
      <c r="C17">
        <v>107839</v>
      </c>
      <c r="D17" t="s">
        <v>142</v>
      </c>
      <c r="E17">
        <v>1999</v>
      </c>
      <c r="F17" t="s">
        <v>98</v>
      </c>
      <c r="I17" s="20">
        <f>IFERROR(VLOOKUP(C17,PRSWomen2017[],1,FALSE),0)</f>
        <v>107839</v>
      </c>
      <c r="J17" s="20">
        <f>IF(AND(A17&gt;0,ISNUMBER(A17)),IF(fix6L[[#This Row],[ABBib]]&gt;0,J16+1,J16),0)</f>
        <v>2</v>
      </c>
    </row>
    <row r="18" spans="1:10" x14ac:dyDescent="0.25">
      <c r="A18">
        <v>14</v>
      </c>
      <c r="B18">
        <v>52</v>
      </c>
      <c r="C18">
        <v>107993</v>
      </c>
      <c r="D18" t="s">
        <v>110</v>
      </c>
      <c r="E18">
        <v>2000</v>
      </c>
      <c r="F18" t="s">
        <v>98</v>
      </c>
      <c r="I18" s="20">
        <f>IFERROR(VLOOKUP(C18,PRSWomen2017[],1,FALSE),0)</f>
        <v>0</v>
      </c>
      <c r="J18" s="20">
        <f>IF(AND(A18&gt;0,ISNUMBER(A18)),IF(fix6L[[#This Row],[ABBib]]&gt;0,J17+1,J17),0)</f>
        <v>2</v>
      </c>
    </row>
    <row r="19" spans="1:10" x14ac:dyDescent="0.25">
      <c r="A19">
        <v>15</v>
      </c>
      <c r="B19">
        <v>18</v>
      </c>
      <c r="C19">
        <v>307375</v>
      </c>
      <c r="D19" t="s">
        <v>154</v>
      </c>
      <c r="E19">
        <v>1994</v>
      </c>
      <c r="F19" t="s">
        <v>104</v>
      </c>
      <c r="I19" s="20">
        <f>IFERROR(VLOOKUP(C19,PRSWomen2017[],1,FALSE),0)</f>
        <v>0</v>
      </c>
      <c r="J19" s="20">
        <f>IF(AND(A19&gt;0,ISNUMBER(A19)),IF(fix6L[[#This Row],[ABBib]]&gt;0,J18+1,J18),0)</f>
        <v>2</v>
      </c>
    </row>
    <row r="20" spans="1:10" x14ac:dyDescent="0.25">
      <c r="A20">
        <v>16</v>
      </c>
      <c r="B20">
        <v>28</v>
      </c>
      <c r="C20">
        <v>107848</v>
      </c>
      <c r="D20" t="s">
        <v>126</v>
      </c>
      <c r="E20">
        <v>1999</v>
      </c>
      <c r="F20" t="s">
        <v>98</v>
      </c>
      <c r="I20" s="20">
        <f>IFERROR(VLOOKUP(C20,PRSWomen2017[],1,FALSE),0)</f>
        <v>107848</v>
      </c>
      <c r="J20" s="20">
        <f>IF(AND(A20&gt;0,ISNUMBER(A20)),IF(fix6L[[#This Row],[ABBib]]&gt;0,J19+1,J19),0)</f>
        <v>3</v>
      </c>
    </row>
    <row r="21" spans="1:10" x14ac:dyDescent="0.25">
      <c r="A21">
        <v>17</v>
      </c>
      <c r="B21">
        <v>45</v>
      </c>
      <c r="C21">
        <v>108002</v>
      </c>
      <c r="D21" t="s">
        <v>121</v>
      </c>
      <c r="E21">
        <v>2000</v>
      </c>
      <c r="F21" t="s">
        <v>98</v>
      </c>
      <c r="I21" s="20">
        <f>IFERROR(VLOOKUP(C21,PRSWomen2017[],1,FALSE),0)</f>
        <v>0</v>
      </c>
      <c r="J21" s="20">
        <f>IF(AND(A21&gt;0,ISNUMBER(A21)),IF(fix6L[[#This Row],[ABBib]]&gt;0,J20+1,J20),0)</f>
        <v>3</v>
      </c>
    </row>
    <row r="22" spans="1:10" x14ac:dyDescent="0.25">
      <c r="A22">
        <v>18</v>
      </c>
      <c r="B22">
        <v>48</v>
      </c>
      <c r="C22">
        <v>108015</v>
      </c>
      <c r="D22" t="s">
        <v>122</v>
      </c>
      <c r="E22">
        <v>2000</v>
      </c>
      <c r="F22" t="s">
        <v>98</v>
      </c>
      <c r="I22" s="20">
        <f>IFERROR(VLOOKUP(C22,PRSWomen2017[],1,FALSE),0)</f>
        <v>108015</v>
      </c>
      <c r="J22" s="20">
        <f>IF(AND(A22&gt;0,ISNUMBER(A22)),IF(fix6L[[#This Row],[ABBib]]&gt;0,J21+1,J21),0)</f>
        <v>4</v>
      </c>
    </row>
    <row r="23" spans="1:10" x14ac:dyDescent="0.25">
      <c r="A23">
        <v>19</v>
      </c>
      <c r="B23">
        <v>25</v>
      </c>
      <c r="C23">
        <v>107844</v>
      </c>
      <c r="D23" t="s">
        <v>118</v>
      </c>
      <c r="E23">
        <v>1999</v>
      </c>
      <c r="F23" t="s">
        <v>98</v>
      </c>
      <c r="I23" s="20">
        <f>IFERROR(VLOOKUP(C23,PRSWomen2017[],1,FALSE),0)</f>
        <v>107844</v>
      </c>
      <c r="J23" s="20">
        <f>IF(AND(A23&gt;0,ISNUMBER(A23)),IF(fix6L[[#This Row],[ABBib]]&gt;0,J22+1,J22),0)</f>
        <v>5</v>
      </c>
    </row>
    <row r="24" spans="1:10" x14ac:dyDescent="0.25">
      <c r="A24">
        <v>20</v>
      </c>
      <c r="B24">
        <v>27</v>
      </c>
      <c r="C24">
        <v>307807</v>
      </c>
      <c r="D24" t="s">
        <v>120</v>
      </c>
      <c r="E24">
        <v>1998</v>
      </c>
      <c r="F24" t="s">
        <v>104</v>
      </c>
      <c r="I24" s="20">
        <f>IFERROR(VLOOKUP(C24,PRSWomen2017[],1,FALSE),0)</f>
        <v>0</v>
      </c>
      <c r="J24" s="20">
        <f>IF(AND(A24&gt;0,ISNUMBER(A24)),IF(fix6L[[#This Row],[ABBib]]&gt;0,J23+1,J23),0)</f>
        <v>5</v>
      </c>
    </row>
    <row r="25" spans="1:10" x14ac:dyDescent="0.25">
      <c r="A25">
        <v>21</v>
      </c>
      <c r="B25">
        <v>49</v>
      </c>
      <c r="C25">
        <v>108007</v>
      </c>
      <c r="D25" t="s">
        <v>149</v>
      </c>
      <c r="E25">
        <v>2000</v>
      </c>
      <c r="F25" t="s">
        <v>98</v>
      </c>
      <c r="I25" s="20">
        <f>IFERROR(VLOOKUP(C25,PRSWomen2017[],1,FALSE),0)</f>
        <v>0</v>
      </c>
      <c r="J25" s="20">
        <f>IF(AND(A25&gt;0,ISNUMBER(A25)),IF(fix6L[[#This Row],[ABBib]]&gt;0,J24+1,J24),0)</f>
        <v>5</v>
      </c>
    </row>
    <row r="26" spans="1:10" x14ac:dyDescent="0.25">
      <c r="A26">
        <v>22</v>
      </c>
      <c r="B26">
        <v>40</v>
      </c>
      <c r="C26">
        <v>307989</v>
      </c>
      <c r="D26" t="s">
        <v>129</v>
      </c>
      <c r="E26">
        <v>2000</v>
      </c>
      <c r="F26" t="s">
        <v>104</v>
      </c>
      <c r="I26" s="20">
        <f>IFERROR(VLOOKUP(C26,PRSWomen2017[],1,FALSE),0)</f>
        <v>0</v>
      </c>
      <c r="J26" s="20">
        <f>IF(AND(A26&gt;0,ISNUMBER(A26)),IF(fix6L[[#This Row],[ABBib]]&gt;0,J25+1,J25),0)</f>
        <v>5</v>
      </c>
    </row>
    <row r="27" spans="1:10" x14ac:dyDescent="0.25">
      <c r="A27">
        <v>23</v>
      </c>
      <c r="B27">
        <v>39</v>
      </c>
      <c r="C27">
        <v>108001</v>
      </c>
      <c r="D27" t="s">
        <v>140</v>
      </c>
      <c r="E27">
        <v>2000</v>
      </c>
      <c r="F27" t="s">
        <v>98</v>
      </c>
      <c r="I27" s="20">
        <f>IFERROR(VLOOKUP(C27,PRSWomen2017[],1,FALSE),0)</f>
        <v>108001</v>
      </c>
      <c r="J27" s="20">
        <f>IF(AND(A27&gt;0,ISNUMBER(A27)),IF(fix6L[[#This Row],[ABBib]]&gt;0,J26+1,J26),0)</f>
        <v>6</v>
      </c>
    </row>
    <row r="28" spans="1:10" x14ac:dyDescent="0.25">
      <c r="A28">
        <v>24</v>
      </c>
      <c r="B28">
        <v>31</v>
      </c>
      <c r="C28">
        <v>107951</v>
      </c>
      <c r="D28" t="s">
        <v>152</v>
      </c>
      <c r="E28">
        <v>1999</v>
      </c>
      <c r="F28" t="s">
        <v>98</v>
      </c>
      <c r="I28" s="20">
        <f>IFERROR(VLOOKUP(C28,PRSWomen2017[],1,FALSE),0)</f>
        <v>107951</v>
      </c>
      <c r="J28" s="20">
        <f>IF(AND(A28&gt;0,ISNUMBER(A28)),IF(fix6L[[#This Row],[ABBib]]&gt;0,J27+1,J27),0)</f>
        <v>7</v>
      </c>
    </row>
    <row r="29" spans="1:10" x14ac:dyDescent="0.25">
      <c r="A29">
        <v>25</v>
      </c>
      <c r="B29">
        <v>56</v>
      </c>
      <c r="C29">
        <v>108041</v>
      </c>
      <c r="D29" t="s">
        <v>147</v>
      </c>
      <c r="E29">
        <v>2000</v>
      </c>
      <c r="F29" t="s">
        <v>98</v>
      </c>
      <c r="I29" s="20">
        <f>IFERROR(VLOOKUP(C29,PRSWomen2017[],1,FALSE),0)</f>
        <v>0</v>
      </c>
      <c r="J29" s="20">
        <f>IF(AND(A29&gt;0,ISNUMBER(A29)),IF(fix6L[[#This Row],[ABBib]]&gt;0,J28+1,J28),0)</f>
        <v>7</v>
      </c>
    </row>
    <row r="30" spans="1:10" x14ac:dyDescent="0.25">
      <c r="A30">
        <v>26</v>
      </c>
      <c r="B30">
        <v>36</v>
      </c>
      <c r="C30">
        <v>108021</v>
      </c>
      <c r="D30" t="s">
        <v>130</v>
      </c>
      <c r="E30">
        <v>2000</v>
      </c>
      <c r="F30" t="s">
        <v>98</v>
      </c>
      <c r="I30" s="20">
        <f>IFERROR(VLOOKUP(C30,PRSWomen2017[],1,FALSE),0)</f>
        <v>0</v>
      </c>
      <c r="J30" s="20">
        <f>IF(AND(A30&gt;0,ISNUMBER(A30)),IF(fix6L[[#This Row],[ABBib]]&gt;0,J29+1,J29),0)</f>
        <v>7</v>
      </c>
    </row>
    <row r="31" spans="1:10" x14ac:dyDescent="0.25">
      <c r="A31">
        <v>27</v>
      </c>
      <c r="B31">
        <v>33</v>
      </c>
      <c r="C31">
        <v>107837</v>
      </c>
      <c r="D31" t="s">
        <v>132</v>
      </c>
      <c r="E31">
        <v>1999</v>
      </c>
      <c r="F31" t="s">
        <v>98</v>
      </c>
      <c r="I31" s="20">
        <f>IFERROR(VLOOKUP(C31,PRSWomen2017[],1,FALSE),0)</f>
        <v>107837</v>
      </c>
      <c r="J31" s="20">
        <f>IF(AND(A31&gt;0,ISNUMBER(A31)),IF(fix6L[[#This Row],[ABBib]]&gt;0,J30+1,J30),0)</f>
        <v>8</v>
      </c>
    </row>
    <row r="32" spans="1:10" x14ac:dyDescent="0.25">
      <c r="A32">
        <v>28</v>
      </c>
      <c r="B32">
        <v>51</v>
      </c>
      <c r="C32">
        <v>108014</v>
      </c>
      <c r="D32" t="s">
        <v>133</v>
      </c>
      <c r="E32">
        <v>2000</v>
      </c>
      <c r="F32" t="s">
        <v>98</v>
      </c>
      <c r="I32" s="20">
        <f>IFERROR(VLOOKUP(C32,PRSWomen2017[],1,FALSE),0)</f>
        <v>0</v>
      </c>
      <c r="J32" s="20">
        <f>IF(AND(A32&gt;0,ISNUMBER(A32)),IF(fix6L[[#This Row],[ABBib]]&gt;0,J31+1,J31),0)</f>
        <v>8</v>
      </c>
    </row>
    <row r="33" spans="1:10" x14ac:dyDescent="0.25">
      <c r="A33">
        <v>29</v>
      </c>
      <c r="B33">
        <v>37</v>
      </c>
      <c r="C33">
        <v>107994</v>
      </c>
      <c r="D33" t="s">
        <v>134</v>
      </c>
      <c r="E33">
        <v>1999</v>
      </c>
      <c r="F33" t="s">
        <v>98</v>
      </c>
      <c r="I33" s="20">
        <f>IFERROR(VLOOKUP(C33,PRSWomen2017[],1,FALSE),0)</f>
        <v>0</v>
      </c>
      <c r="J33" s="20">
        <f>IF(AND(A33&gt;0,ISNUMBER(A33)),IF(fix6L[[#This Row],[ABBib]]&gt;0,J32+1,J32),0)</f>
        <v>8</v>
      </c>
    </row>
    <row r="34" spans="1:10" x14ac:dyDescent="0.25">
      <c r="A34" t="s">
        <v>135</v>
      </c>
      <c r="I34" s="20">
        <f>IFERROR(VLOOKUP(C34,PRSWomen2017[],1,FALSE),0)</f>
        <v>0</v>
      </c>
      <c r="J34" s="20">
        <f>IF(AND(A34&gt;0,ISNUMBER(A34)),IF(fix6L[[#This Row],[ABBib]]&gt;0,J33+1,J33),0)</f>
        <v>0</v>
      </c>
    </row>
    <row r="35" spans="1:10" x14ac:dyDescent="0.25">
      <c r="I35" s="20">
        <f>IFERROR(VLOOKUP(C35,PRSWomen2017[],1,FALSE),0)</f>
        <v>0</v>
      </c>
      <c r="J35" s="20">
        <f>IF(AND(A35&gt;0,ISNUMBER(A35)),IF(fix6L[[#This Row],[ABBib]]&gt;0,J34+1,J34),0)</f>
        <v>0</v>
      </c>
    </row>
    <row r="36" spans="1:10" x14ac:dyDescent="0.25">
      <c r="B36">
        <v>17</v>
      </c>
      <c r="C36">
        <v>107854</v>
      </c>
      <c r="D36" t="s">
        <v>155</v>
      </c>
      <c r="E36">
        <v>1999</v>
      </c>
      <c r="F36" t="s">
        <v>98</v>
      </c>
      <c r="I36" s="20">
        <f>IFERROR(VLOOKUP(C36,PRSWomen2017[],1,FALSE),0)</f>
        <v>0</v>
      </c>
      <c r="J36" s="20">
        <f>IF(AND(A36&gt;0,ISNUMBER(A36)),IF(fix6L[[#This Row],[ABBib]]&gt;0,J35+1,J35),0)</f>
        <v>0</v>
      </c>
    </row>
    <row r="37" spans="1:10" x14ac:dyDescent="0.25">
      <c r="A37" t="s">
        <v>221</v>
      </c>
      <c r="I37" s="20">
        <f>IFERROR(VLOOKUP(C37,PRSWomen2017[],1,FALSE),0)</f>
        <v>0</v>
      </c>
      <c r="J37" s="20">
        <f>IF(AND(A37&gt;0,ISNUMBER(A37)),IF(fix6L[[#This Row],[ABBib]]&gt;0,J36+1,J36),0)</f>
        <v>0</v>
      </c>
    </row>
    <row r="38" spans="1:10" x14ac:dyDescent="0.25">
      <c r="I38" s="20">
        <f>IFERROR(VLOOKUP(C38,PRSWomen2017[],1,FALSE),0)</f>
        <v>0</v>
      </c>
      <c r="J38" s="20">
        <f>IF(AND(A38&gt;0,ISNUMBER(A38)),IF(fix6L[[#This Row],[ABBib]]&gt;0,J37+1,J37),0)</f>
        <v>0</v>
      </c>
    </row>
    <row r="39" spans="1:10" x14ac:dyDescent="0.25">
      <c r="B39">
        <v>57</v>
      </c>
      <c r="C39">
        <v>108008</v>
      </c>
      <c r="D39" t="s">
        <v>148</v>
      </c>
      <c r="E39">
        <v>2000</v>
      </c>
      <c r="F39" t="s">
        <v>98</v>
      </c>
      <c r="I39" s="20">
        <f>IFERROR(VLOOKUP(C39,PRSWomen2017[],1,FALSE),0)</f>
        <v>0</v>
      </c>
      <c r="J39" s="20">
        <f>IF(AND(A39&gt;0,ISNUMBER(A39)),IF(fix6L[[#This Row],[ABBib]]&gt;0,J38+1,J38),0)</f>
        <v>0</v>
      </c>
    </row>
    <row r="40" spans="1:10" x14ac:dyDescent="0.25">
      <c r="A40" t="s">
        <v>138</v>
      </c>
      <c r="I40" s="20">
        <f>IFERROR(VLOOKUP(C40,PRSWomen2017[],1,FALSE),0)</f>
        <v>0</v>
      </c>
      <c r="J40" s="20">
        <f>IF(AND(A40&gt;0,ISNUMBER(A40)),IF(fix6L[[#This Row],[ABBib]]&gt;0,J39+1,J39),0)</f>
        <v>0</v>
      </c>
    </row>
    <row r="41" spans="1:10" x14ac:dyDescent="0.25">
      <c r="I41" s="20">
        <f>IFERROR(VLOOKUP(C41,PRSWomen2017[],1,FALSE),0)</f>
        <v>0</v>
      </c>
      <c r="J41" s="20">
        <f>IF(AND(A41&gt;0,ISNUMBER(A41)),IF(fix6L[[#This Row],[ABBib]]&gt;0,J40+1,J40),0)</f>
        <v>0</v>
      </c>
    </row>
    <row r="42" spans="1:10" x14ac:dyDescent="0.25">
      <c r="B42">
        <v>16</v>
      </c>
      <c r="C42">
        <v>107841</v>
      </c>
      <c r="D42" t="s">
        <v>143</v>
      </c>
      <c r="E42">
        <v>1999</v>
      </c>
      <c r="F42" t="s">
        <v>98</v>
      </c>
      <c r="I42" s="20">
        <f>IFERROR(VLOOKUP(C42,PRSWomen2017[],1,FALSE),0)</f>
        <v>107841</v>
      </c>
      <c r="J42" s="20">
        <f>IF(AND(A42&gt;0,ISNUMBER(A42)),IF(fix6L[[#This Row],[ABBib]]&gt;0,J41+1,J41),0)</f>
        <v>0</v>
      </c>
    </row>
    <row r="43" spans="1:10" x14ac:dyDescent="0.25">
      <c r="B43">
        <v>15</v>
      </c>
      <c r="C43">
        <v>107590</v>
      </c>
      <c r="D43" t="s">
        <v>101</v>
      </c>
      <c r="E43">
        <v>1996</v>
      </c>
      <c r="F43" t="s">
        <v>98</v>
      </c>
      <c r="I43" s="20">
        <f>IFERROR(VLOOKUP(C43,PRSWomen2017[],1,FALSE),0)</f>
        <v>0</v>
      </c>
      <c r="J43" s="20">
        <f>IF(AND(A43&gt;0,ISNUMBER(A43)),IF(fix6L[[#This Row],[ABBib]]&gt;0,J42+1,J42),0)</f>
        <v>0</v>
      </c>
    </row>
    <row r="44" spans="1:10" x14ac:dyDescent="0.25">
      <c r="B44">
        <v>11</v>
      </c>
      <c r="C44">
        <v>107811</v>
      </c>
      <c r="D44" t="s">
        <v>159</v>
      </c>
      <c r="E44">
        <v>1998</v>
      </c>
      <c r="F44" t="s">
        <v>98</v>
      </c>
      <c r="I44" s="20">
        <f>IFERROR(VLOOKUP(C44,PRSWomen2017[],1,FALSE),0)</f>
        <v>0</v>
      </c>
      <c r="J44" s="20">
        <f>IF(AND(A44&gt;0,ISNUMBER(A44)),IF(fix6L[[#This Row],[ABBib]]&gt;0,J43+1,J43),0)</f>
        <v>0</v>
      </c>
    </row>
    <row r="45" spans="1:10" x14ac:dyDescent="0.25">
      <c r="B45">
        <v>7</v>
      </c>
      <c r="C45">
        <v>6536213</v>
      </c>
      <c r="D45" t="s">
        <v>157</v>
      </c>
      <c r="E45">
        <v>1999</v>
      </c>
      <c r="F45" t="s">
        <v>96</v>
      </c>
      <c r="I45" s="20">
        <f>IFERROR(VLOOKUP(C45,PRSWomen2017[],1,FALSE),0)</f>
        <v>0</v>
      </c>
      <c r="J45" s="20">
        <f>IF(AND(A45&gt;0,ISNUMBER(A45)),IF(fix6L[[#This Row],[ABBib]]&gt;0,J44+1,J44),0)</f>
        <v>0</v>
      </c>
    </row>
    <row r="46" spans="1:10" x14ac:dyDescent="0.25">
      <c r="B46">
        <v>4</v>
      </c>
      <c r="C46">
        <v>107868</v>
      </c>
      <c r="D46" t="s">
        <v>106</v>
      </c>
      <c r="E46">
        <v>1999</v>
      </c>
      <c r="F46" t="s">
        <v>98</v>
      </c>
      <c r="I46" s="20">
        <f>IFERROR(VLOOKUP(C46,PRSWomen2017[],1,FALSE),0)</f>
        <v>0</v>
      </c>
      <c r="J46" s="20">
        <f>IF(AND(A46&gt;0,ISNUMBER(A46)),IF(fix6L[[#This Row],[ABBib]]&gt;0,J45+1,J45),0)</f>
        <v>0</v>
      </c>
    </row>
    <row r="47" spans="1:10" x14ac:dyDescent="0.25">
      <c r="B47">
        <v>2</v>
      </c>
      <c r="C47">
        <v>6535930</v>
      </c>
      <c r="D47" t="s">
        <v>99</v>
      </c>
      <c r="E47">
        <v>1998</v>
      </c>
      <c r="F47" t="s">
        <v>96</v>
      </c>
      <c r="I47" s="20">
        <f>IFERROR(VLOOKUP(C47,PRSWomen2017[],1,FALSE),0)</f>
        <v>0</v>
      </c>
      <c r="J47" s="20">
        <f>IF(AND(A47&gt;0,ISNUMBER(A47)),IF(fix6L[[#This Row],[ABBib]]&gt;0,J46+1,J46),0)</f>
        <v>0</v>
      </c>
    </row>
    <row r="48" spans="1:10" x14ac:dyDescent="0.25">
      <c r="A48" t="s">
        <v>144</v>
      </c>
      <c r="I48" s="20">
        <f>IFERROR(VLOOKUP(C48,PRSWomen2017[],1,FALSE),0)</f>
        <v>0</v>
      </c>
      <c r="J48" s="20">
        <f>IF(AND(A48&gt;0,ISNUMBER(A48)),IF(fix6L[[#This Row],[ABBib]]&gt;0,J47+1,J47),0)</f>
        <v>0</v>
      </c>
    </row>
    <row r="49" spans="2:10" x14ac:dyDescent="0.25">
      <c r="I49" s="20">
        <f>IFERROR(VLOOKUP(C49,PRSWomen2017[],1,FALSE),0)</f>
        <v>0</v>
      </c>
      <c r="J49" s="20">
        <f>IF(AND(A49&gt;0,ISNUMBER(A49)),IF(fix6L[[#This Row],[ABBib]]&gt;0,J48+1,J48),0)</f>
        <v>0</v>
      </c>
    </row>
    <row r="50" spans="2:10" x14ac:dyDescent="0.25">
      <c r="B50">
        <v>58</v>
      </c>
      <c r="C50">
        <v>108017</v>
      </c>
      <c r="D50" t="s">
        <v>146</v>
      </c>
      <c r="E50">
        <v>2000</v>
      </c>
      <c r="F50" t="s">
        <v>98</v>
      </c>
      <c r="I50" s="20">
        <f>IFERROR(VLOOKUP(C50,PRSWomen2017[],1,FALSE),0)</f>
        <v>108017</v>
      </c>
      <c r="J50" s="20">
        <f>IF(AND(A50&gt;0,ISNUMBER(A50)),IF(fix6L[[#This Row],[ABBib]]&gt;0,J49+1,J49),0)</f>
        <v>0</v>
      </c>
    </row>
    <row r="51" spans="2:10" x14ac:dyDescent="0.25">
      <c r="B51">
        <v>55</v>
      </c>
      <c r="C51">
        <v>108012</v>
      </c>
      <c r="D51" t="s">
        <v>128</v>
      </c>
      <c r="E51">
        <v>2000</v>
      </c>
      <c r="F51" t="s">
        <v>98</v>
      </c>
      <c r="I51" s="20">
        <f>IFERROR(VLOOKUP(C51,PRSWomen2017[],1,FALSE),0)</f>
        <v>0</v>
      </c>
      <c r="J51" s="20">
        <f>IF(AND(A51&gt;0,ISNUMBER(A51)),IF(fix6L[[#This Row],[ABBib]]&gt;0,J50+1,J50),0)</f>
        <v>0</v>
      </c>
    </row>
    <row r="52" spans="2:10" x14ac:dyDescent="0.25">
      <c r="B52">
        <v>54</v>
      </c>
      <c r="C52">
        <v>108006</v>
      </c>
      <c r="D52" t="s">
        <v>141</v>
      </c>
      <c r="E52">
        <v>2000</v>
      </c>
      <c r="F52" t="s">
        <v>98</v>
      </c>
      <c r="I52" s="20">
        <f>IFERROR(VLOOKUP(C52,PRSWomen2017[],1,FALSE),0)</f>
        <v>0</v>
      </c>
      <c r="J52" s="20">
        <f>IF(AND(A52&gt;0,ISNUMBER(A52)),IF(fix6L[[#This Row],[ABBib]]&gt;0,J51+1,J51),0)</f>
        <v>0</v>
      </c>
    </row>
    <row r="53" spans="2:10" x14ac:dyDescent="0.25">
      <c r="B53">
        <v>53</v>
      </c>
      <c r="C53">
        <v>107991</v>
      </c>
      <c r="D53" t="s">
        <v>113</v>
      </c>
      <c r="E53">
        <v>2000</v>
      </c>
      <c r="F53" t="s">
        <v>98</v>
      </c>
      <c r="I53" s="20">
        <f>IFERROR(VLOOKUP(C53,PRSWomen2017[],1,FALSE),0)</f>
        <v>107991</v>
      </c>
      <c r="J53" s="20">
        <f>IF(AND(A53&gt;0,ISNUMBER(A53)),IF(fix6L[[#This Row],[ABBib]]&gt;0,J52+1,J52),0)</f>
        <v>0</v>
      </c>
    </row>
    <row r="54" spans="2:10" x14ac:dyDescent="0.25">
      <c r="B54">
        <v>50</v>
      </c>
      <c r="C54">
        <v>108005</v>
      </c>
      <c r="D54" t="s">
        <v>127</v>
      </c>
      <c r="E54">
        <v>2000</v>
      </c>
      <c r="F54" t="s">
        <v>98</v>
      </c>
      <c r="I54" s="20">
        <f>IFERROR(VLOOKUP(C54,PRSWomen2017[],1,FALSE),0)</f>
        <v>0</v>
      </c>
      <c r="J54" s="20">
        <f>IF(AND(A54&gt;0,ISNUMBER(A54)),IF(fix6L[[#This Row],[ABBib]]&gt;0,J53+1,J53),0)</f>
        <v>0</v>
      </c>
    </row>
    <row r="55" spans="2:10" x14ac:dyDescent="0.25">
      <c r="B55">
        <v>47</v>
      </c>
      <c r="C55">
        <v>107992</v>
      </c>
      <c r="D55" t="s">
        <v>139</v>
      </c>
      <c r="E55">
        <v>2000</v>
      </c>
      <c r="F55" t="s">
        <v>98</v>
      </c>
      <c r="I55" s="20">
        <f>IFERROR(VLOOKUP(C55,PRSWomen2017[],1,FALSE),0)</f>
        <v>107992</v>
      </c>
      <c r="J55" s="20">
        <f>IF(AND(A55&gt;0,ISNUMBER(A55)),IF(fix6L[[#This Row],[ABBib]]&gt;0,J54+1,J54),0)</f>
        <v>0</v>
      </c>
    </row>
    <row r="56" spans="2:10" x14ac:dyDescent="0.25">
      <c r="B56">
        <v>46</v>
      </c>
      <c r="C56">
        <v>108000</v>
      </c>
      <c r="D56" t="s">
        <v>131</v>
      </c>
      <c r="E56">
        <v>2000</v>
      </c>
      <c r="F56" t="s">
        <v>98</v>
      </c>
      <c r="I56" s="20">
        <f>IFERROR(VLOOKUP(C56,PRSWomen2017[],1,FALSE),0)</f>
        <v>0</v>
      </c>
      <c r="J56" s="20">
        <f>IF(AND(A56&gt;0,ISNUMBER(A56)),IF(fix6L[[#This Row],[ABBib]]&gt;0,J55+1,J55),0)</f>
        <v>0</v>
      </c>
    </row>
    <row r="57" spans="2:10" x14ac:dyDescent="0.25">
      <c r="B57">
        <v>44</v>
      </c>
      <c r="C57">
        <v>107985</v>
      </c>
      <c r="D57" t="s">
        <v>115</v>
      </c>
      <c r="E57">
        <v>2000</v>
      </c>
      <c r="F57" t="s">
        <v>98</v>
      </c>
      <c r="I57" s="20">
        <f>IFERROR(VLOOKUP(C57,PRSWomen2017[],1,FALSE),0)</f>
        <v>0</v>
      </c>
      <c r="J57" s="20">
        <f>IF(AND(A57&gt;0,ISNUMBER(A57)),IF(fix6L[[#This Row],[ABBib]]&gt;0,J56+1,J56),0)</f>
        <v>0</v>
      </c>
    </row>
    <row r="58" spans="2:10" x14ac:dyDescent="0.25">
      <c r="B58">
        <v>43</v>
      </c>
      <c r="C58">
        <v>108010</v>
      </c>
      <c r="D58" t="s">
        <v>124</v>
      </c>
      <c r="E58">
        <v>2000</v>
      </c>
      <c r="F58" t="s">
        <v>98</v>
      </c>
      <c r="I58" s="20">
        <f>IFERROR(VLOOKUP(C58,PRSWomen2017[],1,FALSE),0)</f>
        <v>0</v>
      </c>
      <c r="J58" s="20">
        <f>IF(AND(A58&gt;0,ISNUMBER(A58)),IF(fix6L[[#This Row],[ABBib]]&gt;0,J57+1,J57),0)</f>
        <v>0</v>
      </c>
    </row>
    <row r="59" spans="2:10" x14ac:dyDescent="0.25">
      <c r="B59">
        <v>42</v>
      </c>
      <c r="C59">
        <v>107861</v>
      </c>
      <c r="D59" t="s">
        <v>136</v>
      </c>
      <c r="E59">
        <v>1999</v>
      </c>
      <c r="F59" t="s">
        <v>98</v>
      </c>
      <c r="I59" s="20">
        <f>IFERROR(VLOOKUP(C59,PRSWomen2017[],1,FALSE),0)</f>
        <v>0</v>
      </c>
      <c r="J59" s="20">
        <f>IF(AND(A59&gt;0,ISNUMBER(A59)),IF(fix6L[[#This Row],[ABBib]]&gt;0,J58+1,J58),0)</f>
        <v>0</v>
      </c>
    </row>
    <row r="60" spans="2:10" x14ac:dyDescent="0.25">
      <c r="B60">
        <v>35</v>
      </c>
      <c r="C60">
        <v>107849</v>
      </c>
      <c r="D60" t="s">
        <v>137</v>
      </c>
      <c r="E60">
        <v>1999</v>
      </c>
      <c r="F60" t="s">
        <v>98</v>
      </c>
      <c r="I60" s="20">
        <f>IFERROR(VLOOKUP(C60,PRSWomen2017[],1,FALSE),0)</f>
        <v>107849</v>
      </c>
      <c r="J60" s="20">
        <f>IF(AND(A60&gt;0,ISNUMBER(A60)),IF(fix6L[[#This Row],[ABBib]]&gt;0,J59+1,J59),0)</f>
        <v>0</v>
      </c>
    </row>
    <row r="61" spans="2:10" x14ac:dyDescent="0.25">
      <c r="B61">
        <v>34</v>
      </c>
      <c r="C61">
        <v>107804</v>
      </c>
      <c r="D61" t="s">
        <v>107</v>
      </c>
      <c r="E61">
        <v>1998</v>
      </c>
      <c r="F61" t="s">
        <v>98</v>
      </c>
      <c r="I61" s="20">
        <f>IFERROR(VLOOKUP(C61,PRSWomen2017[],1,FALSE),0)</f>
        <v>0</v>
      </c>
      <c r="J61" s="20">
        <f>IF(AND(A61&gt;0,ISNUMBER(A61)),IF(fix6L[[#This Row],[ABBib]]&gt;0,J60+1,J60),0)</f>
        <v>0</v>
      </c>
    </row>
    <row r="62" spans="2:10" x14ac:dyDescent="0.25">
      <c r="B62">
        <v>32</v>
      </c>
      <c r="C62">
        <v>107850</v>
      </c>
      <c r="D62" t="s">
        <v>151</v>
      </c>
      <c r="E62">
        <v>1999</v>
      </c>
      <c r="F62" t="s">
        <v>98</v>
      </c>
      <c r="I62" s="20">
        <f>IFERROR(VLOOKUP(C62,PRSWomen2017[],1,FALSE),0)</f>
        <v>107850</v>
      </c>
      <c r="J62" s="20">
        <f>IF(AND(A62&gt;0,ISNUMBER(A62)),IF(fix6L[[#This Row],[ABBib]]&gt;0,J61+1,J61),0)</f>
        <v>0</v>
      </c>
    </row>
    <row r="63" spans="2:10" x14ac:dyDescent="0.25">
      <c r="B63">
        <v>30</v>
      </c>
      <c r="C63">
        <v>107835</v>
      </c>
      <c r="D63" t="s">
        <v>125</v>
      </c>
      <c r="E63">
        <v>1999</v>
      </c>
      <c r="F63" t="s">
        <v>98</v>
      </c>
      <c r="I63" s="20">
        <f>IFERROR(VLOOKUP(C63,PRSWomen2017[],1,FALSE),0)</f>
        <v>107835</v>
      </c>
      <c r="J63" s="20">
        <f>IF(AND(A63&gt;0,ISNUMBER(A63)),IF(fix6L[[#This Row],[ABBib]]&gt;0,J62+1,J62),0)</f>
        <v>0</v>
      </c>
    </row>
    <row r="64" spans="2:10" x14ac:dyDescent="0.25">
      <c r="B64">
        <v>29</v>
      </c>
      <c r="C64">
        <v>107843</v>
      </c>
      <c r="D64" t="s">
        <v>123</v>
      </c>
      <c r="E64">
        <v>1999</v>
      </c>
      <c r="F64" t="s">
        <v>98</v>
      </c>
      <c r="I64" s="20">
        <f>IFERROR(VLOOKUP(C64,PRSWomen2017[],1,FALSE),0)</f>
        <v>107843</v>
      </c>
      <c r="J64" s="20">
        <f>IF(AND(A64&gt;0,ISNUMBER(A64)),IF(fix6L[[#This Row],[ABBib]]&gt;0,J63+1,J63),0)</f>
        <v>0</v>
      </c>
    </row>
    <row r="65" spans="1:10" x14ac:dyDescent="0.25">
      <c r="B65">
        <v>24</v>
      </c>
      <c r="C65">
        <v>107879</v>
      </c>
      <c r="D65" t="s">
        <v>116</v>
      </c>
      <c r="E65">
        <v>1999</v>
      </c>
      <c r="F65" t="s">
        <v>98</v>
      </c>
      <c r="I65" s="20">
        <f>IFERROR(VLOOKUP(C65,PRSWomen2017[],1,FALSE),0)</f>
        <v>0</v>
      </c>
      <c r="J65" s="20">
        <f>IF(AND(A65&gt;0,ISNUMBER(A65)),IF(fix6L[[#This Row],[ABBib]]&gt;0,J64+1,J64),0)</f>
        <v>0</v>
      </c>
    </row>
    <row r="66" spans="1:10" x14ac:dyDescent="0.25">
      <c r="B66">
        <v>23</v>
      </c>
      <c r="C66">
        <v>107857</v>
      </c>
      <c r="D66" t="s">
        <v>222</v>
      </c>
      <c r="E66">
        <v>1999</v>
      </c>
      <c r="F66" t="s">
        <v>98</v>
      </c>
      <c r="I66" s="20">
        <f>IFERROR(VLOOKUP(C66,PRSWomen2017[],1,FALSE),0)</f>
        <v>0</v>
      </c>
      <c r="J66" s="20">
        <f>IF(AND(A66&gt;0,ISNUMBER(A66)),IF(fix6L[[#This Row],[ABBib]]&gt;0,J65+1,J65),0)</f>
        <v>0</v>
      </c>
    </row>
    <row r="67" spans="1:10" x14ac:dyDescent="0.25">
      <c r="B67">
        <v>22</v>
      </c>
      <c r="C67">
        <v>107883</v>
      </c>
      <c r="D67" t="s">
        <v>108</v>
      </c>
      <c r="E67">
        <v>1999</v>
      </c>
      <c r="F67" t="s">
        <v>98</v>
      </c>
      <c r="I67" s="20">
        <f>IFERROR(VLOOKUP(C67,PRSWomen2017[],1,FALSE),0)</f>
        <v>0</v>
      </c>
      <c r="J67" s="20">
        <f>IF(AND(A67&gt;0,ISNUMBER(A67)),IF(fix6L[[#This Row],[ABBib]]&gt;0,J66+1,J66),0)</f>
        <v>0</v>
      </c>
    </row>
    <row r="68" spans="1:10" x14ac:dyDescent="0.25">
      <c r="B68">
        <v>21</v>
      </c>
      <c r="C68">
        <v>107649</v>
      </c>
      <c r="D68" t="s">
        <v>119</v>
      </c>
      <c r="E68">
        <v>1997</v>
      </c>
      <c r="F68" t="s">
        <v>98</v>
      </c>
      <c r="I68" s="20">
        <f>IFERROR(VLOOKUP(C68,PRSWomen2017[],1,FALSE),0)</f>
        <v>107649</v>
      </c>
      <c r="J68" s="20">
        <f>IF(AND(A68&gt;0,ISNUMBER(A68)),IF(fix6L[[#This Row],[ABBib]]&gt;0,J67+1,J67),0)</f>
        <v>0</v>
      </c>
    </row>
    <row r="69" spans="1:10" x14ac:dyDescent="0.25">
      <c r="A69" s="20"/>
      <c r="B69" s="20">
        <v>12</v>
      </c>
      <c r="C69" s="20">
        <v>107838</v>
      </c>
      <c r="D69" s="20" t="s">
        <v>156</v>
      </c>
      <c r="E69" s="20">
        <v>1999</v>
      </c>
      <c r="F69" s="20" t="s">
        <v>98</v>
      </c>
      <c r="I69" s="20">
        <f>IFERROR(VLOOKUP(C71,PRSWomen2017[],1,FALSE),0)</f>
        <v>0</v>
      </c>
      <c r="J69" s="20">
        <f>IF(AND(A71&gt;0,ISNUMBER(A71)),IF(fix6L[[#This Row],[ABBib]]&gt;0,J68+1,J68),0)</f>
        <v>0</v>
      </c>
    </row>
    <row r="70" spans="1:10" x14ac:dyDescent="0.25">
      <c r="A70" s="20"/>
      <c r="B70" s="20">
        <v>5</v>
      </c>
      <c r="C70" s="20">
        <v>107878</v>
      </c>
      <c r="D70" s="20" t="s">
        <v>97</v>
      </c>
      <c r="E70" s="20">
        <v>1999</v>
      </c>
      <c r="F70" s="20" t="s">
        <v>98</v>
      </c>
      <c r="I70" s="20">
        <f>IFERROR(VLOOKUP(C72,PRSWomen2017[],1,FALSE),0)</f>
        <v>0</v>
      </c>
      <c r="J70" s="20">
        <f>IF(AND(A72&gt;0,ISNUMBER(A72)),IF(fix6L[[#This Row],[ABBib]]&gt;0,J69+1,J69),0)</f>
        <v>0</v>
      </c>
    </row>
    <row r="71" spans="1:10" x14ac:dyDescent="0.25">
      <c r="A71" s="20"/>
      <c r="B71" s="20"/>
      <c r="C71" s="20"/>
      <c r="D71" s="20"/>
      <c r="E71" s="20"/>
      <c r="F71" s="20"/>
      <c r="I71" s="20">
        <f>IFERROR(VLOOKUP(C73,PRSWomen2017[],1,FALSE),0)</f>
        <v>0</v>
      </c>
      <c r="J71" s="20">
        <f>IF(AND(A73&gt;0,ISNUMBER(A73)),IF(fix6L[[#This Row],[ABBib]]&gt;0,J70+1,J70),0)</f>
        <v>0</v>
      </c>
    </row>
    <row r="72" spans="1:10" x14ac:dyDescent="0.25">
      <c r="I72" s="20">
        <f>IFERROR(VLOOKUP(C74,PRSWomen2017[],1,FALSE),0)</f>
        <v>0</v>
      </c>
      <c r="J72" s="20">
        <f>IF(AND(A74&gt;0,ISNUMBER(A74)),IF(fix6L[[#This Row],[ABBib]]&gt;0,J71+1,J71),0)</f>
        <v>0</v>
      </c>
    </row>
    <row r="73" spans="1:10" x14ac:dyDescent="0.25">
      <c r="I73" s="20">
        <f>IFERROR(VLOOKUP(C75,PRSWomen2017[],1,FALSE),0)</f>
        <v>0</v>
      </c>
      <c r="J73" s="20">
        <f>IF(AND(A75&gt;0,ISNUMBER(A75)),IF(fix6L[[#This Row],[ABBib]]&gt;0,J72+1,J72),0)</f>
        <v>0</v>
      </c>
    </row>
    <row r="74" spans="1:10" x14ac:dyDescent="0.25">
      <c r="I74" s="20">
        <f>IFERROR(VLOOKUP(C76,PRSWomen2017[],1,FALSE),0)</f>
        <v>0</v>
      </c>
      <c r="J74" s="20">
        <f>IF(AND(A76&gt;0,ISNUMBER(A76)),IF(fix6L[[#This Row],[ABBib]]&gt;0,J73+1,J73),0)</f>
        <v>0</v>
      </c>
    </row>
    <row r="75" spans="1:10" x14ac:dyDescent="0.25">
      <c r="I75" s="20">
        <f>IFERROR(VLOOKUP(C77,PRSWomen2017[],1,FALSE),0)</f>
        <v>0</v>
      </c>
      <c r="J75" s="20">
        <f>IF(AND(A77&gt;0,ISNUMBER(A77)),IF(fix6L[[#This Row],[ABBib]]&gt;0,J74+1,J74),0)</f>
        <v>0</v>
      </c>
    </row>
    <row r="76" spans="1:10" x14ac:dyDescent="0.25">
      <c r="I76" s="20">
        <f>IFERROR(VLOOKUP(C78,PRSWomen2017[],1,FALSE),0)</f>
        <v>0</v>
      </c>
      <c r="J76" s="20">
        <f>IF(AND(A78&gt;0,ISNUMBER(A78)),IF(fix6L[[#This Row],[ABBib]]&gt;0,J75+1,J75),0)</f>
        <v>0</v>
      </c>
    </row>
    <row r="77" spans="1:10" x14ac:dyDescent="0.25">
      <c r="I77" s="20">
        <f>IFERROR(VLOOKUP(C79,PRSWomen2017[],1,FALSE),0)</f>
        <v>0</v>
      </c>
      <c r="J77" s="20">
        <f>IF(AND(A79&gt;0,ISNUMBER(A79)),IF(fix6L[[#This Row],[ABBib]]&gt;0,J76+1,J76),0)</f>
        <v>0</v>
      </c>
    </row>
    <row r="78" spans="1:10" x14ac:dyDescent="0.25">
      <c r="I78" s="20">
        <f>IFERROR(VLOOKUP(C80,PRSWomen2017[],1,FALSE),0)</f>
        <v>0</v>
      </c>
      <c r="J78" s="20">
        <f>IF(AND(A80&gt;0,ISNUMBER(A80)),IF(fix6L[[#This Row],[ABBib]]&gt;0,J77+1,J77),0)</f>
        <v>0</v>
      </c>
    </row>
    <row r="79" spans="1:10" x14ac:dyDescent="0.25">
      <c r="I79" s="20">
        <f>IFERROR(VLOOKUP(C81,PRSWomen2017[],1,FALSE),0)</f>
        <v>0</v>
      </c>
      <c r="J79" s="20">
        <f>IF(AND(A81&gt;0,ISNUMBER(A81)),IF(fix6L[[#This Row],[ABBib]]&gt;0,J78+1,J78),0)</f>
        <v>0</v>
      </c>
    </row>
    <row r="80" spans="1:10" x14ac:dyDescent="0.25">
      <c r="I80" s="20">
        <f>IFERROR(VLOOKUP(C82,PRSWomen2017[],1,FALSE),0)</f>
        <v>0</v>
      </c>
      <c r="J80" s="20">
        <f>IF(AND(A82&gt;0,ISNUMBER(A82)),IF(fix6L[[#This Row],[ABBib]]&gt;0,J79+1,J79),0)</f>
        <v>0</v>
      </c>
    </row>
    <row r="81" spans="9:10" x14ac:dyDescent="0.25">
      <c r="I81" s="20">
        <f>IFERROR(VLOOKUP(C83,PRSWomen2017[],1,FALSE),0)</f>
        <v>0</v>
      </c>
      <c r="J81" s="20">
        <f>IF(AND(A83&gt;0,ISNUMBER(A83)),IF(fix6L[[#This Row],[ABBib]]&gt;0,J80+1,J80),0)</f>
        <v>0</v>
      </c>
    </row>
    <row r="82" spans="9:10" x14ac:dyDescent="0.25">
      <c r="I82" s="20">
        <f>IFERROR(VLOOKUP(C84,PRSWomen2017[],1,FALSE),0)</f>
        <v>0</v>
      </c>
      <c r="J82" s="20">
        <f>IF(AND(A84&gt;0,ISNUMBER(A84)),IF(fix6L[[#This Row],[ABBib]]&gt;0,J81+1,J81),0)</f>
        <v>0</v>
      </c>
    </row>
    <row r="83" spans="9:10" x14ac:dyDescent="0.25">
      <c r="I83" s="20">
        <f>IFERROR(VLOOKUP(C85,PRSWomen2017[],1,FALSE),0)</f>
        <v>0</v>
      </c>
      <c r="J83" s="20">
        <f>IF(AND(A85&gt;0,ISNUMBER(A85)),IF(fix6L[[#This Row],[ABBib]]&gt;0,J82+1,J82),0)</f>
        <v>0</v>
      </c>
    </row>
    <row r="84" spans="9:10" x14ac:dyDescent="0.25">
      <c r="I84" s="20">
        <f>IFERROR(VLOOKUP(C86,PRSWomen2017[],1,FALSE),0)</f>
        <v>0</v>
      </c>
      <c r="J84" s="20">
        <f>IF(AND(A86&gt;0,ISNUMBER(A86)),IF(fix6L[[#This Row],[ABBib]]&gt;0,J83+1,J83),0)</f>
        <v>0</v>
      </c>
    </row>
    <row r="85" spans="9:10" x14ac:dyDescent="0.25">
      <c r="I85" s="20">
        <f>IFERROR(VLOOKUP(C87,PRSWomen2017[],1,FALSE),0)</f>
        <v>0</v>
      </c>
      <c r="J85" s="20">
        <f>IF(AND(A87&gt;0,ISNUMBER(A87)),IF(fix6L[[#This Row],[ABBib]]&gt;0,J84+1,J84),0)</f>
        <v>0</v>
      </c>
    </row>
    <row r="86" spans="9:10" x14ac:dyDescent="0.25">
      <c r="I86" s="20">
        <f>IFERROR(VLOOKUP(C88,PRSWomen2017[],1,FALSE),0)</f>
        <v>0</v>
      </c>
      <c r="J86" s="20">
        <f>IF(AND(A88&gt;0,ISNUMBER(A88)),IF(fix6L[[#This Row],[ABBib]]&gt;0,J85+1,J85),0)</f>
        <v>0</v>
      </c>
    </row>
    <row r="87" spans="9:10" x14ac:dyDescent="0.25">
      <c r="I87" s="20">
        <f>IFERROR(VLOOKUP(C89,PRSWomen2017[],1,FALSE),0)</f>
        <v>0</v>
      </c>
      <c r="J87" s="20">
        <f>IF(AND(A89&gt;0,ISNUMBER(A89)),IF(fix6L[[#This Row],[ABBib]]&gt;0,J86+1,J86),0)</f>
        <v>0</v>
      </c>
    </row>
    <row r="88" spans="9:10" x14ac:dyDescent="0.25">
      <c r="I88" s="20">
        <f>IFERROR(VLOOKUP(C90,PRSWomen2017[],1,FALSE),0)</f>
        <v>0</v>
      </c>
      <c r="J88" s="20">
        <f>IF(AND(A90&gt;0,ISNUMBER(A90)),IF(fix6L[[#This Row],[ABBib]]&gt;0,J87+1,J87),0)</f>
        <v>0</v>
      </c>
    </row>
    <row r="89" spans="9:10" x14ac:dyDescent="0.25">
      <c r="I89" s="20">
        <f>IFERROR(VLOOKUP(C91,PRSWomen2017[],1,FALSE),0)</f>
        <v>0</v>
      </c>
      <c r="J89" s="20">
        <f>IF(AND(A91&gt;0,ISNUMBER(A91)),IF(fix6L[[#This Row],[ABBib]]&gt;0,J88+1,J88),0)</f>
        <v>0</v>
      </c>
    </row>
    <row r="90" spans="9:10" x14ac:dyDescent="0.25">
      <c r="I90" s="20">
        <f>IFERROR(VLOOKUP(C92,PRSWomen2017[],1,FALSE),0)</f>
        <v>0</v>
      </c>
      <c r="J90" s="20">
        <f>IF(AND(A92&gt;0,ISNUMBER(A92)),IF(fix6L[[#This Row],[ABBib]]&gt;0,J89+1,J89),0)</f>
        <v>0</v>
      </c>
    </row>
    <row r="91" spans="9:10" x14ac:dyDescent="0.25">
      <c r="I91" s="20">
        <f>IFERROR(VLOOKUP(C93,PRSWomen2017[],1,FALSE),0)</f>
        <v>0</v>
      </c>
      <c r="J91" s="20">
        <f>IF(AND(A93&gt;0,ISNUMBER(A93)),IF(fix6L[[#This Row],[ABBib]]&gt;0,J90+1,J90),0)</f>
        <v>0</v>
      </c>
    </row>
    <row r="92" spans="9:10" x14ac:dyDescent="0.25">
      <c r="I92" s="20">
        <f>IFERROR(VLOOKUP(C94,PRSWomen2017[],1,FALSE),0)</f>
        <v>0</v>
      </c>
      <c r="J92" s="20">
        <f>IF(AND(A94&gt;0,ISNUMBER(A94)),IF(fix6L[[#This Row],[ABBib]]&gt;0,J91+1,J91),0)</f>
        <v>0</v>
      </c>
    </row>
    <row r="93" spans="9:10" x14ac:dyDescent="0.25">
      <c r="I93" s="20">
        <f>IFERROR(VLOOKUP(C95,PRSWomen2017[],1,FALSE),0)</f>
        <v>0</v>
      </c>
      <c r="J93" s="20">
        <f>IF(AND(A95&gt;0,ISNUMBER(A95)),IF(fix6L[[#This Row],[ABBib]]&gt;0,J92+1,J92),0)</f>
        <v>0</v>
      </c>
    </row>
    <row r="94" spans="9:10" x14ac:dyDescent="0.25">
      <c r="I94" s="20">
        <f>IFERROR(VLOOKUP(C96,PRSWomen2017[],1,FALSE),0)</f>
        <v>0</v>
      </c>
      <c r="J94" s="20">
        <f>IF(AND(A96&gt;0,ISNUMBER(A96)),IF(fix6L[[#This Row],[ABBib]]&gt;0,J93+1,J93),0)</f>
        <v>0</v>
      </c>
    </row>
    <row r="95" spans="9:10" x14ac:dyDescent="0.25">
      <c r="I95" s="20">
        <f>IFERROR(VLOOKUP(C97,PRSWomen2017[],1,FALSE),0)</f>
        <v>0</v>
      </c>
      <c r="J95" s="20">
        <f>IF(AND(A97&gt;0,ISNUMBER(A97)),IF(fix6L[[#This Row],[ABBib]]&gt;0,J94+1,J94),0)</f>
        <v>0</v>
      </c>
    </row>
    <row r="96" spans="9:10" x14ac:dyDescent="0.25">
      <c r="I96" s="20">
        <f>IFERROR(VLOOKUP(C98,PRSWomen2017[],1,FALSE),0)</f>
        <v>0</v>
      </c>
      <c r="J96" s="20">
        <f>IF(AND(A98&gt;0,ISNUMBER(A98)),IF(fix6L[[#This Row],[ABBib]]&gt;0,J95+1,J95),0)</f>
        <v>0</v>
      </c>
    </row>
    <row r="97" spans="9:10" x14ac:dyDescent="0.25">
      <c r="I97" s="20">
        <f>IFERROR(VLOOKUP(C99,PRSWomen2017[],1,FALSE),0)</f>
        <v>0</v>
      </c>
      <c r="J97" s="20">
        <f>IF(AND(A99&gt;0,ISNUMBER(A99)),IF(fix6L[[#This Row],[ABBib]]&gt;0,J96+1,J96),0)</f>
        <v>0</v>
      </c>
    </row>
    <row r="98" spans="9:10" x14ac:dyDescent="0.25">
      <c r="I98" s="20">
        <f>IFERROR(VLOOKUP(C100,PRSWomen2017[],1,FALSE),0)</f>
        <v>0</v>
      </c>
      <c r="J98" s="20">
        <f>IF(AND(A100&gt;0,ISNUMBER(A100)),IF(fix6L[[#This Row],[ABBib]]&gt;0,J97+1,J97),0)</f>
        <v>0</v>
      </c>
    </row>
    <row r="99" spans="9:10" x14ac:dyDescent="0.25">
      <c r="I99" s="20">
        <f>IFERROR(VLOOKUP(C101,PRSWomen2017[],1,FALSE),0)</f>
        <v>0</v>
      </c>
      <c r="J99" s="20">
        <f>IF(AND(A101&gt;0,ISNUMBER(A101)),IF(fix6L[[#This Row],[ABBib]]&gt;0,J98+1,J98),0)</f>
        <v>0</v>
      </c>
    </row>
    <row r="100" spans="9:10" x14ac:dyDescent="0.25">
      <c r="I100" s="20">
        <f>IFERROR(VLOOKUP(C102,PRSWomen2017[],1,FALSE),0)</f>
        <v>0</v>
      </c>
      <c r="J100" s="20">
        <f>IF(AND(A102&gt;0,ISNUMBER(A102)),IF(fix6L[[#This Row],[ABBib]]&gt;0,J99+1,J99),0)</f>
        <v>0</v>
      </c>
    </row>
    <row r="101" spans="9:10" x14ac:dyDescent="0.25">
      <c r="I101" s="20">
        <f>IFERROR(VLOOKUP(C103,PRSWomen2017[],1,FALSE),0)</f>
        <v>0</v>
      </c>
      <c r="J101" s="20">
        <f>IF(AND(A103&gt;0,ISNUMBER(A103)),IF(fix6L[[#This Row],[ABBib]]&gt;0,J100+1,J100),0)</f>
        <v>0</v>
      </c>
    </row>
    <row r="102" spans="9:10" x14ac:dyDescent="0.25">
      <c r="I102" s="20">
        <f>IFERROR(VLOOKUP(C104,PRSWomen2017[],1,FALSE),0)</f>
        <v>0</v>
      </c>
      <c r="J102" s="20">
        <f>IF(AND(A104&gt;0,ISNUMBER(A104)),IF(fix6L[[#This Row],[ABBib]]&gt;0,J101+1,J101),0)</f>
        <v>0</v>
      </c>
    </row>
    <row r="103" spans="9:10" x14ac:dyDescent="0.25">
      <c r="I103" s="20">
        <f>IFERROR(VLOOKUP(C105,PRSWomen2017[],1,FALSE),0)</f>
        <v>0</v>
      </c>
      <c r="J103" s="20">
        <f>IF(AND(A105&gt;0,ISNUMBER(A105)),IF(fix6L[[#This Row],[ABBib]]&gt;0,J102+1,J102),0)</f>
        <v>0</v>
      </c>
    </row>
    <row r="104" spans="9:10" x14ac:dyDescent="0.25">
      <c r="I104" s="20">
        <f>IFERROR(VLOOKUP(C106,PRSWomen2017[],1,FALSE),0)</f>
        <v>0</v>
      </c>
      <c r="J104" s="20">
        <f>IF(AND(A106&gt;0,ISNUMBER(A106)),IF(fix6L[[#This Row],[ABBib]]&gt;0,J103+1,J103),0)</f>
        <v>0</v>
      </c>
    </row>
    <row r="105" spans="9:10" x14ac:dyDescent="0.25">
      <c r="I105" s="20">
        <f>IFERROR(VLOOKUP(C107,PRSWomen2017[],1,FALSE),0)</f>
        <v>0</v>
      </c>
      <c r="J105" s="20">
        <f>IF(AND(A107&gt;0,ISNUMBER(A107)),IF(fix6L[[#This Row],[ABBib]]&gt;0,J104+1,J104),0)</f>
        <v>0</v>
      </c>
    </row>
    <row r="106" spans="9:10" x14ac:dyDescent="0.25">
      <c r="I106" s="20">
        <f>IFERROR(VLOOKUP(C108,PRSWomen2017[],1,FALSE),0)</f>
        <v>0</v>
      </c>
      <c r="J106" s="20">
        <f>IF(AND(A108&gt;0,ISNUMBER(A108)),IF(fix6L[[#This Row],[ABBib]]&gt;0,J105+1,J105),0)</f>
        <v>0</v>
      </c>
    </row>
    <row r="107" spans="9:10" x14ac:dyDescent="0.25">
      <c r="I107" s="20">
        <f>IFERROR(VLOOKUP(C109,PRSWomen2017[],1,FALSE),0)</f>
        <v>0</v>
      </c>
      <c r="J107" s="20">
        <f>IF(AND(A109&gt;0,ISNUMBER(A109)),IF(fix6L[[#This Row],[ABBib]]&gt;0,J106+1,J106),0)</f>
        <v>0</v>
      </c>
    </row>
    <row r="108" spans="9:10" x14ac:dyDescent="0.25">
      <c r="I108" s="20">
        <f>IFERROR(VLOOKUP(C110,PRSWomen2017[],1,FALSE),0)</f>
        <v>0</v>
      </c>
      <c r="J108" s="20">
        <f>IF(AND(A110&gt;0,ISNUMBER(A110)),IF(fix6L[[#This Row],[ABBib]]&gt;0,J107+1,J107),0)</f>
        <v>0</v>
      </c>
    </row>
    <row r="109" spans="9:10" x14ac:dyDescent="0.25">
      <c r="I109" s="20">
        <f>IFERROR(VLOOKUP(C111,PRSWomen2017[],1,FALSE),0)</f>
        <v>0</v>
      </c>
      <c r="J109" s="20">
        <f>IF(AND(A111&gt;0,ISNUMBER(A111)),IF(fix6L[[#This Row],[ABBib]]&gt;0,J108+1,J108),0)</f>
        <v>0</v>
      </c>
    </row>
    <row r="110" spans="9:10" x14ac:dyDescent="0.25">
      <c r="I110" s="20">
        <f>IFERROR(VLOOKUP(C112,PRSWomen2017[],1,FALSE),0)</f>
        <v>0</v>
      </c>
      <c r="J110" s="20">
        <f>IF(AND(A112&gt;0,ISNUMBER(A112)),IF(fix6L[[#This Row],[ABBib]]&gt;0,J109+1,J109),0)</f>
        <v>0</v>
      </c>
    </row>
    <row r="111" spans="9:10" x14ac:dyDescent="0.25">
      <c r="I111" s="20">
        <f>IFERROR(VLOOKUP(C113,PRSWomen2017[],1,FALSE),0)</f>
        <v>0</v>
      </c>
      <c r="J111" s="20">
        <f>IF(AND(A113&gt;0,ISNUMBER(A113)),IF(fix6L[[#This Row],[ABBib]]&gt;0,J110+1,J110),0)</f>
        <v>0</v>
      </c>
    </row>
    <row r="112" spans="9:10" x14ac:dyDescent="0.25">
      <c r="I112" s="20">
        <f>IFERROR(VLOOKUP(C114,PRSWomen2017[],1,FALSE),0)</f>
        <v>0</v>
      </c>
      <c r="J112" s="20">
        <f>IF(AND(A114&gt;0,ISNUMBER(A114)),IF(fix6L[[#This Row],[ABBib]]&gt;0,J111+1,J111),0)</f>
        <v>0</v>
      </c>
    </row>
    <row r="113" spans="9:10" x14ac:dyDescent="0.25">
      <c r="I113" s="20">
        <f>IFERROR(VLOOKUP(C115,PRSWomen2017[],1,FALSE),0)</f>
        <v>0</v>
      </c>
      <c r="J113" s="20">
        <f>IF(AND(A115&gt;0,ISNUMBER(A115)),IF(fix6L[[#This Row],[ABBib]]&gt;0,J112+1,J112),0)</f>
        <v>0</v>
      </c>
    </row>
    <row r="114" spans="9:10" x14ac:dyDescent="0.25">
      <c r="I114" s="20">
        <f>IFERROR(VLOOKUP(C116,PRSWomen2017[],1,FALSE),0)</f>
        <v>0</v>
      </c>
      <c r="J114" s="20">
        <f>IF(AND(A116&gt;0,ISNUMBER(A116)),IF(fix6L[[#This Row],[ABBib]]&gt;0,J113+1,J113),0)</f>
        <v>0</v>
      </c>
    </row>
    <row r="115" spans="9:10" x14ac:dyDescent="0.25">
      <c r="I115" s="20">
        <f>IFERROR(VLOOKUP(C117,PRSWomen2017[],1,FALSE),0)</f>
        <v>0</v>
      </c>
      <c r="J115" s="20">
        <f>IF(AND(A117&gt;0,ISNUMBER(A117)),IF(fix6L[[#This Row],[ABBib]]&gt;0,J114+1,J114),0)</f>
        <v>0</v>
      </c>
    </row>
    <row r="116" spans="9:10" x14ac:dyDescent="0.25">
      <c r="I116" s="20">
        <f>IFERROR(VLOOKUP(C118,PRSWomen2017[],1,FALSE),0)</f>
        <v>0</v>
      </c>
      <c r="J116" s="20">
        <f>IF(AND(A118&gt;0,ISNUMBER(A118)),IF(fix6L[[#This Row],[ABBib]]&gt;0,J115+1,J115),0)</f>
        <v>0</v>
      </c>
    </row>
    <row r="117" spans="9:10" x14ac:dyDescent="0.25">
      <c r="I117" s="20">
        <f>IFERROR(VLOOKUP(C119,PRSWomen2017[],1,FALSE),0)</f>
        <v>0</v>
      </c>
      <c r="J117" s="20">
        <f>IF(AND(A119&gt;0,ISNUMBER(A119)),IF(fix6L[[#This Row],[ABBib]]&gt;0,J116+1,J116),0)</f>
        <v>0</v>
      </c>
    </row>
    <row r="118" spans="9:10" x14ac:dyDescent="0.25">
      <c r="I118" s="20">
        <f>IFERROR(VLOOKUP(C120,PRSWomen2017[],1,FALSE),0)</f>
        <v>0</v>
      </c>
      <c r="J118" s="20">
        <f>IF(AND(A120&gt;0,ISNUMBER(A120)),IF(fix6L[[#This Row],[ABBib]]&gt;0,J117+1,J117),0)</f>
        <v>0</v>
      </c>
    </row>
    <row r="119" spans="9:10" x14ac:dyDescent="0.25">
      <c r="I119" s="20">
        <f>IFERROR(VLOOKUP(C121,PRSWomen2017[],1,FALSE),0)</f>
        <v>0</v>
      </c>
      <c r="J119" s="20">
        <f>IF(AND(A121&gt;0,ISNUMBER(A121)),IF(fix6L[[#This Row],[ABBib]]&gt;0,J118+1,J118),0)</f>
        <v>0</v>
      </c>
    </row>
    <row r="120" spans="9:10" x14ac:dyDescent="0.25">
      <c r="I120" s="20">
        <f>IFERROR(VLOOKUP(C122,PRSWomen2017[],1,FALSE),0)</f>
        <v>0</v>
      </c>
      <c r="J120" s="20">
        <f>IF(AND(A122&gt;0,ISNUMBER(A122)),IF(fix6L[[#This Row],[ABBib]]&gt;0,J119+1,J119),0)</f>
        <v>0</v>
      </c>
    </row>
    <row r="121" spans="9:10" x14ac:dyDescent="0.25">
      <c r="I121" s="20">
        <f>IFERROR(VLOOKUP(C123,PRSWomen2017[],1,FALSE),0)</f>
        <v>0</v>
      </c>
      <c r="J121" s="20">
        <f>IF(AND(A123&gt;0,ISNUMBER(A123)),IF(fix6L[[#This Row],[ABBib]]&gt;0,J120+1,J120),0)</f>
        <v>0</v>
      </c>
    </row>
    <row r="122" spans="9:10" x14ac:dyDescent="0.25">
      <c r="I122" s="20">
        <f>IFERROR(VLOOKUP(C124,PRSWomen2017[],1,FALSE),0)</f>
        <v>0</v>
      </c>
      <c r="J122" s="20">
        <f>IF(AND(A124&gt;0,ISNUMBER(A124)),IF(fix6L[[#This Row],[ABBib]]&gt;0,J121+1,J121),0)</f>
        <v>0</v>
      </c>
    </row>
    <row r="123" spans="9:10" x14ac:dyDescent="0.25">
      <c r="I123" s="20">
        <f>IFERROR(VLOOKUP(C125,PRSWomen2017[],1,FALSE),0)</f>
        <v>0</v>
      </c>
      <c r="J123" s="20">
        <f>IF(AND(A125&gt;0,ISNUMBER(A125)),IF(fix6L[[#This Row],[ABBib]]&gt;0,J122+1,J122),0)</f>
        <v>0</v>
      </c>
    </row>
    <row r="124" spans="9:10" x14ac:dyDescent="0.25">
      <c r="I124" s="20">
        <f>IFERROR(VLOOKUP(C126,PRSWomen2017[],1,FALSE),0)</f>
        <v>0</v>
      </c>
      <c r="J124" s="20">
        <f>IF(AND(A126&gt;0,ISNUMBER(A126)),IF(fix6L[[#This Row],[ABBib]]&gt;0,J123+1,J123),0)</f>
        <v>0</v>
      </c>
    </row>
    <row r="125" spans="9:10" x14ac:dyDescent="0.25">
      <c r="I125" s="20">
        <f>IFERROR(VLOOKUP(C127,PRSWomen2017[],1,FALSE),0)</f>
        <v>0</v>
      </c>
      <c r="J125" s="20">
        <f>IF(AND(A127&gt;0,ISNUMBER(A127)),IF(fix6L[[#This Row],[ABBib]]&gt;0,J124+1,J124),0)</f>
        <v>0</v>
      </c>
    </row>
    <row r="126" spans="9:10" x14ac:dyDescent="0.25">
      <c r="I126" s="20">
        <f>IFERROR(VLOOKUP(C128,PRSWomen2017[],1,FALSE),0)</f>
        <v>0</v>
      </c>
      <c r="J126" s="20">
        <f>IF(AND(A128&gt;0,ISNUMBER(A128)),IF(fix6L[[#This Row],[ABBib]]&gt;0,J125+1,J125),0)</f>
        <v>0</v>
      </c>
    </row>
    <row r="127" spans="9:10" x14ac:dyDescent="0.25">
      <c r="I127" s="20">
        <f>IFERROR(VLOOKUP(C129,PRSWomen2017[],1,FALSE),0)</f>
        <v>0</v>
      </c>
      <c r="J127" s="20">
        <f>IF(AND(A129&gt;0,ISNUMBER(A129)),IF(fix6L[[#This Row],[ABBib]]&gt;0,J126+1,J126),0)</f>
        <v>0</v>
      </c>
    </row>
    <row r="128" spans="9:10" x14ac:dyDescent="0.25">
      <c r="I128" s="20">
        <f>IFERROR(VLOOKUP(C130,PRSWomen2017[],1,FALSE),0)</f>
        <v>0</v>
      </c>
      <c r="J128" s="20">
        <f>IF(AND(A130&gt;0,ISNUMBER(A130)),IF(fix6L[[#This Row],[ABBib]]&gt;0,J127+1,J127),0)</f>
        <v>0</v>
      </c>
    </row>
    <row r="129" spans="9:10" x14ac:dyDescent="0.25">
      <c r="I129" s="20">
        <f>IFERROR(VLOOKUP(C131,PRSWomen2017[],1,FALSE),0)</f>
        <v>0</v>
      </c>
      <c r="J129" s="20">
        <f>IF(AND(A131&gt;0,ISNUMBER(A131)),IF(fix6L[[#This Row],[ABBib]]&gt;0,J128+1,J128),0)</f>
        <v>0</v>
      </c>
    </row>
    <row r="130" spans="9:10" x14ac:dyDescent="0.25">
      <c r="I130" s="20">
        <f>IFERROR(VLOOKUP(C132,PRSWomen2017[],1,FALSE),0)</f>
        <v>0</v>
      </c>
      <c r="J130" s="20">
        <f>IF(AND(A132&gt;0,ISNUMBER(A132)),IF(fix6L[[#This Row],[ABBib]]&gt;0,J129+1,J129),0)</f>
        <v>0</v>
      </c>
    </row>
    <row r="131" spans="9:10" x14ac:dyDescent="0.25">
      <c r="I131" s="20">
        <f>IFERROR(VLOOKUP(C133,PRSWomen2017[],1,FALSE),0)</f>
        <v>0</v>
      </c>
      <c r="J131" s="20">
        <f>IF(AND(A133&gt;0,ISNUMBER(A133)),IF(fix6L[[#This Row],[ABBib]]&gt;0,J130+1,J130),0)</f>
        <v>0</v>
      </c>
    </row>
    <row r="132" spans="9:10" x14ac:dyDescent="0.25">
      <c r="I132" s="20">
        <f>IFERROR(VLOOKUP(C134,PRSWomen2017[],1,FALSE),0)</f>
        <v>0</v>
      </c>
      <c r="J132" s="20">
        <f>IF(AND(A134&gt;0,ISNUMBER(A134)),IF(fix6L[[#This Row],[ABBib]]&gt;0,J131+1,J131),0)</f>
        <v>0</v>
      </c>
    </row>
    <row r="133" spans="9:10" x14ac:dyDescent="0.25">
      <c r="I133" s="20">
        <f>IFERROR(VLOOKUP(C135,PRSWomen2017[],1,FALSE),0)</f>
        <v>0</v>
      </c>
      <c r="J133" s="20">
        <f>IF(AND(A135&gt;0,ISNUMBER(A135)),IF(fix6L[[#This Row],[ABBib]]&gt;0,J132+1,J132),0)</f>
        <v>0</v>
      </c>
    </row>
    <row r="134" spans="9:10" x14ac:dyDescent="0.25">
      <c r="I134" s="20">
        <f>IFERROR(VLOOKUP(C136,PRSWomen2017[],1,FALSE),0)</f>
        <v>0</v>
      </c>
      <c r="J134" s="20">
        <f>IF(AND(A136&gt;0,ISNUMBER(A136)),IF(fix6L[[#This Row],[ABBib]]&gt;0,J133+1,J133),0)</f>
        <v>0</v>
      </c>
    </row>
    <row r="135" spans="9:10" x14ac:dyDescent="0.25">
      <c r="I135" s="20">
        <f>IFERROR(VLOOKUP(C137,PRSWomen2017[],1,FALSE),0)</f>
        <v>0</v>
      </c>
      <c r="J135" s="20">
        <f>IF(AND(A137&gt;0,ISNUMBER(A137)),IF(fix6L[[#This Row],[ABBib]]&gt;0,J134+1,J134),0)</f>
        <v>0</v>
      </c>
    </row>
    <row r="136" spans="9:10" x14ac:dyDescent="0.25">
      <c r="I136" s="20">
        <f>IFERROR(VLOOKUP(C138,PRSWomen2017[],1,FALSE),0)</f>
        <v>0</v>
      </c>
      <c r="J136" s="20">
        <f>IF(AND(A138&gt;0,ISNUMBER(A138)),IF(fix6L[[#This Row],[ABBib]]&gt;0,J135+1,J135),0)</f>
        <v>0</v>
      </c>
    </row>
    <row r="137" spans="9:10" x14ac:dyDescent="0.25">
      <c r="I137" s="20">
        <f>IFERROR(VLOOKUP(C139,PRSWomen2017[],1,FALSE),0)</f>
        <v>0</v>
      </c>
      <c r="J137" s="20">
        <f>IF(AND(A139&gt;0,ISNUMBER(A139)),IF(fix6L[[#This Row],[ABBib]]&gt;0,J136+1,J136),0)</f>
        <v>0</v>
      </c>
    </row>
    <row r="138" spans="9:10" x14ac:dyDescent="0.25">
      <c r="I138" s="20">
        <f>IFERROR(VLOOKUP(C140,PRSWomen2017[],1,FALSE),0)</f>
        <v>0</v>
      </c>
      <c r="J138" s="20">
        <f>IF(AND(A140&gt;0,ISNUMBER(A140)),IF(fix6L[[#This Row],[ABBib]]&gt;0,J137+1,J137),0)</f>
        <v>0</v>
      </c>
    </row>
    <row r="139" spans="9:10" x14ac:dyDescent="0.25">
      <c r="I139" s="20">
        <f>IFERROR(VLOOKUP(C141,PRSWomen2017[],1,FALSE),0)</f>
        <v>0</v>
      </c>
      <c r="J139" s="20">
        <f>IF(AND(A141&gt;0,ISNUMBER(A141)),IF(fix6L[[#This Row],[ABBib]]&gt;0,J138+1,J138),0)</f>
        <v>0</v>
      </c>
    </row>
    <row r="140" spans="9:10" x14ac:dyDescent="0.25">
      <c r="I140" s="20">
        <f>IFERROR(VLOOKUP(C142,PRSWomen2017[],1,FALSE),0)</f>
        <v>0</v>
      </c>
      <c r="J140" s="20">
        <f>IF(AND(A142&gt;0,ISNUMBER(A142)),IF(fix6L[[#This Row],[ABBib]]&gt;0,J139+1,J139),0)</f>
        <v>0</v>
      </c>
    </row>
    <row r="141" spans="9:10" x14ac:dyDescent="0.25">
      <c r="I141" s="20">
        <f>IFERROR(VLOOKUP(C143,PRSWomen2017[],1,FALSE),0)</f>
        <v>0</v>
      </c>
      <c r="J141" s="20">
        <f>IF(AND(A143&gt;0,ISNUMBER(A143)),IF(fix6L[[#This Row],[ABBib]]&gt;0,J140+1,J140),0)</f>
        <v>0</v>
      </c>
    </row>
    <row r="142" spans="9:10" x14ac:dyDescent="0.25">
      <c r="I142" s="20">
        <f>IFERROR(VLOOKUP(C144,PRSWomen2017[],1,FALSE),0)</f>
        <v>0</v>
      </c>
      <c r="J142" s="20">
        <f>IF(AND(A144&gt;0,ISNUMBER(A144)),IF(fix6L[[#This Row],[ABBib]]&gt;0,J141+1,J141),0)</f>
        <v>0</v>
      </c>
    </row>
    <row r="143" spans="9:10" x14ac:dyDescent="0.25">
      <c r="I143" s="20">
        <f>IFERROR(VLOOKUP(C145,PRSWomen2017[],1,FALSE),0)</f>
        <v>0</v>
      </c>
      <c r="J143" s="20">
        <f>IF(AND(A145&gt;0,ISNUMBER(A145)),IF(fix6L[[#This Row],[ABBib]]&gt;0,J142+1,J142),0)</f>
        <v>0</v>
      </c>
    </row>
    <row r="144" spans="9:10" x14ac:dyDescent="0.25">
      <c r="I144" s="20">
        <f>IFERROR(VLOOKUP(C146,PRSWomen2017[],1,FALSE),0)</f>
        <v>0</v>
      </c>
      <c r="J144" s="20">
        <f>IF(AND(A146&gt;0,ISNUMBER(A146)),IF(fix6L[[#This Row],[ABBib]]&gt;0,J143+1,J143),0)</f>
        <v>0</v>
      </c>
    </row>
    <row r="145" spans="9:10" x14ac:dyDescent="0.25">
      <c r="I145" s="20">
        <f>IFERROR(VLOOKUP(C147,PRSWomen2017[],1,FALSE),0)</f>
        <v>0</v>
      </c>
      <c r="J145" s="20">
        <f>IF(AND(A147&gt;0,ISNUMBER(A147)),IF(fix6L[[#This Row],[ABBib]]&gt;0,J144+1,J144),0)</f>
        <v>0</v>
      </c>
    </row>
    <row r="146" spans="9:10" x14ac:dyDescent="0.25">
      <c r="I146" s="20">
        <f>IFERROR(VLOOKUP(C148,PRSWomen2017[],1,FALSE),0)</f>
        <v>0</v>
      </c>
      <c r="J146" s="20">
        <f>IF(AND(A148&gt;0,ISNUMBER(A148)),IF(fix6L[[#This Row],[ABBib]]&gt;0,J145+1,J145),0)</f>
        <v>0</v>
      </c>
    </row>
    <row r="147" spans="9:10" x14ac:dyDescent="0.25">
      <c r="I147" s="20">
        <f>IFERROR(VLOOKUP(C149,PRSWomen2017[],1,FALSE),0)</f>
        <v>0</v>
      </c>
      <c r="J147" s="20">
        <f>IF(AND(A149&gt;0,ISNUMBER(A149)),IF(fix6L[[#This Row],[ABBib]]&gt;0,J146+1,J146),0)</f>
        <v>0</v>
      </c>
    </row>
    <row r="148" spans="9:10" x14ac:dyDescent="0.25">
      <c r="I148" s="20">
        <f>IFERROR(VLOOKUP(C150,PRSWomen2017[],1,FALSE),0)</f>
        <v>0</v>
      </c>
      <c r="J148" s="20">
        <f>IF(AND(A150&gt;0,ISNUMBER(A150)),IF(fix6L[[#This Row],[ABBib]]&gt;0,J147+1,J147),0)</f>
        <v>0</v>
      </c>
    </row>
    <row r="149" spans="9:10" x14ac:dyDescent="0.25">
      <c r="I149" s="20">
        <f>IFERROR(VLOOKUP(C151,PRSWomen2017[],1,FALSE),0)</f>
        <v>0</v>
      </c>
      <c r="J149" s="20">
        <f>IF(AND(A151&gt;0,ISNUMBER(A151)),IF(fix6L[[#This Row],[ABBib]]&gt;0,J148+1,J148),0)</f>
        <v>0</v>
      </c>
    </row>
    <row r="150" spans="9:10" x14ac:dyDescent="0.25">
      <c r="I150" s="20">
        <f>IFERROR(VLOOKUP(C152,PRSWomen2017[],1,FALSE),0)</f>
        <v>0</v>
      </c>
      <c r="J150" s="20">
        <f>IF(AND(A152&gt;0,ISNUMBER(A152)),IF(fix6L[[#This Row],[ABBib]]&gt;0,J149+1,J149),0)</f>
        <v>0</v>
      </c>
    </row>
    <row r="151" spans="9:10" x14ac:dyDescent="0.25">
      <c r="I151" s="20">
        <f>IFERROR(VLOOKUP(C153,PRSWomen2017[],1,FALSE),0)</f>
        <v>0</v>
      </c>
      <c r="J151" s="20">
        <f>IF(AND(A153&gt;0,ISNUMBER(A153)),IF(fix6L[[#This Row],[ABBib]]&gt;0,J150+1,J150),0)</f>
        <v>0</v>
      </c>
    </row>
    <row r="152" spans="9:10" x14ac:dyDescent="0.25">
      <c r="I152" s="20">
        <f>IFERROR(VLOOKUP(C154,PRSWomen2017[],1,FALSE),0)</f>
        <v>0</v>
      </c>
      <c r="J152" s="20">
        <f>IF(AND(A154&gt;0,ISNUMBER(A154)),IF(fix6L[[#This Row],[ABBib]]&gt;0,J151+1,J151),0)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29E22D11CB740B8531C65BBE78625" ma:contentTypeVersion="13" ma:contentTypeDescription="Create a new document." ma:contentTypeScope="" ma:versionID="ee99004b50f919b7b9e718d76f81eab9">
  <xsd:schema xmlns:xsd="http://www.w3.org/2001/XMLSchema" xmlns:xs="http://www.w3.org/2001/XMLSchema" xmlns:p="http://schemas.microsoft.com/office/2006/metadata/properties" xmlns:ns2="7438fa0e-ddf5-4cf0-a863-49f37389ed55" xmlns:ns3="8989b67d-6f48-44f0-91f2-2d0c558f2f34" targetNamespace="http://schemas.microsoft.com/office/2006/metadata/properties" ma:root="true" ma:fieldsID="6411a8415caf3fd3389299ec9c08d683" ns2:_="" ns3:_="">
    <xsd:import namespace="7438fa0e-ddf5-4cf0-a863-49f37389ed55"/>
    <xsd:import namespace="8989b67d-6f48-44f0-91f2-2d0c558f2f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fa0e-ddf5-4cf0-a863-49f37389e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9b67d-6f48-44f0-91f2-2d0c558f2f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3407E-38BD-4EA8-8560-32CC3EFC957D}"/>
</file>

<file path=customXml/itemProps2.xml><?xml version="1.0" encoding="utf-8"?>
<ds:datastoreItem xmlns:ds="http://schemas.openxmlformats.org/officeDocument/2006/customXml" ds:itemID="{D43FCE02-44A1-490F-BBE6-BDC91659B68B}"/>
</file>

<file path=customXml/itemProps3.xml><?xml version="1.0" encoding="utf-8"?>
<ds:datastoreItem xmlns:ds="http://schemas.openxmlformats.org/officeDocument/2006/customXml" ds:itemID="{012D687C-4824-4678-9223-B7F07A8D4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28</vt:i4>
      </vt:variant>
    </vt:vector>
  </HeadingPairs>
  <TitlesOfParts>
    <vt:vector size="62" baseType="lpstr">
      <vt:lpstr>INTRO</vt:lpstr>
      <vt:lpstr>Men 2017</vt:lpstr>
      <vt:lpstr>Women 2017</vt:lpstr>
      <vt:lpstr>AB Men Comp List</vt:lpstr>
      <vt:lpstr>AB Women Comp List</vt:lpstr>
      <vt:lpstr>UTILITY</vt:lpstr>
      <vt:lpstr>5L</vt:lpstr>
      <vt:lpstr>5M</vt:lpstr>
      <vt:lpstr>6L</vt:lpstr>
      <vt:lpstr>6M</vt:lpstr>
      <vt:lpstr>7L</vt:lpstr>
      <vt:lpstr>7M</vt:lpstr>
      <vt:lpstr>8L</vt:lpstr>
      <vt:lpstr>8M</vt:lpstr>
      <vt:lpstr>9L</vt:lpstr>
      <vt:lpstr>9M</vt:lpstr>
      <vt:lpstr>10L</vt:lpstr>
      <vt:lpstr>10M</vt:lpstr>
      <vt:lpstr>11L</vt:lpstr>
      <vt:lpstr>11M</vt:lpstr>
      <vt:lpstr>12L</vt:lpstr>
      <vt:lpstr>12M</vt:lpstr>
      <vt:lpstr>13L</vt:lpstr>
      <vt:lpstr>13M</vt:lpstr>
      <vt:lpstr>14L</vt:lpstr>
      <vt:lpstr>14M</vt:lpstr>
      <vt:lpstr>15L</vt:lpstr>
      <vt:lpstr>15M</vt:lpstr>
      <vt:lpstr>16L</vt:lpstr>
      <vt:lpstr>16M</vt:lpstr>
      <vt:lpstr>17L</vt:lpstr>
      <vt:lpstr>17M</vt:lpstr>
      <vt:lpstr>18L</vt:lpstr>
      <vt:lpstr>18M</vt:lpstr>
      <vt:lpstr>'5M'!_?codex_1213</vt:lpstr>
      <vt:lpstr>'6M'!_?codex_1214</vt:lpstr>
      <vt:lpstr>'7M'!_?codex_1230</vt:lpstr>
      <vt:lpstr>'8M'!_?codex_1231</vt:lpstr>
      <vt:lpstr>'9M'!_?codex_1232</vt:lpstr>
      <vt:lpstr>'10M'!_?codex_1233</vt:lpstr>
      <vt:lpstr>'11M'!_?codex_1236</vt:lpstr>
      <vt:lpstr>'12M'!_?codex_1237</vt:lpstr>
      <vt:lpstr>'13M'!_?codex_1238</vt:lpstr>
      <vt:lpstr>'14M'!_?codex_1239</vt:lpstr>
      <vt:lpstr>'17M'!_?codex_1604</vt:lpstr>
      <vt:lpstr>'18M'!_?codex_1605</vt:lpstr>
      <vt:lpstr>'15M'!_?codex_2041</vt:lpstr>
      <vt:lpstr>'16M'!_?codex_2042</vt:lpstr>
      <vt:lpstr>'5L'!_?codex_6110</vt:lpstr>
      <vt:lpstr>'6L'!_?codex_6111</vt:lpstr>
      <vt:lpstr>'7L'!_?codex_6127</vt:lpstr>
      <vt:lpstr>'8L'!_?codex_6128</vt:lpstr>
      <vt:lpstr>'9L'!_?codex_6129</vt:lpstr>
      <vt:lpstr>'10L'!_?codex_6130</vt:lpstr>
      <vt:lpstr>'11L'!_?codex_6133</vt:lpstr>
      <vt:lpstr>'12L'!_?codex_6134</vt:lpstr>
      <vt:lpstr>'13L'!_?codex_6135</vt:lpstr>
      <vt:lpstr>'14L'!_?codex_6136</vt:lpstr>
      <vt:lpstr>'17L'!_?codex_6733</vt:lpstr>
      <vt:lpstr>'18L'!_?codex_6734</vt:lpstr>
      <vt:lpstr>'15L'!_?codex_6936</vt:lpstr>
      <vt:lpstr>'16L'!_?codex_6937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Dubinsky</dc:creator>
  <cp:lastModifiedBy>Nigel Loring</cp:lastModifiedBy>
  <dcterms:created xsi:type="dcterms:W3CDTF">2017-01-17T21:01:14Z</dcterms:created>
  <dcterms:modified xsi:type="dcterms:W3CDTF">2017-04-16T03:08:32Z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0x01010069B29E22D11CB740B8531C65BBE78625</vt:lpwstr>
  </property>
</Properties>
</file>