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queryTables/queryTable1.xml" ContentType="application/vnd.openxmlformats-officedocument.spreadsheetml.queryTable+xml"/>
  <Override PartName="/xl/tables/table4.xml" ContentType="application/vnd.openxmlformats-officedocument.spreadsheetml.table+xml"/>
  <Override PartName="/xl/queryTables/queryTable2.xml" ContentType="application/vnd.openxmlformats-officedocument.spreadsheetml.queryTable+xml"/>
  <Override PartName="/xl/tables/table5.xml" ContentType="application/vnd.openxmlformats-officedocument.spreadsheetml.table+xml"/>
  <Override PartName="/xl/queryTables/queryTable3.xml" ContentType="application/vnd.openxmlformats-officedocument.spreadsheetml.queryTable+xml"/>
  <Override PartName="/xl/tables/table6.xml" ContentType="application/vnd.openxmlformats-officedocument.spreadsheetml.table+xml"/>
  <Override PartName="/xl/queryTables/queryTable4.xml" ContentType="application/vnd.openxmlformats-officedocument.spreadsheetml.queryTable+xml"/>
  <Override PartName="/xl/tables/table7.xml" ContentType="application/vnd.openxmlformats-officedocument.spreadsheetml.table+xml"/>
  <Override PartName="/xl/queryTables/queryTable5.xml" ContentType="application/vnd.openxmlformats-officedocument.spreadsheetml.queryTable+xml"/>
  <Override PartName="/xl/tables/table8.xml" ContentType="application/vnd.openxmlformats-officedocument.spreadsheetml.table+xml"/>
  <Override PartName="/xl/queryTables/queryTable6.xml" ContentType="application/vnd.openxmlformats-officedocument.spreadsheetml.queryTable+xml"/>
  <Override PartName="/xl/tables/table9.xml" ContentType="application/vnd.openxmlformats-officedocument.spreadsheetml.table+xml"/>
  <Override PartName="/xl/queryTables/queryTable7.xml" ContentType="application/vnd.openxmlformats-officedocument.spreadsheetml.queryTable+xml"/>
  <Override PartName="/xl/tables/table10.xml" ContentType="application/vnd.openxmlformats-officedocument.spreadsheetml.table+xml"/>
  <Override PartName="/xl/queryTables/queryTable8.xml" ContentType="application/vnd.openxmlformats-officedocument.spreadsheetml.queryTable+xml"/>
  <Override PartName="/xl/tables/table11.xml" ContentType="application/vnd.openxmlformats-officedocument.spreadsheetml.table+xml"/>
  <Override PartName="/xl/queryTables/queryTable9.xml" ContentType="application/vnd.openxmlformats-officedocument.spreadsheetml.queryTable+xml"/>
  <Override PartName="/xl/tables/table12.xml" ContentType="application/vnd.openxmlformats-officedocument.spreadsheetml.table+xml"/>
  <Override PartName="/xl/queryTables/queryTable10.xml" ContentType="application/vnd.openxmlformats-officedocument.spreadsheetml.queryTable+xml"/>
  <Override PartName="/xl/tables/table13.xml" ContentType="application/vnd.openxmlformats-officedocument.spreadsheetml.table+xml"/>
  <Override PartName="/xl/queryTables/queryTable11.xml" ContentType="application/vnd.openxmlformats-officedocument.spreadsheetml.queryTable+xml"/>
  <Override PartName="/xl/tables/table14.xml" ContentType="application/vnd.openxmlformats-officedocument.spreadsheetml.table+xml"/>
  <Override PartName="/xl/queryTables/queryTable12.xml" ContentType="application/vnd.openxmlformats-officedocument.spreadsheetml.queryTable+xml"/>
  <Override PartName="/xl/tables/table15.xml" ContentType="application/vnd.openxmlformats-officedocument.spreadsheetml.table+xml"/>
  <Override PartName="/xl/queryTables/queryTable13.xml" ContentType="application/vnd.openxmlformats-officedocument.spreadsheetml.queryTable+xml"/>
  <Override PartName="/xl/tables/table16.xml" ContentType="application/vnd.openxmlformats-officedocument.spreadsheetml.table+xml"/>
  <Override PartName="/xl/queryTables/queryTable14.xml" ContentType="application/vnd.openxmlformats-officedocument.spreadsheetml.queryTable+xml"/>
  <Override PartName="/xl/tables/table17.xml" ContentType="application/vnd.openxmlformats-officedocument.spreadsheetml.table+xml"/>
  <Override PartName="/xl/queryTables/queryTable15.xml" ContentType="application/vnd.openxmlformats-officedocument.spreadsheetml.queryTable+xml"/>
  <Override PartName="/xl/tables/table18.xml" ContentType="application/vnd.openxmlformats-officedocument.spreadsheetml.table+xml"/>
  <Override PartName="/xl/queryTables/queryTable16.xml" ContentType="application/vnd.openxmlformats-officedocument.spreadsheetml.queryTable+xml"/>
  <Override PartName="/xl/tables/table19.xml" ContentType="application/vnd.openxmlformats-officedocument.spreadsheetml.table+xml"/>
  <Override PartName="/xl/queryTables/queryTable17.xml" ContentType="application/vnd.openxmlformats-officedocument.spreadsheetml.queryTable+xml"/>
  <Override PartName="/xl/tables/table20.xml" ContentType="application/vnd.openxmlformats-officedocument.spreadsheetml.table+xml"/>
  <Override PartName="/xl/queryTables/queryTable18.xml" ContentType="application/vnd.openxmlformats-officedocument.spreadsheetml.queryTable+xml"/>
  <Override PartName="/xl/tables/table21.xml" ContentType="application/vnd.openxmlformats-officedocument.spreadsheetml.table+xml"/>
  <Override PartName="/xl/queryTables/queryTable19.xml" ContentType="application/vnd.openxmlformats-officedocument.spreadsheetml.queryTable+xml"/>
  <Override PartName="/xl/tables/table22.xml" ContentType="application/vnd.openxmlformats-officedocument.spreadsheetml.table+xml"/>
  <Override PartName="/xl/queryTables/queryTable20.xml" ContentType="application/vnd.openxmlformats-officedocument.spreadsheetml.queryTable+xml"/>
  <Override PartName="/xl/tables/table23.xml" ContentType="application/vnd.openxmlformats-officedocument.spreadsheetml.table+xml"/>
  <Override PartName="/xl/queryTables/queryTable21.xml" ContentType="application/vnd.openxmlformats-officedocument.spreadsheetml.queryTable+xml"/>
  <Override PartName="/xl/tables/table24.xml" ContentType="application/vnd.openxmlformats-officedocument.spreadsheetml.table+xml"/>
  <Override PartName="/xl/queryTables/queryTable22.xml" ContentType="application/vnd.openxmlformats-officedocument.spreadsheetml.queryTable+xml"/>
  <Override PartName="/xl/tables/table25.xml" ContentType="application/vnd.openxmlformats-officedocument.spreadsheetml.table+xml"/>
  <Override PartName="/xl/queryTables/queryTable23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11295"/>
  </bookViews>
  <sheets>
    <sheet name="Athletes" sheetId="25" r:id="rId1"/>
    <sheet name="Util" sheetId="1" r:id="rId2"/>
    <sheet name="Ref" sheetId="26" r:id="rId3"/>
    <sheet name="466" sheetId="2" r:id="rId4"/>
    <sheet name="467" sheetId="3" r:id="rId5"/>
    <sheet name="481" sheetId="4" r:id="rId6"/>
    <sheet name="482" sheetId="5" r:id="rId7"/>
    <sheet name="483" sheetId="6" r:id="rId8"/>
    <sheet name="484" sheetId="7" r:id="rId9"/>
    <sheet name="511" sheetId="8" r:id="rId10"/>
    <sheet name="512" sheetId="9" r:id="rId11"/>
    <sheet name="515" sheetId="10" r:id="rId12"/>
    <sheet name="518" sheetId="11" r:id="rId13"/>
    <sheet name="519" sheetId="12" r:id="rId14"/>
    <sheet name="554" sheetId="13" r:id="rId15"/>
    <sheet name="557" sheetId="14" r:id="rId16"/>
    <sheet name="558" sheetId="15" r:id="rId17"/>
    <sheet name="559" sheetId="16" r:id="rId18"/>
    <sheet name="584" sheetId="17" r:id="rId19"/>
    <sheet name="585" sheetId="18" r:id="rId20"/>
    <sheet name="586" sheetId="19" r:id="rId21"/>
    <sheet name="587" sheetId="20" r:id="rId22"/>
    <sheet name="588" sheetId="21" r:id="rId23"/>
    <sheet name="589" sheetId="22" r:id="rId24"/>
    <sheet name="590" sheetId="23" r:id="rId25"/>
    <sheet name="591" sheetId="24" r:id="rId26"/>
  </sheets>
  <definedNames>
    <definedName name="_?Codex_466" localSheetId="3">'466'!$A$1:$L$70</definedName>
    <definedName name="_?Codex_467" localSheetId="4">'467'!$A$1:$L$66</definedName>
    <definedName name="_?Codex_481" localSheetId="5">'481'!$A$1:$L$150</definedName>
    <definedName name="_?Codex_482" localSheetId="6">'482'!$A$1:$L$147</definedName>
    <definedName name="_?Codex_483" localSheetId="7">'483'!$A$1:$L$131</definedName>
    <definedName name="_?Codex_484" localSheetId="8">'484'!$A$1:$L$125</definedName>
    <definedName name="_?Codex_511" localSheetId="9">'511'!$A$1:$L$84</definedName>
    <definedName name="_?Codex_512" localSheetId="10">'512'!$A$1:$L$93</definedName>
    <definedName name="_?Codex_515" localSheetId="11">'515'!$A$1:$I$201</definedName>
    <definedName name="_?Codex_518" localSheetId="12">'518'!$A$1:$I$201</definedName>
    <definedName name="_?Codex_519" localSheetId="13">'519'!$A$1:$I$201</definedName>
    <definedName name="_?Codex_554" localSheetId="14">'554'!$A$1:$L$99</definedName>
    <definedName name="_?Codex_557" localSheetId="15">'557'!$A$1:$L$99</definedName>
    <definedName name="_?Codex_558" localSheetId="16">'558'!$A$1:$L$99</definedName>
    <definedName name="_?Codex_559" localSheetId="17">'559'!$A$1:$L$98</definedName>
    <definedName name="_?Codex_584" localSheetId="18">'584'!$A$1:$L$100</definedName>
    <definedName name="_?Codex_585" localSheetId="19">'585'!$A$1:$L$98</definedName>
    <definedName name="_?Codex_586" localSheetId="20">'586'!$A$1:$I$201</definedName>
    <definedName name="_?Codex_587" localSheetId="21">'587'!$A$1:$I$201</definedName>
    <definedName name="_?Codex_588" localSheetId="22">'588'!$A$1:$L$91</definedName>
    <definedName name="_?Codex_589" localSheetId="23">'589'!$A$1:$L$94</definedName>
    <definedName name="_?Codex_590" localSheetId="24">'590'!$A$1:$L$61</definedName>
    <definedName name="_?Codex_591" localSheetId="25">'591'!$A$1:$L$64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1" l="1"/>
  <c r="X202" i="24"/>
  <c r="X203" i="24"/>
  <c r="X204" i="24"/>
  <c r="X205" i="24"/>
  <c r="X206" i="24"/>
  <c r="X207" i="24"/>
  <c r="X208" i="24"/>
  <c r="X209" i="24"/>
  <c r="X210" i="24"/>
  <c r="X211" i="24"/>
  <c r="X212" i="24"/>
  <c r="X213" i="24"/>
  <c r="X214" i="24"/>
  <c r="X215" i="24"/>
  <c r="X216" i="24"/>
  <c r="X217" i="24"/>
  <c r="X218" i="24"/>
  <c r="X219" i="24"/>
  <c r="X220" i="24"/>
  <c r="X221" i="24"/>
  <c r="X222" i="24"/>
  <c r="X202" i="23"/>
  <c r="X203" i="23"/>
  <c r="X204" i="23"/>
  <c r="X205" i="23"/>
  <c r="X206" i="23"/>
  <c r="X207" i="23"/>
  <c r="X208" i="23"/>
  <c r="X209" i="23"/>
  <c r="X210" i="23"/>
  <c r="X211" i="23"/>
  <c r="X212" i="23"/>
  <c r="X213" i="23"/>
  <c r="X214" i="23"/>
  <c r="X215" i="23"/>
  <c r="X216" i="23"/>
  <c r="X217" i="23"/>
  <c r="X218" i="23"/>
  <c r="X219" i="23"/>
  <c r="X220" i="23"/>
  <c r="X221" i="23"/>
  <c r="X222" i="23"/>
  <c r="X202" i="22"/>
  <c r="X203" i="22"/>
  <c r="X204" i="22"/>
  <c r="X205" i="22"/>
  <c r="X206" i="22"/>
  <c r="X207" i="22"/>
  <c r="X208" i="22"/>
  <c r="X209" i="22"/>
  <c r="X210" i="22"/>
  <c r="X211" i="22"/>
  <c r="X212" i="22"/>
  <c r="X213" i="22"/>
  <c r="X214" i="22"/>
  <c r="X215" i="22"/>
  <c r="X216" i="22"/>
  <c r="X217" i="22"/>
  <c r="X218" i="22"/>
  <c r="X219" i="22"/>
  <c r="X220" i="22"/>
  <c r="X221" i="22"/>
  <c r="X222" i="22"/>
  <c r="X202" i="21"/>
  <c r="X203" i="21"/>
  <c r="X204" i="21"/>
  <c r="X205" i="21"/>
  <c r="X206" i="21"/>
  <c r="X207" i="21"/>
  <c r="X208" i="21"/>
  <c r="X209" i="21"/>
  <c r="X210" i="21"/>
  <c r="X211" i="21"/>
  <c r="X212" i="21"/>
  <c r="X213" i="21"/>
  <c r="X214" i="21"/>
  <c r="X215" i="21"/>
  <c r="X216" i="21"/>
  <c r="X217" i="21"/>
  <c r="X218" i="21"/>
  <c r="X219" i="21"/>
  <c r="X220" i="21"/>
  <c r="X221" i="21"/>
  <c r="X222" i="21"/>
  <c r="V202" i="20"/>
  <c r="V203" i="20"/>
  <c r="V204" i="20"/>
  <c r="V205" i="20"/>
  <c r="V206" i="20"/>
  <c r="V207" i="20"/>
  <c r="V208" i="20"/>
  <c r="V209" i="20"/>
  <c r="V210" i="20"/>
  <c r="V211" i="20"/>
  <c r="V212" i="20"/>
  <c r="V213" i="20"/>
  <c r="V214" i="20"/>
  <c r="V215" i="20"/>
  <c r="V216" i="20"/>
  <c r="V217" i="20"/>
  <c r="V218" i="20"/>
  <c r="V219" i="20"/>
  <c r="V220" i="20"/>
  <c r="V221" i="20"/>
  <c r="V222" i="20"/>
  <c r="V202" i="19"/>
  <c r="V203" i="19"/>
  <c r="V204" i="19"/>
  <c r="V205" i="19"/>
  <c r="V206" i="19"/>
  <c r="V207" i="19"/>
  <c r="V208" i="19"/>
  <c r="V209" i="19"/>
  <c r="V210" i="19"/>
  <c r="V211" i="19"/>
  <c r="V212" i="19"/>
  <c r="V213" i="19"/>
  <c r="V214" i="19"/>
  <c r="V215" i="19"/>
  <c r="V216" i="19"/>
  <c r="V217" i="19"/>
  <c r="V218" i="19"/>
  <c r="V219" i="19"/>
  <c r="V220" i="19"/>
  <c r="V221" i="19"/>
  <c r="V222" i="19"/>
  <c r="X202" i="18"/>
  <c r="X203" i="18"/>
  <c r="X204" i="18"/>
  <c r="X205" i="18"/>
  <c r="X206" i="18"/>
  <c r="X207" i="18"/>
  <c r="X208" i="18"/>
  <c r="X209" i="18"/>
  <c r="X210" i="18"/>
  <c r="X211" i="18"/>
  <c r="X212" i="18"/>
  <c r="X213" i="18"/>
  <c r="X214" i="18"/>
  <c r="X215" i="18"/>
  <c r="X216" i="18"/>
  <c r="X217" i="18"/>
  <c r="X218" i="18"/>
  <c r="X219" i="18"/>
  <c r="X220" i="18"/>
  <c r="X221" i="18"/>
  <c r="X222" i="18"/>
  <c r="X202" i="17"/>
  <c r="X203" i="17"/>
  <c r="X204" i="17"/>
  <c r="X205" i="17"/>
  <c r="X206" i="17"/>
  <c r="X207" i="17"/>
  <c r="X208" i="17"/>
  <c r="X209" i="17"/>
  <c r="X210" i="17"/>
  <c r="X211" i="17"/>
  <c r="X212" i="17"/>
  <c r="X213" i="17"/>
  <c r="X214" i="17"/>
  <c r="X215" i="17"/>
  <c r="X216" i="17"/>
  <c r="X217" i="17"/>
  <c r="X218" i="17"/>
  <c r="X219" i="17"/>
  <c r="X220" i="17"/>
  <c r="X221" i="17"/>
  <c r="X222" i="17"/>
  <c r="X202" i="16"/>
  <c r="X203" i="16"/>
  <c r="X204" i="16"/>
  <c r="X205" i="16"/>
  <c r="X206" i="16"/>
  <c r="X207" i="16"/>
  <c r="X208" i="16"/>
  <c r="X209" i="16"/>
  <c r="X210" i="16"/>
  <c r="X211" i="16"/>
  <c r="X212" i="16"/>
  <c r="X213" i="16"/>
  <c r="X214" i="16"/>
  <c r="X215" i="16"/>
  <c r="X216" i="16"/>
  <c r="X217" i="16"/>
  <c r="X218" i="16"/>
  <c r="X219" i="16"/>
  <c r="X220" i="16"/>
  <c r="X221" i="16"/>
  <c r="X222" i="16"/>
  <c r="X202" i="15"/>
  <c r="X203" i="15"/>
  <c r="X204" i="15"/>
  <c r="X205" i="15"/>
  <c r="X206" i="15"/>
  <c r="X207" i="15"/>
  <c r="X208" i="15"/>
  <c r="X209" i="15"/>
  <c r="X210" i="15"/>
  <c r="X211" i="15"/>
  <c r="X212" i="15"/>
  <c r="X213" i="15"/>
  <c r="X214" i="15"/>
  <c r="X215" i="15"/>
  <c r="X216" i="15"/>
  <c r="X217" i="15"/>
  <c r="X218" i="15"/>
  <c r="X219" i="15"/>
  <c r="X220" i="15"/>
  <c r="X221" i="15"/>
  <c r="X222" i="15"/>
  <c r="X202" i="14"/>
  <c r="X203" i="14"/>
  <c r="X204" i="14"/>
  <c r="X205" i="14"/>
  <c r="X206" i="14"/>
  <c r="X207" i="14"/>
  <c r="X208" i="14"/>
  <c r="X209" i="14"/>
  <c r="X210" i="14"/>
  <c r="X211" i="14"/>
  <c r="X212" i="14"/>
  <c r="X213" i="14"/>
  <c r="X214" i="14"/>
  <c r="X215" i="14"/>
  <c r="X216" i="14"/>
  <c r="X217" i="14"/>
  <c r="X218" i="14"/>
  <c r="X219" i="14"/>
  <c r="X220" i="14"/>
  <c r="X221" i="14"/>
  <c r="X222" i="14"/>
  <c r="X202" i="13"/>
  <c r="X203" i="13"/>
  <c r="X204" i="13"/>
  <c r="X205" i="13"/>
  <c r="X206" i="13"/>
  <c r="X207" i="13"/>
  <c r="X208" i="13"/>
  <c r="X209" i="13"/>
  <c r="X210" i="13"/>
  <c r="X211" i="13"/>
  <c r="X212" i="13"/>
  <c r="X213" i="13"/>
  <c r="X214" i="13"/>
  <c r="X215" i="13"/>
  <c r="X216" i="13"/>
  <c r="X217" i="13"/>
  <c r="X218" i="13"/>
  <c r="X219" i="13"/>
  <c r="X220" i="13"/>
  <c r="X221" i="13"/>
  <c r="X222" i="13"/>
  <c r="V202" i="12"/>
  <c r="V203" i="12"/>
  <c r="V204" i="12"/>
  <c r="V205" i="12"/>
  <c r="V206" i="12"/>
  <c r="V207" i="12"/>
  <c r="V208" i="12"/>
  <c r="V209" i="12"/>
  <c r="V210" i="12"/>
  <c r="V211" i="12"/>
  <c r="V212" i="12"/>
  <c r="V213" i="12"/>
  <c r="V214" i="12"/>
  <c r="V215" i="12"/>
  <c r="V216" i="12"/>
  <c r="V217" i="12"/>
  <c r="V218" i="12"/>
  <c r="V219" i="12"/>
  <c r="V220" i="12"/>
  <c r="V221" i="12"/>
  <c r="V222" i="12"/>
  <c r="V202" i="11"/>
  <c r="V203" i="11"/>
  <c r="V204" i="11"/>
  <c r="V205" i="11"/>
  <c r="V206" i="11"/>
  <c r="V207" i="11"/>
  <c r="V208" i="11"/>
  <c r="V209" i="11"/>
  <c r="V210" i="11"/>
  <c r="V211" i="11"/>
  <c r="V212" i="11"/>
  <c r="V213" i="11"/>
  <c r="V214" i="11"/>
  <c r="V215" i="11"/>
  <c r="V216" i="11"/>
  <c r="V217" i="11"/>
  <c r="V218" i="11"/>
  <c r="V219" i="11"/>
  <c r="V220" i="11"/>
  <c r="V221" i="11"/>
  <c r="V222" i="11"/>
  <c r="V202" i="10"/>
  <c r="V203" i="10"/>
  <c r="V204" i="10"/>
  <c r="V205" i="10"/>
  <c r="V206" i="10"/>
  <c r="V207" i="10"/>
  <c r="V208" i="10"/>
  <c r="V209" i="10"/>
  <c r="V210" i="10"/>
  <c r="V211" i="10"/>
  <c r="V212" i="10"/>
  <c r="V213" i="10"/>
  <c r="V214" i="10"/>
  <c r="V215" i="10"/>
  <c r="V216" i="10"/>
  <c r="V217" i="10"/>
  <c r="V218" i="10"/>
  <c r="V219" i="10"/>
  <c r="V220" i="10"/>
  <c r="V221" i="10"/>
  <c r="V222" i="10"/>
  <c r="Y202" i="9"/>
  <c r="Y203" i="9"/>
  <c r="Y204" i="9"/>
  <c r="Y205" i="9"/>
  <c r="Y206" i="9"/>
  <c r="Y207" i="9"/>
  <c r="Y208" i="9"/>
  <c r="Y209" i="9"/>
  <c r="Y210" i="9"/>
  <c r="Y211" i="9"/>
  <c r="Y212" i="9"/>
  <c r="Y213" i="9"/>
  <c r="Y214" i="9"/>
  <c r="Y215" i="9"/>
  <c r="Y216" i="9"/>
  <c r="Y217" i="9"/>
  <c r="Y218" i="9"/>
  <c r="Y219" i="9"/>
  <c r="Y220" i="9"/>
  <c r="Y221" i="9"/>
  <c r="Y222" i="9"/>
  <c r="X202" i="8"/>
  <c r="X203" i="8"/>
  <c r="X204" i="8"/>
  <c r="X205" i="8"/>
  <c r="X206" i="8"/>
  <c r="X207" i="8"/>
  <c r="X208" i="8"/>
  <c r="X209" i="8"/>
  <c r="X210" i="8"/>
  <c r="X211" i="8"/>
  <c r="X212" i="8"/>
  <c r="X213" i="8"/>
  <c r="X214" i="8"/>
  <c r="X215" i="8"/>
  <c r="X216" i="8"/>
  <c r="X217" i="8"/>
  <c r="X218" i="8"/>
  <c r="X219" i="8"/>
  <c r="X220" i="8"/>
  <c r="X221" i="8"/>
  <c r="X222" i="8"/>
  <c r="V81" i="7"/>
  <c r="V82" i="7"/>
  <c r="V83" i="7"/>
  <c r="V84" i="7"/>
  <c r="V86" i="7"/>
  <c r="V87" i="7"/>
  <c r="V89" i="7"/>
  <c r="V90" i="7"/>
  <c r="V91" i="7"/>
  <c r="V92" i="7"/>
  <c r="V93" i="7"/>
  <c r="V94" i="7"/>
  <c r="V95" i="7"/>
  <c r="V96" i="7"/>
  <c r="V97" i="7"/>
  <c r="V98" i="7"/>
  <c r="V99" i="7"/>
  <c r="V100" i="7"/>
  <c r="V101" i="7"/>
  <c r="V102" i="7"/>
  <c r="V104" i="7"/>
  <c r="V105" i="7"/>
  <c r="V106" i="7"/>
  <c r="V107" i="7"/>
  <c r="V108" i="7"/>
  <c r="V109" i="7"/>
  <c r="V110" i="7"/>
  <c r="V111" i="7"/>
  <c r="V112" i="7"/>
  <c r="V113" i="7"/>
  <c r="V114" i="7"/>
  <c r="V115" i="7"/>
  <c r="V116" i="7"/>
  <c r="V117" i="7"/>
  <c r="V118" i="7"/>
  <c r="V119" i="7"/>
  <c r="V120" i="7"/>
  <c r="V121" i="7"/>
  <c r="V122" i="7"/>
  <c r="V123" i="7"/>
  <c r="V124" i="7"/>
  <c r="V125" i="7"/>
  <c r="V126" i="7"/>
  <c r="V127" i="7"/>
  <c r="V128" i="7"/>
  <c r="V129" i="7"/>
  <c r="V130" i="7"/>
  <c r="V131" i="7"/>
  <c r="V132" i="7"/>
  <c r="V133" i="7"/>
  <c r="V134" i="7"/>
  <c r="V135" i="7"/>
  <c r="V136" i="7"/>
  <c r="V137" i="7"/>
  <c r="V138" i="7"/>
  <c r="V139" i="7"/>
  <c r="V140" i="7"/>
  <c r="V141" i="7"/>
  <c r="V142" i="7"/>
  <c r="V143" i="7"/>
  <c r="V144" i="7"/>
  <c r="V145" i="7"/>
  <c r="V146" i="7"/>
  <c r="V147" i="7"/>
  <c r="V148" i="7"/>
  <c r="V149" i="7"/>
  <c r="V150" i="7"/>
  <c r="V151" i="7"/>
  <c r="V152" i="7"/>
  <c r="V153" i="7"/>
  <c r="V154" i="7"/>
  <c r="V155" i="7"/>
  <c r="V156" i="7"/>
  <c r="V157" i="7"/>
  <c r="V158" i="7"/>
  <c r="V159" i="7"/>
  <c r="V160" i="7"/>
  <c r="V161" i="7"/>
  <c r="V162" i="7"/>
  <c r="V163" i="7"/>
  <c r="V164" i="7"/>
  <c r="V165" i="7"/>
  <c r="V166" i="7"/>
  <c r="V167" i="7"/>
  <c r="V168" i="7"/>
  <c r="V169" i="7"/>
  <c r="V170" i="7"/>
  <c r="V171" i="7"/>
  <c r="V172" i="7"/>
  <c r="V173" i="7"/>
  <c r="V174" i="7"/>
  <c r="V175" i="7"/>
  <c r="V176" i="7"/>
  <c r="V177" i="7"/>
  <c r="V178" i="7"/>
  <c r="V179" i="7"/>
  <c r="V180" i="7"/>
  <c r="V181" i="7"/>
  <c r="V182" i="7"/>
  <c r="V183" i="7"/>
  <c r="V184" i="7"/>
  <c r="V185" i="7"/>
  <c r="V186" i="7"/>
  <c r="V187" i="7"/>
  <c r="V188" i="7"/>
  <c r="V189" i="7"/>
  <c r="V190" i="7"/>
  <c r="V191" i="7"/>
  <c r="V192" i="7"/>
  <c r="V193" i="7"/>
  <c r="V194" i="7"/>
  <c r="V195" i="7"/>
  <c r="V196" i="7"/>
  <c r="V197" i="7"/>
  <c r="V198" i="7"/>
  <c r="V199" i="7"/>
  <c r="V200" i="7"/>
  <c r="V201" i="7"/>
  <c r="V202" i="7"/>
  <c r="V203" i="7"/>
  <c r="V204" i="7"/>
  <c r="V205" i="7"/>
  <c r="V206" i="7"/>
  <c r="V207" i="7"/>
  <c r="V208" i="7"/>
  <c r="V209" i="7"/>
  <c r="V210" i="7"/>
  <c r="V211" i="7"/>
  <c r="V212" i="7"/>
  <c r="V213" i="7"/>
  <c r="V214" i="7"/>
  <c r="V215" i="7"/>
  <c r="V216" i="7"/>
  <c r="V217" i="7"/>
  <c r="V218" i="7"/>
  <c r="V219" i="7"/>
  <c r="V220" i="7"/>
  <c r="V221" i="7"/>
  <c r="V222" i="7"/>
  <c r="V81" i="6"/>
  <c r="V82" i="6"/>
  <c r="V83" i="6"/>
  <c r="V86" i="6"/>
  <c r="V88" i="6"/>
  <c r="V89" i="6"/>
  <c r="V91" i="6"/>
  <c r="V94" i="6"/>
  <c r="V96" i="6"/>
  <c r="V97" i="6"/>
  <c r="V98" i="6"/>
  <c r="V99" i="6"/>
  <c r="V100" i="6"/>
  <c r="V101" i="6"/>
  <c r="V102" i="6"/>
  <c r="V103" i="6"/>
  <c r="V104" i="6"/>
  <c r="V105" i="6"/>
  <c r="V106" i="6"/>
  <c r="V108" i="6"/>
  <c r="V110" i="6"/>
  <c r="V111" i="6"/>
  <c r="V112" i="6"/>
  <c r="V113" i="6"/>
  <c r="V114" i="6"/>
  <c r="V115" i="6"/>
  <c r="V116" i="6"/>
  <c r="V117" i="6"/>
  <c r="V118" i="6"/>
  <c r="V119" i="6"/>
  <c r="V120" i="6"/>
  <c r="V121" i="6"/>
  <c r="V122" i="6"/>
  <c r="V123" i="6"/>
  <c r="V124" i="6"/>
  <c r="V125" i="6"/>
  <c r="V126" i="6"/>
  <c r="V127" i="6"/>
  <c r="V128" i="6"/>
  <c r="V129" i="6"/>
  <c r="V130" i="6"/>
  <c r="V131" i="6"/>
  <c r="V132" i="6"/>
  <c r="V133" i="6"/>
  <c r="V134" i="6"/>
  <c r="V135" i="6"/>
  <c r="V136" i="6"/>
  <c r="V137" i="6"/>
  <c r="V138" i="6"/>
  <c r="V139" i="6"/>
  <c r="V140" i="6"/>
  <c r="V141" i="6"/>
  <c r="V142" i="6"/>
  <c r="V143" i="6"/>
  <c r="V144" i="6"/>
  <c r="V145" i="6"/>
  <c r="V146" i="6"/>
  <c r="V147" i="6"/>
  <c r="V148" i="6"/>
  <c r="V149" i="6"/>
  <c r="V150" i="6"/>
  <c r="V151" i="6"/>
  <c r="V152" i="6"/>
  <c r="V153" i="6"/>
  <c r="V154" i="6"/>
  <c r="V155" i="6"/>
  <c r="V156" i="6"/>
  <c r="V157" i="6"/>
  <c r="V158" i="6"/>
  <c r="V159" i="6"/>
  <c r="V160" i="6"/>
  <c r="V161" i="6"/>
  <c r="V162" i="6"/>
  <c r="V163" i="6"/>
  <c r="V164" i="6"/>
  <c r="V165" i="6"/>
  <c r="V166" i="6"/>
  <c r="V167" i="6"/>
  <c r="V168" i="6"/>
  <c r="V169" i="6"/>
  <c r="V170" i="6"/>
  <c r="V171" i="6"/>
  <c r="V172" i="6"/>
  <c r="V173" i="6"/>
  <c r="V174" i="6"/>
  <c r="V175" i="6"/>
  <c r="V176" i="6"/>
  <c r="V177" i="6"/>
  <c r="V178" i="6"/>
  <c r="V179" i="6"/>
  <c r="V180" i="6"/>
  <c r="V181" i="6"/>
  <c r="V182" i="6"/>
  <c r="V183" i="6"/>
  <c r="V184" i="6"/>
  <c r="V185" i="6"/>
  <c r="V186" i="6"/>
  <c r="V187" i="6"/>
  <c r="V188" i="6"/>
  <c r="V189" i="6"/>
  <c r="V190" i="6"/>
  <c r="V191" i="6"/>
  <c r="V192" i="6"/>
  <c r="V193" i="6"/>
  <c r="V194" i="6"/>
  <c r="V195" i="6"/>
  <c r="V196" i="6"/>
  <c r="V197" i="6"/>
  <c r="V198" i="6"/>
  <c r="V199" i="6"/>
  <c r="V200" i="6"/>
  <c r="V201" i="6"/>
  <c r="V202" i="6"/>
  <c r="V203" i="6"/>
  <c r="V204" i="6"/>
  <c r="V205" i="6"/>
  <c r="V206" i="6"/>
  <c r="V207" i="6"/>
  <c r="V208" i="6"/>
  <c r="V209" i="6"/>
  <c r="V210" i="6"/>
  <c r="V211" i="6"/>
  <c r="V212" i="6"/>
  <c r="V213" i="6"/>
  <c r="V214" i="6"/>
  <c r="V215" i="6"/>
  <c r="V216" i="6"/>
  <c r="V217" i="6"/>
  <c r="V218" i="6"/>
  <c r="V219" i="6"/>
  <c r="V220" i="6"/>
  <c r="V221" i="6"/>
  <c r="V222" i="6"/>
  <c r="V61" i="5"/>
  <c r="V62" i="5"/>
  <c r="V64" i="5"/>
  <c r="V66" i="5"/>
  <c r="V67" i="5"/>
  <c r="V68" i="5"/>
  <c r="V69" i="5"/>
  <c r="V70" i="5"/>
  <c r="V71" i="5"/>
  <c r="V72" i="5"/>
  <c r="V73" i="5"/>
  <c r="V74" i="5"/>
  <c r="V75" i="5"/>
  <c r="V76" i="5"/>
  <c r="V78" i="5"/>
  <c r="V80" i="5"/>
  <c r="V82" i="5"/>
  <c r="V84" i="5"/>
  <c r="V86" i="5"/>
  <c r="V87" i="5"/>
  <c r="V88" i="5"/>
  <c r="V89" i="5"/>
  <c r="V90" i="5"/>
  <c r="V91" i="5"/>
  <c r="V92" i="5"/>
  <c r="V93" i="5"/>
  <c r="V94" i="5"/>
  <c r="V95" i="5"/>
  <c r="V96" i="5"/>
  <c r="V97" i="5"/>
  <c r="V98" i="5"/>
  <c r="V99" i="5"/>
  <c r="V100" i="5"/>
  <c r="V101" i="5"/>
  <c r="V102" i="5"/>
  <c r="V103" i="5"/>
  <c r="V104" i="5"/>
  <c r="V105" i="5"/>
  <c r="V106" i="5"/>
  <c r="V107" i="5"/>
  <c r="V108" i="5"/>
  <c r="V109" i="5"/>
  <c r="V110" i="5"/>
  <c r="V112" i="5"/>
  <c r="V114" i="5"/>
  <c r="V115" i="5"/>
  <c r="V116" i="5"/>
  <c r="V117" i="5"/>
  <c r="V118" i="5"/>
  <c r="V119" i="5"/>
  <c r="V120" i="5"/>
  <c r="V121" i="5"/>
  <c r="V122" i="5"/>
  <c r="V123" i="5"/>
  <c r="V124" i="5"/>
  <c r="V125" i="5"/>
  <c r="V126" i="5"/>
  <c r="V127" i="5"/>
  <c r="V128" i="5"/>
  <c r="V129" i="5"/>
  <c r="V130" i="5"/>
  <c r="V131" i="5"/>
  <c r="V132" i="5"/>
  <c r="V133" i="5"/>
  <c r="V134" i="5"/>
  <c r="V135" i="5"/>
  <c r="V136" i="5"/>
  <c r="V137" i="5"/>
  <c r="V138" i="5"/>
  <c r="V139" i="5"/>
  <c r="V140" i="5"/>
  <c r="V141" i="5"/>
  <c r="V142" i="5"/>
  <c r="V143" i="5"/>
  <c r="V144" i="5"/>
  <c r="V145" i="5"/>
  <c r="V146" i="5"/>
  <c r="V147" i="5"/>
  <c r="V148" i="5"/>
  <c r="V149" i="5"/>
  <c r="V150" i="5"/>
  <c r="V151" i="5"/>
  <c r="V152" i="5"/>
  <c r="V153" i="5"/>
  <c r="V154" i="5"/>
  <c r="V155" i="5"/>
  <c r="V156" i="5"/>
  <c r="V157" i="5"/>
  <c r="V158" i="5"/>
  <c r="V159" i="5"/>
  <c r="V160" i="5"/>
  <c r="V161" i="5"/>
  <c r="V162" i="5"/>
  <c r="V163" i="5"/>
  <c r="V164" i="5"/>
  <c r="V165" i="5"/>
  <c r="V166" i="5"/>
  <c r="V167" i="5"/>
  <c r="V168" i="5"/>
  <c r="V169" i="5"/>
  <c r="V170" i="5"/>
  <c r="V171" i="5"/>
  <c r="V172" i="5"/>
  <c r="V173" i="5"/>
  <c r="V174" i="5"/>
  <c r="V175" i="5"/>
  <c r="V176" i="5"/>
  <c r="V177" i="5"/>
  <c r="V178" i="5"/>
  <c r="V179" i="5"/>
  <c r="V180" i="5"/>
  <c r="V181" i="5"/>
  <c r="V182" i="5"/>
  <c r="V183" i="5"/>
  <c r="V184" i="5"/>
  <c r="V185" i="5"/>
  <c r="V186" i="5"/>
  <c r="V187" i="5"/>
  <c r="V188" i="5"/>
  <c r="V189" i="5"/>
  <c r="V190" i="5"/>
  <c r="V191" i="5"/>
  <c r="V192" i="5"/>
  <c r="V193" i="5"/>
  <c r="V194" i="5"/>
  <c r="V195" i="5"/>
  <c r="V196" i="5"/>
  <c r="V197" i="5"/>
  <c r="V198" i="5"/>
  <c r="V199" i="5"/>
  <c r="V200" i="5"/>
  <c r="V201" i="5"/>
  <c r="V202" i="5"/>
  <c r="V203" i="5"/>
  <c r="V204" i="5"/>
  <c r="V205" i="5"/>
  <c r="V206" i="5"/>
  <c r="V207" i="5"/>
  <c r="V208" i="5"/>
  <c r="V209" i="5"/>
  <c r="V210" i="5"/>
  <c r="V211" i="5"/>
  <c r="V212" i="5"/>
  <c r="V213" i="5"/>
  <c r="V214" i="5"/>
  <c r="V215" i="5"/>
  <c r="V216" i="5"/>
  <c r="V217" i="5"/>
  <c r="V218" i="5"/>
  <c r="V219" i="5"/>
  <c r="V220" i="5"/>
  <c r="V221" i="5"/>
  <c r="V222" i="5"/>
  <c r="V52" i="4"/>
  <c r="V54" i="4"/>
  <c r="V56" i="4"/>
  <c r="V58" i="4"/>
  <c r="V60" i="4"/>
  <c r="V62" i="4"/>
  <c r="V64" i="4"/>
  <c r="V65" i="4"/>
  <c r="V66" i="4"/>
  <c r="V67" i="4"/>
  <c r="V68" i="4"/>
  <c r="V69" i="4"/>
  <c r="V71" i="4"/>
  <c r="V73" i="4"/>
  <c r="V74" i="4"/>
  <c r="V75" i="4"/>
  <c r="V76" i="4"/>
  <c r="V77" i="4"/>
  <c r="V78" i="4"/>
  <c r="V79" i="4"/>
  <c r="V80" i="4"/>
  <c r="V81" i="4"/>
  <c r="V82" i="4"/>
  <c r="V83" i="4"/>
  <c r="V84" i="4"/>
  <c r="V85" i="4"/>
  <c r="V86" i="4"/>
  <c r="V87" i="4"/>
  <c r="V88" i="4"/>
  <c r="V89" i="4"/>
  <c r="V90" i="4"/>
  <c r="V91" i="4"/>
  <c r="V92" i="4"/>
  <c r="V93" i="4"/>
  <c r="V94" i="4"/>
  <c r="V95" i="4"/>
  <c r="V96" i="4"/>
  <c r="V97" i="4"/>
  <c r="V98" i="4"/>
  <c r="V99" i="4"/>
  <c r="V100" i="4"/>
  <c r="V101" i="4"/>
  <c r="V102" i="4"/>
  <c r="V103" i="4"/>
  <c r="V104" i="4"/>
  <c r="V105" i="4"/>
  <c r="V106" i="4"/>
  <c r="V107" i="4"/>
  <c r="V108" i="4"/>
  <c r="V109" i="4"/>
  <c r="V111" i="4"/>
  <c r="V113" i="4"/>
  <c r="V114" i="4"/>
  <c r="V115" i="4"/>
  <c r="V116" i="4"/>
  <c r="V117" i="4"/>
  <c r="V118" i="4"/>
  <c r="V119" i="4"/>
  <c r="V120" i="4"/>
  <c r="V121" i="4"/>
  <c r="V122" i="4"/>
  <c r="V123" i="4"/>
  <c r="V124" i="4"/>
  <c r="V125" i="4"/>
  <c r="V126" i="4"/>
  <c r="V127" i="4"/>
  <c r="V128" i="4"/>
  <c r="V129" i="4"/>
  <c r="V130" i="4"/>
  <c r="V131" i="4"/>
  <c r="V132" i="4"/>
  <c r="V133" i="4"/>
  <c r="V134" i="4"/>
  <c r="V135" i="4"/>
  <c r="V136" i="4"/>
  <c r="V137" i="4"/>
  <c r="V138" i="4"/>
  <c r="V139" i="4"/>
  <c r="V140" i="4"/>
  <c r="V141" i="4"/>
  <c r="V142" i="4"/>
  <c r="V143" i="4"/>
  <c r="V144" i="4"/>
  <c r="V145" i="4"/>
  <c r="V146" i="4"/>
  <c r="V147" i="4"/>
  <c r="V148" i="4"/>
  <c r="V149" i="4"/>
  <c r="V150" i="4"/>
  <c r="V151" i="4"/>
  <c r="V152" i="4"/>
  <c r="V153" i="4"/>
  <c r="V154" i="4"/>
  <c r="V155" i="4"/>
  <c r="V156" i="4"/>
  <c r="V157" i="4"/>
  <c r="V158" i="4"/>
  <c r="V159" i="4"/>
  <c r="V160" i="4"/>
  <c r="V161" i="4"/>
  <c r="V162" i="4"/>
  <c r="V163" i="4"/>
  <c r="V164" i="4"/>
  <c r="V165" i="4"/>
  <c r="V166" i="4"/>
  <c r="V167" i="4"/>
  <c r="V168" i="4"/>
  <c r="V169" i="4"/>
  <c r="V170" i="4"/>
  <c r="V171" i="4"/>
  <c r="V172" i="4"/>
  <c r="V173" i="4"/>
  <c r="V174" i="4"/>
  <c r="V175" i="4"/>
  <c r="V176" i="4"/>
  <c r="V177" i="4"/>
  <c r="V178" i="4"/>
  <c r="V179" i="4"/>
  <c r="V180" i="4"/>
  <c r="V181" i="4"/>
  <c r="V182" i="4"/>
  <c r="V183" i="4"/>
  <c r="V184" i="4"/>
  <c r="V185" i="4"/>
  <c r="V186" i="4"/>
  <c r="V187" i="4"/>
  <c r="V188" i="4"/>
  <c r="V189" i="4"/>
  <c r="V190" i="4"/>
  <c r="V191" i="4"/>
  <c r="V192" i="4"/>
  <c r="V193" i="4"/>
  <c r="V194" i="4"/>
  <c r="V195" i="4"/>
  <c r="V196" i="4"/>
  <c r="V197" i="4"/>
  <c r="V198" i="4"/>
  <c r="V199" i="4"/>
  <c r="V200" i="4"/>
  <c r="V201" i="4"/>
  <c r="V202" i="4"/>
  <c r="V203" i="4"/>
  <c r="V204" i="4"/>
  <c r="V205" i="4"/>
  <c r="V206" i="4"/>
  <c r="V207" i="4"/>
  <c r="V208" i="4"/>
  <c r="V209" i="4"/>
  <c r="V210" i="4"/>
  <c r="V211" i="4"/>
  <c r="V212" i="4"/>
  <c r="V213" i="4"/>
  <c r="V214" i="4"/>
  <c r="V215" i="4"/>
  <c r="V216" i="4"/>
  <c r="V217" i="4"/>
  <c r="V218" i="4"/>
  <c r="V219" i="4"/>
  <c r="V220" i="4"/>
  <c r="V221" i="4"/>
  <c r="V222" i="4"/>
  <c r="V222" i="3"/>
  <c r="V221" i="3"/>
  <c r="V220" i="3"/>
  <c r="V219" i="3"/>
  <c r="V218" i="3"/>
  <c r="V217" i="3"/>
  <c r="V216" i="3"/>
  <c r="V215" i="3"/>
  <c r="V214" i="3"/>
  <c r="V213" i="3"/>
  <c r="V212" i="3"/>
  <c r="V211" i="3"/>
  <c r="V210" i="3"/>
  <c r="V209" i="3"/>
  <c r="V208" i="3"/>
  <c r="V207" i="3"/>
  <c r="V206" i="3"/>
  <c r="V205" i="3"/>
  <c r="V204" i="3"/>
  <c r="V203" i="3"/>
  <c r="V202" i="3"/>
  <c r="V201" i="3"/>
  <c r="V200" i="3"/>
  <c r="V199" i="3"/>
  <c r="V198" i="3"/>
  <c r="V197" i="3"/>
  <c r="V196" i="3"/>
  <c r="V195" i="3"/>
  <c r="V194" i="3"/>
  <c r="V193" i="3"/>
  <c r="V192" i="3"/>
  <c r="V191" i="3"/>
  <c r="V190" i="3"/>
  <c r="V189" i="3"/>
  <c r="V188" i="3"/>
  <c r="V187" i="3"/>
  <c r="V186" i="3"/>
  <c r="V185" i="3"/>
  <c r="V184" i="3"/>
  <c r="V183" i="3"/>
  <c r="V182" i="3"/>
  <c r="V181" i="3"/>
  <c r="V180" i="3"/>
  <c r="V179" i="3"/>
  <c r="V178" i="3"/>
  <c r="V177" i="3"/>
  <c r="V176" i="3"/>
  <c r="V175" i="3"/>
  <c r="V174" i="3"/>
  <c r="V173" i="3"/>
  <c r="V172" i="3"/>
  <c r="V171" i="3"/>
  <c r="V170" i="3"/>
  <c r="V169" i="3"/>
  <c r="V168" i="3"/>
  <c r="V167" i="3"/>
  <c r="V166" i="3"/>
  <c r="V165" i="3"/>
  <c r="V164" i="3"/>
  <c r="V163" i="3"/>
  <c r="V162" i="3"/>
  <c r="V161" i="3"/>
  <c r="V160" i="3"/>
  <c r="V159" i="3"/>
  <c r="V158" i="3"/>
  <c r="V157" i="3"/>
  <c r="V156" i="3"/>
  <c r="V155" i="3"/>
  <c r="V154" i="3"/>
  <c r="V153" i="3"/>
  <c r="V152" i="3"/>
  <c r="V151" i="3"/>
  <c r="V150" i="3"/>
  <c r="V149" i="3"/>
  <c r="V148" i="3"/>
  <c r="V147" i="3"/>
  <c r="V146" i="3"/>
  <c r="V145" i="3"/>
  <c r="V144" i="3"/>
  <c r="V143" i="3"/>
  <c r="V142" i="3"/>
  <c r="V141" i="3"/>
  <c r="V140" i="3"/>
  <c r="V139" i="3"/>
  <c r="V138" i="3"/>
  <c r="V137" i="3"/>
  <c r="V136" i="3"/>
  <c r="V135" i="3"/>
  <c r="V134" i="3"/>
  <c r="V133" i="3"/>
  <c r="V132" i="3"/>
  <c r="V131" i="3"/>
  <c r="V130" i="3"/>
  <c r="V129" i="3"/>
  <c r="V128" i="3"/>
  <c r="V127" i="3"/>
  <c r="V126" i="3"/>
  <c r="V125" i="3"/>
  <c r="V124" i="3"/>
  <c r="V123" i="3"/>
  <c r="V122" i="3"/>
  <c r="V121" i="3"/>
  <c r="V120" i="3"/>
  <c r="V119" i="3"/>
  <c r="V118" i="3"/>
  <c r="V117" i="3"/>
  <c r="V116" i="3"/>
  <c r="V115" i="3"/>
  <c r="V114" i="3"/>
  <c r="V113" i="3"/>
  <c r="V112" i="3"/>
  <c r="V111" i="3"/>
  <c r="V110" i="3"/>
  <c r="V109" i="3"/>
  <c r="V108" i="3"/>
  <c r="V107" i="3"/>
  <c r="V106" i="3"/>
  <c r="V105" i="3"/>
  <c r="V104" i="3"/>
  <c r="V103" i="3"/>
  <c r="V102" i="3"/>
  <c r="V101" i="3"/>
  <c r="V100" i="3"/>
  <c r="V99" i="3"/>
  <c r="V98" i="3"/>
  <c r="V97" i="3"/>
  <c r="V96" i="3"/>
  <c r="V95" i="3"/>
  <c r="V94" i="3"/>
  <c r="V93" i="3"/>
  <c r="V92" i="3"/>
  <c r="V91" i="3"/>
  <c r="V90" i="3"/>
  <c r="V89" i="3"/>
  <c r="V88" i="3"/>
  <c r="V87" i="3"/>
  <c r="V86" i="3"/>
  <c r="V85" i="3"/>
  <c r="V84" i="3"/>
  <c r="V83" i="3"/>
  <c r="V82" i="3"/>
  <c r="V81" i="3"/>
  <c r="V80" i="3"/>
  <c r="V79" i="3"/>
  <c r="V78" i="3"/>
  <c r="V77" i="3"/>
  <c r="V76" i="3"/>
  <c r="V75" i="3"/>
  <c r="V74" i="3"/>
  <c r="V73" i="3"/>
  <c r="V72" i="3"/>
  <c r="V71" i="3"/>
  <c r="V70" i="3"/>
  <c r="V69" i="3"/>
  <c r="V68" i="3"/>
  <c r="V67" i="3"/>
  <c r="V66" i="3"/>
  <c r="V65" i="3"/>
  <c r="V64" i="3"/>
  <c r="V63" i="3"/>
  <c r="V62" i="3"/>
  <c r="V61" i="3"/>
  <c r="V60" i="3"/>
  <c r="V59" i="3"/>
  <c r="V58" i="3"/>
  <c r="V57" i="3"/>
  <c r="V56" i="3"/>
  <c r="V55" i="3"/>
  <c r="V54" i="3"/>
  <c r="V53" i="3"/>
  <c r="V52" i="3"/>
  <c r="V51" i="3"/>
  <c r="V49" i="3"/>
  <c r="V48" i="3"/>
  <c r="V47" i="3"/>
  <c r="V46" i="3"/>
  <c r="V45" i="3"/>
  <c r="V44" i="3"/>
  <c r="V42" i="3"/>
  <c r="V41" i="3"/>
  <c r="V39" i="3"/>
  <c r="V38" i="3"/>
  <c r="V46" i="2"/>
  <c r="V47" i="2"/>
  <c r="V49" i="2"/>
  <c r="V50" i="2"/>
  <c r="V51" i="2"/>
  <c r="V52" i="2"/>
  <c r="V53" i="2"/>
  <c r="V54" i="2"/>
  <c r="V55" i="2"/>
  <c r="V57" i="2"/>
  <c r="V58" i="2"/>
  <c r="V59" i="2"/>
  <c r="V60" i="2"/>
  <c r="V61" i="2"/>
  <c r="V62" i="2"/>
  <c r="V63" i="2"/>
  <c r="V64" i="2"/>
  <c r="V65" i="2"/>
  <c r="V66" i="2"/>
  <c r="V67" i="2"/>
  <c r="V68" i="2"/>
  <c r="V69" i="2"/>
  <c r="V70" i="2"/>
  <c r="V71" i="2"/>
  <c r="V72" i="2"/>
  <c r="V73" i="2"/>
  <c r="V74" i="2"/>
  <c r="V75" i="2"/>
  <c r="V76" i="2"/>
  <c r="V77" i="2"/>
  <c r="V78" i="2"/>
  <c r="V79" i="2"/>
  <c r="V80" i="2"/>
  <c r="V81" i="2"/>
  <c r="V82" i="2"/>
  <c r="V83" i="2"/>
  <c r="V84" i="2"/>
  <c r="V85" i="2"/>
  <c r="V86" i="2"/>
  <c r="V87" i="2"/>
  <c r="V88" i="2"/>
  <c r="V89" i="2"/>
  <c r="V90" i="2"/>
  <c r="V91" i="2"/>
  <c r="V92" i="2"/>
  <c r="V93" i="2"/>
  <c r="V94" i="2"/>
  <c r="V95" i="2"/>
  <c r="V96" i="2"/>
  <c r="V97" i="2"/>
  <c r="V98" i="2"/>
  <c r="V99" i="2"/>
  <c r="V100" i="2"/>
  <c r="V101" i="2"/>
  <c r="V102" i="2"/>
  <c r="V103" i="2"/>
  <c r="V104" i="2"/>
  <c r="V105" i="2"/>
  <c r="V106" i="2"/>
  <c r="V107" i="2"/>
  <c r="V108" i="2"/>
  <c r="V109" i="2"/>
  <c r="V110" i="2"/>
  <c r="V111" i="2"/>
  <c r="V112" i="2"/>
  <c r="V113" i="2"/>
  <c r="V114" i="2"/>
  <c r="V115" i="2"/>
  <c r="V116" i="2"/>
  <c r="V117" i="2"/>
  <c r="V118" i="2"/>
  <c r="V119" i="2"/>
  <c r="V120" i="2"/>
  <c r="V121" i="2"/>
  <c r="V122" i="2"/>
  <c r="V123" i="2"/>
  <c r="V124" i="2"/>
  <c r="V125" i="2"/>
  <c r="V126" i="2"/>
  <c r="V127" i="2"/>
  <c r="V128" i="2"/>
  <c r="V129" i="2"/>
  <c r="V130" i="2"/>
  <c r="V131" i="2"/>
  <c r="V132" i="2"/>
  <c r="V133" i="2"/>
  <c r="V134" i="2"/>
  <c r="V135" i="2"/>
  <c r="V136" i="2"/>
  <c r="V137" i="2"/>
  <c r="V138" i="2"/>
  <c r="V139" i="2"/>
  <c r="V140" i="2"/>
  <c r="V141" i="2"/>
  <c r="V142" i="2"/>
  <c r="V143" i="2"/>
  <c r="V144" i="2"/>
  <c r="V145" i="2"/>
  <c r="V146" i="2"/>
  <c r="V147" i="2"/>
  <c r="V148" i="2"/>
  <c r="V149" i="2"/>
  <c r="V150" i="2"/>
  <c r="V151" i="2"/>
  <c r="V152" i="2"/>
  <c r="V153" i="2"/>
  <c r="V154" i="2"/>
  <c r="V155" i="2"/>
  <c r="V156" i="2"/>
  <c r="V157" i="2"/>
  <c r="V158" i="2"/>
  <c r="V159" i="2"/>
  <c r="V160" i="2"/>
  <c r="V161" i="2"/>
  <c r="V162" i="2"/>
  <c r="V163" i="2"/>
  <c r="V164" i="2"/>
  <c r="V165" i="2"/>
  <c r="V166" i="2"/>
  <c r="V167" i="2"/>
  <c r="V168" i="2"/>
  <c r="V169" i="2"/>
  <c r="V170" i="2"/>
  <c r="V171" i="2"/>
  <c r="V172" i="2"/>
  <c r="V173" i="2"/>
  <c r="V174" i="2"/>
  <c r="V175" i="2"/>
  <c r="V176" i="2"/>
  <c r="V177" i="2"/>
  <c r="V178" i="2"/>
  <c r="V179" i="2"/>
  <c r="V180" i="2"/>
  <c r="V181" i="2"/>
  <c r="V182" i="2"/>
  <c r="V183" i="2"/>
  <c r="V184" i="2"/>
  <c r="V185" i="2"/>
  <c r="V186" i="2"/>
  <c r="V187" i="2"/>
  <c r="V188" i="2"/>
  <c r="V189" i="2"/>
  <c r="V190" i="2"/>
  <c r="V191" i="2"/>
  <c r="V192" i="2"/>
  <c r="V193" i="2"/>
  <c r="V194" i="2"/>
  <c r="V195" i="2"/>
  <c r="V196" i="2"/>
  <c r="V197" i="2"/>
  <c r="V198" i="2"/>
  <c r="V199" i="2"/>
  <c r="V200" i="2"/>
  <c r="V201" i="2"/>
  <c r="V202" i="2"/>
  <c r="V203" i="2"/>
  <c r="V204" i="2"/>
  <c r="V205" i="2"/>
  <c r="V206" i="2"/>
  <c r="V207" i="2"/>
  <c r="V208" i="2"/>
  <c r="V209" i="2"/>
  <c r="V210" i="2"/>
  <c r="V211" i="2"/>
  <c r="V212" i="2"/>
  <c r="V213" i="2"/>
  <c r="V214" i="2"/>
  <c r="V215" i="2"/>
  <c r="V216" i="2"/>
  <c r="V217" i="2"/>
  <c r="V218" i="2"/>
  <c r="V219" i="2"/>
  <c r="V220" i="2"/>
  <c r="V221" i="2"/>
  <c r="V222" i="2"/>
  <c r="W222" i="2" l="1"/>
  <c r="U222" i="2" s="1"/>
  <c r="T222" i="2"/>
  <c r="S222" i="2"/>
  <c r="W221" i="2"/>
  <c r="U221" i="2" s="1"/>
  <c r="T221" i="2"/>
  <c r="S221" i="2"/>
  <c r="W220" i="2"/>
  <c r="U220" i="2" s="1"/>
  <c r="T220" i="2"/>
  <c r="S220" i="2"/>
  <c r="W219" i="2"/>
  <c r="U219" i="2" s="1"/>
  <c r="T219" i="2"/>
  <c r="S219" i="2"/>
  <c r="W218" i="2"/>
  <c r="U218" i="2" s="1"/>
  <c r="T218" i="2"/>
  <c r="S218" i="2"/>
  <c r="W217" i="2"/>
  <c r="U217" i="2" s="1"/>
  <c r="T217" i="2"/>
  <c r="S217" i="2"/>
  <c r="W216" i="2"/>
  <c r="U216" i="2" s="1"/>
  <c r="T216" i="2"/>
  <c r="S216" i="2"/>
  <c r="W215" i="2"/>
  <c r="U215" i="2" s="1"/>
  <c r="T215" i="2"/>
  <c r="S215" i="2"/>
  <c r="W214" i="2"/>
  <c r="U214" i="2" s="1"/>
  <c r="T214" i="2"/>
  <c r="S214" i="2"/>
  <c r="W213" i="2"/>
  <c r="U213" i="2" s="1"/>
  <c r="T213" i="2"/>
  <c r="S213" i="2"/>
  <c r="W212" i="2"/>
  <c r="U212" i="2" s="1"/>
  <c r="T212" i="2"/>
  <c r="S212" i="2"/>
  <c r="W211" i="2"/>
  <c r="U211" i="2" s="1"/>
  <c r="T211" i="2"/>
  <c r="S211" i="2"/>
  <c r="W210" i="2"/>
  <c r="U210" i="2" s="1"/>
  <c r="T210" i="2"/>
  <c r="S210" i="2"/>
  <c r="W209" i="2"/>
  <c r="U209" i="2" s="1"/>
  <c r="T209" i="2"/>
  <c r="S209" i="2"/>
  <c r="W208" i="2"/>
  <c r="U208" i="2" s="1"/>
  <c r="T208" i="2"/>
  <c r="S208" i="2"/>
  <c r="W207" i="2"/>
  <c r="U207" i="2" s="1"/>
  <c r="T207" i="2"/>
  <c r="S207" i="2"/>
  <c r="W206" i="2"/>
  <c r="U206" i="2" s="1"/>
  <c r="T206" i="2"/>
  <c r="S206" i="2"/>
  <c r="W205" i="2"/>
  <c r="U205" i="2" s="1"/>
  <c r="T205" i="2"/>
  <c r="S205" i="2"/>
  <c r="W204" i="2"/>
  <c r="U204" i="2" s="1"/>
  <c r="T204" i="2"/>
  <c r="S204" i="2"/>
  <c r="W203" i="2"/>
  <c r="U203" i="2" s="1"/>
  <c r="T203" i="2"/>
  <c r="S203" i="2"/>
  <c r="W202" i="2"/>
  <c r="U202" i="2" s="1"/>
  <c r="T202" i="2"/>
  <c r="S202" i="2"/>
  <c r="W201" i="2"/>
  <c r="U201" i="2" s="1"/>
  <c r="T201" i="2"/>
  <c r="S201" i="2"/>
  <c r="W200" i="2"/>
  <c r="U200" i="2" s="1"/>
  <c r="T200" i="2"/>
  <c r="S200" i="2"/>
  <c r="W199" i="2"/>
  <c r="U199" i="2" s="1"/>
  <c r="T199" i="2"/>
  <c r="S199" i="2"/>
  <c r="W198" i="2"/>
  <c r="U198" i="2" s="1"/>
  <c r="T198" i="2"/>
  <c r="S198" i="2"/>
  <c r="W197" i="2"/>
  <c r="U197" i="2" s="1"/>
  <c r="T197" i="2"/>
  <c r="S197" i="2"/>
  <c r="W196" i="2"/>
  <c r="U196" i="2" s="1"/>
  <c r="T196" i="2"/>
  <c r="S196" i="2"/>
  <c r="W195" i="2"/>
  <c r="U195" i="2" s="1"/>
  <c r="T195" i="2"/>
  <c r="S195" i="2"/>
  <c r="W194" i="2"/>
  <c r="U194" i="2" s="1"/>
  <c r="T194" i="2"/>
  <c r="S194" i="2"/>
  <c r="W193" i="2"/>
  <c r="U193" i="2" s="1"/>
  <c r="T193" i="2"/>
  <c r="S193" i="2"/>
  <c r="W192" i="2"/>
  <c r="U192" i="2" s="1"/>
  <c r="T192" i="2"/>
  <c r="S192" i="2"/>
  <c r="W191" i="2"/>
  <c r="U191" i="2" s="1"/>
  <c r="T191" i="2"/>
  <c r="S191" i="2"/>
  <c r="W190" i="2"/>
  <c r="U190" i="2" s="1"/>
  <c r="T190" i="2"/>
  <c r="S190" i="2"/>
  <c r="W189" i="2"/>
  <c r="U189" i="2" s="1"/>
  <c r="T189" i="2"/>
  <c r="S189" i="2"/>
  <c r="W188" i="2"/>
  <c r="U188" i="2" s="1"/>
  <c r="T188" i="2"/>
  <c r="S188" i="2"/>
  <c r="W187" i="2"/>
  <c r="U187" i="2" s="1"/>
  <c r="T187" i="2"/>
  <c r="S187" i="2"/>
  <c r="W186" i="2"/>
  <c r="U186" i="2" s="1"/>
  <c r="T186" i="2"/>
  <c r="S186" i="2"/>
  <c r="W185" i="2"/>
  <c r="U185" i="2" s="1"/>
  <c r="T185" i="2"/>
  <c r="S185" i="2"/>
  <c r="W184" i="2"/>
  <c r="U184" i="2" s="1"/>
  <c r="T184" i="2"/>
  <c r="S184" i="2"/>
  <c r="W183" i="2"/>
  <c r="U183" i="2" s="1"/>
  <c r="T183" i="2"/>
  <c r="S183" i="2"/>
  <c r="W182" i="2"/>
  <c r="U182" i="2" s="1"/>
  <c r="T182" i="2"/>
  <c r="S182" i="2"/>
  <c r="W181" i="2"/>
  <c r="U181" i="2" s="1"/>
  <c r="T181" i="2"/>
  <c r="S181" i="2"/>
  <c r="W180" i="2"/>
  <c r="U180" i="2" s="1"/>
  <c r="T180" i="2"/>
  <c r="S180" i="2"/>
  <c r="W179" i="2"/>
  <c r="U179" i="2" s="1"/>
  <c r="T179" i="2"/>
  <c r="S179" i="2"/>
  <c r="W178" i="2"/>
  <c r="U178" i="2" s="1"/>
  <c r="T178" i="2"/>
  <c r="S178" i="2"/>
  <c r="W177" i="2"/>
  <c r="U177" i="2" s="1"/>
  <c r="T177" i="2"/>
  <c r="S177" i="2"/>
  <c r="W176" i="2"/>
  <c r="U176" i="2" s="1"/>
  <c r="T176" i="2"/>
  <c r="S176" i="2"/>
  <c r="W175" i="2"/>
  <c r="U175" i="2" s="1"/>
  <c r="T175" i="2"/>
  <c r="S175" i="2"/>
  <c r="W174" i="2"/>
  <c r="U174" i="2" s="1"/>
  <c r="T174" i="2"/>
  <c r="S174" i="2"/>
  <c r="W173" i="2"/>
  <c r="U173" i="2" s="1"/>
  <c r="T173" i="2"/>
  <c r="S173" i="2"/>
  <c r="W172" i="2"/>
  <c r="U172" i="2" s="1"/>
  <c r="T172" i="2"/>
  <c r="S172" i="2"/>
  <c r="W171" i="2"/>
  <c r="U171" i="2" s="1"/>
  <c r="T171" i="2"/>
  <c r="S171" i="2"/>
  <c r="W170" i="2"/>
  <c r="U170" i="2" s="1"/>
  <c r="T170" i="2"/>
  <c r="S170" i="2"/>
  <c r="W169" i="2"/>
  <c r="U169" i="2" s="1"/>
  <c r="T169" i="2"/>
  <c r="S169" i="2"/>
  <c r="W168" i="2"/>
  <c r="U168" i="2" s="1"/>
  <c r="T168" i="2"/>
  <c r="S168" i="2"/>
  <c r="W167" i="2"/>
  <c r="U167" i="2" s="1"/>
  <c r="T167" i="2"/>
  <c r="S167" i="2"/>
  <c r="W166" i="2"/>
  <c r="U166" i="2" s="1"/>
  <c r="T166" i="2"/>
  <c r="S166" i="2"/>
  <c r="W165" i="2"/>
  <c r="U165" i="2" s="1"/>
  <c r="T165" i="2"/>
  <c r="S165" i="2"/>
  <c r="W164" i="2"/>
  <c r="U164" i="2" s="1"/>
  <c r="T164" i="2"/>
  <c r="S164" i="2"/>
  <c r="W163" i="2"/>
  <c r="U163" i="2" s="1"/>
  <c r="T163" i="2"/>
  <c r="S163" i="2"/>
  <c r="W162" i="2"/>
  <c r="U162" i="2" s="1"/>
  <c r="T162" i="2"/>
  <c r="S162" i="2"/>
  <c r="W161" i="2"/>
  <c r="U161" i="2" s="1"/>
  <c r="T161" i="2"/>
  <c r="S161" i="2"/>
  <c r="W160" i="2"/>
  <c r="U160" i="2" s="1"/>
  <c r="T160" i="2"/>
  <c r="S160" i="2"/>
  <c r="W159" i="2"/>
  <c r="U159" i="2" s="1"/>
  <c r="T159" i="2"/>
  <c r="S159" i="2"/>
  <c r="W158" i="2"/>
  <c r="U158" i="2" s="1"/>
  <c r="T158" i="2"/>
  <c r="S158" i="2"/>
  <c r="W157" i="2"/>
  <c r="U157" i="2" s="1"/>
  <c r="T157" i="2"/>
  <c r="S157" i="2"/>
  <c r="W156" i="2"/>
  <c r="U156" i="2" s="1"/>
  <c r="T156" i="2"/>
  <c r="S156" i="2"/>
  <c r="W155" i="2"/>
  <c r="U155" i="2" s="1"/>
  <c r="T155" i="2"/>
  <c r="S155" i="2"/>
  <c r="W154" i="2"/>
  <c r="U154" i="2" s="1"/>
  <c r="T154" i="2"/>
  <c r="S154" i="2"/>
  <c r="W153" i="2"/>
  <c r="U153" i="2" s="1"/>
  <c r="T153" i="2"/>
  <c r="S153" i="2"/>
  <c r="W152" i="2"/>
  <c r="U152" i="2" s="1"/>
  <c r="T152" i="2"/>
  <c r="S152" i="2"/>
  <c r="W151" i="2"/>
  <c r="U151" i="2" s="1"/>
  <c r="T151" i="2"/>
  <c r="S151" i="2"/>
  <c r="W150" i="2"/>
  <c r="U150" i="2" s="1"/>
  <c r="T150" i="2"/>
  <c r="S150" i="2"/>
  <c r="W149" i="2"/>
  <c r="U149" i="2" s="1"/>
  <c r="T149" i="2"/>
  <c r="S149" i="2"/>
  <c r="W148" i="2"/>
  <c r="U148" i="2" s="1"/>
  <c r="T148" i="2"/>
  <c r="S148" i="2"/>
  <c r="W147" i="2"/>
  <c r="U147" i="2" s="1"/>
  <c r="T147" i="2"/>
  <c r="S147" i="2"/>
  <c r="W146" i="2"/>
  <c r="U146" i="2" s="1"/>
  <c r="T146" i="2"/>
  <c r="S146" i="2"/>
  <c r="W145" i="2"/>
  <c r="U145" i="2" s="1"/>
  <c r="T145" i="2"/>
  <c r="S145" i="2"/>
  <c r="W144" i="2"/>
  <c r="U144" i="2" s="1"/>
  <c r="T144" i="2"/>
  <c r="S144" i="2"/>
  <c r="W143" i="2"/>
  <c r="U143" i="2" s="1"/>
  <c r="T143" i="2"/>
  <c r="S143" i="2"/>
  <c r="W142" i="2"/>
  <c r="U142" i="2" s="1"/>
  <c r="T142" i="2"/>
  <c r="S142" i="2"/>
  <c r="W141" i="2"/>
  <c r="U141" i="2" s="1"/>
  <c r="T141" i="2"/>
  <c r="S141" i="2"/>
  <c r="W140" i="2"/>
  <c r="U140" i="2" s="1"/>
  <c r="T140" i="2"/>
  <c r="S140" i="2"/>
  <c r="W139" i="2"/>
  <c r="U139" i="2" s="1"/>
  <c r="T139" i="2"/>
  <c r="S139" i="2"/>
  <c r="W138" i="2"/>
  <c r="U138" i="2" s="1"/>
  <c r="T138" i="2"/>
  <c r="S138" i="2"/>
  <c r="W137" i="2"/>
  <c r="U137" i="2" s="1"/>
  <c r="T137" i="2"/>
  <c r="S137" i="2"/>
  <c r="W136" i="2"/>
  <c r="U136" i="2" s="1"/>
  <c r="T136" i="2"/>
  <c r="S136" i="2"/>
  <c r="W135" i="2"/>
  <c r="U135" i="2" s="1"/>
  <c r="T135" i="2"/>
  <c r="S135" i="2"/>
  <c r="W134" i="2"/>
  <c r="U134" i="2" s="1"/>
  <c r="T134" i="2"/>
  <c r="S134" i="2"/>
  <c r="W133" i="2"/>
  <c r="U133" i="2" s="1"/>
  <c r="T133" i="2"/>
  <c r="S133" i="2"/>
  <c r="W132" i="2"/>
  <c r="U132" i="2" s="1"/>
  <c r="T132" i="2"/>
  <c r="S132" i="2"/>
  <c r="W131" i="2"/>
  <c r="U131" i="2" s="1"/>
  <c r="T131" i="2"/>
  <c r="S131" i="2"/>
  <c r="W130" i="2"/>
  <c r="U130" i="2" s="1"/>
  <c r="T130" i="2"/>
  <c r="S130" i="2"/>
  <c r="W129" i="2"/>
  <c r="U129" i="2" s="1"/>
  <c r="T129" i="2"/>
  <c r="S129" i="2"/>
  <c r="W128" i="2"/>
  <c r="U128" i="2" s="1"/>
  <c r="T128" i="2"/>
  <c r="S128" i="2"/>
  <c r="W127" i="2"/>
  <c r="U127" i="2" s="1"/>
  <c r="T127" i="2"/>
  <c r="S127" i="2"/>
  <c r="W126" i="2"/>
  <c r="U126" i="2" s="1"/>
  <c r="T126" i="2"/>
  <c r="S126" i="2"/>
  <c r="W125" i="2"/>
  <c r="U125" i="2" s="1"/>
  <c r="T125" i="2"/>
  <c r="S125" i="2"/>
  <c r="W124" i="2"/>
  <c r="U124" i="2" s="1"/>
  <c r="T124" i="2"/>
  <c r="S124" i="2"/>
  <c r="W123" i="2"/>
  <c r="U123" i="2" s="1"/>
  <c r="T123" i="2"/>
  <c r="S123" i="2"/>
  <c r="W122" i="2"/>
  <c r="U122" i="2" s="1"/>
  <c r="T122" i="2"/>
  <c r="S122" i="2"/>
  <c r="W121" i="2"/>
  <c r="U121" i="2" s="1"/>
  <c r="T121" i="2"/>
  <c r="S121" i="2"/>
  <c r="W120" i="2"/>
  <c r="U120" i="2" s="1"/>
  <c r="T120" i="2"/>
  <c r="S120" i="2"/>
  <c r="W119" i="2"/>
  <c r="U119" i="2" s="1"/>
  <c r="T119" i="2"/>
  <c r="S119" i="2"/>
  <c r="W118" i="2"/>
  <c r="U118" i="2" s="1"/>
  <c r="T118" i="2"/>
  <c r="S118" i="2"/>
  <c r="W117" i="2"/>
  <c r="U117" i="2" s="1"/>
  <c r="T117" i="2"/>
  <c r="S117" i="2"/>
  <c r="W116" i="2"/>
  <c r="U116" i="2" s="1"/>
  <c r="T116" i="2"/>
  <c r="S116" i="2"/>
  <c r="W115" i="2"/>
  <c r="U115" i="2" s="1"/>
  <c r="T115" i="2"/>
  <c r="S115" i="2"/>
  <c r="W114" i="2"/>
  <c r="U114" i="2" s="1"/>
  <c r="T114" i="2"/>
  <c r="S114" i="2"/>
  <c r="W113" i="2"/>
  <c r="U113" i="2" s="1"/>
  <c r="T113" i="2"/>
  <c r="S113" i="2"/>
  <c r="W112" i="2"/>
  <c r="U112" i="2" s="1"/>
  <c r="T112" i="2"/>
  <c r="S112" i="2"/>
  <c r="W111" i="2"/>
  <c r="U111" i="2" s="1"/>
  <c r="T111" i="2"/>
  <c r="S111" i="2"/>
  <c r="W110" i="2"/>
  <c r="U110" i="2" s="1"/>
  <c r="T110" i="2"/>
  <c r="S110" i="2"/>
  <c r="W109" i="2"/>
  <c r="U109" i="2" s="1"/>
  <c r="T109" i="2"/>
  <c r="S109" i="2"/>
  <c r="W108" i="2"/>
  <c r="U108" i="2" s="1"/>
  <c r="T108" i="2"/>
  <c r="S108" i="2"/>
  <c r="W107" i="2"/>
  <c r="U107" i="2" s="1"/>
  <c r="T107" i="2"/>
  <c r="S107" i="2"/>
  <c r="W106" i="2"/>
  <c r="U106" i="2" s="1"/>
  <c r="T106" i="2"/>
  <c r="S106" i="2"/>
  <c r="W105" i="2"/>
  <c r="U105" i="2" s="1"/>
  <c r="T105" i="2"/>
  <c r="S105" i="2"/>
  <c r="W104" i="2"/>
  <c r="U104" i="2" s="1"/>
  <c r="T104" i="2"/>
  <c r="S104" i="2"/>
  <c r="W103" i="2"/>
  <c r="U103" i="2" s="1"/>
  <c r="T103" i="2"/>
  <c r="S103" i="2"/>
  <c r="W102" i="2"/>
  <c r="U102" i="2" s="1"/>
  <c r="T102" i="2"/>
  <c r="S102" i="2"/>
  <c r="W101" i="2"/>
  <c r="U101" i="2" s="1"/>
  <c r="T101" i="2"/>
  <c r="S101" i="2"/>
  <c r="W100" i="2"/>
  <c r="U100" i="2" s="1"/>
  <c r="T100" i="2"/>
  <c r="S100" i="2"/>
  <c r="W99" i="2"/>
  <c r="U99" i="2" s="1"/>
  <c r="T99" i="2"/>
  <c r="S99" i="2"/>
  <c r="W98" i="2"/>
  <c r="U98" i="2" s="1"/>
  <c r="T98" i="2"/>
  <c r="S98" i="2"/>
  <c r="W97" i="2"/>
  <c r="U97" i="2" s="1"/>
  <c r="T97" i="2"/>
  <c r="S97" i="2"/>
  <c r="W96" i="2"/>
  <c r="U96" i="2" s="1"/>
  <c r="T96" i="2"/>
  <c r="S96" i="2"/>
  <c r="W95" i="2"/>
  <c r="U95" i="2" s="1"/>
  <c r="T95" i="2"/>
  <c r="S95" i="2"/>
  <c r="W94" i="2"/>
  <c r="U94" i="2" s="1"/>
  <c r="T94" i="2"/>
  <c r="S94" i="2"/>
  <c r="W93" i="2"/>
  <c r="U93" i="2" s="1"/>
  <c r="T93" i="2"/>
  <c r="S93" i="2"/>
  <c r="W92" i="2"/>
  <c r="U92" i="2" s="1"/>
  <c r="T92" i="2"/>
  <c r="S92" i="2"/>
  <c r="W91" i="2"/>
  <c r="U91" i="2" s="1"/>
  <c r="T91" i="2"/>
  <c r="S91" i="2"/>
  <c r="W90" i="2"/>
  <c r="U90" i="2" s="1"/>
  <c r="T90" i="2"/>
  <c r="S90" i="2"/>
  <c r="W89" i="2"/>
  <c r="U89" i="2" s="1"/>
  <c r="T89" i="2"/>
  <c r="S89" i="2"/>
  <c r="W88" i="2"/>
  <c r="U88" i="2" s="1"/>
  <c r="T88" i="2"/>
  <c r="S88" i="2"/>
  <c r="W87" i="2"/>
  <c r="U87" i="2" s="1"/>
  <c r="T87" i="2"/>
  <c r="S87" i="2"/>
  <c r="W86" i="2"/>
  <c r="U86" i="2" s="1"/>
  <c r="T86" i="2"/>
  <c r="S86" i="2"/>
  <c r="W85" i="2"/>
  <c r="U85" i="2" s="1"/>
  <c r="T85" i="2"/>
  <c r="S85" i="2"/>
  <c r="W84" i="2"/>
  <c r="U84" i="2" s="1"/>
  <c r="T84" i="2"/>
  <c r="S84" i="2"/>
  <c r="W83" i="2"/>
  <c r="U83" i="2" s="1"/>
  <c r="T83" i="2"/>
  <c r="S83" i="2"/>
  <c r="W82" i="2"/>
  <c r="U82" i="2" s="1"/>
  <c r="T82" i="2"/>
  <c r="S82" i="2"/>
  <c r="W81" i="2"/>
  <c r="U81" i="2" s="1"/>
  <c r="T81" i="2"/>
  <c r="S81" i="2"/>
  <c r="W80" i="2"/>
  <c r="U80" i="2" s="1"/>
  <c r="T80" i="2"/>
  <c r="S80" i="2"/>
  <c r="W79" i="2"/>
  <c r="U79" i="2" s="1"/>
  <c r="T79" i="2"/>
  <c r="S79" i="2"/>
  <c r="W78" i="2"/>
  <c r="U78" i="2" s="1"/>
  <c r="T78" i="2"/>
  <c r="S78" i="2"/>
  <c r="W77" i="2"/>
  <c r="U77" i="2" s="1"/>
  <c r="T77" i="2"/>
  <c r="S77" i="2"/>
  <c r="W76" i="2"/>
  <c r="U76" i="2" s="1"/>
  <c r="T76" i="2"/>
  <c r="S76" i="2"/>
  <c r="W75" i="2"/>
  <c r="U75" i="2" s="1"/>
  <c r="T75" i="2"/>
  <c r="S75" i="2"/>
  <c r="W74" i="2"/>
  <c r="U74" i="2" s="1"/>
  <c r="T74" i="2"/>
  <c r="S74" i="2"/>
  <c r="W73" i="2"/>
  <c r="U73" i="2" s="1"/>
  <c r="T73" i="2"/>
  <c r="S73" i="2"/>
  <c r="W72" i="2"/>
  <c r="U72" i="2" s="1"/>
  <c r="T72" i="2"/>
  <c r="S72" i="2"/>
  <c r="W71" i="2"/>
  <c r="U71" i="2" s="1"/>
  <c r="T71" i="2"/>
  <c r="S71" i="2"/>
  <c r="W70" i="2"/>
  <c r="U70" i="2" s="1"/>
  <c r="T70" i="2"/>
  <c r="S70" i="2"/>
  <c r="W69" i="2"/>
  <c r="U69" i="2" s="1"/>
  <c r="T69" i="2"/>
  <c r="S69" i="2"/>
  <c r="W68" i="2"/>
  <c r="U68" i="2" s="1"/>
  <c r="T68" i="2"/>
  <c r="S68" i="2"/>
  <c r="W67" i="2"/>
  <c r="U67" i="2" s="1"/>
  <c r="T67" i="2"/>
  <c r="S67" i="2"/>
  <c r="W66" i="2"/>
  <c r="U66" i="2" s="1"/>
  <c r="T66" i="2"/>
  <c r="S66" i="2"/>
  <c r="W65" i="2"/>
  <c r="U65" i="2" s="1"/>
  <c r="T65" i="2"/>
  <c r="S65" i="2"/>
  <c r="W64" i="2"/>
  <c r="U64" i="2" s="1"/>
  <c r="T64" i="2"/>
  <c r="S64" i="2"/>
  <c r="W63" i="2"/>
  <c r="U63" i="2" s="1"/>
  <c r="T63" i="2"/>
  <c r="S63" i="2"/>
  <c r="W62" i="2"/>
  <c r="U62" i="2" s="1"/>
  <c r="T62" i="2"/>
  <c r="S62" i="2"/>
  <c r="W61" i="2"/>
  <c r="U61" i="2" s="1"/>
  <c r="T61" i="2"/>
  <c r="S61" i="2"/>
  <c r="W60" i="2"/>
  <c r="U60" i="2" s="1"/>
  <c r="T60" i="2"/>
  <c r="S60" i="2"/>
  <c r="W59" i="2"/>
  <c r="U59" i="2" s="1"/>
  <c r="T59" i="2"/>
  <c r="S59" i="2"/>
  <c r="W58" i="2"/>
  <c r="U58" i="2" s="1"/>
  <c r="T58" i="2"/>
  <c r="S58" i="2"/>
  <c r="W57" i="2"/>
  <c r="U57" i="2" s="1"/>
  <c r="T57" i="2"/>
  <c r="S57" i="2"/>
  <c r="W56" i="2"/>
  <c r="T56" i="2"/>
  <c r="S56" i="2"/>
  <c r="W55" i="2"/>
  <c r="U55" i="2" s="1"/>
  <c r="T55" i="2"/>
  <c r="S55" i="2"/>
  <c r="W54" i="2"/>
  <c r="U54" i="2" s="1"/>
  <c r="T54" i="2"/>
  <c r="S54" i="2"/>
  <c r="W53" i="2"/>
  <c r="U53" i="2" s="1"/>
  <c r="T53" i="2"/>
  <c r="S53" i="2"/>
  <c r="W52" i="2"/>
  <c r="U52" i="2" s="1"/>
  <c r="T52" i="2"/>
  <c r="S52" i="2"/>
  <c r="W51" i="2"/>
  <c r="U51" i="2" s="1"/>
  <c r="T51" i="2"/>
  <c r="S51" i="2"/>
  <c r="W50" i="2"/>
  <c r="U50" i="2" s="1"/>
  <c r="T50" i="2"/>
  <c r="S50" i="2"/>
  <c r="W49" i="2"/>
  <c r="U49" i="2" s="1"/>
  <c r="T49" i="2"/>
  <c r="S49" i="2"/>
  <c r="W48" i="2"/>
  <c r="T48" i="2"/>
  <c r="S48" i="2"/>
  <c r="W47" i="2"/>
  <c r="U47" i="2" s="1"/>
  <c r="T47" i="2"/>
  <c r="S47" i="2"/>
  <c r="W46" i="2"/>
  <c r="U46" i="2" s="1"/>
  <c r="T46" i="2"/>
  <c r="S46" i="2"/>
  <c r="W45" i="2"/>
  <c r="T45" i="2"/>
  <c r="S45" i="2"/>
  <c r="W44" i="2"/>
  <c r="T44" i="2"/>
  <c r="S44" i="2"/>
  <c r="W43" i="2"/>
  <c r="T43" i="2"/>
  <c r="S43" i="2"/>
  <c r="W42" i="2"/>
  <c r="T42" i="2"/>
  <c r="S42" i="2"/>
  <c r="W41" i="2"/>
  <c r="T41" i="2"/>
  <c r="S41" i="2"/>
  <c r="W40" i="2"/>
  <c r="T40" i="2"/>
  <c r="S40" i="2"/>
  <c r="W39" i="2"/>
  <c r="T39" i="2"/>
  <c r="S39" i="2"/>
  <c r="W38" i="2"/>
  <c r="T38" i="2"/>
  <c r="S38" i="2"/>
  <c r="W37" i="2"/>
  <c r="T37" i="2"/>
  <c r="S37" i="2"/>
  <c r="W36" i="2"/>
  <c r="T36" i="2"/>
  <c r="S36" i="2"/>
  <c r="W35" i="2"/>
  <c r="T35" i="2"/>
  <c r="S35" i="2"/>
  <c r="W34" i="2"/>
  <c r="T34" i="2"/>
  <c r="S34" i="2"/>
  <c r="W33" i="2"/>
  <c r="T33" i="2"/>
  <c r="S33" i="2"/>
  <c r="W32" i="2"/>
  <c r="T32" i="2"/>
  <c r="S32" i="2"/>
  <c r="W31" i="2"/>
  <c r="T31" i="2"/>
  <c r="S31" i="2"/>
  <c r="W30" i="2"/>
  <c r="T30" i="2"/>
  <c r="S30" i="2"/>
  <c r="W29" i="2"/>
  <c r="T29" i="2"/>
  <c r="S29" i="2"/>
  <c r="W28" i="2"/>
  <c r="T28" i="2"/>
  <c r="S28" i="2"/>
  <c r="W27" i="2"/>
  <c r="T27" i="2"/>
  <c r="S27" i="2"/>
  <c r="W26" i="2"/>
  <c r="T26" i="2"/>
  <c r="S26" i="2"/>
  <c r="W25" i="2"/>
  <c r="T25" i="2"/>
  <c r="S25" i="2"/>
  <c r="W24" i="2"/>
  <c r="T24" i="2"/>
  <c r="S24" i="2"/>
  <c r="W23" i="2"/>
  <c r="T23" i="2"/>
  <c r="S23" i="2"/>
  <c r="W22" i="2"/>
  <c r="T22" i="2"/>
  <c r="S22" i="2"/>
  <c r="W21" i="2"/>
  <c r="T21" i="2"/>
  <c r="S21" i="2"/>
  <c r="W20" i="2"/>
  <c r="T20" i="2"/>
  <c r="S20" i="2"/>
  <c r="W19" i="2"/>
  <c r="T19" i="2"/>
  <c r="S19" i="2"/>
  <c r="W18" i="2"/>
  <c r="T18" i="2"/>
  <c r="S18" i="2"/>
  <c r="W17" i="2"/>
  <c r="T17" i="2"/>
  <c r="S17" i="2"/>
  <c r="W16" i="2"/>
  <c r="T16" i="2"/>
  <c r="S16" i="2"/>
  <c r="W15" i="2"/>
  <c r="T15" i="2"/>
  <c r="S15" i="2"/>
  <c r="W14" i="2"/>
  <c r="T14" i="2"/>
  <c r="S14" i="2"/>
  <c r="W13" i="2"/>
  <c r="T13" i="2"/>
  <c r="S13" i="2"/>
  <c r="W12" i="2"/>
  <c r="T12" i="2"/>
  <c r="S12" i="2"/>
  <c r="W11" i="2"/>
  <c r="T11" i="2"/>
  <c r="S11" i="2"/>
  <c r="W10" i="2"/>
  <c r="T10" i="2"/>
  <c r="S10" i="2"/>
  <c r="W9" i="2"/>
  <c r="T9" i="2"/>
  <c r="S9" i="2"/>
  <c r="W8" i="2"/>
  <c r="T8" i="2"/>
  <c r="S8" i="2"/>
  <c r="W7" i="2"/>
  <c r="T7" i="2"/>
  <c r="S7" i="2"/>
  <c r="W6" i="2"/>
  <c r="T6" i="2"/>
  <c r="S6" i="2"/>
  <c r="W5" i="2"/>
  <c r="T5" i="2"/>
  <c r="S5" i="2"/>
  <c r="W4" i="2"/>
  <c r="T4" i="2"/>
  <c r="S4" i="2"/>
  <c r="W3" i="2"/>
  <c r="T3" i="2"/>
  <c r="S3" i="2"/>
  <c r="W2" i="2"/>
  <c r="U2" i="2" s="1"/>
  <c r="T2" i="2"/>
  <c r="S2" i="2"/>
  <c r="Y222" i="24"/>
  <c r="V222" i="24"/>
  <c r="U222" i="24"/>
  <c r="Y221" i="24"/>
  <c r="V221" i="24"/>
  <c r="U221" i="24"/>
  <c r="Y220" i="24"/>
  <c r="V220" i="24"/>
  <c r="U220" i="24"/>
  <c r="Y219" i="24"/>
  <c r="V219" i="24"/>
  <c r="U219" i="24"/>
  <c r="Y218" i="24"/>
  <c r="V218" i="24"/>
  <c r="U218" i="24"/>
  <c r="Y217" i="24"/>
  <c r="V217" i="24"/>
  <c r="U217" i="24"/>
  <c r="Y216" i="24"/>
  <c r="V216" i="24"/>
  <c r="U216" i="24"/>
  <c r="Y215" i="24"/>
  <c r="V215" i="24"/>
  <c r="U215" i="24"/>
  <c r="Y214" i="24"/>
  <c r="V214" i="24"/>
  <c r="U214" i="24"/>
  <c r="Y213" i="24"/>
  <c r="V213" i="24"/>
  <c r="U213" i="24"/>
  <c r="Y212" i="24"/>
  <c r="V212" i="24"/>
  <c r="U212" i="24"/>
  <c r="Y211" i="24"/>
  <c r="V211" i="24"/>
  <c r="U211" i="24"/>
  <c r="Y210" i="24"/>
  <c r="V210" i="24"/>
  <c r="U210" i="24"/>
  <c r="Y209" i="24"/>
  <c r="V209" i="24"/>
  <c r="U209" i="24"/>
  <c r="Y208" i="24"/>
  <c r="V208" i="24"/>
  <c r="U208" i="24"/>
  <c r="Y207" i="24"/>
  <c r="V207" i="24"/>
  <c r="U207" i="24"/>
  <c r="Y206" i="24"/>
  <c r="V206" i="24"/>
  <c r="U206" i="24"/>
  <c r="Y205" i="24"/>
  <c r="V205" i="24"/>
  <c r="U205" i="24"/>
  <c r="Y204" i="24"/>
  <c r="V204" i="24"/>
  <c r="U204" i="24"/>
  <c r="Y203" i="24"/>
  <c r="V203" i="24"/>
  <c r="U203" i="24"/>
  <c r="Y202" i="24"/>
  <c r="V202" i="24"/>
  <c r="U202" i="24"/>
  <c r="Y201" i="24"/>
  <c r="V201" i="24"/>
  <c r="U201" i="24"/>
  <c r="Y200" i="24"/>
  <c r="V200" i="24"/>
  <c r="U200" i="24"/>
  <c r="Y199" i="24"/>
  <c r="V199" i="24"/>
  <c r="U199" i="24"/>
  <c r="Y198" i="24"/>
  <c r="V198" i="24"/>
  <c r="U198" i="24"/>
  <c r="Y197" i="24"/>
  <c r="V197" i="24"/>
  <c r="U197" i="24"/>
  <c r="Y196" i="24"/>
  <c r="V196" i="24"/>
  <c r="U196" i="24"/>
  <c r="Y195" i="24"/>
  <c r="V195" i="24"/>
  <c r="U195" i="24"/>
  <c r="Y194" i="24"/>
  <c r="V194" i="24"/>
  <c r="U194" i="24"/>
  <c r="Y193" i="24"/>
  <c r="V193" i="24"/>
  <c r="U193" i="24"/>
  <c r="Y192" i="24"/>
  <c r="V192" i="24"/>
  <c r="U192" i="24"/>
  <c r="Y191" i="24"/>
  <c r="V191" i="24"/>
  <c r="U191" i="24"/>
  <c r="Y190" i="24"/>
  <c r="V190" i="24"/>
  <c r="U190" i="24"/>
  <c r="Y189" i="24"/>
  <c r="V189" i="24"/>
  <c r="U189" i="24"/>
  <c r="Y188" i="24"/>
  <c r="V188" i="24"/>
  <c r="U188" i="24"/>
  <c r="Y187" i="24"/>
  <c r="V187" i="24"/>
  <c r="U187" i="24"/>
  <c r="Y186" i="24"/>
  <c r="V186" i="24"/>
  <c r="U186" i="24"/>
  <c r="Y185" i="24"/>
  <c r="V185" i="24"/>
  <c r="U185" i="24"/>
  <c r="Y184" i="24"/>
  <c r="V184" i="24"/>
  <c r="U184" i="24"/>
  <c r="Y183" i="24"/>
  <c r="V183" i="24"/>
  <c r="U183" i="24"/>
  <c r="Y182" i="24"/>
  <c r="V182" i="24"/>
  <c r="U182" i="24"/>
  <c r="Y181" i="24"/>
  <c r="V181" i="24"/>
  <c r="U181" i="24"/>
  <c r="Y180" i="24"/>
  <c r="V180" i="24"/>
  <c r="U180" i="24"/>
  <c r="Y179" i="24"/>
  <c r="V179" i="24"/>
  <c r="U179" i="24"/>
  <c r="Y178" i="24"/>
  <c r="V178" i="24"/>
  <c r="U178" i="24"/>
  <c r="Y177" i="24"/>
  <c r="V177" i="24"/>
  <c r="U177" i="24"/>
  <c r="Y176" i="24"/>
  <c r="V176" i="24"/>
  <c r="U176" i="24"/>
  <c r="Y175" i="24"/>
  <c r="V175" i="24"/>
  <c r="U175" i="24"/>
  <c r="Y174" i="24"/>
  <c r="V174" i="24"/>
  <c r="U174" i="24"/>
  <c r="Y173" i="24"/>
  <c r="V173" i="24"/>
  <c r="U173" i="24"/>
  <c r="Y172" i="24"/>
  <c r="V172" i="24"/>
  <c r="U172" i="24"/>
  <c r="Y171" i="24"/>
  <c r="V171" i="24"/>
  <c r="U171" i="24"/>
  <c r="Y170" i="24"/>
  <c r="V170" i="24"/>
  <c r="U170" i="24"/>
  <c r="Y169" i="24"/>
  <c r="V169" i="24"/>
  <c r="U169" i="24"/>
  <c r="Y168" i="24"/>
  <c r="V168" i="24"/>
  <c r="U168" i="24"/>
  <c r="Y167" i="24"/>
  <c r="V167" i="24"/>
  <c r="U167" i="24"/>
  <c r="Y166" i="24"/>
  <c r="V166" i="24"/>
  <c r="U166" i="24"/>
  <c r="Y165" i="24"/>
  <c r="V165" i="24"/>
  <c r="U165" i="24"/>
  <c r="Y164" i="24"/>
  <c r="V164" i="24"/>
  <c r="U164" i="24"/>
  <c r="Y163" i="24"/>
  <c r="V163" i="24"/>
  <c r="U163" i="24"/>
  <c r="Y162" i="24"/>
  <c r="V162" i="24"/>
  <c r="U162" i="24"/>
  <c r="Y161" i="24"/>
  <c r="V161" i="24"/>
  <c r="U161" i="24"/>
  <c r="Y160" i="24"/>
  <c r="V160" i="24"/>
  <c r="U160" i="24"/>
  <c r="Y159" i="24"/>
  <c r="V159" i="24"/>
  <c r="U159" i="24"/>
  <c r="Y158" i="24"/>
  <c r="V158" i="24"/>
  <c r="U158" i="24"/>
  <c r="Y157" i="24"/>
  <c r="V157" i="24"/>
  <c r="U157" i="24"/>
  <c r="Y156" i="24"/>
  <c r="V156" i="24"/>
  <c r="U156" i="24"/>
  <c r="Y155" i="24"/>
  <c r="V155" i="24"/>
  <c r="U155" i="24"/>
  <c r="Y154" i="24"/>
  <c r="V154" i="24"/>
  <c r="U154" i="24"/>
  <c r="Y153" i="24"/>
  <c r="V153" i="24"/>
  <c r="U153" i="24"/>
  <c r="Y152" i="24"/>
  <c r="V152" i="24"/>
  <c r="U152" i="24"/>
  <c r="Y151" i="24"/>
  <c r="V151" i="24"/>
  <c r="U151" i="24"/>
  <c r="Y150" i="24"/>
  <c r="V150" i="24"/>
  <c r="U150" i="24"/>
  <c r="Y149" i="24"/>
  <c r="V149" i="24"/>
  <c r="U149" i="24"/>
  <c r="Y148" i="24"/>
  <c r="V148" i="24"/>
  <c r="U148" i="24"/>
  <c r="Y147" i="24"/>
  <c r="V147" i="24"/>
  <c r="U147" i="24"/>
  <c r="Y146" i="24"/>
  <c r="V146" i="24"/>
  <c r="U146" i="24"/>
  <c r="Y145" i="24"/>
  <c r="V145" i="24"/>
  <c r="U145" i="24"/>
  <c r="Y144" i="24"/>
  <c r="V144" i="24"/>
  <c r="U144" i="24"/>
  <c r="Y143" i="24"/>
  <c r="V143" i="24"/>
  <c r="U143" i="24"/>
  <c r="Y142" i="24"/>
  <c r="V142" i="24"/>
  <c r="U142" i="24"/>
  <c r="Y141" i="24"/>
  <c r="V141" i="24"/>
  <c r="U141" i="24"/>
  <c r="Y140" i="24"/>
  <c r="V140" i="24"/>
  <c r="U140" i="24"/>
  <c r="Y139" i="24"/>
  <c r="V139" i="24"/>
  <c r="U139" i="24"/>
  <c r="Y138" i="24"/>
  <c r="V138" i="24"/>
  <c r="U138" i="24"/>
  <c r="Y137" i="24"/>
  <c r="W137" i="24" s="1"/>
  <c r="V137" i="24"/>
  <c r="U137" i="24"/>
  <c r="Y136" i="24"/>
  <c r="W136" i="24" s="1"/>
  <c r="V136" i="24"/>
  <c r="U136" i="24"/>
  <c r="Y135" i="24"/>
  <c r="W135" i="24" s="1"/>
  <c r="V135" i="24"/>
  <c r="U135" i="24"/>
  <c r="Y134" i="24"/>
  <c r="W134" i="24" s="1"/>
  <c r="V134" i="24"/>
  <c r="U134" i="24"/>
  <c r="Y133" i="24"/>
  <c r="W133" i="24" s="1"/>
  <c r="V133" i="24"/>
  <c r="U133" i="24"/>
  <c r="Y132" i="24"/>
  <c r="W132" i="24" s="1"/>
  <c r="V132" i="24"/>
  <c r="U132" i="24"/>
  <c r="Y131" i="24"/>
  <c r="W131" i="24" s="1"/>
  <c r="V131" i="24"/>
  <c r="U131" i="24"/>
  <c r="Y130" i="24"/>
  <c r="W130" i="24" s="1"/>
  <c r="V130" i="24"/>
  <c r="U130" i="24"/>
  <c r="Y129" i="24"/>
  <c r="W129" i="24" s="1"/>
  <c r="V129" i="24"/>
  <c r="U129" i="24"/>
  <c r="Y128" i="24"/>
  <c r="W128" i="24" s="1"/>
  <c r="V128" i="24"/>
  <c r="U128" i="24"/>
  <c r="Y127" i="24"/>
  <c r="W127" i="24" s="1"/>
  <c r="V127" i="24"/>
  <c r="U127" i="24"/>
  <c r="Y126" i="24"/>
  <c r="W126" i="24" s="1"/>
  <c r="V126" i="24"/>
  <c r="U126" i="24"/>
  <c r="Y125" i="24"/>
  <c r="W125" i="24" s="1"/>
  <c r="V125" i="24"/>
  <c r="U125" i="24"/>
  <c r="Y124" i="24"/>
  <c r="W124" i="24" s="1"/>
  <c r="V124" i="24"/>
  <c r="U124" i="24"/>
  <c r="Y123" i="24"/>
  <c r="W123" i="24" s="1"/>
  <c r="V123" i="24"/>
  <c r="U123" i="24"/>
  <c r="Y122" i="24"/>
  <c r="W122" i="24" s="1"/>
  <c r="V122" i="24"/>
  <c r="U122" i="24"/>
  <c r="Y121" i="24"/>
  <c r="W121" i="24" s="1"/>
  <c r="V121" i="24"/>
  <c r="U121" i="24"/>
  <c r="Y120" i="24"/>
  <c r="W120" i="24" s="1"/>
  <c r="V120" i="24"/>
  <c r="U120" i="24"/>
  <c r="Y119" i="24"/>
  <c r="W119" i="24" s="1"/>
  <c r="V119" i="24"/>
  <c r="U119" i="24"/>
  <c r="Y118" i="24"/>
  <c r="W118" i="24" s="1"/>
  <c r="V118" i="24"/>
  <c r="U118" i="24"/>
  <c r="Y117" i="24"/>
  <c r="W117" i="24" s="1"/>
  <c r="V117" i="24"/>
  <c r="U117" i="24"/>
  <c r="Y116" i="24"/>
  <c r="W116" i="24" s="1"/>
  <c r="V116" i="24"/>
  <c r="U116" i="24"/>
  <c r="Y115" i="24"/>
  <c r="W115" i="24" s="1"/>
  <c r="V115" i="24"/>
  <c r="U115" i="24"/>
  <c r="Y114" i="24"/>
  <c r="W114" i="24" s="1"/>
  <c r="V114" i="24"/>
  <c r="U114" i="24"/>
  <c r="Y113" i="24"/>
  <c r="W113" i="24" s="1"/>
  <c r="V113" i="24"/>
  <c r="U113" i="24"/>
  <c r="Y112" i="24"/>
  <c r="W112" i="24" s="1"/>
  <c r="V112" i="24"/>
  <c r="U112" i="24"/>
  <c r="Y111" i="24"/>
  <c r="W111" i="24" s="1"/>
  <c r="V111" i="24"/>
  <c r="U111" i="24"/>
  <c r="Y110" i="24"/>
  <c r="W110" i="24" s="1"/>
  <c r="V110" i="24"/>
  <c r="U110" i="24"/>
  <c r="Y109" i="24"/>
  <c r="W109" i="24" s="1"/>
  <c r="V109" i="24"/>
  <c r="U109" i="24"/>
  <c r="Y108" i="24"/>
  <c r="W108" i="24" s="1"/>
  <c r="V108" i="24"/>
  <c r="U108" i="24"/>
  <c r="Y107" i="24"/>
  <c r="W107" i="24" s="1"/>
  <c r="V107" i="24"/>
  <c r="U107" i="24"/>
  <c r="Y106" i="24"/>
  <c r="W106" i="24" s="1"/>
  <c r="V106" i="24"/>
  <c r="U106" i="24"/>
  <c r="Y105" i="24"/>
  <c r="W105" i="24" s="1"/>
  <c r="V105" i="24"/>
  <c r="U105" i="24"/>
  <c r="Y104" i="24"/>
  <c r="W104" i="24" s="1"/>
  <c r="V104" i="24"/>
  <c r="U104" i="24"/>
  <c r="Y103" i="24"/>
  <c r="W103" i="24" s="1"/>
  <c r="V103" i="24"/>
  <c r="U103" i="24"/>
  <c r="Y102" i="24"/>
  <c r="W102" i="24" s="1"/>
  <c r="V102" i="24"/>
  <c r="U102" i="24"/>
  <c r="Y101" i="24"/>
  <c r="W101" i="24" s="1"/>
  <c r="V101" i="24"/>
  <c r="U101" i="24"/>
  <c r="Y100" i="24"/>
  <c r="W100" i="24" s="1"/>
  <c r="V100" i="24"/>
  <c r="U100" i="24"/>
  <c r="Y99" i="24"/>
  <c r="W99" i="24" s="1"/>
  <c r="V99" i="24"/>
  <c r="U99" i="24"/>
  <c r="Y98" i="24"/>
  <c r="W98" i="24" s="1"/>
  <c r="V98" i="24"/>
  <c r="U98" i="24"/>
  <c r="Y97" i="24"/>
  <c r="W97" i="24" s="1"/>
  <c r="V97" i="24"/>
  <c r="U97" i="24"/>
  <c r="Y96" i="24"/>
  <c r="W96" i="24" s="1"/>
  <c r="V96" i="24"/>
  <c r="U96" i="24"/>
  <c r="Y95" i="24"/>
  <c r="W95" i="24" s="1"/>
  <c r="V95" i="24"/>
  <c r="U95" i="24"/>
  <c r="Y94" i="24"/>
  <c r="W94" i="24" s="1"/>
  <c r="V94" i="24"/>
  <c r="U94" i="24"/>
  <c r="Y93" i="24"/>
  <c r="W93" i="24" s="1"/>
  <c r="V93" i="24"/>
  <c r="U93" i="24"/>
  <c r="Y92" i="24"/>
  <c r="W92" i="24" s="1"/>
  <c r="V92" i="24"/>
  <c r="U92" i="24"/>
  <c r="Y91" i="24"/>
  <c r="W91" i="24" s="1"/>
  <c r="V91" i="24"/>
  <c r="U91" i="24"/>
  <c r="Y90" i="24"/>
  <c r="V90" i="24"/>
  <c r="U90" i="24"/>
  <c r="Y89" i="24"/>
  <c r="V89" i="24"/>
  <c r="U89" i="24"/>
  <c r="Y88" i="24"/>
  <c r="V88" i="24"/>
  <c r="U88" i="24"/>
  <c r="Y87" i="24"/>
  <c r="V87" i="24"/>
  <c r="U87" i="24"/>
  <c r="Y86" i="24"/>
  <c r="V86" i="24"/>
  <c r="U86" i="24"/>
  <c r="Y85" i="24"/>
  <c r="V85" i="24"/>
  <c r="U85" i="24"/>
  <c r="Y84" i="24"/>
  <c r="V84" i="24"/>
  <c r="U84" i="24"/>
  <c r="Y83" i="24"/>
  <c r="V83" i="24"/>
  <c r="U83" i="24"/>
  <c r="Y82" i="24"/>
  <c r="V82" i="24"/>
  <c r="U82" i="24"/>
  <c r="Y81" i="24"/>
  <c r="V81" i="24"/>
  <c r="U81" i="24"/>
  <c r="Y80" i="24"/>
  <c r="V80" i="24"/>
  <c r="U80" i="24"/>
  <c r="Y79" i="24"/>
  <c r="V79" i="24"/>
  <c r="U79" i="24"/>
  <c r="Y78" i="24"/>
  <c r="V78" i="24"/>
  <c r="U78" i="24"/>
  <c r="Y77" i="24"/>
  <c r="V77" i="24"/>
  <c r="U77" i="24"/>
  <c r="Y76" i="24"/>
  <c r="V76" i="24"/>
  <c r="U76" i="24"/>
  <c r="Y75" i="24"/>
  <c r="V75" i="24"/>
  <c r="U75" i="24"/>
  <c r="Y74" i="24"/>
  <c r="V74" i="24"/>
  <c r="U74" i="24"/>
  <c r="Y73" i="24"/>
  <c r="V73" i="24"/>
  <c r="U73" i="24"/>
  <c r="Y72" i="24"/>
  <c r="V72" i="24"/>
  <c r="U72" i="24"/>
  <c r="Y71" i="24"/>
  <c r="V71" i="24"/>
  <c r="U71" i="24"/>
  <c r="Y70" i="24"/>
  <c r="V70" i="24"/>
  <c r="U70" i="24"/>
  <c r="Y69" i="24"/>
  <c r="V69" i="24"/>
  <c r="U69" i="24"/>
  <c r="Y68" i="24"/>
  <c r="V68" i="24"/>
  <c r="U68" i="24"/>
  <c r="Y67" i="24"/>
  <c r="V67" i="24"/>
  <c r="U67" i="24"/>
  <c r="Y66" i="24"/>
  <c r="V66" i="24"/>
  <c r="U66" i="24"/>
  <c r="Y65" i="24"/>
  <c r="V65" i="24"/>
  <c r="U65" i="24"/>
  <c r="Y64" i="24"/>
  <c r="V64" i="24"/>
  <c r="U64" i="24"/>
  <c r="Y63" i="24"/>
  <c r="V63" i="24"/>
  <c r="U63" i="24"/>
  <c r="Y62" i="24"/>
  <c r="V62" i="24"/>
  <c r="U62" i="24"/>
  <c r="Y61" i="24"/>
  <c r="V61" i="24"/>
  <c r="U61" i="24"/>
  <c r="Y60" i="24"/>
  <c r="V60" i="24"/>
  <c r="U60" i="24"/>
  <c r="Y59" i="24"/>
  <c r="V59" i="24"/>
  <c r="U59" i="24"/>
  <c r="Y58" i="24"/>
  <c r="V58" i="24"/>
  <c r="U58" i="24"/>
  <c r="Y57" i="24"/>
  <c r="V57" i="24"/>
  <c r="U57" i="24"/>
  <c r="Y56" i="24"/>
  <c r="V56" i="24"/>
  <c r="U56" i="24"/>
  <c r="Y55" i="24"/>
  <c r="V55" i="24"/>
  <c r="U55" i="24"/>
  <c r="Y54" i="24"/>
  <c r="V54" i="24"/>
  <c r="U54" i="24"/>
  <c r="Y53" i="24"/>
  <c r="V53" i="24"/>
  <c r="U53" i="24"/>
  <c r="Y52" i="24"/>
  <c r="V52" i="24"/>
  <c r="U52" i="24"/>
  <c r="Y51" i="24"/>
  <c r="V51" i="24"/>
  <c r="U51" i="24"/>
  <c r="Y50" i="24"/>
  <c r="V50" i="24"/>
  <c r="U50" i="24"/>
  <c r="Y49" i="24"/>
  <c r="V49" i="24"/>
  <c r="U49" i="24"/>
  <c r="Y48" i="24"/>
  <c r="V48" i="24"/>
  <c r="U48" i="24"/>
  <c r="Y47" i="24"/>
  <c r="V47" i="24"/>
  <c r="U47" i="24"/>
  <c r="Y46" i="24"/>
  <c r="V46" i="24"/>
  <c r="U46" i="24"/>
  <c r="Y45" i="24"/>
  <c r="V45" i="24"/>
  <c r="U45" i="24"/>
  <c r="Y44" i="24"/>
  <c r="V44" i="24"/>
  <c r="U44" i="24"/>
  <c r="Y43" i="24"/>
  <c r="V43" i="24"/>
  <c r="U43" i="24"/>
  <c r="Y42" i="24"/>
  <c r="V42" i="24"/>
  <c r="U42" i="24"/>
  <c r="Y41" i="24"/>
  <c r="V41" i="24"/>
  <c r="U41" i="24"/>
  <c r="Y40" i="24"/>
  <c r="V40" i="24"/>
  <c r="U40" i="24"/>
  <c r="Y39" i="24"/>
  <c r="V39" i="24"/>
  <c r="U39" i="24"/>
  <c r="Y38" i="24"/>
  <c r="V38" i="24"/>
  <c r="U38" i="24"/>
  <c r="Y37" i="24"/>
  <c r="V37" i="24"/>
  <c r="U37" i="24"/>
  <c r="Y36" i="24"/>
  <c r="V36" i="24"/>
  <c r="U36" i="24"/>
  <c r="Y35" i="24"/>
  <c r="V35" i="24"/>
  <c r="U35" i="24"/>
  <c r="Y34" i="24"/>
  <c r="V34" i="24"/>
  <c r="U34" i="24"/>
  <c r="Y33" i="24"/>
  <c r="V33" i="24"/>
  <c r="U33" i="24"/>
  <c r="Y32" i="24"/>
  <c r="V32" i="24"/>
  <c r="U32" i="24"/>
  <c r="Y31" i="24"/>
  <c r="V31" i="24"/>
  <c r="U31" i="24"/>
  <c r="Y30" i="24"/>
  <c r="V30" i="24"/>
  <c r="U30" i="24"/>
  <c r="Y29" i="24"/>
  <c r="V29" i="24"/>
  <c r="U29" i="24"/>
  <c r="Y28" i="24"/>
  <c r="V28" i="24"/>
  <c r="U28" i="24"/>
  <c r="Y27" i="24"/>
  <c r="V27" i="24"/>
  <c r="U27" i="24"/>
  <c r="Y26" i="24"/>
  <c r="V26" i="24"/>
  <c r="U26" i="24"/>
  <c r="Y25" i="24"/>
  <c r="V25" i="24"/>
  <c r="U25" i="24"/>
  <c r="Y24" i="24"/>
  <c r="V24" i="24"/>
  <c r="U24" i="24"/>
  <c r="Y23" i="24"/>
  <c r="V23" i="24"/>
  <c r="U23" i="24"/>
  <c r="Y22" i="24"/>
  <c r="V22" i="24"/>
  <c r="U22" i="24"/>
  <c r="Y21" i="24"/>
  <c r="V21" i="24"/>
  <c r="U21" i="24"/>
  <c r="Y20" i="24"/>
  <c r="V20" i="24"/>
  <c r="U20" i="24"/>
  <c r="Y19" i="24"/>
  <c r="V19" i="24"/>
  <c r="U19" i="24"/>
  <c r="Y18" i="24"/>
  <c r="V18" i="24"/>
  <c r="U18" i="24"/>
  <c r="Y17" i="24"/>
  <c r="V17" i="24"/>
  <c r="U17" i="24"/>
  <c r="Y16" i="24"/>
  <c r="V16" i="24"/>
  <c r="U16" i="24"/>
  <c r="Y15" i="24"/>
  <c r="V15" i="24"/>
  <c r="U15" i="24"/>
  <c r="Y14" i="24"/>
  <c r="V14" i="24"/>
  <c r="U14" i="24"/>
  <c r="Y13" i="24"/>
  <c r="V13" i="24"/>
  <c r="U13" i="24"/>
  <c r="Y12" i="24"/>
  <c r="V12" i="24"/>
  <c r="U12" i="24"/>
  <c r="Y11" i="24"/>
  <c r="V11" i="24"/>
  <c r="U11" i="24"/>
  <c r="Y10" i="24"/>
  <c r="V10" i="24"/>
  <c r="U10" i="24"/>
  <c r="Y9" i="24"/>
  <c r="V9" i="24"/>
  <c r="U9" i="24"/>
  <c r="Y8" i="24"/>
  <c r="V8" i="24"/>
  <c r="U8" i="24"/>
  <c r="Y7" i="24"/>
  <c r="V7" i="24"/>
  <c r="U7" i="24"/>
  <c r="Y6" i="24"/>
  <c r="V6" i="24"/>
  <c r="U6" i="24"/>
  <c r="Y5" i="24"/>
  <c r="V5" i="24"/>
  <c r="U5" i="24"/>
  <c r="Y4" i="24"/>
  <c r="V4" i="24"/>
  <c r="U4" i="24"/>
  <c r="Y3" i="24"/>
  <c r="V3" i="24"/>
  <c r="U3" i="24"/>
  <c r="Y2" i="24"/>
  <c r="W2" i="24" s="1"/>
  <c r="V2" i="24"/>
  <c r="U2" i="24"/>
  <c r="Y222" i="23"/>
  <c r="V222" i="23"/>
  <c r="U222" i="23"/>
  <c r="Y221" i="23"/>
  <c r="V221" i="23"/>
  <c r="U221" i="23"/>
  <c r="Y220" i="23"/>
  <c r="V220" i="23"/>
  <c r="U220" i="23"/>
  <c r="Y219" i="23"/>
  <c r="V219" i="23"/>
  <c r="U219" i="23"/>
  <c r="Y218" i="23"/>
  <c r="V218" i="23"/>
  <c r="U218" i="23"/>
  <c r="Y217" i="23"/>
  <c r="V217" i="23"/>
  <c r="U217" i="23"/>
  <c r="Y216" i="23"/>
  <c r="V216" i="23"/>
  <c r="U216" i="23"/>
  <c r="Y215" i="23"/>
  <c r="V215" i="23"/>
  <c r="U215" i="23"/>
  <c r="Y214" i="23"/>
  <c r="V214" i="23"/>
  <c r="U214" i="23"/>
  <c r="Y213" i="23"/>
  <c r="V213" i="23"/>
  <c r="U213" i="23"/>
  <c r="Y212" i="23"/>
  <c r="V212" i="23"/>
  <c r="U212" i="23"/>
  <c r="Y211" i="23"/>
  <c r="V211" i="23"/>
  <c r="U211" i="23"/>
  <c r="Y210" i="23"/>
  <c r="V210" i="23"/>
  <c r="U210" i="23"/>
  <c r="Y209" i="23"/>
  <c r="V209" i="23"/>
  <c r="U209" i="23"/>
  <c r="Y208" i="23"/>
  <c r="V208" i="23"/>
  <c r="U208" i="23"/>
  <c r="Y207" i="23"/>
  <c r="V207" i="23"/>
  <c r="U207" i="23"/>
  <c r="Y206" i="23"/>
  <c r="V206" i="23"/>
  <c r="U206" i="23"/>
  <c r="Y205" i="23"/>
  <c r="V205" i="23"/>
  <c r="U205" i="23"/>
  <c r="Y204" i="23"/>
  <c r="V204" i="23"/>
  <c r="U204" i="23"/>
  <c r="Y203" i="23"/>
  <c r="V203" i="23"/>
  <c r="U203" i="23"/>
  <c r="Y202" i="23"/>
  <c r="V202" i="23"/>
  <c r="U202" i="23"/>
  <c r="Y201" i="23"/>
  <c r="V201" i="23"/>
  <c r="U201" i="23"/>
  <c r="Y200" i="23"/>
  <c r="V200" i="23"/>
  <c r="U200" i="23"/>
  <c r="Y199" i="23"/>
  <c r="V199" i="23"/>
  <c r="U199" i="23"/>
  <c r="Y198" i="23"/>
  <c r="V198" i="23"/>
  <c r="U198" i="23"/>
  <c r="Y197" i="23"/>
  <c r="V197" i="23"/>
  <c r="U197" i="23"/>
  <c r="Y196" i="23"/>
  <c r="V196" i="23"/>
  <c r="U196" i="23"/>
  <c r="Y195" i="23"/>
  <c r="V195" i="23"/>
  <c r="U195" i="23"/>
  <c r="Y194" i="23"/>
  <c r="V194" i="23"/>
  <c r="U194" i="23"/>
  <c r="Y193" i="23"/>
  <c r="V193" i="23"/>
  <c r="U193" i="23"/>
  <c r="Y192" i="23"/>
  <c r="V192" i="23"/>
  <c r="U192" i="23"/>
  <c r="Y191" i="23"/>
  <c r="V191" i="23"/>
  <c r="U191" i="23"/>
  <c r="Y190" i="23"/>
  <c r="V190" i="23"/>
  <c r="U190" i="23"/>
  <c r="Y189" i="23"/>
  <c r="V189" i="23"/>
  <c r="U189" i="23"/>
  <c r="Y188" i="23"/>
  <c r="V188" i="23"/>
  <c r="U188" i="23"/>
  <c r="Y187" i="23"/>
  <c r="V187" i="23"/>
  <c r="U187" i="23"/>
  <c r="Y186" i="23"/>
  <c r="V186" i="23"/>
  <c r="U186" i="23"/>
  <c r="Y185" i="23"/>
  <c r="V185" i="23"/>
  <c r="U185" i="23"/>
  <c r="Y184" i="23"/>
  <c r="V184" i="23"/>
  <c r="U184" i="23"/>
  <c r="Y183" i="23"/>
  <c r="V183" i="23"/>
  <c r="U183" i="23"/>
  <c r="Y182" i="23"/>
  <c r="V182" i="23"/>
  <c r="U182" i="23"/>
  <c r="Y181" i="23"/>
  <c r="V181" i="23"/>
  <c r="U181" i="23"/>
  <c r="Y180" i="23"/>
  <c r="V180" i="23"/>
  <c r="U180" i="23"/>
  <c r="Y179" i="23"/>
  <c r="V179" i="23"/>
  <c r="U179" i="23"/>
  <c r="Y178" i="23"/>
  <c r="V178" i="23"/>
  <c r="U178" i="23"/>
  <c r="Y177" i="23"/>
  <c r="V177" i="23"/>
  <c r="U177" i="23"/>
  <c r="Y176" i="23"/>
  <c r="V176" i="23"/>
  <c r="U176" i="23"/>
  <c r="Y175" i="23"/>
  <c r="V175" i="23"/>
  <c r="U175" i="23"/>
  <c r="Y174" i="23"/>
  <c r="V174" i="23"/>
  <c r="U174" i="23"/>
  <c r="Y173" i="23"/>
  <c r="V173" i="23"/>
  <c r="U173" i="23"/>
  <c r="Y172" i="23"/>
  <c r="V172" i="23"/>
  <c r="U172" i="23"/>
  <c r="Y171" i="23"/>
  <c r="V171" i="23"/>
  <c r="U171" i="23"/>
  <c r="Y170" i="23"/>
  <c r="V170" i="23"/>
  <c r="U170" i="23"/>
  <c r="Y169" i="23"/>
  <c r="V169" i="23"/>
  <c r="U169" i="23"/>
  <c r="Y168" i="23"/>
  <c r="V168" i="23"/>
  <c r="U168" i="23"/>
  <c r="Y167" i="23"/>
  <c r="V167" i="23"/>
  <c r="U167" i="23"/>
  <c r="Y166" i="23"/>
  <c r="V166" i="23"/>
  <c r="U166" i="23"/>
  <c r="Y165" i="23"/>
  <c r="V165" i="23"/>
  <c r="U165" i="23"/>
  <c r="Y164" i="23"/>
  <c r="V164" i="23"/>
  <c r="U164" i="23"/>
  <c r="Y163" i="23"/>
  <c r="V163" i="23"/>
  <c r="U163" i="23"/>
  <c r="Y162" i="23"/>
  <c r="V162" i="23"/>
  <c r="U162" i="23"/>
  <c r="Y161" i="23"/>
  <c r="V161" i="23"/>
  <c r="U161" i="23"/>
  <c r="Y160" i="23"/>
  <c r="V160" i="23"/>
  <c r="U160" i="23"/>
  <c r="Y159" i="23"/>
  <c r="V159" i="23"/>
  <c r="U159" i="23"/>
  <c r="Y158" i="23"/>
  <c r="V158" i="23"/>
  <c r="U158" i="23"/>
  <c r="Y157" i="23"/>
  <c r="V157" i="23"/>
  <c r="U157" i="23"/>
  <c r="Y156" i="23"/>
  <c r="V156" i="23"/>
  <c r="U156" i="23"/>
  <c r="Y155" i="23"/>
  <c r="V155" i="23"/>
  <c r="U155" i="23"/>
  <c r="Y154" i="23"/>
  <c r="V154" i="23"/>
  <c r="U154" i="23"/>
  <c r="Y153" i="23"/>
  <c r="V153" i="23"/>
  <c r="U153" i="23"/>
  <c r="Y152" i="23"/>
  <c r="V152" i="23"/>
  <c r="U152" i="23"/>
  <c r="Y151" i="23"/>
  <c r="V151" i="23"/>
  <c r="U151" i="23"/>
  <c r="Y150" i="23"/>
  <c r="V150" i="23"/>
  <c r="U150" i="23"/>
  <c r="Y149" i="23"/>
  <c r="V149" i="23"/>
  <c r="U149" i="23"/>
  <c r="Y148" i="23"/>
  <c r="V148" i="23"/>
  <c r="U148" i="23"/>
  <c r="Y147" i="23"/>
  <c r="V147" i="23"/>
  <c r="U147" i="23"/>
  <c r="Y146" i="23"/>
  <c r="V146" i="23"/>
  <c r="U146" i="23"/>
  <c r="Y145" i="23"/>
  <c r="V145" i="23"/>
  <c r="U145" i="23"/>
  <c r="Y144" i="23"/>
  <c r="V144" i="23"/>
  <c r="U144" i="23"/>
  <c r="Y143" i="23"/>
  <c r="V143" i="23"/>
  <c r="U143" i="23"/>
  <c r="Y142" i="23"/>
  <c r="V142" i="23"/>
  <c r="U142" i="23"/>
  <c r="Y141" i="23"/>
  <c r="V141" i="23"/>
  <c r="U141" i="23"/>
  <c r="Y140" i="23"/>
  <c r="V140" i="23"/>
  <c r="U140" i="23"/>
  <c r="Y139" i="23"/>
  <c r="V139" i="23"/>
  <c r="U139" i="23"/>
  <c r="Y138" i="23"/>
  <c r="V138" i="23"/>
  <c r="U138" i="23"/>
  <c r="Y137" i="23"/>
  <c r="V137" i="23"/>
  <c r="U137" i="23"/>
  <c r="Y136" i="23"/>
  <c r="W136" i="23" s="1"/>
  <c r="V136" i="23"/>
  <c r="U136" i="23"/>
  <c r="Y135" i="23"/>
  <c r="W135" i="23" s="1"/>
  <c r="V135" i="23"/>
  <c r="U135" i="23"/>
  <c r="Y134" i="23"/>
  <c r="W134" i="23" s="1"/>
  <c r="V134" i="23"/>
  <c r="U134" i="23"/>
  <c r="Y133" i="23"/>
  <c r="W133" i="23" s="1"/>
  <c r="V133" i="23"/>
  <c r="U133" i="23"/>
  <c r="Y132" i="23"/>
  <c r="W132" i="23" s="1"/>
  <c r="V132" i="23"/>
  <c r="U132" i="23"/>
  <c r="Y131" i="23"/>
  <c r="W131" i="23" s="1"/>
  <c r="V131" i="23"/>
  <c r="U131" i="23"/>
  <c r="Y130" i="23"/>
  <c r="W130" i="23" s="1"/>
  <c r="V130" i="23"/>
  <c r="U130" i="23"/>
  <c r="Y129" i="23"/>
  <c r="W129" i="23" s="1"/>
  <c r="V129" i="23"/>
  <c r="U129" i="23"/>
  <c r="Y128" i="23"/>
  <c r="W128" i="23" s="1"/>
  <c r="V128" i="23"/>
  <c r="U128" i="23"/>
  <c r="Y127" i="23"/>
  <c r="W127" i="23" s="1"/>
  <c r="V127" i="23"/>
  <c r="U127" i="23"/>
  <c r="Y126" i="23"/>
  <c r="W126" i="23" s="1"/>
  <c r="V126" i="23"/>
  <c r="U126" i="23"/>
  <c r="Y125" i="23"/>
  <c r="W125" i="23" s="1"/>
  <c r="V125" i="23"/>
  <c r="U125" i="23"/>
  <c r="Y124" i="23"/>
  <c r="W124" i="23" s="1"/>
  <c r="V124" i="23"/>
  <c r="U124" i="23"/>
  <c r="Y123" i="23"/>
  <c r="W123" i="23" s="1"/>
  <c r="V123" i="23"/>
  <c r="U123" i="23"/>
  <c r="Y122" i="23"/>
  <c r="W122" i="23" s="1"/>
  <c r="V122" i="23"/>
  <c r="U122" i="23"/>
  <c r="Y121" i="23"/>
  <c r="W121" i="23" s="1"/>
  <c r="V121" i="23"/>
  <c r="U121" i="23"/>
  <c r="Y120" i="23"/>
  <c r="W120" i="23" s="1"/>
  <c r="V120" i="23"/>
  <c r="U120" i="23"/>
  <c r="Y119" i="23"/>
  <c r="W119" i="23" s="1"/>
  <c r="V119" i="23"/>
  <c r="U119" i="23"/>
  <c r="Y118" i="23"/>
  <c r="W118" i="23" s="1"/>
  <c r="V118" i="23"/>
  <c r="U118" i="23"/>
  <c r="Y117" i="23"/>
  <c r="W117" i="23" s="1"/>
  <c r="V117" i="23"/>
  <c r="U117" i="23"/>
  <c r="Y116" i="23"/>
  <c r="W116" i="23" s="1"/>
  <c r="V116" i="23"/>
  <c r="U116" i="23"/>
  <c r="Y115" i="23"/>
  <c r="W115" i="23" s="1"/>
  <c r="V115" i="23"/>
  <c r="U115" i="23"/>
  <c r="Y114" i="23"/>
  <c r="W114" i="23" s="1"/>
  <c r="V114" i="23"/>
  <c r="U114" i="23"/>
  <c r="Y113" i="23"/>
  <c r="W113" i="23" s="1"/>
  <c r="V113" i="23"/>
  <c r="U113" i="23"/>
  <c r="Y112" i="23"/>
  <c r="W112" i="23" s="1"/>
  <c r="V112" i="23"/>
  <c r="U112" i="23"/>
  <c r="Y111" i="23"/>
  <c r="W111" i="23" s="1"/>
  <c r="V111" i="23"/>
  <c r="U111" i="23"/>
  <c r="Y110" i="23"/>
  <c r="W110" i="23" s="1"/>
  <c r="V110" i="23"/>
  <c r="U110" i="23"/>
  <c r="Y109" i="23"/>
  <c r="W109" i="23" s="1"/>
  <c r="V109" i="23"/>
  <c r="U109" i="23"/>
  <c r="Y108" i="23"/>
  <c r="W108" i="23" s="1"/>
  <c r="V108" i="23"/>
  <c r="U108" i="23"/>
  <c r="Y107" i="23"/>
  <c r="W107" i="23" s="1"/>
  <c r="V107" i="23"/>
  <c r="U107" i="23"/>
  <c r="Y106" i="23"/>
  <c r="W106" i="23" s="1"/>
  <c r="V106" i="23"/>
  <c r="U106" i="23"/>
  <c r="Y105" i="23"/>
  <c r="W105" i="23" s="1"/>
  <c r="V105" i="23"/>
  <c r="U105" i="23"/>
  <c r="Y104" i="23"/>
  <c r="W104" i="23" s="1"/>
  <c r="V104" i="23"/>
  <c r="U104" i="23"/>
  <c r="Y103" i="23"/>
  <c r="W103" i="23" s="1"/>
  <c r="V103" i="23"/>
  <c r="U103" i="23"/>
  <c r="Y102" i="23"/>
  <c r="W102" i="23" s="1"/>
  <c r="V102" i="23"/>
  <c r="U102" i="23"/>
  <c r="Y101" i="23"/>
  <c r="W101" i="23" s="1"/>
  <c r="V101" i="23"/>
  <c r="U101" i="23"/>
  <c r="Y100" i="23"/>
  <c r="W100" i="23" s="1"/>
  <c r="V100" i="23"/>
  <c r="U100" i="23"/>
  <c r="Y99" i="23"/>
  <c r="W99" i="23" s="1"/>
  <c r="V99" i="23"/>
  <c r="U99" i="23"/>
  <c r="Y98" i="23"/>
  <c r="W98" i="23" s="1"/>
  <c r="V98" i="23"/>
  <c r="U98" i="23"/>
  <c r="Y97" i="23"/>
  <c r="W97" i="23" s="1"/>
  <c r="V97" i="23"/>
  <c r="U97" i="23"/>
  <c r="Y96" i="23"/>
  <c r="W96" i="23" s="1"/>
  <c r="V96" i="23"/>
  <c r="U96" i="23"/>
  <c r="Y95" i="23"/>
  <c r="W95" i="23" s="1"/>
  <c r="V95" i="23"/>
  <c r="U95" i="23"/>
  <c r="Y94" i="23"/>
  <c r="W94" i="23" s="1"/>
  <c r="V94" i="23"/>
  <c r="U94" i="23"/>
  <c r="Y93" i="23"/>
  <c r="W93" i="23" s="1"/>
  <c r="V93" i="23"/>
  <c r="U93" i="23"/>
  <c r="Y92" i="23"/>
  <c r="W92" i="23" s="1"/>
  <c r="V92" i="23"/>
  <c r="U92" i="23"/>
  <c r="Y91" i="23"/>
  <c r="W91" i="23" s="1"/>
  <c r="V91" i="23"/>
  <c r="U91" i="23"/>
  <c r="Y90" i="23"/>
  <c r="V90" i="23"/>
  <c r="U90" i="23"/>
  <c r="Y89" i="23"/>
  <c r="V89" i="23"/>
  <c r="U89" i="23"/>
  <c r="Y88" i="23"/>
  <c r="V88" i="23"/>
  <c r="U88" i="23"/>
  <c r="Y87" i="23"/>
  <c r="V87" i="23"/>
  <c r="U87" i="23"/>
  <c r="Y86" i="23"/>
  <c r="V86" i="23"/>
  <c r="U86" i="23"/>
  <c r="Y85" i="23"/>
  <c r="V85" i="23"/>
  <c r="U85" i="23"/>
  <c r="Y84" i="23"/>
  <c r="V84" i="23"/>
  <c r="U84" i="23"/>
  <c r="Y83" i="23"/>
  <c r="V83" i="23"/>
  <c r="U83" i="23"/>
  <c r="Y82" i="23"/>
  <c r="V82" i="23"/>
  <c r="U82" i="23"/>
  <c r="Y81" i="23"/>
  <c r="V81" i="23"/>
  <c r="U81" i="23"/>
  <c r="Y80" i="23"/>
  <c r="V80" i="23"/>
  <c r="U80" i="23"/>
  <c r="Y79" i="23"/>
  <c r="V79" i="23"/>
  <c r="U79" i="23"/>
  <c r="Y78" i="23"/>
  <c r="V78" i="23"/>
  <c r="U78" i="23"/>
  <c r="Y77" i="23"/>
  <c r="V77" i="23"/>
  <c r="U77" i="23"/>
  <c r="Y76" i="23"/>
  <c r="V76" i="23"/>
  <c r="U76" i="23"/>
  <c r="Y75" i="23"/>
  <c r="V75" i="23"/>
  <c r="U75" i="23"/>
  <c r="Y74" i="23"/>
  <c r="V74" i="23"/>
  <c r="U74" i="23"/>
  <c r="Y73" i="23"/>
  <c r="V73" i="23"/>
  <c r="U73" i="23"/>
  <c r="Y72" i="23"/>
  <c r="V72" i="23"/>
  <c r="U72" i="23"/>
  <c r="Y71" i="23"/>
  <c r="V71" i="23"/>
  <c r="U71" i="23"/>
  <c r="Y70" i="23"/>
  <c r="V70" i="23"/>
  <c r="U70" i="23"/>
  <c r="Y69" i="23"/>
  <c r="V69" i="23"/>
  <c r="U69" i="23"/>
  <c r="Y68" i="23"/>
  <c r="V68" i="23"/>
  <c r="U68" i="23"/>
  <c r="Y67" i="23"/>
  <c r="V67" i="23"/>
  <c r="U67" i="23"/>
  <c r="Y66" i="23"/>
  <c r="V66" i="23"/>
  <c r="U66" i="23"/>
  <c r="Y65" i="23"/>
  <c r="V65" i="23"/>
  <c r="U65" i="23"/>
  <c r="Y64" i="23"/>
  <c r="V64" i="23"/>
  <c r="U64" i="23"/>
  <c r="Y63" i="23"/>
  <c r="V63" i="23"/>
  <c r="U63" i="23"/>
  <c r="Y62" i="23"/>
  <c r="V62" i="23"/>
  <c r="U62" i="23"/>
  <c r="Y61" i="23"/>
  <c r="V61" i="23"/>
  <c r="U61" i="23"/>
  <c r="Y60" i="23"/>
  <c r="V60" i="23"/>
  <c r="U60" i="23"/>
  <c r="Y59" i="23"/>
  <c r="V59" i="23"/>
  <c r="U59" i="23"/>
  <c r="Y58" i="23"/>
  <c r="V58" i="23"/>
  <c r="U58" i="23"/>
  <c r="Y57" i="23"/>
  <c r="V57" i="23"/>
  <c r="U57" i="23"/>
  <c r="Y56" i="23"/>
  <c r="V56" i="23"/>
  <c r="U56" i="23"/>
  <c r="Y55" i="23"/>
  <c r="V55" i="23"/>
  <c r="U55" i="23"/>
  <c r="Y54" i="23"/>
  <c r="V54" i="23"/>
  <c r="U54" i="23"/>
  <c r="Y53" i="23"/>
  <c r="V53" i="23"/>
  <c r="U53" i="23"/>
  <c r="Y52" i="23"/>
  <c r="V52" i="23"/>
  <c r="U52" i="23"/>
  <c r="Y51" i="23"/>
  <c r="V51" i="23"/>
  <c r="U51" i="23"/>
  <c r="Y50" i="23"/>
  <c r="V50" i="23"/>
  <c r="U50" i="23"/>
  <c r="Y49" i="23"/>
  <c r="V49" i="23"/>
  <c r="U49" i="23"/>
  <c r="Y48" i="23"/>
  <c r="V48" i="23"/>
  <c r="U48" i="23"/>
  <c r="Y47" i="23"/>
  <c r="V47" i="23"/>
  <c r="U47" i="23"/>
  <c r="Y46" i="23"/>
  <c r="V46" i="23"/>
  <c r="U46" i="23"/>
  <c r="Y45" i="23"/>
  <c r="V45" i="23"/>
  <c r="U45" i="23"/>
  <c r="Y44" i="23"/>
  <c r="V44" i="23"/>
  <c r="U44" i="23"/>
  <c r="Y43" i="23"/>
  <c r="V43" i="23"/>
  <c r="U43" i="23"/>
  <c r="Y42" i="23"/>
  <c r="V42" i="23"/>
  <c r="U42" i="23"/>
  <c r="Y41" i="23"/>
  <c r="V41" i="23"/>
  <c r="U41" i="23"/>
  <c r="Y40" i="23"/>
  <c r="V40" i="23"/>
  <c r="U40" i="23"/>
  <c r="Y39" i="23"/>
  <c r="V39" i="23"/>
  <c r="U39" i="23"/>
  <c r="Y38" i="23"/>
  <c r="V38" i="23"/>
  <c r="U38" i="23"/>
  <c r="Y37" i="23"/>
  <c r="V37" i="23"/>
  <c r="U37" i="23"/>
  <c r="Y36" i="23"/>
  <c r="V36" i="23"/>
  <c r="U36" i="23"/>
  <c r="Y35" i="23"/>
  <c r="V35" i="23"/>
  <c r="U35" i="23"/>
  <c r="Y34" i="23"/>
  <c r="V34" i="23"/>
  <c r="U34" i="23"/>
  <c r="Y33" i="23"/>
  <c r="V33" i="23"/>
  <c r="U33" i="23"/>
  <c r="Y32" i="23"/>
  <c r="V32" i="23"/>
  <c r="U32" i="23"/>
  <c r="Y31" i="23"/>
  <c r="V31" i="23"/>
  <c r="U31" i="23"/>
  <c r="Y30" i="23"/>
  <c r="V30" i="23"/>
  <c r="U30" i="23"/>
  <c r="Y29" i="23"/>
  <c r="V29" i="23"/>
  <c r="U29" i="23"/>
  <c r="Y28" i="23"/>
  <c r="V28" i="23"/>
  <c r="U28" i="23"/>
  <c r="Y27" i="23"/>
  <c r="V27" i="23"/>
  <c r="U27" i="23"/>
  <c r="Y26" i="23"/>
  <c r="V26" i="23"/>
  <c r="U26" i="23"/>
  <c r="Y25" i="23"/>
  <c r="V25" i="23"/>
  <c r="U25" i="23"/>
  <c r="Y24" i="23"/>
  <c r="V24" i="23"/>
  <c r="U24" i="23"/>
  <c r="Y23" i="23"/>
  <c r="V23" i="23"/>
  <c r="U23" i="23"/>
  <c r="Y22" i="23"/>
  <c r="V22" i="23"/>
  <c r="U22" i="23"/>
  <c r="Y21" i="23"/>
  <c r="V21" i="23"/>
  <c r="U21" i="23"/>
  <c r="Y20" i="23"/>
  <c r="V20" i="23"/>
  <c r="U20" i="23"/>
  <c r="Y19" i="23"/>
  <c r="V19" i="23"/>
  <c r="U19" i="23"/>
  <c r="Y18" i="23"/>
  <c r="V18" i="23"/>
  <c r="U18" i="23"/>
  <c r="Y17" i="23"/>
  <c r="V17" i="23"/>
  <c r="U17" i="23"/>
  <c r="Y16" i="23"/>
  <c r="V16" i="23"/>
  <c r="U16" i="23"/>
  <c r="Y15" i="23"/>
  <c r="V15" i="23"/>
  <c r="U15" i="23"/>
  <c r="Y14" i="23"/>
  <c r="V14" i="23"/>
  <c r="U14" i="23"/>
  <c r="Y13" i="23"/>
  <c r="V13" i="23"/>
  <c r="U13" i="23"/>
  <c r="Y12" i="23"/>
  <c r="V12" i="23"/>
  <c r="U12" i="23"/>
  <c r="Y11" i="23"/>
  <c r="V11" i="23"/>
  <c r="U11" i="23"/>
  <c r="Y10" i="23"/>
  <c r="V10" i="23"/>
  <c r="U10" i="23"/>
  <c r="Y9" i="23"/>
  <c r="V9" i="23"/>
  <c r="U9" i="23"/>
  <c r="Y8" i="23"/>
  <c r="V8" i="23"/>
  <c r="U8" i="23"/>
  <c r="Y7" i="23"/>
  <c r="V7" i="23"/>
  <c r="U7" i="23"/>
  <c r="Y6" i="23"/>
  <c r="V6" i="23"/>
  <c r="U6" i="23"/>
  <c r="Y5" i="23"/>
  <c r="V5" i="23"/>
  <c r="U5" i="23"/>
  <c r="Y4" i="23"/>
  <c r="V4" i="23"/>
  <c r="U4" i="23"/>
  <c r="Y3" i="23"/>
  <c r="V3" i="23"/>
  <c r="U3" i="23"/>
  <c r="Y2" i="23"/>
  <c r="W2" i="23" s="1"/>
  <c r="V2" i="23"/>
  <c r="U2" i="23"/>
  <c r="Y222" i="22"/>
  <c r="V222" i="22"/>
  <c r="U222" i="22"/>
  <c r="Y221" i="22"/>
  <c r="V221" i="22"/>
  <c r="U221" i="22"/>
  <c r="Y220" i="22"/>
  <c r="V220" i="22"/>
  <c r="U220" i="22"/>
  <c r="Y219" i="22"/>
  <c r="V219" i="22"/>
  <c r="U219" i="22"/>
  <c r="Y218" i="22"/>
  <c r="V218" i="22"/>
  <c r="U218" i="22"/>
  <c r="Y217" i="22"/>
  <c r="V217" i="22"/>
  <c r="U217" i="22"/>
  <c r="Y216" i="22"/>
  <c r="V216" i="22"/>
  <c r="U216" i="22"/>
  <c r="Y215" i="22"/>
  <c r="V215" i="22"/>
  <c r="U215" i="22"/>
  <c r="Y214" i="22"/>
  <c r="V214" i="22"/>
  <c r="U214" i="22"/>
  <c r="Y213" i="22"/>
  <c r="V213" i="22"/>
  <c r="U213" i="22"/>
  <c r="Y212" i="22"/>
  <c r="V212" i="22"/>
  <c r="U212" i="22"/>
  <c r="Y211" i="22"/>
  <c r="V211" i="22"/>
  <c r="U211" i="22"/>
  <c r="Y210" i="22"/>
  <c r="V210" i="22"/>
  <c r="U210" i="22"/>
  <c r="Y209" i="22"/>
  <c r="V209" i="22"/>
  <c r="U209" i="22"/>
  <c r="Y208" i="22"/>
  <c r="V208" i="22"/>
  <c r="U208" i="22"/>
  <c r="Y207" i="22"/>
  <c r="V207" i="22"/>
  <c r="U207" i="22"/>
  <c r="Y206" i="22"/>
  <c r="V206" i="22"/>
  <c r="U206" i="22"/>
  <c r="Y205" i="22"/>
  <c r="V205" i="22"/>
  <c r="U205" i="22"/>
  <c r="Y204" i="22"/>
  <c r="V204" i="22"/>
  <c r="U204" i="22"/>
  <c r="Y203" i="22"/>
  <c r="V203" i="22"/>
  <c r="U203" i="22"/>
  <c r="Y202" i="22"/>
  <c r="V202" i="22"/>
  <c r="U202" i="22"/>
  <c r="Y201" i="22"/>
  <c r="V201" i="22"/>
  <c r="U201" i="22"/>
  <c r="Y200" i="22"/>
  <c r="V200" i="22"/>
  <c r="U200" i="22"/>
  <c r="Y199" i="22"/>
  <c r="V199" i="22"/>
  <c r="U199" i="22"/>
  <c r="Y198" i="22"/>
  <c r="V198" i="22"/>
  <c r="U198" i="22"/>
  <c r="Y197" i="22"/>
  <c r="V197" i="22"/>
  <c r="U197" i="22"/>
  <c r="Y196" i="22"/>
  <c r="V196" i="22"/>
  <c r="U196" i="22"/>
  <c r="Y195" i="22"/>
  <c r="V195" i="22"/>
  <c r="U195" i="22"/>
  <c r="Y194" i="22"/>
  <c r="V194" i="22"/>
  <c r="U194" i="22"/>
  <c r="Y193" i="22"/>
  <c r="V193" i="22"/>
  <c r="U193" i="22"/>
  <c r="Y192" i="22"/>
  <c r="V192" i="22"/>
  <c r="U192" i="22"/>
  <c r="Y191" i="22"/>
  <c r="V191" i="22"/>
  <c r="U191" i="22"/>
  <c r="Y190" i="22"/>
  <c r="V190" i="22"/>
  <c r="U190" i="22"/>
  <c r="Y189" i="22"/>
  <c r="V189" i="22"/>
  <c r="U189" i="22"/>
  <c r="Y188" i="22"/>
  <c r="V188" i="22"/>
  <c r="U188" i="22"/>
  <c r="Y187" i="22"/>
  <c r="V187" i="22"/>
  <c r="U187" i="22"/>
  <c r="Y186" i="22"/>
  <c r="V186" i="22"/>
  <c r="U186" i="22"/>
  <c r="Y185" i="22"/>
  <c r="V185" i="22"/>
  <c r="U185" i="22"/>
  <c r="Y184" i="22"/>
  <c r="V184" i="22"/>
  <c r="U184" i="22"/>
  <c r="Y183" i="22"/>
  <c r="V183" i="22"/>
  <c r="U183" i="22"/>
  <c r="Y182" i="22"/>
  <c r="V182" i="22"/>
  <c r="U182" i="22"/>
  <c r="Y181" i="22"/>
  <c r="V181" i="22"/>
  <c r="U181" i="22"/>
  <c r="Y180" i="22"/>
  <c r="V180" i="22"/>
  <c r="U180" i="22"/>
  <c r="Y179" i="22"/>
  <c r="V179" i="22"/>
  <c r="U179" i="22"/>
  <c r="Y178" i="22"/>
  <c r="V178" i="22"/>
  <c r="U178" i="22"/>
  <c r="Y177" i="22"/>
  <c r="V177" i="22"/>
  <c r="U177" i="22"/>
  <c r="Y176" i="22"/>
  <c r="V176" i="22"/>
  <c r="U176" i="22"/>
  <c r="Y175" i="22"/>
  <c r="V175" i="22"/>
  <c r="U175" i="22"/>
  <c r="Y174" i="22"/>
  <c r="V174" i="22"/>
  <c r="U174" i="22"/>
  <c r="Y173" i="22"/>
  <c r="V173" i="22"/>
  <c r="U173" i="22"/>
  <c r="Y172" i="22"/>
  <c r="V172" i="22"/>
  <c r="U172" i="22"/>
  <c r="Y171" i="22"/>
  <c r="V171" i="22"/>
  <c r="U171" i="22"/>
  <c r="Y170" i="22"/>
  <c r="V170" i="22"/>
  <c r="U170" i="22"/>
  <c r="Y169" i="22"/>
  <c r="V169" i="22"/>
  <c r="U169" i="22"/>
  <c r="Y168" i="22"/>
  <c r="V168" i="22"/>
  <c r="U168" i="22"/>
  <c r="Y167" i="22"/>
  <c r="V167" i="22"/>
  <c r="U167" i="22"/>
  <c r="Y166" i="22"/>
  <c r="V166" i="22"/>
  <c r="U166" i="22"/>
  <c r="Y165" i="22"/>
  <c r="V165" i="22"/>
  <c r="U165" i="22"/>
  <c r="Y164" i="22"/>
  <c r="V164" i="22"/>
  <c r="U164" i="22"/>
  <c r="Y163" i="22"/>
  <c r="V163" i="22"/>
  <c r="U163" i="22"/>
  <c r="Y162" i="22"/>
  <c r="V162" i="22"/>
  <c r="U162" i="22"/>
  <c r="Y161" i="22"/>
  <c r="V161" i="22"/>
  <c r="U161" i="22"/>
  <c r="Y160" i="22"/>
  <c r="V160" i="22"/>
  <c r="U160" i="22"/>
  <c r="Y159" i="22"/>
  <c r="V159" i="22"/>
  <c r="U159" i="22"/>
  <c r="Y158" i="22"/>
  <c r="V158" i="22"/>
  <c r="U158" i="22"/>
  <c r="Y157" i="22"/>
  <c r="V157" i="22"/>
  <c r="U157" i="22"/>
  <c r="Y156" i="22"/>
  <c r="V156" i="22"/>
  <c r="U156" i="22"/>
  <c r="Y155" i="22"/>
  <c r="V155" i="22"/>
  <c r="U155" i="22"/>
  <c r="Y154" i="22"/>
  <c r="V154" i="22"/>
  <c r="U154" i="22"/>
  <c r="Y153" i="22"/>
  <c r="V153" i="22"/>
  <c r="U153" i="22"/>
  <c r="Y152" i="22"/>
  <c r="V152" i="22"/>
  <c r="U152" i="22"/>
  <c r="Y151" i="22"/>
  <c r="V151" i="22"/>
  <c r="U151" i="22"/>
  <c r="Y150" i="22"/>
  <c r="V150" i="22"/>
  <c r="U150" i="22"/>
  <c r="Y149" i="22"/>
  <c r="V149" i="22"/>
  <c r="U149" i="22"/>
  <c r="Y148" i="22"/>
  <c r="V148" i="22"/>
  <c r="U148" i="22"/>
  <c r="Y147" i="22"/>
  <c r="V147" i="22"/>
  <c r="U147" i="22"/>
  <c r="Y146" i="22"/>
  <c r="V146" i="22"/>
  <c r="U146" i="22"/>
  <c r="Y145" i="22"/>
  <c r="V145" i="22"/>
  <c r="U145" i="22"/>
  <c r="Y144" i="22"/>
  <c r="V144" i="22"/>
  <c r="U144" i="22"/>
  <c r="Y143" i="22"/>
  <c r="V143" i="22"/>
  <c r="U143" i="22"/>
  <c r="Y142" i="22"/>
  <c r="V142" i="22"/>
  <c r="U142" i="22"/>
  <c r="Y141" i="22"/>
  <c r="V141" i="22"/>
  <c r="U141" i="22"/>
  <c r="Y140" i="22"/>
  <c r="V140" i="22"/>
  <c r="U140" i="22"/>
  <c r="Y139" i="22"/>
  <c r="V139" i="22"/>
  <c r="U139" i="22"/>
  <c r="Y138" i="22"/>
  <c r="V138" i="22"/>
  <c r="U138" i="22"/>
  <c r="Y137" i="22"/>
  <c r="V137" i="22"/>
  <c r="U137" i="22"/>
  <c r="Y136" i="22"/>
  <c r="W136" i="22" s="1"/>
  <c r="V136" i="22"/>
  <c r="U136" i="22"/>
  <c r="Y135" i="22"/>
  <c r="W135" i="22" s="1"/>
  <c r="V135" i="22"/>
  <c r="U135" i="22"/>
  <c r="Y134" i="22"/>
  <c r="W134" i="22" s="1"/>
  <c r="V134" i="22"/>
  <c r="U134" i="22"/>
  <c r="Y133" i="22"/>
  <c r="W133" i="22" s="1"/>
  <c r="V133" i="22"/>
  <c r="U133" i="22"/>
  <c r="Y132" i="22"/>
  <c r="W132" i="22" s="1"/>
  <c r="V132" i="22"/>
  <c r="U132" i="22"/>
  <c r="Y131" i="22"/>
  <c r="W131" i="22" s="1"/>
  <c r="V131" i="22"/>
  <c r="U131" i="22"/>
  <c r="Y130" i="22"/>
  <c r="W130" i="22" s="1"/>
  <c r="V130" i="22"/>
  <c r="U130" i="22"/>
  <c r="Y129" i="22"/>
  <c r="W129" i="22" s="1"/>
  <c r="V129" i="22"/>
  <c r="U129" i="22"/>
  <c r="Y128" i="22"/>
  <c r="W128" i="22" s="1"/>
  <c r="V128" i="22"/>
  <c r="U128" i="22"/>
  <c r="Y127" i="22"/>
  <c r="W127" i="22" s="1"/>
  <c r="V127" i="22"/>
  <c r="U127" i="22"/>
  <c r="Y126" i="22"/>
  <c r="W126" i="22" s="1"/>
  <c r="V126" i="22"/>
  <c r="U126" i="22"/>
  <c r="Y125" i="22"/>
  <c r="W125" i="22" s="1"/>
  <c r="V125" i="22"/>
  <c r="U125" i="22"/>
  <c r="Y124" i="22"/>
  <c r="W124" i="22" s="1"/>
  <c r="V124" i="22"/>
  <c r="U124" i="22"/>
  <c r="Y123" i="22"/>
  <c r="W123" i="22" s="1"/>
  <c r="V123" i="22"/>
  <c r="U123" i="22"/>
  <c r="Y122" i="22"/>
  <c r="W122" i="22" s="1"/>
  <c r="V122" i="22"/>
  <c r="U122" i="22"/>
  <c r="Y121" i="22"/>
  <c r="W121" i="22" s="1"/>
  <c r="V121" i="22"/>
  <c r="U121" i="22"/>
  <c r="Y120" i="22"/>
  <c r="W120" i="22" s="1"/>
  <c r="V120" i="22"/>
  <c r="U120" i="22"/>
  <c r="Y119" i="22"/>
  <c r="W119" i="22" s="1"/>
  <c r="V119" i="22"/>
  <c r="U119" i="22"/>
  <c r="Y118" i="22"/>
  <c r="W118" i="22" s="1"/>
  <c r="V118" i="22"/>
  <c r="U118" i="22"/>
  <c r="Y117" i="22"/>
  <c r="W117" i="22" s="1"/>
  <c r="V117" i="22"/>
  <c r="U117" i="22"/>
  <c r="Y116" i="22"/>
  <c r="W116" i="22" s="1"/>
  <c r="V116" i="22"/>
  <c r="U116" i="22"/>
  <c r="Y115" i="22"/>
  <c r="W115" i="22" s="1"/>
  <c r="V115" i="22"/>
  <c r="U115" i="22"/>
  <c r="Y114" i="22"/>
  <c r="W114" i="22" s="1"/>
  <c r="V114" i="22"/>
  <c r="U114" i="22"/>
  <c r="Y113" i="22"/>
  <c r="W113" i="22" s="1"/>
  <c r="V113" i="22"/>
  <c r="U113" i="22"/>
  <c r="Y112" i="22"/>
  <c r="W112" i="22" s="1"/>
  <c r="V112" i="22"/>
  <c r="U112" i="22"/>
  <c r="Y111" i="22"/>
  <c r="W111" i="22" s="1"/>
  <c r="V111" i="22"/>
  <c r="U111" i="22"/>
  <c r="Y110" i="22"/>
  <c r="W110" i="22" s="1"/>
  <c r="V110" i="22"/>
  <c r="U110" i="22"/>
  <c r="Y109" i="22"/>
  <c r="W109" i="22" s="1"/>
  <c r="V109" i="22"/>
  <c r="U109" i="22"/>
  <c r="Y108" i="22"/>
  <c r="W108" i="22" s="1"/>
  <c r="V108" i="22"/>
  <c r="U108" i="22"/>
  <c r="Y107" i="22"/>
  <c r="W107" i="22" s="1"/>
  <c r="V107" i="22"/>
  <c r="U107" i="22"/>
  <c r="Y106" i="22"/>
  <c r="W106" i="22" s="1"/>
  <c r="V106" i="22"/>
  <c r="U106" i="22"/>
  <c r="Y105" i="22"/>
  <c r="W105" i="22" s="1"/>
  <c r="V105" i="22"/>
  <c r="U105" i="22"/>
  <c r="Y104" i="22"/>
  <c r="W104" i="22" s="1"/>
  <c r="V104" i="22"/>
  <c r="U104" i="22"/>
  <c r="Y103" i="22"/>
  <c r="W103" i="22" s="1"/>
  <c r="V103" i="22"/>
  <c r="U103" i="22"/>
  <c r="Y102" i="22"/>
  <c r="W102" i="22" s="1"/>
  <c r="V102" i="22"/>
  <c r="U102" i="22"/>
  <c r="Y101" i="22"/>
  <c r="W101" i="22" s="1"/>
  <c r="V101" i="22"/>
  <c r="U101" i="22"/>
  <c r="Y100" i="22"/>
  <c r="W100" i="22" s="1"/>
  <c r="V100" i="22"/>
  <c r="U100" i="22"/>
  <c r="Y99" i="22"/>
  <c r="W99" i="22" s="1"/>
  <c r="V99" i="22"/>
  <c r="U99" i="22"/>
  <c r="Y98" i="22"/>
  <c r="W98" i="22" s="1"/>
  <c r="V98" i="22"/>
  <c r="U98" i="22"/>
  <c r="Y97" i="22"/>
  <c r="W97" i="22" s="1"/>
  <c r="V97" i="22"/>
  <c r="U97" i="22"/>
  <c r="Y96" i="22"/>
  <c r="W96" i="22" s="1"/>
  <c r="V96" i="22"/>
  <c r="U96" i="22"/>
  <c r="Y95" i="22"/>
  <c r="W95" i="22" s="1"/>
  <c r="V95" i="22"/>
  <c r="U95" i="22"/>
  <c r="Y94" i="22"/>
  <c r="W94" i="22" s="1"/>
  <c r="V94" i="22"/>
  <c r="U94" i="22"/>
  <c r="Y93" i="22"/>
  <c r="W93" i="22" s="1"/>
  <c r="V93" i="22"/>
  <c r="U93" i="22"/>
  <c r="Y92" i="22"/>
  <c r="W92" i="22" s="1"/>
  <c r="V92" i="22"/>
  <c r="U92" i="22"/>
  <c r="Y91" i="22"/>
  <c r="W91" i="22" s="1"/>
  <c r="V91" i="22"/>
  <c r="U91" i="22"/>
  <c r="Y90" i="22"/>
  <c r="V90" i="22"/>
  <c r="U90" i="22"/>
  <c r="Y89" i="22"/>
  <c r="V89" i="22"/>
  <c r="U89" i="22"/>
  <c r="Y88" i="22"/>
  <c r="V88" i="22"/>
  <c r="U88" i="22"/>
  <c r="Y87" i="22"/>
  <c r="V87" i="22"/>
  <c r="U87" i="22"/>
  <c r="Y86" i="22"/>
  <c r="V86" i="22"/>
  <c r="U86" i="22"/>
  <c r="Y85" i="22"/>
  <c r="V85" i="22"/>
  <c r="U85" i="22"/>
  <c r="Y84" i="22"/>
  <c r="V84" i="22"/>
  <c r="U84" i="22"/>
  <c r="Y83" i="22"/>
  <c r="V83" i="22"/>
  <c r="U83" i="22"/>
  <c r="Y82" i="22"/>
  <c r="V82" i="22"/>
  <c r="U82" i="22"/>
  <c r="Y81" i="22"/>
  <c r="V81" i="22"/>
  <c r="U81" i="22"/>
  <c r="Y80" i="22"/>
  <c r="V80" i="22"/>
  <c r="U80" i="22"/>
  <c r="Y79" i="22"/>
  <c r="V79" i="22"/>
  <c r="U79" i="22"/>
  <c r="Y78" i="22"/>
  <c r="V78" i="22"/>
  <c r="U78" i="22"/>
  <c r="Y77" i="22"/>
  <c r="V77" i="22"/>
  <c r="U77" i="22"/>
  <c r="Y76" i="22"/>
  <c r="V76" i="22"/>
  <c r="U76" i="22"/>
  <c r="Y75" i="22"/>
  <c r="V75" i="22"/>
  <c r="U75" i="22"/>
  <c r="Y74" i="22"/>
  <c r="V74" i="22"/>
  <c r="U74" i="22"/>
  <c r="Y73" i="22"/>
  <c r="V73" i="22"/>
  <c r="U73" i="22"/>
  <c r="Y72" i="22"/>
  <c r="V72" i="22"/>
  <c r="U72" i="22"/>
  <c r="Y71" i="22"/>
  <c r="V71" i="22"/>
  <c r="U71" i="22"/>
  <c r="Y70" i="22"/>
  <c r="V70" i="22"/>
  <c r="U70" i="22"/>
  <c r="Y69" i="22"/>
  <c r="V69" i="22"/>
  <c r="U69" i="22"/>
  <c r="Y68" i="22"/>
  <c r="V68" i="22"/>
  <c r="U68" i="22"/>
  <c r="Y67" i="22"/>
  <c r="V67" i="22"/>
  <c r="U67" i="22"/>
  <c r="Y66" i="22"/>
  <c r="V66" i="22"/>
  <c r="U66" i="22"/>
  <c r="Y65" i="22"/>
  <c r="V65" i="22"/>
  <c r="U65" i="22"/>
  <c r="Y64" i="22"/>
  <c r="V64" i="22"/>
  <c r="U64" i="22"/>
  <c r="Y63" i="22"/>
  <c r="V63" i="22"/>
  <c r="U63" i="22"/>
  <c r="Y62" i="22"/>
  <c r="V62" i="22"/>
  <c r="U62" i="22"/>
  <c r="Y61" i="22"/>
  <c r="V61" i="22"/>
  <c r="U61" i="22"/>
  <c r="Y60" i="22"/>
  <c r="V60" i="22"/>
  <c r="U60" i="22"/>
  <c r="Y59" i="22"/>
  <c r="V59" i="22"/>
  <c r="U59" i="22"/>
  <c r="Y58" i="22"/>
  <c r="V58" i="22"/>
  <c r="U58" i="22"/>
  <c r="Y57" i="22"/>
  <c r="V57" i="22"/>
  <c r="U57" i="22"/>
  <c r="Y56" i="22"/>
  <c r="V56" i="22"/>
  <c r="U56" i="22"/>
  <c r="Y55" i="22"/>
  <c r="V55" i="22"/>
  <c r="U55" i="22"/>
  <c r="Y54" i="22"/>
  <c r="V54" i="22"/>
  <c r="U54" i="22"/>
  <c r="Y53" i="22"/>
  <c r="V53" i="22"/>
  <c r="U53" i="22"/>
  <c r="Y52" i="22"/>
  <c r="V52" i="22"/>
  <c r="U52" i="22"/>
  <c r="Y51" i="22"/>
  <c r="V51" i="22"/>
  <c r="U51" i="22"/>
  <c r="Y50" i="22"/>
  <c r="V50" i="22"/>
  <c r="U50" i="22"/>
  <c r="Y49" i="22"/>
  <c r="V49" i="22"/>
  <c r="U49" i="22"/>
  <c r="Y48" i="22"/>
  <c r="V48" i="22"/>
  <c r="U48" i="22"/>
  <c r="Y47" i="22"/>
  <c r="V47" i="22"/>
  <c r="U47" i="22"/>
  <c r="Y46" i="22"/>
  <c r="V46" i="22"/>
  <c r="U46" i="22"/>
  <c r="Y45" i="22"/>
  <c r="V45" i="22"/>
  <c r="U45" i="22"/>
  <c r="Y44" i="22"/>
  <c r="V44" i="22"/>
  <c r="U44" i="22"/>
  <c r="Y43" i="22"/>
  <c r="V43" i="22"/>
  <c r="U43" i="22"/>
  <c r="Y42" i="22"/>
  <c r="V42" i="22"/>
  <c r="U42" i="22"/>
  <c r="Y41" i="22"/>
  <c r="V41" i="22"/>
  <c r="U41" i="22"/>
  <c r="Y40" i="22"/>
  <c r="V40" i="22"/>
  <c r="U40" i="22"/>
  <c r="Y39" i="22"/>
  <c r="V39" i="22"/>
  <c r="U39" i="22"/>
  <c r="Y38" i="22"/>
  <c r="V38" i="22"/>
  <c r="U38" i="22"/>
  <c r="Y37" i="22"/>
  <c r="V37" i="22"/>
  <c r="U37" i="22"/>
  <c r="Y36" i="22"/>
  <c r="V36" i="22"/>
  <c r="U36" i="22"/>
  <c r="Y35" i="22"/>
  <c r="V35" i="22"/>
  <c r="U35" i="22"/>
  <c r="Y34" i="22"/>
  <c r="V34" i="22"/>
  <c r="U34" i="22"/>
  <c r="Y33" i="22"/>
  <c r="V33" i="22"/>
  <c r="U33" i="22"/>
  <c r="Y32" i="22"/>
  <c r="V32" i="22"/>
  <c r="U32" i="22"/>
  <c r="Y31" i="22"/>
  <c r="V31" i="22"/>
  <c r="U31" i="22"/>
  <c r="Y30" i="22"/>
  <c r="V30" i="22"/>
  <c r="U30" i="22"/>
  <c r="Y29" i="22"/>
  <c r="V29" i="22"/>
  <c r="U29" i="22"/>
  <c r="Y28" i="22"/>
  <c r="V28" i="22"/>
  <c r="U28" i="22"/>
  <c r="Y27" i="22"/>
  <c r="V27" i="22"/>
  <c r="U27" i="22"/>
  <c r="Y26" i="22"/>
  <c r="V26" i="22"/>
  <c r="U26" i="22"/>
  <c r="Y25" i="22"/>
  <c r="V25" i="22"/>
  <c r="U25" i="22"/>
  <c r="Y24" i="22"/>
  <c r="V24" i="22"/>
  <c r="U24" i="22"/>
  <c r="Y23" i="22"/>
  <c r="V23" i="22"/>
  <c r="U23" i="22"/>
  <c r="Y22" i="22"/>
  <c r="V22" i="22"/>
  <c r="U22" i="22"/>
  <c r="Y21" i="22"/>
  <c r="V21" i="22"/>
  <c r="U21" i="22"/>
  <c r="Y20" i="22"/>
  <c r="V20" i="22"/>
  <c r="U20" i="22"/>
  <c r="Y19" i="22"/>
  <c r="V19" i="22"/>
  <c r="U19" i="22"/>
  <c r="Y18" i="22"/>
  <c r="V18" i="22"/>
  <c r="U18" i="22"/>
  <c r="Y17" i="22"/>
  <c r="V17" i="22"/>
  <c r="U17" i="22"/>
  <c r="Y16" i="22"/>
  <c r="V16" i="22"/>
  <c r="U16" i="22"/>
  <c r="Y15" i="22"/>
  <c r="V15" i="22"/>
  <c r="U15" i="22"/>
  <c r="Y14" i="22"/>
  <c r="V14" i="22"/>
  <c r="U14" i="22"/>
  <c r="Y13" i="22"/>
  <c r="V13" i="22"/>
  <c r="U13" i="22"/>
  <c r="Y12" i="22"/>
  <c r="V12" i="22"/>
  <c r="U12" i="22"/>
  <c r="Y11" i="22"/>
  <c r="V11" i="22"/>
  <c r="U11" i="22"/>
  <c r="Y10" i="22"/>
  <c r="V10" i="22"/>
  <c r="U10" i="22"/>
  <c r="Y9" i="22"/>
  <c r="V9" i="22"/>
  <c r="U9" i="22"/>
  <c r="Y8" i="22"/>
  <c r="V8" i="22"/>
  <c r="U8" i="22"/>
  <c r="Y7" i="22"/>
  <c r="V7" i="22"/>
  <c r="U7" i="22"/>
  <c r="Y6" i="22"/>
  <c r="V6" i="22"/>
  <c r="U6" i="22"/>
  <c r="Y5" i="22"/>
  <c r="V5" i="22"/>
  <c r="U5" i="22"/>
  <c r="Y4" i="22"/>
  <c r="V4" i="22"/>
  <c r="U4" i="22"/>
  <c r="Y3" i="22"/>
  <c r="V3" i="22"/>
  <c r="U3" i="22"/>
  <c r="Y2" i="22"/>
  <c r="W2" i="22" s="1"/>
  <c r="V2" i="22"/>
  <c r="U2" i="22"/>
  <c r="Y222" i="21"/>
  <c r="V222" i="21"/>
  <c r="U222" i="21"/>
  <c r="Y221" i="21"/>
  <c r="V221" i="21"/>
  <c r="U221" i="21"/>
  <c r="Y220" i="21"/>
  <c r="W220" i="21" s="1"/>
  <c r="V220" i="21"/>
  <c r="U220" i="21"/>
  <c r="Y219" i="21"/>
  <c r="V219" i="21"/>
  <c r="U219" i="21"/>
  <c r="Y218" i="21"/>
  <c r="V218" i="21"/>
  <c r="U218" i="21"/>
  <c r="Y217" i="21"/>
  <c r="V217" i="21"/>
  <c r="U217" i="21"/>
  <c r="Y216" i="21"/>
  <c r="W216" i="21" s="1"/>
  <c r="V216" i="21"/>
  <c r="U216" i="21"/>
  <c r="Y215" i="21"/>
  <c r="V215" i="21"/>
  <c r="U215" i="21"/>
  <c r="Y214" i="21"/>
  <c r="V214" i="21"/>
  <c r="U214" i="21"/>
  <c r="Y213" i="21"/>
  <c r="V213" i="21"/>
  <c r="U213" i="21"/>
  <c r="Y212" i="21"/>
  <c r="W212" i="21" s="1"/>
  <c r="V212" i="21"/>
  <c r="U212" i="21"/>
  <c r="Y211" i="21"/>
  <c r="V211" i="21"/>
  <c r="U211" i="21"/>
  <c r="Y210" i="21"/>
  <c r="V210" i="21"/>
  <c r="U210" i="21"/>
  <c r="Y209" i="21"/>
  <c r="V209" i="21"/>
  <c r="U209" i="21"/>
  <c r="Y208" i="21"/>
  <c r="W208" i="21" s="1"/>
  <c r="V208" i="21"/>
  <c r="U208" i="21"/>
  <c r="Y207" i="21"/>
  <c r="V207" i="21"/>
  <c r="U207" i="21"/>
  <c r="Y206" i="21"/>
  <c r="V206" i="21"/>
  <c r="U206" i="21"/>
  <c r="Y205" i="21"/>
  <c r="V205" i="21"/>
  <c r="U205" i="21"/>
  <c r="Y204" i="21"/>
  <c r="W204" i="21" s="1"/>
  <c r="V204" i="21"/>
  <c r="U204" i="21"/>
  <c r="Y203" i="21"/>
  <c r="V203" i="21"/>
  <c r="U203" i="21"/>
  <c r="Y202" i="21"/>
  <c r="V202" i="21"/>
  <c r="U202" i="21"/>
  <c r="Y201" i="21"/>
  <c r="V201" i="21"/>
  <c r="U201" i="21"/>
  <c r="Y200" i="21"/>
  <c r="W200" i="21" s="1"/>
  <c r="V200" i="21"/>
  <c r="U200" i="21"/>
  <c r="Y199" i="21"/>
  <c r="V199" i="21"/>
  <c r="U199" i="21"/>
  <c r="Y198" i="21"/>
  <c r="V198" i="21"/>
  <c r="U198" i="21"/>
  <c r="Y197" i="21"/>
  <c r="V197" i="21"/>
  <c r="U197" i="21"/>
  <c r="Y196" i="21"/>
  <c r="W196" i="21" s="1"/>
  <c r="V196" i="21"/>
  <c r="U196" i="21"/>
  <c r="Y195" i="21"/>
  <c r="V195" i="21"/>
  <c r="U195" i="21"/>
  <c r="Y194" i="21"/>
  <c r="V194" i="21"/>
  <c r="U194" i="21"/>
  <c r="Y193" i="21"/>
  <c r="V193" i="21"/>
  <c r="U193" i="21"/>
  <c r="Y192" i="21"/>
  <c r="W192" i="21" s="1"/>
  <c r="V192" i="21"/>
  <c r="U192" i="21"/>
  <c r="Y191" i="21"/>
  <c r="V191" i="21"/>
  <c r="U191" i="21"/>
  <c r="Y190" i="21"/>
  <c r="V190" i="21"/>
  <c r="U190" i="21"/>
  <c r="Y189" i="21"/>
  <c r="V189" i="21"/>
  <c r="U189" i="21"/>
  <c r="Y188" i="21"/>
  <c r="W188" i="21" s="1"/>
  <c r="V188" i="21"/>
  <c r="U188" i="21"/>
  <c r="Y187" i="21"/>
  <c r="V187" i="21"/>
  <c r="U187" i="21"/>
  <c r="Y186" i="21"/>
  <c r="V186" i="21"/>
  <c r="U186" i="21"/>
  <c r="Y185" i="21"/>
  <c r="V185" i="21"/>
  <c r="U185" i="21"/>
  <c r="Y184" i="21"/>
  <c r="W184" i="21" s="1"/>
  <c r="V184" i="21"/>
  <c r="U184" i="21"/>
  <c r="Y183" i="21"/>
  <c r="V183" i="21"/>
  <c r="U183" i="21"/>
  <c r="Y182" i="21"/>
  <c r="V182" i="21"/>
  <c r="U182" i="21"/>
  <c r="Y181" i="21"/>
  <c r="V181" i="21"/>
  <c r="U181" i="21"/>
  <c r="Y180" i="21"/>
  <c r="W180" i="21" s="1"/>
  <c r="V180" i="21"/>
  <c r="U180" i="21"/>
  <c r="Y179" i="21"/>
  <c r="V179" i="21"/>
  <c r="U179" i="21"/>
  <c r="Y178" i="21"/>
  <c r="V178" i="21"/>
  <c r="U178" i="21"/>
  <c r="Y177" i="21"/>
  <c r="V177" i="21"/>
  <c r="U177" i="21"/>
  <c r="Y176" i="21"/>
  <c r="W176" i="21" s="1"/>
  <c r="V176" i="21"/>
  <c r="U176" i="21"/>
  <c r="Y175" i="21"/>
  <c r="V175" i="21"/>
  <c r="U175" i="21"/>
  <c r="Y174" i="21"/>
  <c r="V174" i="21"/>
  <c r="U174" i="21"/>
  <c r="Y173" i="21"/>
  <c r="V173" i="21"/>
  <c r="U173" i="21"/>
  <c r="Y172" i="21"/>
  <c r="W172" i="21" s="1"/>
  <c r="V172" i="21"/>
  <c r="U172" i="21"/>
  <c r="Y171" i="21"/>
  <c r="V171" i="21"/>
  <c r="U171" i="21"/>
  <c r="Y170" i="21"/>
  <c r="V170" i="21"/>
  <c r="U170" i="21"/>
  <c r="Y169" i="21"/>
  <c r="V169" i="21"/>
  <c r="U169" i="21"/>
  <c r="Y168" i="21"/>
  <c r="W168" i="21" s="1"/>
  <c r="V168" i="21"/>
  <c r="U168" i="21"/>
  <c r="Y167" i="21"/>
  <c r="V167" i="21"/>
  <c r="U167" i="21"/>
  <c r="Y166" i="21"/>
  <c r="V166" i="21"/>
  <c r="U166" i="21"/>
  <c r="Y165" i="21"/>
  <c r="V165" i="21"/>
  <c r="U165" i="21"/>
  <c r="Y164" i="21"/>
  <c r="W164" i="21" s="1"/>
  <c r="V164" i="21"/>
  <c r="U164" i="21"/>
  <c r="Y163" i="21"/>
  <c r="V163" i="21"/>
  <c r="U163" i="21"/>
  <c r="Y162" i="21"/>
  <c r="V162" i="21"/>
  <c r="U162" i="21"/>
  <c r="Y161" i="21"/>
  <c r="V161" i="21"/>
  <c r="U161" i="21"/>
  <c r="Y160" i="21"/>
  <c r="W160" i="21" s="1"/>
  <c r="V160" i="21"/>
  <c r="U160" i="21"/>
  <c r="Y159" i="21"/>
  <c r="V159" i="21"/>
  <c r="U159" i="21"/>
  <c r="Y158" i="21"/>
  <c r="V158" i="21"/>
  <c r="U158" i="21"/>
  <c r="Y157" i="21"/>
  <c r="V157" i="21"/>
  <c r="U157" i="21"/>
  <c r="Y156" i="21"/>
  <c r="W156" i="21" s="1"/>
  <c r="V156" i="21"/>
  <c r="U156" i="21"/>
  <c r="Y155" i="21"/>
  <c r="V155" i="21"/>
  <c r="U155" i="21"/>
  <c r="Y154" i="21"/>
  <c r="V154" i="21"/>
  <c r="U154" i="21"/>
  <c r="Y153" i="21"/>
  <c r="V153" i="21"/>
  <c r="U153" i="21"/>
  <c r="Y152" i="21"/>
  <c r="W152" i="21" s="1"/>
  <c r="V152" i="21"/>
  <c r="U152" i="21"/>
  <c r="Y151" i="21"/>
  <c r="V151" i="21"/>
  <c r="U151" i="21"/>
  <c r="Y150" i="21"/>
  <c r="V150" i="21"/>
  <c r="U150" i="21"/>
  <c r="Y149" i="21"/>
  <c r="V149" i="21"/>
  <c r="U149" i="21"/>
  <c r="Y148" i="21"/>
  <c r="W148" i="21" s="1"/>
  <c r="V148" i="21"/>
  <c r="U148" i="21"/>
  <c r="Y147" i="21"/>
  <c r="V147" i="21"/>
  <c r="U147" i="21"/>
  <c r="Y146" i="21"/>
  <c r="V146" i="21"/>
  <c r="U146" i="21"/>
  <c r="Y145" i="21"/>
  <c r="V145" i="21"/>
  <c r="U145" i="21"/>
  <c r="Y144" i="21"/>
  <c r="W144" i="21" s="1"/>
  <c r="V144" i="21"/>
  <c r="U144" i="21"/>
  <c r="Y143" i="21"/>
  <c r="V143" i="21"/>
  <c r="U143" i="21"/>
  <c r="Y142" i="21"/>
  <c r="V142" i="21"/>
  <c r="U142" i="21"/>
  <c r="Y141" i="21"/>
  <c r="V141" i="21"/>
  <c r="U141" i="21"/>
  <c r="Y140" i="21"/>
  <c r="W140" i="21" s="1"/>
  <c r="V140" i="21"/>
  <c r="U140" i="21"/>
  <c r="Y139" i="21"/>
  <c r="V139" i="21"/>
  <c r="U139" i="21"/>
  <c r="Y138" i="21"/>
  <c r="V138" i="21"/>
  <c r="U138" i="21"/>
  <c r="Y137" i="21"/>
  <c r="W137" i="21" s="1"/>
  <c r="V137" i="21"/>
  <c r="U137" i="21"/>
  <c r="Y136" i="21"/>
  <c r="W136" i="21" s="1"/>
  <c r="V136" i="21"/>
  <c r="U136" i="21"/>
  <c r="Y135" i="21"/>
  <c r="W135" i="21" s="1"/>
  <c r="V135" i="21"/>
  <c r="U135" i="21"/>
  <c r="Y134" i="21"/>
  <c r="W134" i="21" s="1"/>
  <c r="V134" i="21"/>
  <c r="U134" i="21"/>
  <c r="Y133" i="21"/>
  <c r="W133" i="21" s="1"/>
  <c r="V133" i="21"/>
  <c r="U133" i="21"/>
  <c r="Y132" i="21"/>
  <c r="W132" i="21" s="1"/>
  <c r="V132" i="21"/>
  <c r="U132" i="21"/>
  <c r="Y131" i="21"/>
  <c r="W131" i="21" s="1"/>
  <c r="V131" i="21"/>
  <c r="U131" i="21"/>
  <c r="Y130" i="21"/>
  <c r="W130" i="21" s="1"/>
  <c r="V130" i="21"/>
  <c r="U130" i="21"/>
  <c r="Y129" i="21"/>
  <c r="W129" i="21" s="1"/>
  <c r="V129" i="21"/>
  <c r="U129" i="21"/>
  <c r="Y128" i="21"/>
  <c r="W128" i="21" s="1"/>
  <c r="V128" i="21"/>
  <c r="U128" i="21"/>
  <c r="Y127" i="21"/>
  <c r="W127" i="21" s="1"/>
  <c r="V127" i="21"/>
  <c r="U127" i="21"/>
  <c r="Y126" i="21"/>
  <c r="W126" i="21" s="1"/>
  <c r="V126" i="21"/>
  <c r="U126" i="21"/>
  <c r="Y125" i="21"/>
  <c r="W125" i="21" s="1"/>
  <c r="V125" i="21"/>
  <c r="U125" i="21"/>
  <c r="Y124" i="21"/>
  <c r="W124" i="21" s="1"/>
  <c r="V124" i="21"/>
  <c r="U124" i="21"/>
  <c r="Y123" i="21"/>
  <c r="W123" i="21" s="1"/>
  <c r="V123" i="21"/>
  <c r="U123" i="21"/>
  <c r="Y122" i="21"/>
  <c r="W122" i="21" s="1"/>
  <c r="V122" i="21"/>
  <c r="U122" i="21"/>
  <c r="Y121" i="21"/>
  <c r="W121" i="21" s="1"/>
  <c r="V121" i="21"/>
  <c r="U121" i="21"/>
  <c r="Y120" i="21"/>
  <c r="W120" i="21" s="1"/>
  <c r="V120" i="21"/>
  <c r="U120" i="21"/>
  <c r="Y119" i="21"/>
  <c r="W119" i="21" s="1"/>
  <c r="V119" i="21"/>
  <c r="U119" i="21"/>
  <c r="Y118" i="21"/>
  <c r="W118" i="21" s="1"/>
  <c r="V118" i="21"/>
  <c r="U118" i="21"/>
  <c r="Y117" i="21"/>
  <c r="W117" i="21" s="1"/>
  <c r="V117" i="21"/>
  <c r="U117" i="21"/>
  <c r="Y116" i="21"/>
  <c r="W116" i="21" s="1"/>
  <c r="V116" i="21"/>
  <c r="U116" i="21"/>
  <c r="Y115" i="21"/>
  <c r="W115" i="21" s="1"/>
  <c r="V115" i="21"/>
  <c r="U115" i="21"/>
  <c r="Y114" i="21"/>
  <c r="W114" i="21" s="1"/>
  <c r="V114" i="21"/>
  <c r="U114" i="21"/>
  <c r="Y113" i="21"/>
  <c r="W113" i="21" s="1"/>
  <c r="V113" i="21"/>
  <c r="U113" i="21"/>
  <c r="Y112" i="21"/>
  <c r="W112" i="21" s="1"/>
  <c r="V112" i="21"/>
  <c r="U112" i="21"/>
  <c r="Y111" i="21"/>
  <c r="W111" i="21" s="1"/>
  <c r="V111" i="21"/>
  <c r="U111" i="21"/>
  <c r="Y110" i="21"/>
  <c r="W110" i="21" s="1"/>
  <c r="V110" i="21"/>
  <c r="U110" i="21"/>
  <c r="Y109" i="21"/>
  <c r="W109" i="21" s="1"/>
  <c r="V109" i="21"/>
  <c r="U109" i="21"/>
  <c r="Y108" i="21"/>
  <c r="W108" i="21" s="1"/>
  <c r="V108" i="21"/>
  <c r="U108" i="21"/>
  <c r="Y107" i="21"/>
  <c r="W107" i="21" s="1"/>
  <c r="V107" i="21"/>
  <c r="U107" i="21"/>
  <c r="Y106" i="21"/>
  <c r="W106" i="21" s="1"/>
  <c r="V106" i="21"/>
  <c r="U106" i="21"/>
  <c r="Y105" i="21"/>
  <c r="W105" i="21" s="1"/>
  <c r="V105" i="21"/>
  <c r="U105" i="21"/>
  <c r="Y104" i="21"/>
  <c r="W104" i="21" s="1"/>
  <c r="V104" i="21"/>
  <c r="U104" i="21"/>
  <c r="Y103" i="21"/>
  <c r="W103" i="21" s="1"/>
  <c r="V103" i="21"/>
  <c r="U103" i="21"/>
  <c r="Y102" i="21"/>
  <c r="W102" i="21" s="1"/>
  <c r="V102" i="21"/>
  <c r="U102" i="21"/>
  <c r="Y101" i="21"/>
  <c r="W101" i="21" s="1"/>
  <c r="V101" i="21"/>
  <c r="U101" i="21"/>
  <c r="Y100" i="21"/>
  <c r="W100" i="21" s="1"/>
  <c r="V100" i="21"/>
  <c r="U100" i="21"/>
  <c r="Y99" i="21"/>
  <c r="W99" i="21" s="1"/>
  <c r="V99" i="21"/>
  <c r="U99" i="21"/>
  <c r="Y98" i="21"/>
  <c r="W98" i="21" s="1"/>
  <c r="V98" i="21"/>
  <c r="U98" i="21"/>
  <c r="Y97" i="21"/>
  <c r="W97" i="21" s="1"/>
  <c r="V97" i="21"/>
  <c r="U97" i="21"/>
  <c r="Y96" i="21"/>
  <c r="W96" i="21" s="1"/>
  <c r="V96" i="21"/>
  <c r="U96" i="21"/>
  <c r="Y95" i="21"/>
  <c r="W95" i="21" s="1"/>
  <c r="V95" i="21"/>
  <c r="U95" i="21"/>
  <c r="Y94" i="21"/>
  <c r="W94" i="21" s="1"/>
  <c r="V94" i="21"/>
  <c r="U94" i="21"/>
  <c r="Y93" i="21"/>
  <c r="W93" i="21" s="1"/>
  <c r="V93" i="21"/>
  <c r="U93" i="21"/>
  <c r="Y92" i="21"/>
  <c r="W92" i="21" s="1"/>
  <c r="V92" i="21"/>
  <c r="U92" i="21"/>
  <c r="Y91" i="21"/>
  <c r="W91" i="21" s="1"/>
  <c r="V91" i="21"/>
  <c r="U91" i="21"/>
  <c r="Y90" i="21"/>
  <c r="V90" i="21"/>
  <c r="U90" i="21"/>
  <c r="Y89" i="21"/>
  <c r="V89" i="21"/>
  <c r="U89" i="21"/>
  <c r="Y88" i="21"/>
  <c r="W88" i="21" s="1"/>
  <c r="V88" i="21"/>
  <c r="U88" i="21"/>
  <c r="Y87" i="21"/>
  <c r="V87" i="21"/>
  <c r="U87" i="21"/>
  <c r="Y86" i="21"/>
  <c r="V86" i="21"/>
  <c r="U86" i="21"/>
  <c r="Y85" i="21"/>
  <c r="V85" i="21"/>
  <c r="U85" i="21"/>
  <c r="Y84" i="21"/>
  <c r="W84" i="21" s="1"/>
  <c r="V84" i="21"/>
  <c r="U84" i="21"/>
  <c r="Y83" i="21"/>
  <c r="V83" i="21"/>
  <c r="U83" i="21"/>
  <c r="Y82" i="21"/>
  <c r="V82" i="21"/>
  <c r="U82" i="21"/>
  <c r="Y81" i="21"/>
  <c r="V81" i="21"/>
  <c r="U81" i="21"/>
  <c r="Y80" i="21"/>
  <c r="W80" i="21" s="1"/>
  <c r="V80" i="21"/>
  <c r="U80" i="21"/>
  <c r="Y79" i="21"/>
  <c r="V79" i="21"/>
  <c r="U79" i="21"/>
  <c r="Y78" i="21"/>
  <c r="V78" i="21"/>
  <c r="U78" i="21"/>
  <c r="Y77" i="21"/>
  <c r="V77" i="21"/>
  <c r="U77" i="21"/>
  <c r="Y76" i="21"/>
  <c r="W76" i="21" s="1"/>
  <c r="V76" i="21"/>
  <c r="U76" i="21"/>
  <c r="Y75" i="21"/>
  <c r="V75" i="21"/>
  <c r="U75" i="21"/>
  <c r="Y74" i="21"/>
  <c r="V74" i="21"/>
  <c r="U74" i="21"/>
  <c r="Y73" i="21"/>
  <c r="V73" i="21"/>
  <c r="U73" i="21"/>
  <c r="Y72" i="21"/>
  <c r="W72" i="21" s="1"/>
  <c r="V72" i="21"/>
  <c r="U72" i="21"/>
  <c r="Y71" i="21"/>
  <c r="V71" i="21"/>
  <c r="U71" i="21"/>
  <c r="Y70" i="21"/>
  <c r="V70" i="21"/>
  <c r="U70" i="21"/>
  <c r="Y69" i="21"/>
  <c r="V69" i="21"/>
  <c r="U69" i="21"/>
  <c r="Y68" i="21"/>
  <c r="W68" i="21" s="1"/>
  <c r="V68" i="21"/>
  <c r="U68" i="21"/>
  <c r="Y67" i="21"/>
  <c r="V67" i="21"/>
  <c r="U67" i="21"/>
  <c r="Y66" i="21"/>
  <c r="V66" i="21"/>
  <c r="U66" i="21"/>
  <c r="Y65" i="21"/>
  <c r="V65" i="21"/>
  <c r="U65" i="21"/>
  <c r="Y64" i="21"/>
  <c r="W64" i="21" s="1"/>
  <c r="V64" i="21"/>
  <c r="U64" i="21"/>
  <c r="Y63" i="21"/>
  <c r="V63" i="21"/>
  <c r="U63" i="21"/>
  <c r="Y62" i="21"/>
  <c r="V62" i="21"/>
  <c r="U62" i="21"/>
  <c r="Y61" i="21"/>
  <c r="V61" i="21"/>
  <c r="U61" i="21"/>
  <c r="Y60" i="21"/>
  <c r="W60" i="21" s="1"/>
  <c r="V60" i="21"/>
  <c r="U60" i="21"/>
  <c r="Y59" i="21"/>
  <c r="V59" i="21"/>
  <c r="U59" i="21"/>
  <c r="Y58" i="21"/>
  <c r="V58" i="21"/>
  <c r="U58" i="21"/>
  <c r="Y57" i="21"/>
  <c r="V57" i="21"/>
  <c r="U57" i="21"/>
  <c r="Y56" i="21"/>
  <c r="W56" i="21" s="1"/>
  <c r="V56" i="21"/>
  <c r="U56" i="21"/>
  <c r="Y55" i="21"/>
  <c r="V55" i="21"/>
  <c r="U55" i="21"/>
  <c r="Y54" i="21"/>
  <c r="V54" i="21"/>
  <c r="U54" i="21"/>
  <c r="Y53" i="21"/>
  <c r="V53" i="21"/>
  <c r="U53" i="21"/>
  <c r="Y52" i="21"/>
  <c r="W52" i="21" s="1"/>
  <c r="V52" i="21"/>
  <c r="U52" i="21"/>
  <c r="Y51" i="21"/>
  <c r="V51" i="21"/>
  <c r="U51" i="21"/>
  <c r="Y50" i="21"/>
  <c r="V50" i="21"/>
  <c r="U50" i="21"/>
  <c r="Y49" i="21"/>
  <c r="V49" i="21"/>
  <c r="U49" i="21"/>
  <c r="Y48" i="21"/>
  <c r="W48" i="21" s="1"/>
  <c r="V48" i="21"/>
  <c r="U48" i="21"/>
  <c r="Y47" i="21"/>
  <c r="V47" i="21"/>
  <c r="U47" i="21"/>
  <c r="Y46" i="21"/>
  <c r="V46" i="21"/>
  <c r="U46" i="21"/>
  <c r="Y45" i="21"/>
  <c r="V45" i="21"/>
  <c r="U45" i="21"/>
  <c r="Y44" i="21"/>
  <c r="W44" i="21" s="1"/>
  <c r="V44" i="21"/>
  <c r="U44" i="21"/>
  <c r="Y43" i="21"/>
  <c r="V43" i="21"/>
  <c r="U43" i="21"/>
  <c r="Y42" i="21"/>
  <c r="V42" i="21"/>
  <c r="U42" i="21"/>
  <c r="Y41" i="21"/>
  <c r="V41" i="21"/>
  <c r="U41" i="21"/>
  <c r="Y40" i="21"/>
  <c r="W40" i="21" s="1"/>
  <c r="V40" i="21"/>
  <c r="U40" i="21"/>
  <c r="Y39" i="21"/>
  <c r="V39" i="21"/>
  <c r="U39" i="21"/>
  <c r="Y38" i="21"/>
  <c r="V38" i="21"/>
  <c r="U38" i="21"/>
  <c r="Y37" i="21"/>
  <c r="V37" i="21"/>
  <c r="U37" i="21"/>
  <c r="Y36" i="21"/>
  <c r="W36" i="21" s="1"/>
  <c r="V36" i="21"/>
  <c r="U36" i="21"/>
  <c r="Y35" i="21"/>
  <c r="V35" i="21"/>
  <c r="U35" i="21"/>
  <c r="Y34" i="21"/>
  <c r="V34" i="21"/>
  <c r="U34" i="21"/>
  <c r="Y33" i="21"/>
  <c r="V33" i="21"/>
  <c r="U33" i="21"/>
  <c r="Y32" i="21"/>
  <c r="W32" i="21" s="1"/>
  <c r="V32" i="21"/>
  <c r="U32" i="21"/>
  <c r="Y31" i="21"/>
  <c r="V31" i="21"/>
  <c r="U31" i="21"/>
  <c r="Y30" i="21"/>
  <c r="V30" i="21"/>
  <c r="U30" i="21"/>
  <c r="Y29" i="21"/>
  <c r="V29" i="21"/>
  <c r="U29" i="21"/>
  <c r="Y28" i="21"/>
  <c r="W28" i="21" s="1"/>
  <c r="V28" i="21"/>
  <c r="U28" i="21"/>
  <c r="Y27" i="21"/>
  <c r="V27" i="21"/>
  <c r="U27" i="21"/>
  <c r="Y26" i="21"/>
  <c r="V26" i="21"/>
  <c r="U26" i="21"/>
  <c r="Y25" i="21"/>
  <c r="V25" i="21"/>
  <c r="U25" i="21"/>
  <c r="Y24" i="21"/>
  <c r="W24" i="21" s="1"/>
  <c r="V24" i="21"/>
  <c r="U24" i="21"/>
  <c r="Y23" i="21"/>
  <c r="V23" i="21"/>
  <c r="U23" i="21"/>
  <c r="Y22" i="21"/>
  <c r="V22" i="21"/>
  <c r="U22" i="21"/>
  <c r="Y21" i="21"/>
  <c r="V21" i="21"/>
  <c r="U21" i="21"/>
  <c r="Y20" i="21"/>
  <c r="W20" i="21" s="1"/>
  <c r="V20" i="21"/>
  <c r="U20" i="21"/>
  <c r="Y19" i="21"/>
  <c r="V19" i="21"/>
  <c r="U19" i="21"/>
  <c r="Y18" i="21"/>
  <c r="V18" i="21"/>
  <c r="U18" i="21"/>
  <c r="Y17" i="21"/>
  <c r="V17" i="21"/>
  <c r="U17" i="21"/>
  <c r="Y16" i="21"/>
  <c r="W16" i="21" s="1"/>
  <c r="V16" i="21"/>
  <c r="U16" i="21"/>
  <c r="Y15" i="21"/>
  <c r="V15" i="21"/>
  <c r="U15" i="21"/>
  <c r="Y14" i="21"/>
  <c r="V14" i="21"/>
  <c r="U14" i="21"/>
  <c r="Y13" i="21"/>
  <c r="V13" i="21"/>
  <c r="U13" i="21"/>
  <c r="Y12" i="21"/>
  <c r="W12" i="21" s="1"/>
  <c r="V12" i="21"/>
  <c r="U12" i="21"/>
  <c r="Y11" i="21"/>
  <c r="V11" i="21"/>
  <c r="U11" i="21"/>
  <c r="Y10" i="21"/>
  <c r="V10" i="21"/>
  <c r="U10" i="21"/>
  <c r="Y9" i="21"/>
  <c r="V9" i="21"/>
  <c r="U9" i="21"/>
  <c r="Y8" i="21"/>
  <c r="W8" i="21" s="1"/>
  <c r="V8" i="21"/>
  <c r="U8" i="21"/>
  <c r="Y7" i="21"/>
  <c r="V7" i="21"/>
  <c r="U7" i="21"/>
  <c r="Y6" i="21"/>
  <c r="V6" i="21"/>
  <c r="U6" i="21"/>
  <c r="Y5" i="21"/>
  <c r="V5" i="21"/>
  <c r="U5" i="21"/>
  <c r="Y4" i="21"/>
  <c r="W4" i="21" s="1"/>
  <c r="V4" i="21"/>
  <c r="U4" i="21"/>
  <c r="Y3" i="21"/>
  <c r="V3" i="21"/>
  <c r="U3" i="21"/>
  <c r="Y2" i="21"/>
  <c r="W2" i="21" s="1"/>
  <c r="V2" i="21"/>
  <c r="U2" i="21"/>
  <c r="W222" i="20"/>
  <c r="U222" i="20" s="1"/>
  <c r="T222" i="20"/>
  <c r="S222" i="20"/>
  <c r="W221" i="20"/>
  <c r="T221" i="20"/>
  <c r="S221" i="20"/>
  <c r="W220" i="20"/>
  <c r="T220" i="20"/>
  <c r="S220" i="20"/>
  <c r="W219" i="20"/>
  <c r="T219" i="20"/>
  <c r="S219" i="20"/>
  <c r="W218" i="20"/>
  <c r="U218" i="20" s="1"/>
  <c r="T218" i="20"/>
  <c r="S218" i="20"/>
  <c r="W217" i="20"/>
  <c r="T217" i="20"/>
  <c r="S217" i="20"/>
  <c r="W216" i="20"/>
  <c r="T216" i="20"/>
  <c r="S216" i="20"/>
  <c r="W215" i="20"/>
  <c r="T215" i="20"/>
  <c r="S215" i="20"/>
  <c r="W214" i="20"/>
  <c r="U214" i="20" s="1"/>
  <c r="T214" i="20"/>
  <c r="S214" i="20"/>
  <c r="W213" i="20"/>
  <c r="T213" i="20"/>
  <c r="S213" i="20"/>
  <c r="W212" i="20"/>
  <c r="T212" i="20"/>
  <c r="S212" i="20"/>
  <c r="W211" i="20"/>
  <c r="T211" i="20"/>
  <c r="S211" i="20"/>
  <c r="W210" i="20"/>
  <c r="U210" i="20" s="1"/>
  <c r="T210" i="20"/>
  <c r="S210" i="20"/>
  <c r="W209" i="20"/>
  <c r="T209" i="20"/>
  <c r="S209" i="20"/>
  <c r="W208" i="20"/>
  <c r="T208" i="20"/>
  <c r="S208" i="20"/>
  <c r="W207" i="20"/>
  <c r="T207" i="20"/>
  <c r="S207" i="20"/>
  <c r="W206" i="20"/>
  <c r="U206" i="20" s="1"/>
  <c r="T206" i="20"/>
  <c r="S206" i="20"/>
  <c r="W205" i="20"/>
  <c r="T205" i="20"/>
  <c r="S205" i="20"/>
  <c r="W204" i="20"/>
  <c r="T204" i="20"/>
  <c r="S204" i="20"/>
  <c r="W203" i="20"/>
  <c r="T203" i="20"/>
  <c r="S203" i="20"/>
  <c r="W202" i="20"/>
  <c r="U202" i="20" s="1"/>
  <c r="T202" i="20"/>
  <c r="S202" i="20"/>
  <c r="W201" i="20"/>
  <c r="T201" i="20"/>
  <c r="S201" i="20"/>
  <c r="W200" i="20"/>
  <c r="T200" i="20"/>
  <c r="S200" i="20"/>
  <c r="W199" i="20"/>
  <c r="T199" i="20"/>
  <c r="S199" i="20"/>
  <c r="W198" i="20"/>
  <c r="U198" i="20" s="1"/>
  <c r="T198" i="20"/>
  <c r="S198" i="20"/>
  <c r="W197" i="20"/>
  <c r="T197" i="20"/>
  <c r="S197" i="20"/>
  <c r="W196" i="20"/>
  <c r="T196" i="20"/>
  <c r="S196" i="20"/>
  <c r="W195" i="20"/>
  <c r="T195" i="20"/>
  <c r="S195" i="20"/>
  <c r="W194" i="20"/>
  <c r="U194" i="20" s="1"/>
  <c r="T194" i="20"/>
  <c r="S194" i="20"/>
  <c r="W193" i="20"/>
  <c r="T193" i="20"/>
  <c r="S193" i="20"/>
  <c r="W192" i="20"/>
  <c r="T192" i="20"/>
  <c r="S192" i="20"/>
  <c r="W191" i="20"/>
  <c r="T191" i="20"/>
  <c r="S191" i="20"/>
  <c r="W190" i="20"/>
  <c r="U190" i="20" s="1"/>
  <c r="T190" i="20"/>
  <c r="S190" i="20"/>
  <c r="W189" i="20"/>
  <c r="T189" i="20"/>
  <c r="S189" i="20"/>
  <c r="W188" i="20"/>
  <c r="T188" i="20"/>
  <c r="S188" i="20"/>
  <c r="W187" i="20"/>
  <c r="T187" i="20"/>
  <c r="S187" i="20"/>
  <c r="W186" i="20"/>
  <c r="U186" i="20" s="1"/>
  <c r="T186" i="20"/>
  <c r="S186" i="20"/>
  <c r="W185" i="20"/>
  <c r="T185" i="20"/>
  <c r="S185" i="20"/>
  <c r="W184" i="20"/>
  <c r="T184" i="20"/>
  <c r="S184" i="20"/>
  <c r="W183" i="20"/>
  <c r="T183" i="20"/>
  <c r="S183" i="20"/>
  <c r="W182" i="20"/>
  <c r="U182" i="20" s="1"/>
  <c r="T182" i="20"/>
  <c r="S182" i="20"/>
  <c r="W181" i="20"/>
  <c r="T181" i="20"/>
  <c r="S181" i="20"/>
  <c r="W180" i="20"/>
  <c r="T180" i="20"/>
  <c r="S180" i="20"/>
  <c r="W179" i="20"/>
  <c r="T179" i="20"/>
  <c r="S179" i="20"/>
  <c r="W178" i="20"/>
  <c r="U178" i="20" s="1"/>
  <c r="T178" i="20"/>
  <c r="S178" i="20"/>
  <c r="W177" i="20"/>
  <c r="T177" i="20"/>
  <c r="S177" i="20"/>
  <c r="W176" i="20"/>
  <c r="T176" i="20"/>
  <c r="S176" i="20"/>
  <c r="W175" i="20"/>
  <c r="T175" i="20"/>
  <c r="S175" i="20"/>
  <c r="W174" i="20"/>
  <c r="U174" i="20" s="1"/>
  <c r="T174" i="20"/>
  <c r="S174" i="20"/>
  <c r="W173" i="20"/>
  <c r="T173" i="20"/>
  <c r="S173" i="20"/>
  <c r="W172" i="20"/>
  <c r="T172" i="20"/>
  <c r="S172" i="20"/>
  <c r="W171" i="20"/>
  <c r="T171" i="20"/>
  <c r="S171" i="20"/>
  <c r="W170" i="20"/>
  <c r="U170" i="20" s="1"/>
  <c r="T170" i="20"/>
  <c r="S170" i="20"/>
  <c r="W169" i="20"/>
  <c r="T169" i="20"/>
  <c r="S169" i="20"/>
  <c r="W168" i="20"/>
  <c r="T168" i="20"/>
  <c r="S168" i="20"/>
  <c r="W167" i="20"/>
  <c r="T167" i="20"/>
  <c r="S167" i="20"/>
  <c r="W166" i="20"/>
  <c r="U166" i="20" s="1"/>
  <c r="T166" i="20"/>
  <c r="S166" i="20"/>
  <c r="W165" i="20"/>
  <c r="T165" i="20"/>
  <c r="S165" i="20"/>
  <c r="W164" i="20"/>
  <c r="T164" i="20"/>
  <c r="S164" i="20"/>
  <c r="W163" i="20"/>
  <c r="T163" i="20"/>
  <c r="S163" i="20"/>
  <c r="W162" i="20"/>
  <c r="U162" i="20" s="1"/>
  <c r="T162" i="20"/>
  <c r="S162" i="20"/>
  <c r="W161" i="20"/>
  <c r="T161" i="20"/>
  <c r="S161" i="20"/>
  <c r="W160" i="20"/>
  <c r="T160" i="20"/>
  <c r="S160" i="20"/>
  <c r="W159" i="20"/>
  <c r="T159" i="20"/>
  <c r="S159" i="20"/>
  <c r="W158" i="20"/>
  <c r="U158" i="20" s="1"/>
  <c r="T158" i="20"/>
  <c r="S158" i="20"/>
  <c r="W157" i="20"/>
  <c r="T157" i="20"/>
  <c r="S157" i="20"/>
  <c r="W156" i="20"/>
  <c r="T156" i="20"/>
  <c r="S156" i="20"/>
  <c r="W155" i="20"/>
  <c r="T155" i="20"/>
  <c r="S155" i="20"/>
  <c r="W154" i="20"/>
  <c r="U154" i="20" s="1"/>
  <c r="T154" i="20"/>
  <c r="S154" i="20"/>
  <c r="W153" i="20"/>
  <c r="T153" i="20"/>
  <c r="S153" i="20"/>
  <c r="W152" i="20"/>
  <c r="T152" i="20"/>
  <c r="S152" i="20"/>
  <c r="W151" i="20"/>
  <c r="T151" i="20"/>
  <c r="S151" i="20"/>
  <c r="W150" i="20"/>
  <c r="U150" i="20" s="1"/>
  <c r="T150" i="20"/>
  <c r="S150" i="20"/>
  <c r="W149" i="20"/>
  <c r="T149" i="20"/>
  <c r="S149" i="20"/>
  <c r="W148" i="20"/>
  <c r="T148" i="20"/>
  <c r="S148" i="20"/>
  <c r="W147" i="20"/>
  <c r="T147" i="20"/>
  <c r="S147" i="20"/>
  <c r="W146" i="20"/>
  <c r="U146" i="20" s="1"/>
  <c r="T146" i="20"/>
  <c r="S146" i="20"/>
  <c r="W145" i="20"/>
  <c r="T145" i="20"/>
  <c r="S145" i="20"/>
  <c r="W144" i="20"/>
  <c r="T144" i="20"/>
  <c r="S144" i="20"/>
  <c r="W143" i="20"/>
  <c r="T143" i="20"/>
  <c r="S143" i="20"/>
  <c r="W142" i="20"/>
  <c r="U142" i="20" s="1"/>
  <c r="T142" i="20"/>
  <c r="S142" i="20"/>
  <c r="W141" i="20"/>
  <c r="T141" i="20"/>
  <c r="S141" i="20"/>
  <c r="W140" i="20"/>
  <c r="T140" i="20"/>
  <c r="S140" i="20"/>
  <c r="W139" i="20"/>
  <c r="T139" i="20"/>
  <c r="S139" i="20"/>
  <c r="W138" i="20"/>
  <c r="U138" i="20" s="1"/>
  <c r="T138" i="20"/>
  <c r="S138" i="20"/>
  <c r="W137" i="20"/>
  <c r="U137" i="20" s="1"/>
  <c r="T137" i="20"/>
  <c r="S137" i="20"/>
  <c r="W136" i="20"/>
  <c r="U136" i="20" s="1"/>
  <c r="T136" i="20"/>
  <c r="S136" i="20"/>
  <c r="W135" i="20"/>
  <c r="U135" i="20" s="1"/>
  <c r="T135" i="20"/>
  <c r="S135" i="20"/>
  <c r="W134" i="20"/>
  <c r="U134" i="20" s="1"/>
  <c r="T134" i="20"/>
  <c r="S134" i="20"/>
  <c r="W133" i="20"/>
  <c r="U133" i="20" s="1"/>
  <c r="T133" i="20"/>
  <c r="S133" i="20"/>
  <c r="W132" i="20"/>
  <c r="U132" i="20" s="1"/>
  <c r="T132" i="20"/>
  <c r="S132" i="20"/>
  <c r="W131" i="20"/>
  <c r="U131" i="20" s="1"/>
  <c r="T131" i="20"/>
  <c r="S131" i="20"/>
  <c r="W130" i="20"/>
  <c r="U130" i="20" s="1"/>
  <c r="T130" i="20"/>
  <c r="S130" i="20"/>
  <c r="W129" i="20"/>
  <c r="U129" i="20" s="1"/>
  <c r="T129" i="20"/>
  <c r="S129" i="20"/>
  <c r="W128" i="20"/>
  <c r="U128" i="20" s="1"/>
  <c r="T128" i="20"/>
  <c r="S128" i="20"/>
  <c r="W127" i="20"/>
  <c r="U127" i="20" s="1"/>
  <c r="T127" i="20"/>
  <c r="S127" i="20"/>
  <c r="W126" i="20"/>
  <c r="U126" i="20" s="1"/>
  <c r="T126" i="20"/>
  <c r="S126" i="20"/>
  <c r="W125" i="20"/>
  <c r="U125" i="20" s="1"/>
  <c r="T125" i="20"/>
  <c r="S125" i="20"/>
  <c r="W124" i="20"/>
  <c r="U124" i="20" s="1"/>
  <c r="T124" i="20"/>
  <c r="S124" i="20"/>
  <c r="W123" i="20"/>
  <c r="U123" i="20" s="1"/>
  <c r="T123" i="20"/>
  <c r="S123" i="20"/>
  <c r="W122" i="20"/>
  <c r="U122" i="20" s="1"/>
  <c r="T122" i="20"/>
  <c r="S122" i="20"/>
  <c r="W121" i="20"/>
  <c r="U121" i="20" s="1"/>
  <c r="T121" i="20"/>
  <c r="S121" i="20"/>
  <c r="W120" i="20"/>
  <c r="U120" i="20" s="1"/>
  <c r="T120" i="20"/>
  <c r="S120" i="20"/>
  <c r="W119" i="20"/>
  <c r="U119" i="20" s="1"/>
  <c r="T119" i="20"/>
  <c r="S119" i="20"/>
  <c r="W118" i="20"/>
  <c r="U118" i="20" s="1"/>
  <c r="T118" i="20"/>
  <c r="S118" i="20"/>
  <c r="W117" i="20"/>
  <c r="U117" i="20" s="1"/>
  <c r="T117" i="20"/>
  <c r="S117" i="20"/>
  <c r="W116" i="20"/>
  <c r="U116" i="20" s="1"/>
  <c r="T116" i="20"/>
  <c r="S116" i="20"/>
  <c r="W115" i="20"/>
  <c r="U115" i="20" s="1"/>
  <c r="T115" i="20"/>
  <c r="S115" i="20"/>
  <c r="W114" i="20"/>
  <c r="U114" i="20" s="1"/>
  <c r="T114" i="20"/>
  <c r="S114" i="20"/>
  <c r="W113" i="20"/>
  <c r="U113" i="20" s="1"/>
  <c r="T113" i="20"/>
  <c r="S113" i="20"/>
  <c r="W112" i="20"/>
  <c r="U112" i="20" s="1"/>
  <c r="T112" i="20"/>
  <c r="S112" i="20"/>
  <c r="W111" i="20"/>
  <c r="U111" i="20" s="1"/>
  <c r="T111" i="20"/>
  <c r="S111" i="20"/>
  <c r="W110" i="20"/>
  <c r="U110" i="20" s="1"/>
  <c r="T110" i="20"/>
  <c r="S110" i="20"/>
  <c r="W109" i="20"/>
  <c r="U109" i="20" s="1"/>
  <c r="T109" i="20"/>
  <c r="S109" i="20"/>
  <c r="W108" i="20"/>
  <c r="U108" i="20" s="1"/>
  <c r="T108" i="20"/>
  <c r="S108" i="20"/>
  <c r="W107" i="20"/>
  <c r="U107" i="20" s="1"/>
  <c r="T107" i="20"/>
  <c r="S107" i="20"/>
  <c r="W106" i="20"/>
  <c r="U106" i="20" s="1"/>
  <c r="T106" i="20"/>
  <c r="S106" i="20"/>
  <c r="W105" i="20"/>
  <c r="U105" i="20" s="1"/>
  <c r="T105" i="20"/>
  <c r="S105" i="20"/>
  <c r="W104" i="20"/>
  <c r="U104" i="20" s="1"/>
  <c r="T104" i="20"/>
  <c r="S104" i="20"/>
  <c r="W103" i="20"/>
  <c r="U103" i="20" s="1"/>
  <c r="T103" i="20"/>
  <c r="S103" i="20"/>
  <c r="W102" i="20"/>
  <c r="U102" i="20" s="1"/>
  <c r="T102" i="20"/>
  <c r="S102" i="20"/>
  <c r="W101" i="20"/>
  <c r="U101" i="20" s="1"/>
  <c r="T101" i="20"/>
  <c r="S101" i="20"/>
  <c r="W100" i="20"/>
  <c r="U100" i="20" s="1"/>
  <c r="T100" i="20"/>
  <c r="S100" i="20"/>
  <c r="W99" i="20"/>
  <c r="U99" i="20" s="1"/>
  <c r="T99" i="20"/>
  <c r="S99" i="20"/>
  <c r="W98" i="20"/>
  <c r="U98" i="20" s="1"/>
  <c r="T98" i="20"/>
  <c r="S98" i="20"/>
  <c r="W97" i="20"/>
  <c r="U97" i="20" s="1"/>
  <c r="T97" i="20"/>
  <c r="S97" i="20"/>
  <c r="W96" i="20"/>
  <c r="U96" i="20" s="1"/>
  <c r="T96" i="20"/>
  <c r="S96" i="20"/>
  <c r="W95" i="20"/>
  <c r="U95" i="20" s="1"/>
  <c r="T95" i="20"/>
  <c r="S95" i="20"/>
  <c r="W94" i="20"/>
  <c r="U94" i="20" s="1"/>
  <c r="T94" i="20"/>
  <c r="S94" i="20"/>
  <c r="W93" i="20"/>
  <c r="U93" i="20" s="1"/>
  <c r="T93" i="20"/>
  <c r="S93" i="20"/>
  <c r="W92" i="20"/>
  <c r="U92" i="20" s="1"/>
  <c r="T92" i="20"/>
  <c r="S92" i="20"/>
  <c r="W91" i="20"/>
  <c r="U91" i="20" s="1"/>
  <c r="T91" i="20"/>
  <c r="S91" i="20"/>
  <c r="W90" i="20"/>
  <c r="U90" i="20" s="1"/>
  <c r="T90" i="20"/>
  <c r="S90" i="20"/>
  <c r="W89" i="20"/>
  <c r="T89" i="20"/>
  <c r="S89" i="20"/>
  <c r="W88" i="20"/>
  <c r="T88" i="20"/>
  <c r="S88" i="20"/>
  <c r="W87" i="20"/>
  <c r="T87" i="20"/>
  <c r="S87" i="20"/>
  <c r="W86" i="20"/>
  <c r="U86" i="20" s="1"/>
  <c r="T86" i="20"/>
  <c r="S86" i="20"/>
  <c r="W85" i="20"/>
  <c r="T85" i="20"/>
  <c r="S85" i="20"/>
  <c r="W84" i="20"/>
  <c r="T84" i="20"/>
  <c r="S84" i="20"/>
  <c r="W83" i="20"/>
  <c r="T83" i="20"/>
  <c r="S83" i="20"/>
  <c r="W82" i="20"/>
  <c r="U82" i="20" s="1"/>
  <c r="T82" i="20"/>
  <c r="S82" i="20"/>
  <c r="W81" i="20"/>
  <c r="T81" i="20"/>
  <c r="S81" i="20"/>
  <c r="W80" i="20"/>
  <c r="T80" i="20"/>
  <c r="S80" i="20"/>
  <c r="W79" i="20"/>
  <c r="T79" i="20"/>
  <c r="S79" i="20"/>
  <c r="W78" i="20"/>
  <c r="U78" i="20" s="1"/>
  <c r="T78" i="20"/>
  <c r="S78" i="20"/>
  <c r="W77" i="20"/>
  <c r="T77" i="20"/>
  <c r="S77" i="20"/>
  <c r="W76" i="20"/>
  <c r="T76" i="20"/>
  <c r="S76" i="20"/>
  <c r="W75" i="20"/>
  <c r="T75" i="20"/>
  <c r="S75" i="20"/>
  <c r="W74" i="20"/>
  <c r="U74" i="20" s="1"/>
  <c r="T74" i="20"/>
  <c r="S74" i="20"/>
  <c r="W73" i="20"/>
  <c r="T73" i="20"/>
  <c r="S73" i="20"/>
  <c r="W72" i="20"/>
  <c r="T72" i="20"/>
  <c r="S72" i="20"/>
  <c r="W71" i="20"/>
  <c r="T71" i="20"/>
  <c r="S71" i="20"/>
  <c r="W70" i="20"/>
  <c r="U70" i="20" s="1"/>
  <c r="T70" i="20"/>
  <c r="S70" i="20"/>
  <c r="W69" i="20"/>
  <c r="T69" i="20"/>
  <c r="S69" i="20"/>
  <c r="W68" i="20"/>
  <c r="T68" i="20"/>
  <c r="S68" i="20"/>
  <c r="W67" i="20"/>
  <c r="T67" i="20"/>
  <c r="S67" i="20"/>
  <c r="W66" i="20"/>
  <c r="U66" i="20" s="1"/>
  <c r="T66" i="20"/>
  <c r="S66" i="20"/>
  <c r="W65" i="20"/>
  <c r="T65" i="20"/>
  <c r="S65" i="20"/>
  <c r="W64" i="20"/>
  <c r="T64" i="20"/>
  <c r="S64" i="20"/>
  <c r="W63" i="20"/>
  <c r="T63" i="20"/>
  <c r="S63" i="20"/>
  <c r="W62" i="20"/>
  <c r="U62" i="20" s="1"/>
  <c r="T62" i="20"/>
  <c r="S62" i="20"/>
  <c r="W61" i="20"/>
  <c r="T61" i="20"/>
  <c r="S61" i="20"/>
  <c r="W60" i="20"/>
  <c r="T60" i="20"/>
  <c r="S60" i="20"/>
  <c r="W59" i="20"/>
  <c r="T59" i="20"/>
  <c r="S59" i="20"/>
  <c r="W58" i="20"/>
  <c r="U58" i="20" s="1"/>
  <c r="T58" i="20"/>
  <c r="S58" i="20"/>
  <c r="W57" i="20"/>
  <c r="T57" i="20"/>
  <c r="S57" i="20"/>
  <c r="W56" i="20"/>
  <c r="T56" i="20"/>
  <c r="S56" i="20"/>
  <c r="W55" i="20"/>
  <c r="T55" i="20"/>
  <c r="S55" i="20"/>
  <c r="W54" i="20"/>
  <c r="U54" i="20" s="1"/>
  <c r="T54" i="20"/>
  <c r="S54" i="20"/>
  <c r="W53" i="20"/>
  <c r="T53" i="20"/>
  <c r="S53" i="20"/>
  <c r="W52" i="20"/>
  <c r="T52" i="20"/>
  <c r="S52" i="20"/>
  <c r="W51" i="20"/>
  <c r="T51" i="20"/>
  <c r="S51" i="20"/>
  <c r="W50" i="20"/>
  <c r="U50" i="20" s="1"/>
  <c r="T50" i="20"/>
  <c r="S50" i="20"/>
  <c r="W49" i="20"/>
  <c r="T49" i="20"/>
  <c r="S49" i="20"/>
  <c r="W48" i="20"/>
  <c r="T48" i="20"/>
  <c r="S48" i="20"/>
  <c r="W47" i="20"/>
  <c r="T47" i="20"/>
  <c r="S47" i="20"/>
  <c r="W46" i="20"/>
  <c r="U46" i="20" s="1"/>
  <c r="T46" i="20"/>
  <c r="S46" i="20"/>
  <c r="W45" i="20"/>
  <c r="T45" i="20"/>
  <c r="S45" i="20"/>
  <c r="W44" i="20"/>
  <c r="T44" i="20"/>
  <c r="S44" i="20"/>
  <c r="W43" i="20"/>
  <c r="T43" i="20"/>
  <c r="S43" i="20"/>
  <c r="W42" i="20"/>
  <c r="U42" i="20" s="1"/>
  <c r="T42" i="20"/>
  <c r="S42" i="20"/>
  <c r="W41" i="20"/>
  <c r="T41" i="20"/>
  <c r="S41" i="20"/>
  <c r="W40" i="20"/>
  <c r="T40" i="20"/>
  <c r="S40" i="20"/>
  <c r="W39" i="20"/>
  <c r="T39" i="20"/>
  <c r="S39" i="20"/>
  <c r="W38" i="20"/>
  <c r="U38" i="20" s="1"/>
  <c r="T38" i="20"/>
  <c r="S38" i="20"/>
  <c r="W37" i="20"/>
  <c r="T37" i="20"/>
  <c r="S37" i="20"/>
  <c r="W36" i="20"/>
  <c r="T36" i="20"/>
  <c r="S36" i="20"/>
  <c r="W35" i="20"/>
  <c r="T35" i="20"/>
  <c r="S35" i="20"/>
  <c r="W34" i="20"/>
  <c r="U34" i="20" s="1"/>
  <c r="T34" i="20"/>
  <c r="S34" i="20"/>
  <c r="W33" i="20"/>
  <c r="T33" i="20"/>
  <c r="S33" i="20"/>
  <c r="W32" i="20"/>
  <c r="T32" i="20"/>
  <c r="S32" i="20"/>
  <c r="W31" i="20"/>
  <c r="T31" i="20"/>
  <c r="S31" i="20"/>
  <c r="W30" i="20"/>
  <c r="U30" i="20" s="1"/>
  <c r="T30" i="20"/>
  <c r="S30" i="20"/>
  <c r="W29" i="20"/>
  <c r="T29" i="20"/>
  <c r="S29" i="20"/>
  <c r="W28" i="20"/>
  <c r="T28" i="20"/>
  <c r="S28" i="20"/>
  <c r="W27" i="20"/>
  <c r="T27" i="20"/>
  <c r="S27" i="20"/>
  <c r="W26" i="20"/>
  <c r="U26" i="20" s="1"/>
  <c r="T26" i="20"/>
  <c r="S26" i="20"/>
  <c r="W25" i="20"/>
  <c r="T25" i="20"/>
  <c r="S25" i="20"/>
  <c r="W24" i="20"/>
  <c r="T24" i="20"/>
  <c r="S24" i="20"/>
  <c r="W23" i="20"/>
  <c r="T23" i="20"/>
  <c r="S23" i="20"/>
  <c r="W22" i="20"/>
  <c r="U22" i="20" s="1"/>
  <c r="T22" i="20"/>
  <c r="S22" i="20"/>
  <c r="W21" i="20"/>
  <c r="T21" i="20"/>
  <c r="S21" i="20"/>
  <c r="W20" i="20"/>
  <c r="T20" i="20"/>
  <c r="S20" i="20"/>
  <c r="W19" i="20"/>
  <c r="T19" i="20"/>
  <c r="S19" i="20"/>
  <c r="W18" i="20"/>
  <c r="U18" i="20" s="1"/>
  <c r="T18" i="20"/>
  <c r="S18" i="20"/>
  <c r="W17" i="20"/>
  <c r="T17" i="20"/>
  <c r="S17" i="20"/>
  <c r="W16" i="20"/>
  <c r="T16" i="20"/>
  <c r="S16" i="20"/>
  <c r="W15" i="20"/>
  <c r="T15" i="20"/>
  <c r="S15" i="20"/>
  <c r="W14" i="20"/>
  <c r="U14" i="20" s="1"/>
  <c r="T14" i="20"/>
  <c r="S14" i="20"/>
  <c r="W13" i="20"/>
  <c r="T13" i="20"/>
  <c r="S13" i="20"/>
  <c r="W12" i="20"/>
  <c r="T12" i="20"/>
  <c r="S12" i="20"/>
  <c r="W11" i="20"/>
  <c r="T11" i="20"/>
  <c r="S11" i="20"/>
  <c r="W10" i="20"/>
  <c r="U10" i="20" s="1"/>
  <c r="T10" i="20"/>
  <c r="S10" i="20"/>
  <c r="W9" i="20"/>
  <c r="T9" i="20"/>
  <c r="S9" i="20"/>
  <c r="W8" i="20"/>
  <c r="T8" i="20"/>
  <c r="S8" i="20"/>
  <c r="W7" i="20"/>
  <c r="T7" i="20"/>
  <c r="S7" i="20"/>
  <c r="W6" i="20"/>
  <c r="U6" i="20" s="1"/>
  <c r="T6" i="20"/>
  <c r="S6" i="20"/>
  <c r="W5" i="20"/>
  <c r="T5" i="20"/>
  <c r="S5" i="20"/>
  <c r="W4" i="20"/>
  <c r="T4" i="20"/>
  <c r="S4" i="20"/>
  <c r="W3" i="20"/>
  <c r="T3" i="20"/>
  <c r="S3" i="20"/>
  <c r="W2" i="20"/>
  <c r="U2" i="20" s="1"/>
  <c r="T2" i="20"/>
  <c r="S2" i="20"/>
  <c r="W222" i="19"/>
  <c r="T222" i="19"/>
  <c r="S222" i="19"/>
  <c r="W221" i="19"/>
  <c r="T221" i="19"/>
  <c r="S221" i="19"/>
  <c r="W220" i="19"/>
  <c r="T220" i="19"/>
  <c r="S220" i="19"/>
  <c r="W219" i="19"/>
  <c r="T219" i="19"/>
  <c r="S219" i="19"/>
  <c r="W218" i="19"/>
  <c r="T218" i="19"/>
  <c r="S218" i="19"/>
  <c r="W217" i="19"/>
  <c r="T217" i="19"/>
  <c r="S217" i="19"/>
  <c r="W216" i="19"/>
  <c r="T216" i="19"/>
  <c r="S216" i="19"/>
  <c r="W215" i="19"/>
  <c r="T215" i="19"/>
  <c r="S215" i="19"/>
  <c r="W214" i="19"/>
  <c r="T214" i="19"/>
  <c r="S214" i="19"/>
  <c r="W213" i="19"/>
  <c r="T213" i="19"/>
  <c r="S213" i="19"/>
  <c r="W212" i="19"/>
  <c r="T212" i="19"/>
  <c r="S212" i="19"/>
  <c r="W211" i="19"/>
  <c r="T211" i="19"/>
  <c r="S211" i="19"/>
  <c r="W210" i="19"/>
  <c r="T210" i="19"/>
  <c r="S210" i="19"/>
  <c r="W209" i="19"/>
  <c r="T209" i="19"/>
  <c r="S209" i="19"/>
  <c r="W208" i="19"/>
  <c r="T208" i="19"/>
  <c r="S208" i="19"/>
  <c r="W207" i="19"/>
  <c r="T207" i="19"/>
  <c r="S207" i="19"/>
  <c r="W206" i="19"/>
  <c r="T206" i="19"/>
  <c r="S206" i="19"/>
  <c r="W205" i="19"/>
  <c r="T205" i="19"/>
  <c r="S205" i="19"/>
  <c r="W204" i="19"/>
  <c r="T204" i="19"/>
  <c r="S204" i="19"/>
  <c r="W203" i="19"/>
  <c r="T203" i="19"/>
  <c r="S203" i="19"/>
  <c r="W202" i="19"/>
  <c r="T202" i="19"/>
  <c r="S202" i="19"/>
  <c r="W201" i="19"/>
  <c r="T201" i="19"/>
  <c r="S201" i="19"/>
  <c r="W200" i="19"/>
  <c r="T200" i="19"/>
  <c r="S200" i="19"/>
  <c r="W199" i="19"/>
  <c r="T199" i="19"/>
  <c r="S199" i="19"/>
  <c r="W198" i="19"/>
  <c r="T198" i="19"/>
  <c r="S198" i="19"/>
  <c r="W197" i="19"/>
  <c r="T197" i="19"/>
  <c r="S197" i="19"/>
  <c r="W196" i="19"/>
  <c r="T196" i="19"/>
  <c r="S196" i="19"/>
  <c r="W195" i="19"/>
  <c r="T195" i="19"/>
  <c r="S195" i="19"/>
  <c r="W194" i="19"/>
  <c r="T194" i="19"/>
  <c r="S194" i="19"/>
  <c r="W193" i="19"/>
  <c r="T193" i="19"/>
  <c r="S193" i="19"/>
  <c r="W192" i="19"/>
  <c r="T192" i="19"/>
  <c r="S192" i="19"/>
  <c r="W191" i="19"/>
  <c r="T191" i="19"/>
  <c r="S191" i="19"/>
  <c r="W190" i="19"/>
  <c r="T190" i="19"/>
  <c r="S190" i="19"/>
  <c r="W189" i="19"/>
  <c r="T189" i="19"/>
  <c r="S189" i="19"/>
  <c r="W188" i="19"/>
  <c r="T188" i="19"/>
  <c r="S188" i="19"/>
  <c r="W187" i="19"/>
  <c r="T187" i="19"/>
  <c r="S187" i="19"/>
  <c r="W186" i="19"/>
  <c r="T186" i="19"/>
  <c r="S186" i="19"/>
  <c r="W185" i="19"/>
  <c r="T185" i="19"/>
  <c r="S185" i="19"/>
  <c r="W184" i="19"/>
  <c r="T184" i="19"/>
  <c r="S184" i="19"/>
  <c r="W183" i="19"/>
  <c r="T183" i="19"/>
  <c r="S183" i="19"/>
  <c r="W182" i="19"/>
  <c r="T182" i="19"/>
  <c r="S182" i="19"/>
  <c r="W181" i="19"/>
  <c r="T181" i="19"/>
  <c r="S181" i="19"/>
  <c r="W180" i="19"/>
  <c r="T180" i="19"/>
  <c r="S180" i="19"/>
  <c r="W179" i="19"/>
  <c r="T179" i="19"/>
  <c r="S179" i="19"/>
  <c r="W178" i="19"/>
  <c r="T178" i="19"/>
  <c r="S178" i="19"/>
  <c r="W177" i="19"/>
  <c r="T177" i="19"/>
  <c r="S177" i="19"/>
  <c r="W176" i="19"/>
  <c r="T176" i="19"/>
  <c r="S176" i="19"/>
  <c r="W175" i="19"/>
  <c r="T175" i="19"/>
  <c r="S175" i="19"/>
  <c r="W174" i="19"/>
  <c r="T174" i="19"/>
  <c r="S174" i="19"/>
  <c r="W173" i="19"/>
  <c r="T173" i="19"/>
  <c r="S173" i="19"/>
  <c r="W172" i="19"/>
  <c r="T172" i="19"/>
  <c r="S172" i="19"/>
  <c r="W171" i="19"/>
  <c r="T171" i="19"/>
  <c r="S171" i="19"/>
  <c r="W170" i="19"/>
  <c r="T170" i="19"/>
  <c r="S170" i="19"/>
  <c r="W169" i="19"/>
  <c r="T169" i="19"/>
  <c r="S169" i="19"/>
  <c r="W168" i="19"/>
  <c r="T168" i="19"/>
  <c r="S168" i="19"/>
  <c r="W167" i="19"/>
  <c r="T167" i="19"/>
  <c r="S167" i="19"/>
  <c r="W166" i="19"/>
  <c r="T166" i="19"/>
  <c r="S166" i="19"/>
  <c r="W165" i="19"/>
  <c r="T165" i="19"/>
  <c r="S165" i="19"/>
  <c r="W164" i="19"/>
  <c r="T164" i="19"/>
  <c r="S164" i="19"/>
  <c r="W163" i="19"/>
  <c r="T163" i="19"/>
  <c r="S163" i="19"/>
  <c r="W162" i="19"/>
  <c r="T162" i="19"/>
  <c r="S162" i="19"/>
  <c r="W161" i="19"/>
  <c r="T161" i="19"/>
  <c r="S161" i="19"/>
  <c r="W160" i="19"/>
  <c r="T160" i="19"/>
  <c r="S160" i="19"/>
  <c r="W159" i="19"/>
  <c r="T159" i="19"/>
  <c r="S159" i="19"/>
  <c r="W158" i="19"/>
  <c r="T158" i="19"/>
  <c r="S158" i="19"/>
  <c r="W157" i="19"/>
  <c r="T157" i="19"/>
  <c r="S157" i="19"/>
  <c r="W156" i="19"/>
  <c r="T156" i="19"/>
  <c r="S156" i="19"/>
  <c r="W155" i="19"/>
  <c r="T155" i="19"/>
  <c r="S155" i="19"/>
  <c r="W154" i="19"/>
  <c r="T154" i="19"/>
  <c r="S154" i="19"/>
  <c r="W153" i="19"/>
  <c r="T153" i="19"/>
  <c r="S153" i="19"/>
  <c r="W152" i="19"/>
  <c r="T152" i="19"/>
  <c r="S152" i="19"/>
  <c r="W151" i="19"/>
  <c r="T151" i="19"/>
  <c r="S151" i="19"/>
  <c r="W150" i="19"/>
  <c r="T150" i="19"/>
  <c r="S150" i="19"/>
  <c r="W149" i="19"/>
  <c r="T149" i="19"/>
  <c r="S149" i="19"/>
  <c r="W148" i="19"/>
  <c r="T148" i="19"/>
  <c r="S148" i="19"/>
  <c r="W147" i="19"/>
  <c r="T147" i="19"/>
  <c r="S147" i="19"/>
  <c r="W146" i="19"/>
  <c r="T146" i="19"/>
  <c r="S146" i="19"/>
  <c r="W145" i="19"/>
  <c r="T145" i="19"/>
  <c r="S145" i="19"/>
  <c r="W144" i="19"/>
  <c r="T144" i="19"/>
  <c r="S144" i="19"/>
  <c r="W143" i="19"/>
  <c r="T143" i="19"/>
  <c r="S143" i="19"/>
  <c r="W142" i="19"/>
  <c r="T142" i="19"/>
  <c r="S142" i="19"/>
  <c r="W141" i="19"/>
  <c r="T141" i="19"/>
  <c r="S141" i="19"/>
  <c r="W140" i="19"/>
  <c r="T140" i="19"/>
  <c r="S140" i="19"/>
  <c r="W139" i="19"/>
  <c r="T139" i="19"/>
  <c r="S139" i="19"/>
  <c r="W138" i="19"/>
  <c r="U138" i="19" s="1"/>
  <c r="T138" i="19"/>
  <c r="S138" i="19"/>
  <c r="W137" i="19"/>
  <c r="T137" i="19"/>
  <c r="S137" i="19"/>
  <c r="W136" i="19"/>
  <c r="U136" i="19" s="1"/>
  <c r="T136" i="19"/>
  <c r="S136" i="19"/>
  <c r="W135" i="19"/>
  <c r="U135" i="19" s="1"/>
  <c r="T135" i="19"/>
  <c r="S135" i="19"/>
  <c r="W134" i="19"/>
  <c r="U134" i="19" s="1"/>
  <c r="T134" i="19"/>
  <c r="S134" i="19"/>
  <c r="W133" i="19"/>
  <c r="U133" i="19" s="1"/>
  <c r="T133" i="19"/>
  <c r="S133" i="19"/>
  <c r="W132" i="19"/>
  <c r="U132" i="19" s="1"/>
  <c r="T132" i="19"/>
  <c r="S132" i="19"/>
  <c r="W131" i="19"/>
  <c r="U131" i="19" s="1"/>
  <c r="T131" i="19"/>
  <c r="S131" i="19"/>
  <c r="W130" i="19"/>
  <c r="U130" i="19" s="1"/>
  <c r="T130" i="19"/>
  <c r="S130" i="19"/>
  <c r="W129" i="19"/>
  <c r="U129" i="19" s="1"/>
  <c r="T129" i="19"/>
  <c r="S129" i="19"/>
  <c r="W128" i="19"/>
  <c r="U128" i="19" s="1"/>
  <c r="T128" i="19"/>
  <c r="S128" i="19"/>
  <c r="W127" i="19"/>
  <c r="U127" i="19" s="1"/>
  <c r="T127" i="19"/>
  <c r="S127" i="19"/>
  <c r="W126" i="19"/>
  <c r="U126" i="19" s="1"/>
  <c r="T126" i="19"/>
  <c r="S126" i="19"/>
  <c r="W125" i="19"/>
  <c r="U125" i="19" s="1"/>
  <c r="T125" i="19"/>
  <c r="S125" i="19"/>
  <c r="W124" i="19"/>
  <c r="U124" i="19" s="1"/>
  <c r="T124" i="19"/>
  <c r="S124" i="19"/>
  <c r="W123" i="19"/>
  <c r="U123" i="19" s="1"/>
  <c r="T123" i="19"/>
  <c r="S123" i="19"/>
  <c r="W122" i="19"/>
  <c r="U122" i="19" s="1"/>
  <c r="T122" i="19"/>
  <c r="S122" i="19"/>
  <c r="W121" i="19"/>
  <c r="U121" i="19" s="1"/>
  <c r="T121" i="19"/>
  <c r="S121" i="19"/>
  <c r="W120" i="19"/>
  <c r="U120" i="19" s="1"/>
  <c r="T120" i="19"/>
  <c r="S120" i="19"/>
  <c r="W119" i="19"/>
  <c r="U119" i="19" s="1"/>
  <c r="T119" i="19"/>
  <c r="S119" i="19"/>
  <c r="W118" i="19"/>
  <c r="U118" i="19" s="1"/>
  <c r="T118" i="19"/>
  <c r="S118" i="19"/>
  <c r="W117" i="19"/>
  <c r="U117" i="19" s="1"/>
  <c r="T117" i="19"/>
  <c r="S117" i="19"/>
  <c r="W116" i="19"/>
  <c r="U116" i="19" s="1"/>
  <c r="T116" i="19"/>
  <c r="S116" i="19"/>
  <c r="W115" i="19"/>
  <c r="U115" i="19" s="1"/>
  <c r="T115" i="19"/>
  <c r="S115" i="19"/>
  <c r="W114" i="19"/>
  <c r="U114" i="19" s="1"/>
  <c r="T114" i="19"/>
  <c r="S114" i="19"/>
  <c r="W113" i="19"/>
  <c r="U113" i="19" s="1"/>
  <c r="T113" i="19"/>
  <c r="S113" i="19"/>
  <c r="W112" i="19"/>
  <c r="U112" i="19" s="1"/>
  <c r="T112" i="19"/>
  <c r="S112" i="19"/>
  <c r="W111" i="19"/>
  <c r="U111" i="19" s="1"/>
  <c r="T111" i="19"/>
  <c r="S111" i="19"/>
  <c r="W110" i="19"/>
  <c r="U110" i="19" s="1"/>
  <c r="T110" i="19"/>
  <c r="S110" i="19"/>
  <c r="W109" i="19"/>
  <c r="U109" i="19" s="1"/>
  <c r="T109" i="19"/>
  <c r="S109" i="19"/>
  <c r="W108" i="19"/>
  <c r="U108" i="19" s="1"/>
  <c r="T108" i="19"/>
  <c r="S108" i="19"/>
  <c r="W107" i="19"/>
  <c r="U107" i="19" s="1"/>
  <c r="T107" i="19"/>
  <c r="S107" i="19"/>
  <c r="W106" i="19"/>
  <c r="U106" i="19" s="1"/>
  <c r="T106" i="19"/>
  <c r="S106" i="19"/>
  <c r="W105" i="19"/>
  <c r="U105" i="19" s="1"/>
  <c r="T105" i="19"/>
  <c r="S105" i="19"/>
  <c r="W104" i="19"/>
  <c r="U104" i="19" s="1"/>
  <c r="T104" i="19"/>
  <c r="S104" i="19"/>
  <c r="W103" i="19"/>
  <c r="U103" i="19" s="1"/>
  <c r="T103" i="19"/>
  <c r="S103" i="19"/>
  <c r="W102" i="19"/>
  <c r="U102" i="19" s="1"/>
  <c r="T102" i="19"/>
  <c r="S102" i="19"/>
  <c r="W101" i="19"/>
  <c r="U101" i="19" s="1"/>
  <c r="T101" i="19"/>
  <c r="S101" i="19"/>
  <c r="W100" i="19"/>
  <c r="U100" i="19" s="1"/>
  <c r="T100" i="19"/>
  <c r="S100" i="19"/>
  <c r="W99" i="19"/>
  <c r="U99" i="19" s="1"/>
  <c r="T99" i="19"/>
  <c r="S99" i="19"/>
  <c r="W98" i="19"/>
  <c r="U98" i="19" s="1"/>
  <c r="T98" i="19"/>
  <c r="S98" i="19"/>
  <c r="W97" i="19"/>
  <c r="U97" i="19" s="1"/>
  <c r="T97" i="19"/>
  <c r="S97" i="19"/>
  <c r="W96" i="19"/>
  <c r="U96" i="19" s="1"/>
  <c r="T96" i="19"/>
  <c r="S96" i="19"/>
  <c r="W95" i="19"/>
  <c r="U95" i="19" s="1"/>
  <c r="T95" i="19"/>
  <c r="S95" i="19"/>
  <c r="W94" i="19"/>
  <c r="U94" i="19" s="1"/>
  <c r="T94" i="19"/>
  <c r="S94" i="19"/>
  <c r="W93" i="19"/>
  <c r="U93" i="19" s="1"/>
  <c r="T93" i="19"/>
  <c r="S93" i="19"/>
  <c r="W92" i="19"/>
  <c r="U92" i="19" s="1"/>
  <c r="T92" i="19"/>
  <c r="S92" i="19"/>
  <c r="W91" i="19"/>
  <c r="U91" i="19" s="1"/>
  <c r="T91" i="19"/>
  <c r="S91" i="19"/>
  <c r="W90" i="19"/>
  <c r="T90" i="19"/>
  <c r="S90" i="19"/>
  <c r="W89" i="19"/>
  <c r="T89" i="19"/>
  <c r="S89" i="19"/>
  <c r="W88" i="19"/>
  <c r="T88" i="19"/>
  <c r="S88" i="19"/>
  <c r="W87" i="19"/>
  <c r="T87" i="19"/>
  <c r="S87" i="19"/>
  <c r="W86" i="19"/>
  <c r="T86" i="19"/>
  <c r="S86" i="19"/>
  <c r="W85" i="19"/>
  <c r="T85" i="19"/>
  <c r="S85" i="19"/>
  <c r="W84" i="19"/>
  <c r="T84" i="19"/>
  <c r="S84" i="19"/>
  <c r="W83" i="19"/>
  <c r="T83" i="19"/>
  <c r="S83" i="19"/>
  <c r="W82" i="19"/>
  <c r="T82" i="19"/>
  <c r="S82" i="19"/>
  <c r="W81" i="19"/>
  <c r="T81" i="19"/>
  <c r="S81" i="19"/>
  <c r="W80" i="19"/>
  <c r="T80" i="19"/>
  <c r="S80" i="19"/>
  <c r="W79" i="19"/>
  <c r="T79" i="19"/>
  <c r="S79" i="19"/>
  <c r="W78" i="19"/>
  <c r="T78" i="19"/>
  <c r="S78" i="19"/>
  <c r="W77" i="19"/>
  <c r="T77" i="19"/>
  <c r="S77" i="19"/>
  <c r="W76" i="19"/>
  <c r="T76" i="19"/>
  <c r="S76" i="19"/>
  <c r="W75" i="19"/>
  <c r="T75" i="19"/>
  <c r="S75" i="19"/>
  <c r="W74" i="19"/>
  <c r="T74" i="19"/>
  <c r="S74" i="19"/>
  <c r="W73" i="19"/>
  <c r="T73" i="19"/>
  <c r="S73" i="19"/>
  <c r="W72" i="19"/>
  <c r="T72" i="19"/>
  <c r="S72" i="19"/>
  <c r="W71" i="19"/>
  <c r="T71" i="19"/>
  <c r="S71" i="19"/>
  <c r="W70" i="19"/>
  <c r="T70" i="19"/>
  <c r="S70" i="19"/>
  <c r="W69" i="19"/>
  <c r="T69" i="19"/>
  <c r="S69" i="19"/>
  <c r="W68" i="19"/>
  <c r="T68" i="19"/>
  <c r="S68" i="19"/>
  <c r="W67" i="19"/>
  <c r="T67" i="19"/>
  <c r="S67" i="19"/>
  <c r="W66" i="19"/>
  <c r="T66" i="19"/>
  <c r="S66" i="19"/>
  <c r="W65" i="19"/>
  <c r="T65" i="19"/>
  <c r="S65" i="19"/>
  <c r="W64" i="19"/>
  <c r="T64" i="19"/>
  <c r="S64" i="19"/>
  <c r="W63" i="19"/>
  <c r="T63" i="19"/>
  <c r="S63" i="19"/>
  <c r="W62" i="19"/>
  <c r="T62" i="19"/>
  <c r="S62" i="19"/>
  <c r="W61" i="19"/>
  <c r="T61" i="19"/>
  <c r="S61" i="19"/>
  <c r="W60" i="19"/>
  <c r="T60" i="19"/>
  <c r="S60" i="19"/>
  <c r="W59" i="19"/>
  <c r="T59" i="19"/>
  <c r="S59" i="19"/>
  <c r="W58" i="19"/>
  <c r="T58" i="19"/>
  <c r="S58" i="19"/>
  <c r="W57" i="19"/>
  <c r="T57" i="19"/>
  <c r="S57" i="19"/>
  <c r="W56" i="19"/>
  <c r="T56" i="19"/>
  <c r="S56" i="19"/>
  <c r="W55" i="19"/>
  <c r="T55" i="19"/>
  <c r="S55" i="19"/>
  <c r="W54" i="19"/>
  <c r="T54" i="19"/>
  <c r="S54" i="19"/>
  <c r="W53" i="19"/>
  <c r="T53" i="19"/>
  <c r="S53" i="19"/>
  <c r="W52" i="19"/>
  <c r="T52" i="19"/>
  <c r="S52" i="19"/>
  <c r="W51" i="19"/>
  <c r="T51" i="19"/>
  <c r="S51" i="19"/>
  <c r="W50" i="19"/>
  <c r="T50" i="19"/>
  <c r="S50" i="19"/>
  <c r="W49" i="19"/>
  <c r="T49" i="19"/>
  <c r="S49" i="19"/>
  <c r="W48" i="19"/>
  <c r="T48" i="19"/>
  <c r="S48" i="19"/>
  <c r="W47" i="19"/>
  <c r="T47" i="19"/>
  <c r="S47" i="19"/>
  <c r="W46" i="19"/>
  <c r="T46" i="19"/>
  <c r="S46" i="19"/>
  <c r="W45" i="19"/>
  <c r="T45" i="19"/>
  <c r="S45" i="19"/>
  <c r="W44" i="19"/>
  <c r="T44" i="19"/>
  <c r="S44" i="19"/>
  <c r="W43" i="19"/>
  <c r="T43" i="19"/>
  <c r="S43" i="19"/>
  <c r="W42" i="19"/>
  <c r="T42" i="19"/>
  <c r="S42" i="19"/>
  <c r="W41" i="19"/>
  <c r="T41" i="19"/>
  <c r="S41" i="19"/>
  <c r="W40" i="19"/>
  <c r="T40" i="19"/>
  <c r="S40" i="19"/>
  <c r="W39" i="19"/>
  <c r="T39" i="19"/>
  <c r="S39" i="19"/>
  <c r="W38" i="19"/>
  <c r="T38" i="19"/>
  <c r="S38" i="19"/>
  <c r="W37" i="19"/>
  <c r="T37" i="19"/>
  <c r="S37" i="19"/>
  <c r="W36" i="19"/>
  <c r="T36" i="19"/>
  <c r="S36" i="19"/>
  <c r="W35" i="19"/>
  <c r="T35" i="19"/>
  <c r="S35" i="19"/>
  <c r="W34" i="19"/>
  <c r="T34" i="19"/>
  <c r="S34" i="19"/>
  <c r="W33" i="19"/>
  <c r="T33" i="19"/>
  <c r="S33" i="19"/>
  <c r="W32" i="19"/>
  <c r="T32" i="19"/>
  <c r="S32" i="19"/>
  <c r="W31" i="19"/>
  <c r="T31" i="19"/>
  <c r="S31" i="19"/>
  <c r="W30" i="19"/>
  <c r="T30" i="19"/>
  <c r="S30" i="19"/>
  <c r="W29" i="19"/>
  <c r="T29" i="19"/>
  <c r="S29" i="19"/>
  <c r="W28" i="19"/>
  <c r="T28" i="19"/>
  <c r="S28" i="19"/>
  <c r="W27" i="19"/>
  <c r="T27" i="19"/>
  <c r="S27" i="19"/>
  <c r="W26" i="19"/>
  <c r="T26" i="19"/>
  <c r="S26" i="19"/>
  <c r="W25" i="19"/>
  <c r="T25" i="19"/>
  <c r="S25" i="19"/>
  <c r="W24" i="19"/>
  <c r="T24" i="19"/>
  <c r="S24" i="19"/>
  <c r="W23" i="19"/>
  <c r="T23" i="19"/>
  <c r="S23" i="19"/>
  <c r="W22" i="19"/>
  <c r="T22" i="19"/>
  <c r="S22" i="19"/>
  <c r="W21" i="19"/>
  <c r="T21" i="19"/>
  <c r="S21" i="19"/>
  <c r="W20" i="19"/>
  <c r="T20" i="19"/>
  <c r="S20" i="19"/>
  <c r="W19" i="19"/>
  <c r="T19" i="19"/>
  <c r="S19" i="19"/>
  <c r="W18" i="19"/>
  <c r="T18" i="19"/>
  <c r="S18" i="19"/>
  <c r="W17" i="19"/>
  <c r="T17" i="19"/>
  <c r="S17" i="19"/>
  <c r="W16" i="19"/>
  <c r="T16" i="19"/>
  <c r="S16" i="19"/>
  <c r="W15" i="19"/>
  <c r="T15" i="19"/>
  <c r="S15" i="19"/>
  <c r="W14" i="19"/>
  <c r="T14" i="19"/>
  <c r="S14" i="19"/>
  <c r="W13" i="19"/>
  <c r="T13" i="19"/>
  <c r="S13" i="19"/>
  <c r="W12" i="19"/>
  <c r="T12" i="19"/>
  <c r="S12" i="19"/>
  <c r="W11" i="19"/>
  <c r="T11" i="19"/>
  <c r="S11" i="19"/>
  <c r="W10" i="19"/>
  <c r="T10" i="19"/>
  <c r="S10" i="19"/>
  <c r="W9" i="19"/>
  <c r="T9" i="19"/>
  <c r="S9" i="19"/>
  <c r="W8" i="19"/>
  <c r="T8" i="19"/>
  <c r="S8" i="19"/>
  <c r="W7" i="19"/>
  <c r="T7" i="19"/>
  <c r="S7" i="19"/>
  <c r="W6" i="19"/>
  <c r="T6" i="19"/>
  <c r="S6" i="19"/>
  <c r="W5" i="19"/>
  <c r="T5" i="19"/>
  <c r="S5" i="19"/>
  <c r="W4" i="19"/>
  <c r="T4" i="19"/>
  <c r="S4" i="19"/>
  <c r="W3" i="19"/>
  <c r="T3" i="19"/>
  <c r="S3" i="19"/>
  <c r="W2" i="19"/>
  <c r="U2" i="19" s="1"/>
  <c r="T2" i="19"/>
  <c r="S2" i="19"/>
  <c r="Y222" i="18"/>
  <c r="V222" i="18"/>
  <c r="U222" i="18"/>
  <c r="Y221" i="18"/>
  <c r="V221" i="18"/>
  <c r="U221" i="18"/>
  <c r="Y220" i="18"/>
  <c r="W220" i="18" s="1"/>
  <c r="V220" i="18"/>
  <c r="U220" i="18"/>
  <c r="Y219" i="18"/>
  <c r="V219" i="18"/>
  <c r="U219" i="18"/>
  <c r="Y218" i="18"/>
  <c r="V218" i="18"/>
  <c r="U218" i="18"/>
  <c r="Y217" i="18"/>
  <c r="V217" i="18"/>
  <c r="U217" i="18"/>
  <c r="Y216" i="18"/>
  <c r="W216" i="18" s="1"/>
  <c r="V216" i="18"/>
  <c r="U216" i="18"/>
  <c r="Y215" i="18"/>
  <c r="V215" i="18"/>
  <c r="U215" i="18"/>
  <c r="Y214" i="18"/>
  <c r="V214" i="18"/>
  <c r="U214" i="18"/>
  <c r="Y213" i="18"/>
  <c r="V213" i="18"/>
  <c r="U213" i="18"/>
  <c r="Y212" i="18"/>
  <c r="W212" i="18" s="1"/>
  <c r="V212" i="18"/>
  <c r="U212" i="18"/>
  <c r="Y211" i="18"/>
  <c r="V211" i="18"/>
  <c r="U211" i="18"/>
  <c r="Y210" i="18"/>
  <c r="V210" i="18"/>
  <c r="U210" i="18"/>
  <c r="Y209" i="18"/>
  <c r="V209" i="18"/>
  <c r="U209" i="18"/>
  <c r="Y208" i="18"/>
  <c r="W208" i="18" s="1"/>
  <c r="V208" i="18"/>
  <c r="U208" i="18"/>
  <c r="Y207" i="18"/>
  <c r="V207" i="18"/>
  <c r="U207" i="18"/>
  <c r="Y206" i="18"/>
  <c r="V206" i="18"/>
  <c r="U206" i="18"/>
  <c r="Y205" i="18"/>
  <c r="V205" i="18"/>
  <c r="U205" i="18"/>
  <c r="Y204" i="18"/>
  <c r="W204" i="18" s="1"/>
  <c r="V204" i="18"/>
  <c r="U204" i="18"/>
  <c r="Y203" i="18"/>
  <c r="V203" i="18"/>
  <c r="U203" i="18"/>
  <c r="Y202" i="18"/>
  <c r="V202" i="18"/>
  <c r="U202" i="18"/>
  <c r="Y201" i="18"/>
  <c r="V201" i="18"/>
  <c r="U201" i="18"/>
  <c r="Y200" i="18"/>
  <c r="W200" i="18" s="1"/>
  <c r="V200" i="18"/>
  <c r="U200" i="18"/>
  <c r="Y199" i="18"/>
  <c r="V199" i="18"/>
  <c r="U199" i="18"/>
  <c r="Y198" i="18"/>
  <c r="V198" i="18"/>
  <c r="U198" i="18"/>
  <c r="Y197" i="18"/>
  <c r="V197" i="18"/>
  <c r="U197" i="18"/>
  <c r="Y196" i="18"/>
  <c r="W196" i="18" s="1"/>
  <c r="V196" i="18"/>
  <c r="U196" i="18"/>
  <c r="Y195" i="18"/>
  <c r="V195" i="18"/>
  <c r="U195" i="18"/>
  <c r="Y194" i="18"/>
  <c r="V194" i="18"/>
  <c r="U194" i="18"/>
  <c r="Y193" i="18"/>
  <c r="V193" i="18"/>
  <c r="U193" i="18"/>
  <c r="Y192" i="18"/>
  <c r="W192" i="18" s="1"/>
  <c r="V192" i="18"/>
  <c r="U192" i="18"/>
  <c r="Y191" i="18"/>
  <c r="V191" i="18"/>
  <c r="U191" i="18"/>
  <c r="Y190" i="18"/>
  <c r="V190" i="18"/>
  <c r="U190" i="18"/>
  <c r="Y189" i="18"/>
  <c r="V189" i="18"/>
  <c r="U189" i="18"/>
  <c r="Y188" i="18"/>
  <c r="W188" i="18" s="1"/>
  <c r="V188" i="18"/>
  <c r="U188" i="18"/>
  <c r="Y187" i="18"/>
  <c r="V187" i="18"/>
  <c r="U187" i="18"/>
  <c r="Y186" i="18"/>
  <c r="V186" i="18"/>
  <c r="U186" i="18"/>
  <c r="Y185" i="18"/>
  <c r="V185" i="18"/>
  <c r="U185" i="18"/>
  <c r="Y184" i="18"/>
  <c r="W184" i="18" s="1"/>
  <c r="V184" i="18"/>
  <c r="U184" i="18"/>
  <c r="Y183" i="18"/>
  <c r="V183" i="18"/>
  <c r="U183" i="18"/>
  <c r="Y182" i="18"/>
  <c r="V182" i="18"/>
  <c r="U182" i="18"/>
  <c r="Y181" i="18"/>
  <c r="V181" i="18"/>
  <c r="U181" i="18"/>
  <c r="Y180" i="18"/>
  <c r="W180" i="18" s="1"/>
  <c r="V180" i="18"/>
  <c r="U180" i="18"/>
  <c r="Y179" i="18"/>
  <c r="V179" i="18"/>
  <c r="U179" i="18"/>
  <c r="Y178" i="18"/>
  <c r="V178" i="18"/>
  <c r="U178" i="18"/>
  <c r="Y177" i="18"/>
  <c r="V177" i="18"/>
  <c r="U177" i="18"/>
  <c r="Y176" i="18"/>
  <c r="W176" i="18" s="1"/>
  <c r="V176" i="18"/>
  <c r="U176" i="18"/>
  <c r="Y175" i="18"/>
  <c r="V175" i="18"/>
  <c r="U175" i="18"/>
  <c r="Y174" i="18"/>
  <c r="V174" i="18"/>
  <c r="U174" i="18"/>
  <c r="Y173" i="18"/>
  <c r="V173" i="18"/>
  <c r="U173" i="18"/>
  <c r="Y172" i="18"/>
  <c r="W172" i="18" s="1"/>
  <c r="V172" i="18"/>
  <c r="U172" i="18"/>
  <c r="Y171" i="18"/>
  <c r="V171" i="18"/>
  <c r="U171" i="18"/>
  <c r="Y170" i="18"/>
  <c r="V170" i="18"/>
  <c r="U170" i="18"/>
  <c r="Y169" i="18"/>
  <c r="V169" i="18"/>
  <c r="U169" i="18"/>
  <c r="Y168" i="18"/>
  <c r="W168" i="18" s="1"/>
  <c r="V168" i="18"/>
  <c r="U168" i="18"/>
  <c r="Y167" i="18"/>
  <c r="V167" i="18"/>
  <c r="U167" i="18"/>
  <c r="Y166" i="18"/>
  <c r="V166" i="18"/>
  <c r="U166" i="18"/>
  <c r="Y165" i="18"/>
  <c r="V165" i="18"/>
  <c r="U165" i="18"/>
  <c r="Y164" i="18"/>
  <c r="W164" i="18" s="1"/>
  <c r="V164" i="18"/>
  <c r="U164" i="18"/>
  <c r="Y163" i="18"/>
  <c r="V163" i="18"/>
  <c r="U163" i="18"/>
  <c r="Y162" i="18"/>
  <c r="V162" i="18"/>
  <c r="U162" i="18"/>
  <c r="Y161" i="18"/>
  <c r="V161" i="18"/>
  <c r="U161" i="18"/>
  <c r="Y160" i="18"/>
  <c r="W160" i="18" s="1"/>
  <c r="V160" i="18"/>
  <c r="U160" i="18"/>
  <c r="Y159" i="18"/>
  <c r="V159" i="18"/>
  <c r="U159" i="18"/>
  <c r="Y158" i="18"/>
  <c r="V158" i="18"/>
  <c r="U158" i="18"/>
  <c r="Y157" i="18"/>
  <c r="V157" i="18"/>
  <c r="U157" i="18"/>
  <c r="Y156" i="18"/>
  <c r="W156" i="18" s="1"/>
  <c r="V156" i="18"/>
  <c r="U156" i="18"/>
  <c r="Y155" i="18"/>
  <c r="V155" i="18"/>
  <c r="U155" i="18"/>
  <c r="Y154" i="18"/>
  <c r="V154" i="18"/>
  <c r="U154" i="18"/>
  <c r="Y153" i="18"/>
  <c r="V153" i="18"/>
  <c r="U153" i="18"/>
  <c r="Y152" i="18"/>
  <c r="W152" i="18" s="1"/>
  <c r="V152" i="18"/>
  <c r="U152" i="18"/>
  <c r="Y151" i="18"/>
  <c r="V151" i="18"/>
  <c r="U151" i="18"/>
  <c r="Y150" i="18"/>
  <c r="V150" i="18"/>
  <c r="U150" i="18"/>
  <c r="Y149" i="18"/>
  <c r="V149" i="18"/>
  <c r="U149" i="18"/>
  <c r="Y148" i="18"/>
  <c r="W148" i="18" s="1"/>
  <c r="V148" i="18"/>
  <c r="U148" i="18"/>
  <c r="Y147" i="18"/>
  <c r="V147" i="18"/>
  <c r="U147" i="18"/>
  <c r="Y146" i="18"/>
  <c r="V146" i="18"/>
  <c r="U146" i="18"/>
  <c r="Y145" i="18"/>
  <c r="V145" i="18"/>
  <c r="U145" i="18"/>
  <c r="Y144" i="18"/>
  <c r="W144" i="18" s="1"/>
  <c r="V144" i="18"/>
  <c r="U144" i="18"/>
  <c r="Y143" i="18"/>
  <c r="V143" i="18"/>
  <c r="U143" i="18"/>
  <c r="Y142" i="18"/>
  <c r="V142" i="18"/>
  <c r="U142" i="18"/>
  <c r="Y141" i="18"/>
  <c r="V141" i="18"/>
  <c r="U141" i="18"/>
  <c r="Y140" i="18"/>
  <c r="W140" i="18" s="1"/>
  <c r="V140" i="18"/>
  <c r="U140" i="18"/>
  <c r="Y139" i="18"/>
  <c r="V139" i="18"/>
  <c r="U139" i="18"/>
  <c r="Y138" i="18"/>
  <c r="V138" i="18"/>
  <c r="U138" i="18"/>
  <c r="Y137" i="18"/>
  <c r="V137" i="18"/>
  <c r="U137" i="18"/>
  <c r="Y136" i="18"/>
  <c r="W136" i="18" s="1"/>
  <c r="V136" i="18"/>
  <c r="U136" i="18"/>
  <c r="Y135" i="18"/>
  <c r="W135" i="18" s="1"/>
  <c r="V135" i="18"/>
  <c r="U135" i="18"/>
  <c r="Y134" i="18"/>
  <c r="W134" i="18" s="1"/>
  <c r="V134" i="18"/>
  <c r="U134" i="18"/>
  <c r="Y133" i="18"/>
  <c r="W133" i="18" s="1"/>
  <c r="V133" i="18"/>
  <c r="U133" i="18"/>
  <c r="Y132" i="18"/>
  <c r="W132" i="18" s="1"/>
  <c r="V132" i="18"/>
  <c r="U132" i="18"/>
  <c r="Y131" i="18"/>
  <c r="W131" i="18" s="1"/>
  <c r="V131" i="18"/>
  <c r="U131" i="18"/>
  <c r="Y130" i="18"/>
  <c r="W130" i="18" s="1"/>
  <c r="V130" i="18"/>
  <c r="U130" i="18"/>
  <c r="Y129" i="18"/>
  <c r="W129" i="18" s="1"/>
  <c r="V129" i="18"/>
  <c r="U129" i="18"/>
  <c r="Y128" i="18"/>
  <c r="W128" i="18" s="1"/>
  <c r="V128" i="18"/>
  <c r="U128" i="18"/>
  <c r="Y127" i="18"/>
  <c r="W127" i="18" s="1"/>
  <c r="V127" i="18"/>
  <c r="U127" i="18"/>
  <c r="Y126" i="18"/>
  <c r="W126" i="18" s="1"/>
  <c r="V126" i="18"/>
  <c r="U126" i="18"/>
  <c r="Y125" i="18"/>
  <c r="W125" i="18" s="1"/>
  <c r="V125" i="18"/>
  <c r="U125" i="18"/>
  <c r="Y124" i="18"/>
  <c r="W124" i="18" s="1"/>
  <c r="V124" i="18"/>
  <c r="U124" i="18"/>
  <c r="Y123" i="18"/>
  <c r="W123" i="18" s="1"/>
  <c r="V123" i="18"/>
  <c r="U123" i="18"/>
  <c r="Y122" i="18"/>
  <c r="W122" i="18" s="1"/>
  <c r="V122" i="18"/>
  <c r="U122" i="18"/>
  <c r="Y121" i="18"/>
  <c r="W121" i="18" s="1"/>
  <c r="V121" i="18"/>
  <c r="U121" i="18"/>
  <c r="Y120" i="18"/>
  <c r="W120" i="18" s="1"/>
  <c r="V120" i="18"/>
  <c r="U120" i="18"/>
  <c r="Y119" i="18"/>
  <c r="W119" i="18" s="1"/>
  <c r="V119" i="18"/>
  <c r="U119" i="18"/>
  <c r="Y118" i="18"/>
  <c r="W118" i="18" s="1"/>
  <c r="V118" i="18"/>
  <c r="U118" i="18"/>
  <c r="Y117" i="18"/>
  <c r="W117" i="18" s="1"/>
  <c r="V117" i="18"/>
  <c r="U117" i="18"/>
  <c r="Y116" i="18"/>
  <c r="W116" i="18" s="1"/>
  <c r="V116" i="18"/>
  <c r="U116" i="18"/>
  <c r="Y115" i="18"/>
  <c r="W115" i="18" s="1"/>
  <c r="V115" i="18"/>
  <c r="U115" i="18"/>
  <c r="Y114" i="18"/>
  <c r="W114" i="18" s="1"/>
  <c r="V114" i="18"/>
  <c r="U114" i="18"/>
  <c r="Y113" i="18"/>
  <c r="W113" i="18" s="1"/>
  <c r="V113" i="18"/>
  <c r="U113" i="18"/>
  <c r="Y112" i="18"/>
  <c r="W112" i="18" s="1"/>
  <c r="V112" i="18"/>
  <c r="U112" i="18"/>
  <c r="Y111" i="18"/>
  <c r="W111" i="18" s="1"/>
  <c r="V111" i="18"/>
  <c r="U111" i="18"/>
  <c r="Y110" i="18"/>
  <c r="W110" i="18" s="1"/>
  <c r="V110" i="18"/>
  <c r="U110" i="18"/>
  <c r="Y109" i="18"/>
  <c r="W109" i="18" s="1"/>
  <c r="V109" i="18"/>
  <c r="U109" i="18"/>
  <c r="Y108" i="18"/>
  <c r="W108" i="18" s="1"/>
  <c r="V108" i="18"/>
  <c r="U108" i="18"/>
  <c r="Y107" i="18"/>
  <c r="W107" i="18" s="1"/>
  <c r="V107" i="18"/>
  <c r="U107" i="18"/>
  <c r="Y106" i="18"/>
  <c r="W106" i="18" s="1"/>
  <c r="V106" i="18"/>
  <c r="U106" i="18"/>
  <c r="Y105" i="18"/>
  <c r="W105" i="18" s="1"/>
  <c r="V105" i="18"/>
  <c r="U105" i="18"/>
  <c r="Y104" i="18"/>
  <c r="W104" i="18" s="1"/>
  <c r="V104" i="18"/>
  <c r="U104" i="18"/>
  <c r="Y103" i="18"/>
  <c r="W103" i="18" s="1"/>
  <c r="V103" i="18"/>
  <c r="U103" i="18"/>
  <c r="Y102" i="18"/>
  <c r="W102" i="18" s="1"/>
  <c r="V102" i="18"/>
  <c r="U102" i="18"/>
  <c r="Y101" i="18"/>
  <c r="W101" i="18" s="1"/>
  <c r="V101" i="18"/>
  <c r="U101" i="18"/>
  <c r="Y100" i="18"/>
  <c r="W100" i="18" s="1"/>
  <c r="V100" i="18"/>
  <c r="U100" i="18"/>
  <c r="Y99" i="18"/>
  <c r="W99" i="18" s="1"/>
  <c r="V99" i="18"/>
  <c r="U99" i="18"/>
  <c r="Y98" i="18"/>
  <c r="W98" i="18" s="1"/>
  <c r="V98" i="18"/>
  <c r="U98" i="18"/>
  <c r="Y97" i="18"/>
  <c r="W97" i="18" s="1"/>
  <c r="V97" i="18"/>
  <c r="U97" i="18"/>
  <c r="Y96" i="18"/>
  <c r="W96" i="18" s="1"/>
  <c r="V96" i="18"/>
  <c r="U96" i="18"/>
  <c r="Y95" i="18"/>
  <c r="W95" i="18" s="1"/>
  <c r="V95" i="18"/>
  <c r="U95" i="18"/>
  <c r="Y94" i="18"/>
  <c r="W94" i="18" s="1"/>
  <c r="V94" i="18"/>
  <c r="U94" i="18"/>
  <c r="Y93" i="18"/>
  <c r="W93" i="18" s="1"/>
  <c r="V93" i="18"/>
  <c r="U93" i="18"/>
  <c r="Y92" i="18"/>
  <c r="W92" i="18" s="1"/>
  <c r="V92" i="18"/>
  <c r="U92" i="18"/>
  <c r="Y91" i="18"/>
  <c r="W91" i="18" s="1"/>
  <c r="V91" i="18"/>
  <c r="U91" i="18"/>
  <c r="Y90" i="18"/>
  <c r="V90" i="18"/>
  <c r="U90" i="18"/>
  <c r="Y89" i="18"/>
  <c r="V89" i="18"/>
  <c r="U89" i="18"/>
  <c r="Y88" i="18"/>
  <c r="W88" i="18" s="1"/>
  <c r="V88" i="18"/>
  <c r="U88" i="18"/>
  <c r="Y87" i="18"/>
  <c r="V87" i="18"/>
  <c r="U87" i="18"/>
  <c r="Y86" i="18"/>
  <c r="V86" i="18"/>
  <c r="U86" i="18"/>
  <c r="Y85" i="18"/>
  <c r="V85" i="18"/>
  <c r="U85" i="18"/>
  <c r="Y84" i="18"/>
  <c r="W84" i="18" s="1"/>
  <c r="V84" i="18"/>
  <c r="U84" i="18"/>
  <c r="Y83" i="18"/>
  <c r="V83" i="18"/>
  <c r="U83" i="18"/>
  <c r="Y82" i="18"/>
  <c r="V82" i="18"/>
  <c r="U82" i="18"/>
  <c r="Y81" i="18"/>
  <c r="V81" i="18"/>
  <c r="U81" i="18"/>
  <c r="Y80" i="18"/>
  <c r="W80" i="18" s="1"/>
  <c r="V80" i="18"/>
  <c r="U80" i="18"/>
  <c r="Y79" i="18"/>
  <c r="V79" i="18"/>
  <c r="U79" i="18"/>
  <c r="Y78" i="18"/>
  <c r="V78" i="18"/>
  <c r="U78" i="18"/>
  <c r="Y77" i="18"/>
  <c r="V77" i="18"/>
  <c r="U77" i="18"/>
  <c r="Y76" i="18"/>
  <c r="W76" i="18" s="1"/>
  <c r="V76" i="18"/>
  <c r="U76" i="18"/>
  <c r="Y75" i="18"/>
  <c r="V75" i="18"/>
  <c r="U75" i="18"/>
  <c r="Y74" i="18"/>
  <c r="V74" i="18"/>
  <c r="U74" i="18"/>
  <c r="Y73" i="18"/>
  <c r="V73" i="18"/>
  <c r="U73" i="18"/>
  <c r="Y72" i="18"/>
  <c r="W72" i="18" s="1"/>
  <c r="V72" i="18"/>
  <c r="U72" i="18"/>
  <c r="Y71" i="18"/>
  <c r="V71" i="18"/>
  <c r="U71" i="18"/>
  <c r="Y70" i="18"/>
  <c r="V70" i="18"/>
  <c r="U70" i="18"/>
  <c r="Y69" i="18"/>
  <c r="V69" i="18"/>
  <c r="U69" i="18"/>
  <c r="Y68" i="18"/>
  <c r="W68" i="18" s="1"/>
  <c r="V68" i="18"/>
  <c r="U68" i="18"/>
  <c r="Y67" i="18"/>
  <c r="V67" i="18"/>
  <c r="U67" i="18"/>
  <c r="Y66" i="18"/>
  <c r="V66" i="18"/>
  <c r="U66" i="18"/>
  <c r="Y65" i="18"/>
  <c r="V65" i="18"/>
  <c r="U65" i="18"/>
  <c r="Y64" i="18"/>
  <c r="W64" i="18" s="1"/>
  <c r="V64" i="18"/>
  <c r="U64" i="18"/>
  <c r="Y63" i="18"/>
  <c r="V63" i="18"/>
  <c r="U63" i="18"/>
  <c r="Y62" i="18"/>
  <c r="V62" i="18"/>
  <c r="U62" i="18"/>
  <c r="Y61" i="18"/>
  <c r="V61" i="18"/>
  <c r="U61" i="18"/>
  <c r="Y60" i="18"/>
  <c r="W60" i="18" s="1"/>
  <c r="V60" i="18"/>
  <c r="U60" i="18"/>
  <c r="Y59" i="18"/>
  <c r="V59" i="18"/>
  <c r="U59" i="18"/>
  <c r="Y58" i="18"/>
  <c r="V58" i="18"/>
  <c r="U58" i="18"/>
  <c r="Y57" i="18"/>
  <c r="V57" i="18"/>
  <c r="U57" i="18"/>
  <c r="Y56" i="18"/>
  <c r="W56" i="18" s="1"/>
  <c r="V56" i="18"/>
  <c r="U56" i="18"/>
  <c r="Y55" i="18"/>
  <c r="V55" i="18"/>
  <c r="U55" i="18"/>
  <c r="Y54" i="18"/>
  <c r="V54" i="18"/>
  <c r="U54" i="18"/>
  <c r="Y53" i="18"/>
  <c r="V53" i="18"/>
  <c r="U53" i="18"/>
  <c r="Y52" i="18"/>
  <c r="W52" i="18" s="1"/>
  <c r="V52" i="18"/>
  <c r="U52" i="18"/>
  <c r="Y51" i="18"/>
  <c r="V51" i="18"/>
  <c r="U51" i="18"/>
  <c r="Y50" i="18"/>
  <c r="V50" i="18"/>
  <c r="U50" i="18"/>
  <c r="Y49" i="18"/>
  <c r="V49" i="18"/>
  <c r="U49" i="18"/>
  <c r="Y48" i="18"/>
  <c r="W48" i="18" s="1"/>
  <c r="V48" i="18"/>
  <c r="U48" i="18"/>
  <c r="Y47" i="18"/>
  <c r="V47" i="18"/>
  <c r="U47" i="18"/>
  <c r="Y46" i="18"/>
  <c r="V46" i="18"/>
  <c r="U46" i="18"/>
  <c r="Y45" i="18"/>
  <c r="V45" i="18"/>
  <c r="U45" i="18"/>
  <c r="Y44" i="18"/>
  <c r="W44" i="18" s="1"/>
  <c r="V44" i="18"/>
  <c r="U44" i="18"/>
  <c r="Y43" i="18"/>
  <c r="V43" i="18"/>
  <c r="U43" i="18"/>
  <c r="Y42" i="18"/>
  <c r="V42" i="18"/>
  <c r="U42" i="18"/>
  <c r="Y41" i="18"/>
  <c r="V41" i="18"/>
  <c r="U41" i="18"/>
  <c r="Y40" i="18"/>
  <c r="W40" i="18" s="1"/>
  <c r="V40" i="18"/>
  <c r="U40" i="18"/>
  <c r="Y39" i="18"/>
  <c r="V39" i="18"/>
  <c r="U39" i="18"/>
  <c r="Y38" i="18"/>
  <c r="V38" i="18"/>
  <c r="U38" i="18"/>
  <c r="Y37" i="18"/>
  <c r="V37" i="18"/>
  <c r="U37" i="18"/>
  <c r="Y36" i="18"/>
  <c r="W36" i="18" s="1"/>
  <c r="V36" i="18"/>
  <c r="U36" i="18"/>
  <c r="Y35" i="18"/>
  <c r="V35" i="18"/>
  <c r="U35" i="18"/>
  <c r="Y34" i="18"/>
  <c r="V34" i="18"/>
  <c r="U34" i="18"/>
  <c r="Y33" i="18"/>
  <c r="V33" i="18"/>
  <c r="U33" i="18"/>
  <c r="Y32" i="18"/>
  <c r="W32" i="18" s="1"/>
  <c r="V32" i="18"/>
  <c r="U32" i="18"/>
  <c r="Y31" i="18"/>
  <c r="V31" i="18"/>
  <c r="U31" i="18"/>
  <c r="Y30" i="18"/>
  <c r="V30" i="18"/>
  <c r="U30" i="18"/>
  <c r="Y29" i="18"/>
  <c r="V29" i="18"/>
  <c r="U29" i="18"/>
  <c r="Y28" i="18"/>
  <c r="W28" i="18" s="1"/>
  <c r="V28" i="18"/>
  <c r="U28" i="18"/>
  <c r="Y27" i="18"/>
  <c r="V27" i="18"/>
  <c r="U27" i="18"/>
  <c r="Y26" i="18"/>
  <c r="V26" i="18"/>
  <c r="U26" i="18"/>
  <c r="Y25" i="18"/>
  <c r="V25" i="18"/>
  <c r="U25" i="18"/>
  <c r="Y24" i="18"/>
  <c r="W24" i="18" s="1"/>
  <c r="V24" i="18"/>
  <c r="U24" i="18"/>
  <c r="Y23" i="18"/>
  <c r="V23" i="18"/>
  <c r="U23" i="18"/>
  <c r="Y22" i="18"/>
  <c r="V22" i="18"/>
  <c r="U22" i="18"/>
  <c r="Y21" i="18"/>
  <c r="V21" i="18"/>
  <c r="U21" i="18"/>
  <c r="Y20" i="18"/>
  <c r="W20" i="18" s="1"/>
  <c r="V20" i="18"/>
  <c r="U20" i="18"/>
  <c r="Y19" i="18"/>
  <c r="V19" i="18"/>
  <c r="U19" i="18"/>
  <c r="Y18" i="18"/>
  <c r="V18" i="18"/>
  <c r="U18" i="18"/>
  <c r="Y17" i="18"/>
  <c r="V17" i="18"/>
  <c r="U17" i="18"/>
  <c r="Y16" i="18"/>
  <c r="W16" i="18" s="1"/>
  <c r="V16" i="18"/>
  <c r="U16" i="18"/>
  <c r="Y15" i="18"/>
  <c r="V15" i="18"/>
  <c r="U15" i="18"/>
  <c r="Y14" i="18"/>
  <c r="V14" i="18"/>
  <c r="U14" i="18"/>
  <c r="Y13" i="18"/>
  <c r="V13" i="18"/>
  <c r="U13" i="18"/>
  <c r="Y12" i="18"/>
  <c r="W12" i="18" s="1"/>
  <c r="V12" i="18"/>
  <c r="U12" i="18"/>
  <c r="Y11" i="18"/>
  <c r="V11" i="18"/>
  <c r="U11" i="18"/>
  <c r="Y10" i="18"/>
  <c r="V10" i="18"/>
  <c r="U10" i="18"/>
  <c r="Y9" i="18"/>
  <c r="V9" i="18"/>
  <c r="U9" i="18"/>
  <c r="Y8" i="18"/>
  <c r="W8" i="18" s="1"/>
  <c r="V8" i="18"/>
  <c r="U8" i="18"/>
  <c r="Y7" i="18"/>
  <c r="V7" i="18"/>
  <c r="U7" i="18"/>
  <c r="Y6" i="18"/>
  <c r="V6" i="18"/>
  <c r="U6" i="18"/>
  <c r="Y5" i="18"/>
  <c r="V5" i="18"/>
  <c r="U5" i="18"/>
  <c r="Y4" i="18"/>
  <c r="W4" i="18" s="1"/>
  <c r="V4" i="18"/>
  <c r="U4" i="18"/>
  <c r="Y3" i="18"/>
  <c r="V3" i="18"/>
  <c r="U3" i="18"/>
  <c r="Y2" i="18"/>
  <c r="W2" i="18" s="1"/>
  <c r="V2" i="18"/>
  <c r="U2" i="18"/>
  <c r="Y222" i="17"/>
  <c r="V222" i="17"/>
  <c r="U222" i="17"/>
  <c r="Y221" i="17"/>
  <c r="V221" i="17"/>
  <c r="U221" i="17"/>
  <c r="Y220" i="17"/>
  <c r="W220" i="17" s="1"/>
  <c r="V220" i="17"/>
  <c r="U220" i="17"/>
  <c r="Y219" i="17"/>
  <c r="V219" i="17"/>
  <c r="U219" i="17"/>
  <c r="Y218" i="17"/>
  <c r="V218" i="17"/>
  <c r="U218" i="17"/>
  <c r="Y217" i="17"/>
  <c r="V217" i="17"/>
  <c r="U217" i="17"/>
  <c r="Y216" i="17"/>
  <c r="W216" i="17" s="1"/>
  <c r="V216" i="17"/>
  <c r="U216" i="17"/>
  <c r="Y215" i="17"/>
  <c r="V215" i="17"/>
  <c r="U215" i="17"/>
  <c r="Y214" i="17"/>
  <c r="V214" i="17"/>
  <c r="U214" i="17"/>
  <c r="Y213" i="17"/>
  <c r="V213" i="17"/>
  <c r="U213" i="17"/>
  <c r="Y212" i="17"/>
  <c r="W212" i="17" s="1"/>
  <c r="V212" i="17"/>
  <c r="U212" i="17"/>
  <c r="Y211" i="17"/>
  <c r="V211" i="17"/>
  <c r="U211" i="17"/>
  <c r="Y210" i="17"/>
  <c r="V210" i="17"/>
  <c r="U210" i="17"/>
  <c r="Y209" i="17"/>
  <c r="V209" i="17"/>
  <c r="U209" i="17"/>
  <c r="Y208" i="17"/>
  <c r="W208" i="17" s="1"/>
  <c r="V208" i="17"/>
  <c r="U208" i="17"/>
  <c r="Y207" i="17"/>
  <c r="V207" i="17"/>
  <c r="U207" i="17"/>
  <c r="Y206" i="17"/>
  <c r="V206" i="17"/>
  <c r="U206" i="17"/>
  <c r="Y205" i="17"/>
  <c r="V205" i="17"/>
  <c r="U205" i="17"/>
  <c r="Y204" i="17"/>
  <c r="W204" i="17" s="1"/>
  <c r="V204" i="17"/>
  <c r="U204" i="17"/>
  <c r="Y203" i="17"/>
  <c r="V203" i="17"/>
  <c r="U203" i="17"/>
  <c r="Y202" i="17"/>
  <c r="V202" i="17"/>
  <c r="U202" i="17"/>
  <c r="Y201" i="17"/>
  <c r="V201" i="17"/>
  <c r="U201" i="17"/>
  <c r="Y200" i="17"/>
  <c r="W200" i="17" s="1"/>
  <c r="V200" i="17"/>
  <c r="U200" i="17"/>
  <c r="Y199" i="17"/>
  <c r="V199" i="17"/>
  <c r="U199" i="17"/>
  <c r="Y198" i="17"/>
  <c r="V198" i="17"/>
  <c r="U198" i="17"/>
  <c r="Y197" i="17"/>
  <c r="V197" i="17"/>
  <c r="U197" i="17"/>
  <c r="Y196" i="17"/>
  <c r="W196" i="17" s="1"/>
  <c r="V196" i="17"/>
  <c r="U196" i="17"/>
  <c r="Y195" i="17"/>
  <c r="V195" i="17"/>
  <c r="U195" i="17"/>
  <c r="Y194" i="17"/>
  <c r="V194" i="17"/>
  <c r="U194" i="17"/>
  <c r="Y193" i="17"/>
  <c r="V193" i="17"/>
  <c r="U193" i="17"/>
  <c r="Y192" i="17"/>
  <c r="W192" i="17" s="1"/>
  <c r="V192" i="17"/>
  <c r="U192" i="17"/>
  <c r="Y191" i="17"/>
  <c r="V191" i="17"/>
  <c r="U191" i="17"/>
  <c r="Y190" i="17"/>
  <c r="V190" i="17"/>
  <c r="U190" i="17"/>
  <c r="Y189" i="17"/>
  <c r="V189" i="17"/>
  <c r="U189" i="17"/>
  <c r="Y188" i="17"/>
  <c r="W188" i="17" s="1"/>
  <c r="V188" i="17"/>
  <c r="U188" i="17"/>
  <c r="Y187" i="17"/>
  <c r="V187" i="17"/>
  <c r="U187" i="17"/>
  <c r="Y186" i="17"/>
  <c r="V186" i="17"/>
  <c r="U186" i="17"/>
  <c r="Y185" i="17"/>
  <c r="V185" i="17"/>
  <c r="U185" i="17"/>
  <c r="Y184" i="17"/>
  <c r="W184" i="17" s="1"/>
  <c r="V184" i="17"/>
  <c r="U184" i="17"/>
  <c r="Y183" i="17"/>
  <c r="V183" i="17"/>
  <c r="U183" i="17"/>
  <c r="Y182" i="17"/>
  <c r="V182" i="17"/>
  <c r="U182" i="17"/>
  <c r="Y181" i="17"/>
  <c r="V181" i="17"/>
  <c r="U181" i="17"/>
  <c r="Y180" i="17"/>
  <c r="W180" i="17" s="1"/>
  <c r="V180" i="17"/>
  <c r="U180" i="17"/>
  <c r="Y179" i="17"/>
  <c r="V179" i="17"/>
  <c r="U179" i="17"/>
  <c r="Y178" i="17"/>
  <c r="V178" i="17"/>
  <c r="U178" i="17"/>
  <c r="Y177" i="17"/>
  <c r="V177" i="17"/>
  <c r="U177" i="17"/>
  <c r="Y176" i="17"/>
  <c r="W176" i="17" s="1"/>
  <c r="V176" i="17"/>
  <c r="U176" i="17"/>
  <c r="Y175" i="17"/>
  <c r="V175" i="17"/>
  <c r="U175" i="17"/>
  <c r="Y174" i="17"/>
  <c r="V174" i="17"/>
  <c r="U174" i="17"/>
  <c r="Y173" i="17"/>
  <c r="V173" i="17"/>
  <c r="U173" i="17"/>
  <c r="Y172" i="17"/>
  <c r="W172" i="17" s="1"/>
  <c r="V172" i="17"/>
  <c r="U172" i="17"/>
  <c r="Y171" i="17"/>
  <c r="V171" i="17"/>
  <c r="U171" i="17"/>
  <c r="Y170" i="17"/>
  <c r="V170" i="17"/>
  <c r="U170" i="17"/>
  <c r="Y169" i="17"/>
  <c r="V169" i="17"/>
  <c r="U169" i="17"/>
  <c r="Y168" i="17"/>
  <c r="W168" i="17" s="1"/>
  <c r="V168" i="17"/>
  <c r="U168" i="17"/>
  <c r="Y167" i="17"/>
  <c r="V167" i="17"/>
  <c r="U167" i="17"/>
  <c r="Y166" i="17"/>
  <c r="V166" i="17"/>
  <c r="U166" i="17"/>
  <c r="Y165" i="17"/>
  <c r="V165" i="17"/>
  <c r="U165" i="17"/>
  <c r="Y164" i="17"/>
  <c r="W164" i="17" s="1"/>
  <c r="V164" i="17"/>
  <c r="U164" i="17"/>
  <c r="Y163" i="17"/>
  <c r="V163" i="17"/>
  <c r="U163" i="17"/>
  <c r="Y162" i="17"/>
  <c r="V162" i="17"/>
  <c r="U162" i="17"/>
  <c r="Y161" i="17"/>
  <c r="V161" i="17"/>
  <c r="U161" i="17"/>
  <c r="Y160" i="17"/>
  <c r="W160" i="17" s="1"/>
  <c r="V160" i="17"/>
  <c r="U160" i="17"/>
  <c r="Y159" i="17"/>
  <c r="V159" i="17"/>
  <c r="U159" i="17"/>
  <c r="Y158" i="17"/>
  <c r="V158" i="17"/>
  <c r="U158" i="17"/>
  <c r="Y157" i="17"/>
  <c r="V157" i="17"/>
  <c r="U157" i="17"/>
  <c r="Y156" i="17"/>
  <c r="W156" i="17" s="1"/>
  <c r="V156" i="17"/>
  <c r="U156" i="17"/>
  <c r="Y155" i="17"/>
  <c r="V155" i="17"/>
  <c r="U155" i="17"/>
  <c r="Y154" i="17"/>
  <c r="V154" i="17"/>
  <c r="U154" i="17"/>
  <c r="Y153" i="17"/>
  <c r="V153" i="17"/>
  <c r="U153" i="17"/>
  <c r="Y152" i="17"/>
  <c r="W152" i="17" s="1"/>
  <c r="V152" i="17"/>
  <c r="U152" i="17"/>
  <c r="Y151" i="17"/>
  <c r="V151" i="17"/>
  <c r="U151" i="17"/>
  <c r="Y150" i="17"/>
  <c r="V150" i="17"/>
  <c r="U150" i="17"/>
  <c r="Y149" i="17"/>
  <c r="V149" i="17"/>
  <c r="U149" i="17"/>
  <c r="Y148" i="17"/>
  <c r="W148" i="17" s="1"/>
  <c r="V148" i="17"/>
  <c r="U148" i="17"/>
  <c r="Y147" i="17"/>
  <c r="V147" i="17"/>
  <c r="U147" i="17"/>
  <c r="Y146" i="17"/>
  <c r="V146" i="17"/>
  <c r="U146" i="17"/>
  <c r="Y145" i="17"/>
  <c r="V145" i="17"/>
  <c r="U145" i="17"/>
  <c r="Y144" i="17"/>
  <c r="W144" i="17" s="1"/>
  <c r="V144" i="17"/>
  <c r="U144" i="17"/>
  <c r="Y143" i="17"/>
  <c r="V143" i="17"/>
  <c r="U143" i="17"/>
  <c r="Y142" i="17"/>
  <c r="V142" i="17"/>
  <c r="U142" i="17"/>
  <c r="Y141" i="17"/>
  <c r="V141" i="17"/>
  <c r="U141" i="17"/>
  <c r="Y140" i="17"/>
  <c r="W140" i="17" s="1"/>
  <c r="V140" i="17"/>
  <c r="U140" i="17"/>
  <c r="Y139" i="17"/>
  <c r="V139" i="17"/>
  <c r="U139" i="17"/>
  <c r="Y138" i="17"/>
  <c r="V138" i="17"/>
  <c r="U138" i="17"/>
  <c r="Y137" i="17"/>
  <c r="W137" i="17" s="1"/>
  <c r="V137" i="17"/>
  <c r="U137" i="17"/>
  <c r="Y136" i="17"/>
  <c r="W136" i="17" s="1"/>
  <c r="V136" i="17"/>
  <c r="U136" i="17"/>
  <c r="Y135" i="17"/>
  <c r="W135" i="17" s="1"/>
  <c r="V135" i="17"/>
  <c r="U135" i="17"/>
  <c r="Y134" i="17"/>
  <c r="W134" i="17" s="1"/>
  <c r="V134" i="17"/>
  <c r="U134" i="17"/>
  <c r="Y133" i="17"/>
  <c r="W133" i="17" s="1"/>
  <c r="V133" i="17"/>
  <c r="U133" i="17"/>
  <c r="Y132" i="17"/>
  <c r="W132" i="17" s="1"/>
  <c r="V132" i="17"/>
  <c r="U132" i="17"/>
  <c r="Y131" i="17"/>
  <c r="W131" i="17" s="1"/>
  <c r="V131" i="17"/>
  <c r="U131" i="17"/>
  <c r="Y130" i="17"/>
  <c r="W130" i="17" s="1"/>
  <c r="V130" i="17"/>
  <c r="U130" i="17"/>
  <c r="Y129" i="17"/>
  <c r="W129" i="17" s="1"/>
  <c r="V129" i="17"/>
  <c r="U129" i="17"/>
  <c r="Y128" i="17"/>
  <c r="W128" i="17" s="1"/>
  <c r="V128" i="17"/>
  <c r="U128" i="17"/>
  <c r="Y127" i="17"/>
  <c r="W127" i="17" s="1"/>
  <c r="V127" i="17"/>
  <c r="U127" i="17"/>
  <c r="Y126" i="17"/>
  <c r="W126" i="17" s="1"/>
  <c r="V126" i="17"/>
  <c r="U126" i="17"/>
  <c r="Y125" i="17"/>
  <c r="W125" i="17" s="1"/>
  <c r="V125" i="17"/>
  <c r="U125" i="17"/>
  <c r="Y124" i="17"/>
  <c r="W124" i="17" s="1"/>
  <c r="V124" i="17"/>
  <c r="U124" i="17"/>
  <c r="Y123" i="17"/>
  <c r="W123" i="17" s="1"/>
  <c r="V123" i="17"/>
  <c r="U123" i="17"/>
  <c r="Y122" i="17"/>
  <c r="W122" i="17" s="1"/>
  <c r="V122" i="17"/>
  <c r="U122" i="17"/>
  <c r="Y121" i="17"/>
  <c r="W121" i="17" s="1"/>
  <c r="V121" i="17"/>
  <c r="U121" i="17"/>
  <c r="Y120" i="17"/>
  <c r="W120" i="17" s="1"/>
  <c r="V120" i="17"/>
  <c r="U120" i="17"/>
  <c r="Y119" i="17"/>
  <c r="W119" i="17" s="1"/>
  <c r="V119" i="17"/>
  <c r="U119" i="17"/>
  <c r="Y118" i="17"/>
  <c r="W118" i="17" s="1"/>
  <c r="V118" i="17"/>
  <c r="U118" i="17"/>
  <c r="Y117" i="17"/>
  <c r="W117" i="17" s="1"/>
  <c r="V117" i="17"/>
  <c r="U117" i="17"/>
  <c r="Y116" i="17"/>
  <c r="W116" i="17" s="1"/>
  <c r="V116" i="17"/>
  <c r="U116" i="17"/>
  <c r="Y115" i="17"/>
  <c r="W115" i="17" s="1"/>
  <c r="V115" i="17"/>
  <c r="U115" i="17"/>
  <c r="Y114" i="17"/>
  <c r="W114" i="17" s="1"/>
  <c r="V114" i="17"/>
  <c r="U114" i="17"/>
  <c r="Y113" i="17"/>
  <c r="W113" i="17" s="1"/>
  <c r="V113" i="17"/>
  <c r="U113" i="17"/>
  <c r="Y112" i="17"/>
  <c r="W112" i="17" s="1"/>
  <c r="V112" i="17"/>
  <c r="U112" i="17"/>
  <c r="Y111" i="17"/>
  <c r="W111" i="17" s="1"/>
  <c r="V111" i="17"/>
  <c r="U111" i="17"/>
  <c r="Y110" i="17"/>
  <c r="W110" i="17" s="1"/>
  <c r="V110" i="17"/>
  <c r="U110" i="17"/>
  <c r="Y109" i="17"/>
  <c r="W109" i="17" s="1"/>
  <c r="V109" i="17"/>
  <c r="U109" i="17"/>
  <c r="Y108" i="17"/>
  <c r="W108" i="17" s="1"/>
  <c r="V108" i="17"/>
  <c r="U108" i="17"/>
  <c r="Y107" i="17"/>
  <c r="W107" i="17" s="1"/>
  <c r="V107" i="17"/>
  <c r="U107" i="17"/>
  <c r="Y106" i="17"/>
  <c r="W106" i="17" s="1"/>
  <c r="V106" i="17"/>
  <c r="U106" i="17"/>
  <c r="Y105" i="17"/>
  <c r="W105" i="17" s="1"/>
  <c r="V105" i="17"/>
  <c r="U105" i="17"/>
  <c r="Y104" i="17"/>
  <c r="W104" i="17" s="1"/>
  <c r="V104" i="17"/>
  <c r="U104" i="17"/>
  <c r="Y103" i="17"/>
  <c r="W103" i="17" s="1"/>
  <c r="V103" i="17"/>
  <c r="U103" i="17"/>
  <c r="Y102" i="17"/>
  <c r="W102" i="17" s="1"/>
  <c r="V102" i="17"/>
  <c r="U102" i="17"/>
  <c r="Y101" i="17"/>
  <c r="W101" i="17" s="1"/>
  <c r="V101" i="17"/>
  <c r="U101" i="17"/>
  <c r="Y100" i="17"/>
  <c r="W100" i="17" s="1"/>
  <c r="V100" i="17"/>
  <c r="U100" i="17"/>
  <c r="Y99" i="17"/>
  <c r="W99" i="17" s="1"/>
  <c r="V99" i="17"/>
  <c r="U99" i="17"/>
  <c r="Y98" i="17"/>
  <c r="W98" i="17" s="1"/>
  <c r="V98" i="17"/>
  <c r="U98" i="17"/>
  <c r="Y97" i="17"/>
  <c r="W97" i="17" s="1"/>
  <c r="V97" i="17"/>
  <c r="U97" i="17"/>
  <c r="Y96" i="17"/>
  <c r="W96" i="17" s="1"/>
  <c r="V96" i="17"/>
  <c r="U96" i="17"/>
  <c r="Y95" i="17"/>
  <c r="W95" i="17" s="1"/>
  <c r="V95" i="17"/>
  <c r="U95" i="17"/>
  <c r="Y94" i="17"/>
  <c r="W94" i="17" s="1"/>
  <c r="V94" i="17"/>
  <c r="U94" i="17"/>
  <c r="Y93" i="17"/>
  <c r="W93" i="17" s="1"/>
  <c r="V93" i="17"/>
  <c r="U93" i="17"/>
  <c r="Y92" i="17"/>
  <c r="W92" i="17" s="1"/>
  <c r="V92" i="17"/>
  <c r="U92" i="17"/>
  <c r="Y91" i="17"/>
  <c r="W91" i="17" s="1"/>
  <c r="V91" i="17"/>
  <c r="U91" i="17"/>
  <c r="Y90" i="17"/>
  <c r="V90" i="17"/>
  <c r="U90" i="17"/>
  <c r="Y89" i="17"/>
  <c r="V89" i="17"/>
  <c r="U89" i="17"/>
  <c r="Y88" i="17"/>
  <c r="W88" i="17" s="1"/>
  <c r="V88" i="17"/>
  <c r="U88" i="17"/>
  <c r="Y87" i="17"/>
  <c r="V87" i="17"/>
  <c r="U87" i="17"/>
  <c r="Y86" i="17"/>
  <c r="V86" i="17"/>
  <c r="U86" i="17"/>
  <c r="Y85" i="17"/>
  <c r="V85" i="17"/>
  <c r="U85" i="17"/>
  <c r="Y84" i="17"/>
  <c r="W84" i="17" s="1"/>
  <c r="V84" i="17"/>
  <c r="U84" i="17"/>
  <c r="Y83" i="17"/>
  <c r="V83" i="17"/>
  <c r="U83" i="17"/>
  <c r="Y82" i="17"/>
  <c r="V82" i="17"/>
  <c r="U82" i="17"/>
  <c r="Y81" i="17"/>
  <c r="V81" i="17"/>
  <c r="U81" i="17"/>
  <c r="Y80" i="17"/>
  <c r="W80" i="17" s="1"/>
  <c r="V80" i="17"/>
  <c r="U80" i="17"/>
  <c r="Y79" i="17"/>
  <c r="V79" i="17"/>
  <c r="U79" i="17"/>
  <c r="Y78" i="17"/>
  <c r="V78" i="17"/>
  <c r="U78" i="17"/>
  <c r="Y77" i="17"/>
  <c r="V77" i="17"/>
  <c r="U77" i="17"/>
  <c r="Y76" i="17"/>
  <c r="W76" i="17" s="1"/>
  <c r="V76" i="17"/>
  <c r="U76" i="17"/>
  <c r="Y75" i="17"/>
  <c r="V75" i="17"/>
  <c r="U75" i="17"/>
  <c r="Y74" i="17"/>
  <c r="V74" i="17"/>
  <c r="U74" i="17"/>
  <c r="Y73" i="17"/>
  <c r="V73" i="17"/>
  <c r="U73" i="17"/>
  <c r="Y72" i="17"/>
  <c r="W72" i="17" s="1"/>
  <c r="V72" i="17"/>
  <c r="U72" i="17"/>
  <c r="Y71" i="17"/>
  <c r="V71" i="17"/>
  <c r="U71" i="17"/>
  <c r="Y70" i="17"/>
  <c r="V70" i="17"/>
  <c r="U70" i="17"/>
  <c r="Y69" i="17"/>
  <c r="V69" i="17"/>
  <c r="U69" i="17"/>
  <c r="Y68" i="17"/>
  <c r="W68" i="17" s="1"/>
  <c r="V68" i="17"/>
  <c r="U68" i="17"/>
  <c r="Y67" i="17"/>
  <c r="V67" i="17"/>
  <c r="U67" i="17"/>
  <c r="Y66" i="17"/>
  <c r="V66" i="17"/>
  <c r="U66" i="17"/>
  <c r="Y65" i="17"/>
  <c r="V65" i="17"/>
  <c r="U65" i="17"/>
  <c r="Y64" i="17"/>
  <c r="W64" i="17" s="1"/>
  <c r="V64" i="17"/>
  <c r="U64" i="17"/>
  <c r="Y63" i="17"/>
  <c r="V63" i="17"/>
  <c r="U63" i="17"/>
  <c r="Y62" i="17"/>
  <c r="V62" i="17"/>
  <c r="U62" i="17"/>
  <c r="Y61" i="17"/>
  <c r="V61" i="17"/>
  <c r="U61" i="17"/>
  <c r="Y60" i="17"/>
  <c r="W60" i="17" s="1"/>
  <c r="V60" i="17"/>
  <c r="U60" i="17"/>
  <c r="Y59" i="17"/>
  <c r="V59" i="17"/>
  <c r="U59" i="17"/>
  <c r="Y58" i="17"/>
  <c r="V58" i="17"/>
  <c r="U58" i="17"/>
  <c r="Y57" i="17"/>
  <c r="V57" i="17"/>
  <c r="U57" i="17"/>
  <c r="Y56" i="17"/>
  <c r="W56" i="17" s="1"/>
  <c r="V56" i="17"/>
  <c r="U56" i="17"/>
  <c r="Y55" i="17"/>
  <c r="V55" i="17"/>
  <c r="U55" i="17"/>
  <c r="Y54" i="17"/>
  <c r="V54" i="17"/>
  <c r="U54" i="17"/>
  <c r="Y53" i="17"/>
  <c r="V53" i="17"/>
  <c r="U53" i="17"/>
  <c r="Y52" i="17"/>
  <c r="W52" i="17" s="1"/>
  <c r="V52" i="17"/>
  <c r="U52" i="17"/>
  <c r="Y51" i="17"/>
  <c r="V51" i="17"/>
  <c r="U51" i="17"/>
  <c r="Y50" i="17"/>
  <c r="V50" i="17"/>
  <c r="U50" i="17"/>
  <c r="Y49" i="17"/>
  <c r="V49" i="17"/>
  <c r="U49" i="17"/>
  <c r="Y48" i="17"/>
  <c r="W48" i="17" s="1"/>
  <c r="V48" i="17"/>
  <c r="U48" i="17"/>
  <c r="Y47" i="17"/>
  <c r="V47" i="17"/>
  <c r="U47" i="17"/>
  <c r="Y46" i="17"/>
  <c r="V46" i="17"/>
  <c r="U46" i="17"/>
  <c r="Y45" i="17"/>
  <c r="V45" i="17"/>
  <c r="U45" i="17"/>
  <c r="Y44" i="17"/>
  <c r="W44" i="17" s="1"/>
  <c r="V44" i="17"/>
  <c r="U44" i="17"/>
  <c r="Y43" i="17"/>
  <c r="V43" i="17"/>
  <c r="U43" i="17"/>
  <c r="Y42" i="17"/>
  <c r="V42" i="17"/>
  <c r="U42" i="17"/>
  <c r="Y41" i="17"/>
  <c r="V41" i="17"/>
  <c r="U41" i="17"/>
  <c r="Y40" i="17"/>
  <c r="V40" i="17"/>
  <c r="U40" i="17"/>
  <c r="Y39" i="17"/>
  <c r="V39" i="17"/>
  <c r="U39" i="17"/>
  <c r="Y38" i="17"/>
  <c r="V38" i="17"/>
  <c r="U38" i="17"/>
  <c r="Y37" i="17"/>
  <c r="V37" i="17"/>
  <c r="U37" i="17"/>
  <c r="Y36" i="17"/>
  <c r="W36" i="17" s="1"/>
  <c r="V36" i="17"/>
  <c r="U36" i="17"/>
  <c r="Y35" i="17"/>
  <c r="V35" i="17"/>
  <c r="U35" i="17"/>
  <c r="Y34" i="17"/>
  <c r="V34" i="17"/>
  <c r="U34" i="17"/>
  <c r="Y33" i="17"/>
  <c r="V33" i="17"/>
  <c r="U33" i="17"/>
  <c r="Y32" i="17"/>
  <c r="V32" i="17"/>
  <c r="U32" i="17"/>
  <c r="Y31" i="17"/>
  <c r="V31" i="17"/>
  <c r="U31" i="17"/>
  <c r="Y30" i="17"/>
  <c r="V30" i="17"/>
  <c r="U30" i="17"/>
  <c r="Y29" i="17"/>
  <c r="V29" i="17"/>
  <c r="U29" i="17"/>
  <c r="Y28" i="17"/>
  <c r="V28" i="17"/>
  <c r="U28" i="17"/>
  <c r="Y27" i="17"/>
  <c r="V27" i="17"/>
  <c r="U27" i="17"/>
  <c r="Y26" i="17"/>
  <c r="V26" i="17"/>
  <c r="U26" i="17"/>
  <c r="Y25" i="17"/>
  <c r="V25" i="17"/>
  <c r="U25" i="17"/>
  <c r="Y24" i="17"/>
  <c r="V24" i="17"/>
  <c r="U24" i="17"/>
  <c r="Y23" i="17"/>
  <c r="V23" i="17"/>
  <c r="U23" i="17"/>
  <c r="Y22" i="17"/>
  <c r="V22" i="17"/>
  <c r="U22" i="17"/>
  <c r="Y21" i="17"/>
  <c r="V21" i="17"/>
  <c r="U21" i="17"/>
  <c r="Y20" i="17"/>
  <c r="V20" i="17"/>
  <c r="U20" i="17"/>
  <c r="Y19" i="17"/>
  <c r="V19" i="17"/>
  <c r="U19" i="17"/>
  <c r="Y18" i="17"/>
  <c r="V18" i="17"/>
  <c r="U18" i="17"/>
  <c r="Y17" i="17"/>
  <c r="V17" i="17"/>
  <c r="U17" i="17"/>
  <c r="Y16" i="17"/>
  <c r="V16" i="17"/>
  <c r="U16" i="17"/>
  <c r="Y15" i="17"/>
  <c r="V15" i="17"/>
  <c r="U15" i="17"/>
  <c r="Y14" i="17"/>
  <c r="V14" i="17"/>
  <c r="U14" i="17"/>
  <c r="Y13" i="17"/>
  <c r="V13" i="17"/>
  <c r="U13" i="17"/>
  <c r="Y12" i="17"/>
  <c r="V12" i="17"/>
  <c r="U12" i="17"/>
  <c r="Y11" i="17"/>
  <c r="V11" i="17"/>
  <c r="U11" i="17"/>
  <c r="Y10" i="17"/>
  <c r="V10" i="17"/>
  <c r="U10" i="17"/>
  <c r="Y9" i="17"/>
  <c r="V9" i="17"/>
  <c r="U9" i="17"/>
  <c r="Y8" i="17"/>
  <c r="V8" i="17"/>
  <c r="U8" i="17"/>
  <c r="Y7" i="17"/>
  <c r="V7" i="17"/>
  <c r="U7" i="17"/>
  <c r="Y6" i="17"/>
  <c r="V6" i="17"/>
  <c r="U6" i="17"/>
  <c r="Y5" i="17"/>
  <c r="V5" i="17"/>
  <c r="U5" i="17"/>
  <c r="Y4" i="17"/>
  <c r="V4" i="17"/>
  <c r="U4" i="17"/>
  <c r="Y3" i="17"/>
  <c r="V3" i="17"/>
  <c r="U3" i="17"/>
  <c r="Y2" i="17"/>
  <c r="W2" i="17" s="1"/>
  <c r="V2" i="17"/>
  <c r="U2" i="17"/>
  <c r="Y222" i="16"/>
  <c r="W222" i="16" s="1"/>
  <c r="V222" i="16"/>
  <c r="U222" i="16"/>
  <c r="Y221" i="16"/>
  <c r="W221" i="16" s="1"/>
  <c r="V221" i="16"/>
  <c r="U221" i="16"/>
  <c r="Y220" i="16"/>
  <c r="W220" i="16" s="1"/>
  <c r="V220" i="16"/>
  <c r="U220" i="16"/>
  <c r="Y219" i="16"/>
  <c r="W219" i="16" s="1"/>
  <c r="V219" i="16"/>
  <c r="U219" i="16"/>
  <c r="Y218" i="16"/>
  <c r="W218" i="16" s="1"/>
  <c r="V218" i="16"/>
  <c r="U218" i="16"/>
  <c r="Y217" i="16"/>
  <c r="W217" i="16" s="1"/>
  <c r="V217" i="16"/>
  <c r="U217" i="16"/>
  <c r="Y216" i="16"/>
  <c r="W216" i="16" s="1"/>
  <c r="V216" i="16"/>
  <c r="U216" i="16"/>
  <c r="Y215" i="16"/>
  <c r="W215" i="16" s="1"/>
  <c r="V215" i="16"/>
  <c r="U215" i="16"/>
  <c r="Y214" i="16"/>
  <c r="W214" i="16" s="1"/>
  <c r="V214" i="16"/>
  <c r="U214" i="16"/>
  <c r="Y213" i="16"/>
  <c r="W213" i="16" s="1"/>
  <c r="V213" i="16"/>
  <c r="U213" i="16"/>
  <c r="Y212" i="16"/>
  <c r="W212" i="16" s="1"/>
  <c r="V212" i="16"/>
  <c r="U212" i="16"/>
  <c r="Y211" i="16"/>
  <c r="W211" i="16" s="1"/>
  <c r="V211" i="16"/>
  <c r="U211" i="16"/>
  <c r="Y210" i="16"/>
  <c r="W210" i="16" s="1"/>
  <c r="V210" i="16"/>
  <c r="U210" i="16"/>
  <c r="Y209" i="16"/>
  <c r="W209" i="16" s="1"/>
  <c r="V209" i="16"/>
  <c r="U209" i="16"/>
  <c r="Y208" i="16"/>
  <c r="W208" i="16" s="1"/>
  <c r="V208" i="16"/>
  <c r="U208" i="16"/>
  <c r="Y207" i="16"/>
  <c r="W207" i="16" s="1"/>
  <c r="V207" i="16"/>
  <c r="U207" i="16"/>
  <c r="Y206" i="16"/>
  <c r="W206" i="16" s="1"/>
  <c r="V206" i="16"/>
  <c r="U206" i="16"/>
  <c r="Y205" i="16"/>
  <c r="W205" i="16" s="1"/>
  <c r="V205" i="16"/>
  <c r="U205" i="16"/>
  <c r="Y204" i="16"/>
  <c r="W204" i="16" s="1"/>
  <c r="V204" i="16"/>
  <c r="U204" i="16"/>
  <c r="Y203" i="16"/>
  <c r="W203" i="16" s="1"/>
  <c r="V203" i="16"/>
  <c r="U203" i="16"/>
  <c r="Y202" i="16"/>
  <c r="W202" i="16" s="1"/>
  <c r="V202" i="16"/>
  <c r="U202" i="16"/>
  <c r="Y201" i="16"/>
  <c r="W201" i="16" s="1"/>
  <c r="V201" i="16"/>
  <c r="U201" i="16"/>
  <c r="Y200" i="16"/>
  <c r="W200" i="16" s="1"/>
  <c r="V200" i="16"/>
  <c r="U200" i="16"/>
  <c r="Y199" i="16"/>
  <c r="W199" i="16" s="1"/>
  <c r="V199" i="16"/>
  <c r="U199" i="16"/>
  <c r="Y198" i="16"/>
  <c r="W198" i="16" s="1"/>
  <c r="V198" i="16"/>
  <c r="U198" i="16"/>
  <c r="Y197" i="16"/>
  <c r="W197" i="16" s="1"/>
  <c r="V197" i="16"/>
  <c r="U197" i="16"/>
  <c r="Y196" i="16"/>
  <c r="W196" i="16" s="1"/>
  <c r="V196" i="16"/>
  <c r="U196" i="16"/>
  <c r="Y195" i="16"/>
  <c r="W195" i="16" s="1"/>
  <c r="V195" i="16"/>
  <c r="U195" i="16"/>
  <c r="Y194" i="16"/>
  <c r="W194" i="16" s="1"/>
  <c r="V194" i="16"/>
  <c r="U194" i="16"/>
  <c r="Y193" i="16"/>
  <c r="W193" i="16" s="1"/>
  <c r="V193" i="16"/>
  <c r="U193" i="16"/>
  <c r="Y192" i="16"/>
  <c r="W192" i="16" s="1"/>
  <c r="V192" i="16"/>
  <c r="U192" i="16"/>
  <c r="Y191" i="16"/>
  <c r="W191" i="16" s="1"/>
  <c r="V191" i="16"/>
  <c r="U191" i="16"/>
  <c r="Y190" i="16"/>
  <c r="W190" i="16" s="1"/>
  <c r="V190" i="16"/>
  <c r="U190" i="16"/>
  <c r="Y189" i="16"/>
  <c r="W189" i="16" s="1"/>
  <c r="V189" i="16"/>
  <c r="U189" i="16"/>
  <c r="Y188" i="16"/>
  <c r="W188" i="16" s="1"/>
  <c r="V188" i="16"/>
  <c r="U188" i="16"/>
  <c r="Y187" i="16"/>
  <c r="W187" i="16" s="1"/>
  <c r="V187" i="16"/>
  <c r="U187" i="16"/>
  <c r="Y186" i="16"/>
  <c r="W186" i="16" s="1"/>
  <c r="V186" i="16"/>
  <c r="U186" i="16"/>
  <c r="Y185" i="16"/>
  <c r="W185" i="16" s="1"/>
  <c r="V185" i="16"/>
  <c r="U185" i="16"/>
  <c r="Y184" i="16"/>
  <c r="W184" i="16" s="1"/>
  <c r="V184" i="16"/>
  <c r="U184" i="16"/>
  <c r="Y183" i="16"/>
  <c r="W183" i="16" s="1"/>
  <c r="V183" i="16"/>
  <c r="U183" i="16"/>
  <c r="Y182" i="16"/>
  <c r="W182" i="16" s="1"/>
  <c r="V182" i="16"/>
  <c r="U182" i="16"/>
  <c r="Y181" i="16"/>
  <c r="W181" i="16" s="1"/>
  <c r="V181" i="16"/>
  <c r="U181" i="16"/>
  <c r="Y180" i="16"/>
  <c r="W180" i="16" s="1"/>
  <c r="V180" i="16"/>
  <c r="U180" i="16"/>
  <c r="Y179" i="16"/>
  <c r="W179" i="16" s="1"/>
  <c r="V179" i="16"/>
  <c r="U179" i="16"/>
  <c r="Y178" i="16"/>
  <c r="W178" i="16" s="1"/>
  <c r="V178" i="16"/>
  <c r="U178" i="16"/>
  <c r="Y177" i="16"/>
  <c r="W177" i="16" s="1"/>
  <c r="V177" i="16"/>
  <c r="U177" i="16"/>
  <c r="Y176" i="16"/>
  <c r="W176" i="16" s="1"/>
  <c r="V176" i="16"/>
  <c r="U176" i="16"/>
  <c r="Y175" i="16"/>
  <c r="W175" i="16" s="1"/>
  <c r="V175" i="16"/>
  <c r="U175" i="16"/>
  <c r="Y174" i="16"/>
  <c r="W174" i="16" s="1"/>
  <c r="V174" i="16"/>
  <c r="U174" i="16"/>
  <c r="Y173" i="16"/>
  <c r="W173" i="16" s="1"/>
  <c r="V173" i="16"/>
  <c r="U173" i="16"/>
  <c r="Y172" i="16"/>
  <c r="W172" i="16" s="1"/>
  <c r="V172" i="16"/>
  <c r="U172" i="16"/>
  <c r="Y171" i="16"/>
  <c r="W171" i="16" s="1"/>
  <c r="V171" i="16"/>
  <c r="U171" i="16"/>
  <c r="Y170" i="16"/>
  <c r="W170" i="16" s="1"/>
  <c r="V170" i="16"/>
  <c r="U170" i="16"/>
  <c r="Y169" i="16"/>
  <c r="W169" i="16" s="1"/>
  <c r="V169" i="16"/>
  <c r="U169" i="16"/>
  <c r="Y168" i="16"/>
  <c r="W168" i="16" s="1"/>
  <c r="V168" i="16"/>
  <c r="U168" i="16"/>
  <c r="Y167" i="16"/>
  <c r="W167" i="16" s="1"/>
  <c r="V167" i="16"/>
  <c r="U167" i="16"/>
  <c r="Y166" i="16"/>
  <c r="W166" i="16" s="1"/>
  <c r="V166" i="16"/>
  <c r="U166" i="16"/>
  <c r="Y165" i="16"/>
  <c r="W165" i="16" s="1"/>
  <c r="V165" i="16"/>
  <c r="U165" i="16"/>
  <c r="Y164" i="16"/>
  <c r="W164" i="16" s="1"/>
  <c r="V164" i="16"/>
  <c r="U164" i="16"/>
  <c r="Y163" i="16"/>
  <c r="W163" i="16" s="1"/>
  <c r="V163" i="16"/>
  <c r="U163" i="16"/>
  <c r="Y162" i="16"/>
  <c r="W162" i="16" s="1"/>
  <c r="V162" i="16"/>
  <c r="U162" i="16"/>
  <c r="Y161" i="16"/>
  <c r="W161" i="16" s="1"/>
  <c r="V161" i="16"/>
  <c r="U161" i="16"/>
  <c r="Y160" i="16"/>
  <c r="W160" i="16" s="1"/>
  <c r="V160" i="16"/>
  <c r="U160" i="16"/>
  <c r="Y159" i="16"/>
  <c r="W159" i="16" s="1"/>
  <c r="V159" i="16"/>
  <c r="U159" i="16"/>
  <c r="Y158" i="16"/>
  <c r="W158" i="16" s="1"/>
  <c r="V158" i="16"/>
  <c r="U158" i="16"/>
  <c r="Y157" i="16"/>
  <c r="W157" i="16" s="1"/>
  <c r="V157" i="16"/>
  <c r="U157" i="16"/>
  <c r="Y156" i="16"/>
  <c r="W156" i="16" s="1"/>
  <c r="V156" i="16"/>
  <c r="U156" i="16"/>
  <c r="Y155" i="16"/>
  <c r="W155" i="16" s="1"/>
  <c r="V155" i="16"/>
  <c r="U155" i="16"/>
  <c r="Y154" i="16"/>
  <c r="W154" i="16" s="1"/>
  <c r="V154" i="16"/>
  <c r="U154" i="16"/>
  <c r="Y153" i="16"/>
  <c r="W153" i="16" s="1"/>
  <c r="V153" i="16"/>
  <c r="U153" i="16"/>
  <c r="Y152" i="16"/>
  <c r="W152" i="16" s="1"/>
  <c r="V152" i="16"/>
  <c r="U152" i="16"/>
  <c r="Y151" i="16"/>
  <c r="W151" i="16" s="1"/>
  <c r="V151" i="16"/>
  <c r="U151" i="16"/>
  <c r="Y150" i="16"/>
  <c r="W150" i="16" s="1"/>
  <c r="V150" i="16"/>
  <c r="U150" i="16"/>
  <c r="Y149" i="16"/>
  <c r="W149" i="16" s="1"/>
  <c r="V149" i="16"/>
  <c r="U149" i="16"/>
  <c r="Y148" i="16"/>
  <c r="W148" i="16" s="1"/>
  <c r="V148" i="16"/>
  <c r="U148" i="16"/>
  <c r="Y147" i="16"/>
  <c r="W147" i="16" s="1"/>
  <c r="V147" i="16"/>
  <c r="U147" i="16"/>
  <c r="Y146" i="16"/>
  <c r="W146" i="16" s="1"/>
  <c r="V146" i="16"/>
  <c r="U146" i="16"/>
  <c r="Y145" i="16"/>
  <c r="W145" i="16" s="1"/>
  <c r="V145" i="16"/>
  <c r="U145" i="16"/>
  <c r="Y144" i="16"/>
  <c r="W144" i="16" s="1"/>
  <c r="V144" i="16"/>
  <c r="U144" i="16"/>
  <c r="Y143" i="16"/>
  <c r="W143" i="16" s="1"/>
  <c r="V143" i="16"/>
  <c r="U143" i="16"/>
  <c r="Y142" i="16"/>
  <c r="W142" i="16" s="1"/>
  <c r="V142" i="16"/>
  <c r="U142" i="16"/>
  <c r="Y141" i="16"/>
  <c r="W141" i="16" s="1"/>
  <c r="V141" i="16"/>
  <c r="U141" i="16"/>
  <c r="Y140" i="16"/>
  <c r="W140" i="16" s="1"/>
  <c r="V140" i="16"/>
  <c r="U140" i="16"/>
  <c r="Y139" i="16"/>
  <c r="W139" i="16" s="1"/>
  <c r="V139" i="16"/>
  <c r="U139" i="16"/>
  <c r="Y138" i="16"/>
  <c r="W138" i="16" s="1"/>
  <c r="V138" i="16"/>
  <c r="U138" i="16"/>
  <c r="Y137" i="16"/>
  <c r="W137" i="16" s="1"/>
  <c r="V137" i="16"/>
  <c r="U137" i="16"/>
  <c r="Y136" i="16"/>
  <c r="W136" i="16" s="1"/>
  <c r="V136" i="16"/>
  <c r="U136" i="16"/>
  <c r="Y135" i="16"/>
  <c r="W135" i="16" s="1"/>
  <c r="V135" i="16"/>
  <c r="U135" i="16"/>
  <c r="Y134" i="16"/>
  <c r="W134" i="16" s="1"/>
  <c r="V134" i="16"/>
  <c r="U134" i="16"/>
  <c r="Y133" i="16"/>
  <c r="W133" i="16" s="1"/>
  <c r="V133" i="16"/>
  <c r="U133" i="16"/>
  <c r="Y132" i="16"/>
  <c r="W132" i="16" s="1"/>
  <c r="V132" i="16"/>
  <c r="U132" i="16"/>
  <c r="Y131" i="16"/>
  <c r="W131" i="16" s="1"/>
  <c r="V131" i="16"/>
  <c r="U131" i="16"/>
  <c r="Y130" i="16"/>
  <c r="W130" i="16" s="1"/>
  <c r="V130" i="16"/>
  <c r="U130" i="16"/>
  <c r="Y129" i="16"/>
  <c r="W129" i="16" s="1"/>
  <c r="V129" i="16"/>
  <c r="U129" i="16"/>
  <c r="Y128" i="16"/>
  <c r="W128" i="16" s="1"/>
  <c r="V128" i="16"/>
  <c r="U128" i="16"/>
  <c r="Y127" i="16"/>
  <c r="W127" i="16" s="1"/>
  <c r="V127" i="16"/>
  <c r="U127" i="16"/>
  <c r="Y126" i="16"/>
  <c r="W126" i="16" s="1"/>
  <c r="V126" i="16"/>
  <c r="U126" i="16"/>
  <c r="Y125" i="16"/>
  <c r="W125" i="16" s="1"/>
  <c r="V125" i="16"/>
  <c r="U125" i="16"/>
  <c r="Y124" i="16"/>
  <c r="W124" i="16" s="1"/>
  <c r="V124" i="16"/>
  <c r="U124" i="16"/>
  <c r="Y123" i="16"/>
  <c r="W123" i="16" s="1"/>
  <c r="V123" i="16"/>
  <c r="U123" i="16"/>
  <c r="Y122" i="16"/>
  <c r="W122" i="16" s="1"/>
  <c r="V122" i="16"/>
  <c r="U122" i="16"/>
  <c r="Y121" i="16"/>
  <c r="W121" i="16" s="1"/>
  <c r="V121" i="16"/>
  <c r="U121" i="16"/>
  <c r="Y120" i="16"/>
  <c r="W120" i="16" s="1"/>
  <c r="V120" i="16"/>
  <c r="U120" i="16"/>
  <c r="Y119" i="16"/>
  <c r="W119" i="16" s="1"/>
  <c r="V119" i="16"/>
  <c r="U119" i="16"/>
  <c r="Y118" i="16"/>
  <c r="W118" i="16" s="1"/>
  <c r="V118" i="16"/>
  <c r="U118" i="16"/>
  <c r="Y117" i="16"/>
  <c r="W117" i="16" s="1"/>
  <c r="V117" i="16"/>
  <c r="U117" i="16"/>
  <c r="Y116" i="16"/>
  <c r="W116" i="16" s="1"/>
  <c r="V116" i="16"/>
  <c r="U116" i="16"/>
  <c r="Y115" i="16"/>
  <c r="W115" i="16" s="1"/>
  <c r="V115" i="16"/>
  <c r="U115" i="16"/>
  <c r="Y114" i="16"/>
  <c r="W114" i="16" s="1"/>
  <c r="V114" i="16"/>
  <c r="U114" i="16"/>
  <c r="Y113" i="16"/>
  <c r="W113" i="16" s="1"/>
  <c r="V113" i="16"/>
  <c r="U113" i="16"/>
  <c r="Y112" i="16"/>
  <c r="W112" i="16" s="1"/>
  <c r="V112" i="16"/>
  <c r="U112" i="16"/>
  <c r="Y111" i="16"/>
  <c r="W111" i="16" s="1"/>
  <c r="V111" i="16"/>
  <c r="U111" i="16"/>
  <c r="Y110" i="16"/>
  <c r="W110" i="16" s="1"/>
  <c r="V110" i="16"/>
  <c r="U110" i="16"/>
  <c r="Y109" i="16"/>
  <c r="W109" i="16" s="1"/>
  <c r="V109" i="16"/>
  <c r="U109" i="16"/>
  <c r="Y108" i="16"/>
  <c r="W108" i="16" s="1"/>
  <c r="V108" i="16"/>
  <c r="U108" i="16"/>
  <c r="Y107" i="16"/>
  <c r="W107" i="16" s="1"/>
  <c r="V107" i="16"/>
  <c r="U107" i="16"/>
  <c r="Y106" i="16"/>
  <c r="W106" i="16" s="1"/>
  <c r="V106" i="16"/>
  <c r="U106" i="16"/>
  <c r="Y105" i="16"/>
  <c r="W105" i="16" s="1"/>
  <c r="V105" i="16"/>
  <c r="U105" i="16"/>
  <c r="Y104" i="16"/>
  <c r="W104" i="16" s="1"/>
  <c r="V104" i="16"/>
  <c r="U104" i="16"/>
  <c r="Y103" i="16"/>
  <c r="W103" i="16" s="1"/>
  <c r="V103" i="16"/>
  <c r="U103" i="16"/>
  <c r="Y102" i="16"/>
  <c r="W102" i="16" s="1"/>
  <c r="V102" i="16"/>
  <c r="U102" i="16"/>
  <c r="Y101" i="16"/>
  <c r="W101" i="16" s="1"/>
  <c r="V101" i="16"/>
  <c r="U101" i="16"/>
  <c r="Y100" i="16"/>
  <c r="W100" i="16" s="1"/>
  <c r="V100" i="16"/>
  <c r="U100" i="16"/>
  <c r="Y99" i="16"/>
  <c r="W99" i="16" s="1"/>
  <c r="V99" i="16"/>
  <c r="U99" i="16"/>
  <c r="Y98" i="16"/>
  <c r="W98" i="16" s="1"/>
  <c r="V98" i="16"/>
  <c r="U98" i="16"/>
  <c r="Y97" i="16"/>
  <c r="W97" i="16" s="1"/>
  <c r="V97" i="16"/>
  <c r="U97" i="16"/>
  <c r="Y96" i="16"/>
  <c r="W96" i="16" s="1"/>
  <c r="V96" i="16"/>
  <c r="U96" i="16"/>
  <c r="Y95" i="16"/>
  <c r="W95" i="16" s="1"/>
  <c r="V95" i="16"/>
  <c r="U95" i="16"/>
  <c r="Y94" i="16"/>
  <c r="W94" i="16" s="1"/>
  <c r="V94" i="16"/>
  <c r="U94" i="16"/>
  <c r="Y93" i="16"/>
  <c r="W93" i="16" s="1"/>
  <c r="V93" i="16"/>
  <c r="U93" i="16"/>
  <c r="Y92" i="16"/>
  <c r="W92" i="16" s="1"/>
  <c r="V92" i="16"/>
  <c r="U92" i="16"/>
  <c r="Y91" i="16"/>
  <c r="W91" i="16" s="1"/>
  <c r="V91" i="16"/>
  <c r="U91" i="16"/>
  <c r="Y90" i="16"/>
  <c r="W90" i="16" s="1"/>
  <c r="V90" i="16"/>
  <c r="U90" i="16"/>
  <c r="Y89" i="16"/>
  <c r="W89" i="16" s="1"/>
  <c r="V89" i="16"/>
  <c r="U89" i="16"/>
  <c r="Y88" i="16"/>
  <c r="W88" i="16" s="1"/>
  <c r="V88" i="16"/>
  <c r="U88" i="16"/>
  <c r="Y87" i="16"/>
  <c r="W87" i="16" s="1"/>
  <c r="V87" i="16"/>
  <c r="U87" i="16"/>
  <c r="Y86" i="16"/>
  <c r="W86" i="16" s="1"/>
  <c r="V86" i="16"/>
  <c r="U86" i="16"/>
  <c r="Y85" i="16"/>
  <c r="W85" i="16" s="1"/>
  <c r="V85" i="16"/>
  <c r="U85" i="16"/>
  <c r="Y84" i="16"/>
  <c r="W84" i="16" s="1"/>
  <c r="V84" i="16"/>
  <c r="U84" i="16"/>
  <c r="Y83" i="16"/>
  <c r="W83" i="16" s="1"/>
  <c r="V83" i="16"/>
  <c r="U83" i="16"/>
  <c r="Y82" i="16"/>
  <c r="W82" i="16" s="1"/>
  <c r="V82" i="16"/>
  <c r="U82" i="16"/>
  <c r="Y81" i="16"/>
  <c r="V81" i="16"/>
  <c r="U81" i="16"/>
  <c r="Y80" i="16"/>
  <c r="W80" i="16" s="1"/>
  <c r="V80" i="16"/>
  <c r="U80" i="16"/>
  <c r="Y79" i="16"/>
  <c r="W79" i="16" s="1"/>
  <c r="V79" i="16"/>
  <c r="U79" i="16"/>
  <c r="Y78" i="16"/>
  <c r="W78" i="16" s="1"/>
  <c r="V78" i="16"/>
  <c r="U78" i="16"/>
  <c r="Y77" i="16"/>
  <c r="W77" i="16" s="1"/>
  <c r="V77" i="16"/>
  <c r="U77" i="16"/>
  <c r="Y76" i="16"/>
  <c r="W76" i="16" s="1"/>
  <c r="V76" i="16"/>
  <c r="U76" i="16"/>
  <c r="Y75" i="16"/>
  <c r="W75" i="16" s="1"/>
  <c r="V75" i="16"/>
  <c r="U75" i="16"/>
  <c r="Y74" i="16"/>
  <c r="V74" i="16"/>
  <c r="U74" i="16"/>
  <c r="Y73" i="16"/>
  <c r="W73" i="16" s="1"/>
  <c r="V73" i="16"/>
  <c r="U73" i="16"/>
  <c r="Y72" i="16"/>
  <c r="W72" i="16" s="1"/>
  <c r="V72" i="16"/>
  <c r="U72" i="16"/>
  <c r="Y71" i="16"/>
  <c r="V71" i="16"/>
  <c r="U71" i="16"/>
  <c r="Y70" i="16"/>
  <c r="W70" i="16" s="1"/>
  <c r="V70" i="16"/>
  <c r="U70" i="16"/>
  <c r="Y69" i="16"/>
  <c r="W69" i="16" s="1"/>
  <c r="V69" i="16"/>
  <c r="U69" i="16"/>
  <c r="Y68" i="16"/>
  <c r="W68" i="16" s="1"/>
  <c r="V68" i="16"/>
  <c r="U68" i="16"/>
  <c r="Y67" i="16"/>
  <c r="V67" i="16"/>
  <c r="U67" i="16"/>
  <c r="Y66" i="16"/>
  <c r="V66" i="16"/>
  <c r="U66" i="16"/>
  <c r="Y65" i="16"/>
  <c r="V65" i="16"/>
  <c r="U65" i="16"/>
  <c r="Y64" i="16"/>
  <c r="V64" i="16"/>
  <c r="U64" i="16"/>
  <c r="Y63" i="16"/>
  <c r="V63" i="16"/>
  <c r="U63" i="16"/>
  <c r="Y62" i="16"/>
  <c r="V62" i="16"/>
  <c r="U62" i="16"/>
  <c r="Y61" i="16"/>
  <c r="V61" i="16"/>
  <c r="U61" i="16"/>
  <c r="Y60" i="16"/>
  <c r="V60" i="16"/>
  <c r="U60" i="16"/>
  <c r="Y59" i="16"/>
  <c r="V59" i="16"/>
  <c r="U59" i="16"/>
  <c r="Y58" i="16"/>
  <c r="V58" i="16"/>
  <c r="U58" i="16"/>
  <c r="Y57" i="16"/>
  <c r="V57" i="16"/>
  <c r="U57" i="16"/>
  <c r="Y56" i="16"/>
  <c r="V56" i="16"/>
  <c r="U56" i="16"/>
  <c r="Y55" i="16"/>
  <c r="V55" i="16"/>
  <c r="U55" i="16"/>
  <c r="Y54" i="16"/>
  <c r="V54" i="16"/>
  <c r="U54" i="16"/>
  <c r="Y53" i="16"/>
  <c r="V53" i="16"/>
  <c r="U53" i="16"/>
  <c r="Y52" i="16"/>
  <c r="V52" i="16"/>
  <c r="U52" i="16"/>
  <c r="Y51" i="16"/>
  <c r="V51" i="16"/>
  <c r="U51" i="16"/>
  <c r="Y50" i="16"/>
  <c r="V50" i="16"/>
  <c r="U50" i="16"/>
  <c r="Y49" i="16"/>
  <c r="V49" i="16"/>
  <c r="U49" i="16"/>
  <c r="Y48" i="16"/>
  <c r="V48" i="16"/>
  <c r="U48" i="16"/>
  <c r="Y47" i="16"/>
  <c r="V47" i="16"/>
  <c r="U47" i="16"/>
  <c r="Y46" i="16"/>
  <c r="V46" i="16"/>
  <c r="U46" i="16"/>
  <c r="Y45" i="16"/>
  <c r="V45" i="16"/>
  <c r="U45" i="16"/>
  <c r="Y44" i="16"/>
  <c r="V44" i="16"/>
  <c r="U44" i="16"/>
  <c r="Y43" i="16"/>
  <c r="V43" i="16"/>
  <c r="U43" i="16"/>
  <c r="Y42" i="16"/>
  <c r="V42" i="16"/>
  <c r="U42" i="16"/>
  <c r="Y41" i="16"/>
  <c r="V41" i="16"/>
  <c r="U41" i="16"/>
  <c r="Y40" i="16"/>
  <c r="V40" i="16"/>
  <c r="U40" i="16"/>
  <c r="Y39" i="16"/>
  <c r="V39" i="16"/>
  <c r="U39" i="16"/>
  <c r="Y38" i="16"/>
  <c r="V38" i="16"/>
  <c r="U38" i="16"/>
  <c r="Y37" i="16"/>
  <c r="V37" i="16"/>
  <c r="U37" i="16"/>
  <c r="Y36" i="16"/>
  <c r="V36" i="16"/>
  <c r="U36" i="16"/>
  <c r="Y35" i="16"/>
  <c r="V35" i="16"/>
  <c r="U35" i="16"/>
  <c r="Y34" i="16"/>
  <c r="V34" i="16"/>
  <c r="U34" i="16"/>
  <c r="Y33" i="16"/>
  <c r="V33" i="16"/>
  <c r="U33" i="16"/>
  <c r="Y32" i="16"/>
  <c r="V32" i="16"/>
  <c r="U32" i="16"/>
  <c r="Y31" i="16"/>
  <c r="V31" i="16"/>
  <c r="U31" i="16"/>
  <c r="Y30" i="16"/>
  <c r="V30" i="16"/>
  <c r="U30" i="16"/>
  <c r="Y29" i="16"/>
  <c r="V29" i="16"/>
  <c r="U29" i="16"/>
  <c r="Y28" i="16"/>
  <c r="V28" i="16"/>
  <c r="U28" i="16"/>
  <c r="Y27" i="16"/>
  <c r="V27" i="16"/>
  <c r="U27" i="16"/>
  <c r="Y26" i="16"/>
  <c r="V26" i="16"/>
  <c r="U26" i="16"/>
  <c r="Y25" i="16"/>
  <c r="V25" i="16"/>
  <c r="U25" i="16"/>
  <c r="Y24" i="16"/>
  <c r="V24" i="16"/>
  <c r="U24" i="16"/>
  <c r="Y23" i="16"/>
  <c r="V23" i="16"/>
  <c r="U23" i="16"/>
  <c r="Y22" i="16"/>
  <c r="V22" i="16"/>
  <c r="U22" i="16"/>
  <c r="Y21" i="16"/>
  <c r="V21" i="16"/>
  <c r="U21" i="16"/>
  <c r="Y20" i="16"/>
  <c r="V20" i="16"/>
  <c r="U20" i="16"/>
  <c r="Y19" i="16"/>
  <c r="V19" i="16"/>
  <c r="U19" i="16"/>
  <c r="Y18" i="16"/>
  <c r="V18" i="16"/>
  <c r="U18" i="16"/>
  <c r="Y17" i="16"/>
  <c r="V17" i="16"/>
  <c r="U17" i="16"/>
  <c r="Y16" i="16"/>
  <c r="V16" i="16"/>
  <c r="U16" i="16"/>
  <c r="Y15" i="16"/>
  <c r="V15" i="16"/>
  <c r="U15" i="16"/>
  <c r="Y14" i="16"/>
  <c r="V14" i="16"/>
  <c r="U14" i="16"/>
  <c r="Y13" i="16"/>
  <c r="V13" i="16"/>
  <c r="U13" i="16"/>
  <c r="Y12" i="16"/>
  <c r="V12" i="16"/>
  <c r="U12" i="16"/>
  <c r="Y11" i="16"/>
  <c r="V11" i="16"/>
  <c r="U11" i="16"/>
  <c r="Y10" i="16"/>
  <c r="V10" i="16"/>
  <c r="U10" i="16"/>
  <c r="Y9" i="16"/>
  <c r="V9" i="16"/>
  <c r="U9" i="16"/>
  <c r="Y8" i="16"/>
  <c r="V8" i="16"/>
  <c r="U8" i="16"/>
  <c r="Y7" i="16"/>
  <c r="V7" i="16"/>
  <c r="U7" i="16"/>
  <c r="Y6" i="16"/>
  <c r="V6" i="16"/>
  <c r="U6" i="16"/>
  <c r="Y5" i="16"/>
  <c r="V5" i="16"/>
  <c r="U5" i="16"/>
  <c r="Y4" i="16"/>
  <c r="V4" i="16"/>
  <c r="U4" i="16"/>
  <c r="Y3" i="16"/>
  <c r="V3" i="16"/>
  <c r="U3" i="16"/>
  <c r="Y2" i="16"/>
  <c r="W2" i="16" s="1"/>
  <c r="V2" i="16"/>
  <c r="U2" i="16"/>
  <c r="Y222" i="15"/>
  <c r="W222" i="15" s="1"/>
  <c r="V222" i="15"/>
  <c r="U222" i="15"/>
  <c r="Y221" i="15"/>
  <c r="W221" i="15" s="1"/>
  <c r="V221" i="15"/>
  <c r="U221" i="15"/>
  <c r="Y220" i="15"/>
  <c r="W220" i="15" s="1"/>
  <c r="V220" i="15"/>
  <c r="U220" i="15"/>
  <c r="Y219" i="15"/>
  <c r="W219" i="15" s="1"/>
  <c r="V219" i="15"/>
  <c r="U219" i="15"/>
  <c r="Y218" i="15"/>
  <c r="W218" i="15" s="1"/>
  <c r="V218" i="15"/>
  <c r="U218" i="15"/>
  <c r="Y217" i="15"/>
  <c r="W217" i="15" s="1"/>
  <c r="V217" i="15"/>
  <c r="U217" i="15"/>
  <c r="Y216" i="15"/>
  <c r="W216" i="15" s="1"/>
  <c r="V216" i="15"/>
  <c r="U216" i="15"/>
  <c r="Y215" i="15"/>
  <c r="W215" i="15" s="1"/>
  <c r="V215" i="15"/>
  <c r="U215" i="15"/>
  <c r="Y214" i="15"/>
  <c r="W214" i="15" s="1"/>
  <c r="V214" i="15"/>
  <c r="U214" i="15"/>
  <c r="Y213" i="15"/>
  <c r="W213" i="15" s="1"/>
  <c r="V213" i="15"/>
  <c r="U213" i="15"/>
  <c r="Y212" i="15"/>
  <c r="W212" i="15" s="1"/>
  <c r="V212" i="15"/>
  <c r="U212" i="15"/>
  <c r="Y211" i="15"/>
  <c r="W211" i="15" s="1"/>
  <c r="V211" i="15"/>
  <c r="U211" i="15"/>
  <c r="Y210" i="15"/>
  <c r="W210" i="15" s="1"/>
  <c r="V210" i="15"/>
  <c r="U210" i="15"/>
  <c r="Y209" i="15"/>
  <c r="W209" i="15" s="1"/>
  <c r="V209" i="15"/>
  <c r="U209" i="15"/>
  <c r="Y208" i="15"/>
  <c r="W208" i="15" s="1"/>
  <c r="V208" i="15"/>
  <c r="U208" i="15"/>
  <c r="Y207" i="15"/>
  <c r="W207" i="15" s="1"/>
  <c r="V207" i="15"/>
  <c r="U207" i="15"/>
  <c r="Y206" i="15"/>
  <c r="W206" i="15" s="1"/>
  <c r="V206" i="15"/>
  <c r="U206" i="15"/>
  <c r="Y205" i="15"/>
  <c r="W205" i="15" s="1"/>
  <c r="V205" i="15"/>
  <c r="U205" i="15"/>
  <c r="Y204" i="15"/>
  <c r="W204" i="15" s="1"/>
  <c r="V204" i="15"/>
  <c r="U204" i="15"/>
  <c r="Y203" i="15"/>
  <c r="W203" i="15" s="1"/>
  <c r="V203" i="15"/>
  <c r="U203" i="15"/>
  <c r="Y202" i="15"/>
  <c r="W202" i="15" s="1"/>
  <c r="V202" i="15"/>
  <c r="U202" i="15"/>
  <c r="Y201" i="15"/>
  <c r="W201" i="15" s="1"/>
  <c r="V201" i="15"/>
  <c r="U201" i="15"/>
  <c r="Y200" i="15"/>
  <c r="W200" i="15" s="1"/>
  <c r="V200" i="15"/>
  <c r="U200" i="15"/>
  <c r="Y199" i="15"/>
  <c r="W199" i="15" s="1"/>
  <c r="V199" i="15"/>
  <c r="U199" i="15"/>
  <c r="Y198" i="15"/>
  <c r="W198" i="15" s="1"/>
  <c r="V198" i="15"/>
  <c r="U198" i="15"/>
  <c r="Y197" i="15"/>
  <c r="W197" i="15" s="1"/>
  <c r="V197" i="15"/>
  <c r="U197" i="15"/>
  <c r="Y196" i="15"/>
  <c r="W196" i="15" s="1"/>
  <c r="V196" i="15"/>
  <c r="U196" i="15"/>
  <c r="Y195" i="15"/>
  <c r="W195" i="15" s="1"/>
  <c r="V195" i="15"/>
  <c r="U195" i="15"/>
  <c r="Y194" i="15"/>
  <c r="W194" i="15" s="1"/>
  <c r="V194" i="15"/>
  <c r="U194" i="15"/>
  <c r="Y193" i="15"/>
  <c r="W193" i="15" s="1"/>
  <c r="V193" i="15"/>
  <c r="U193" i="15"/>
  <c r="Y192" i="15"/>
  <c r="W192" i="15" s="1"/>
  <c r="V192" i="15"/>
  <c r="U192" i="15"/>
  <c r="Y191" i="15"/>
  <c r="W191" i="15" s="1"/>
  <c r="V191" i="15"/>
  <c r="U191" i="15"/>
  <c r="Y190" i="15"/>
  <c r="W190" i="15" s="1"/>
  <c r="V190" i="15"/>
  <c r="U190" i="15"/>
  <c r="Y189" i="15"/>
  <c r="W189" i="15" s="1"/>
  <c r="V189" i="15"/>
  <c r="U189" i="15"/>
  <c r="Y188" i="15"/>
  <c r="W188" i="15" s="1"/>
  <c r="V188" i="15"/>
  <c r="U188" i="15"/>
  <c r="Y187" i="15"/>
  <c r="W187" i="15" s="1"/>
  <c r="V187" i="15"/>
  <c r="U187" i="15"/>
  <c r="Y186" i="15"/>
  <c r="W186" i="15" s="1"/>
  <c r="V186" i="15"/>
  <c r="U186" i="15"/>
  <c r="Y185" i="15"/>
  <c r="W185" i="15" s="1"/>
  <c r="V185" i="15"/>
  <c r="U185" i="15"/>
  <c r="Y184" i="15"/>
  <c r="W184" i="15" s="1"/>
  <c r="V184" i="15"/>
  <c r="U184" i="15"/>
  <c r="Y183" i="15"/>
  <c r="W183" i="15" s="1"/>
  <c r="V183" i="15"/>
  <c r="U183" i="15"/>
  <c r="Y182" i="15"/>
  <c r="W182" i="15" s="1"/>
  <c r="V182" i="15"/>
  <c r="U182" i="15"/>
  <c r="Y181" i="15"/>
  <c r="W181" i="15" s="1"/>
  <c r="V181" i="15"/>
  <c r="U181" i="15"/>
  <c r="Y180" i="15"/>
  <c r="W180" i="15" s="1"/>
  <c r="V180" i="15"/>
  <c r="U180" i="15"/>
  <c r="Y179" i="15"/>
  <c r="W179" i="15" s="1"/>
  <c r="V179" i="15"/>
  <c r="U179" i="15"/>
  <c r="Y178" i="15"/>
  <c r="W178" i="15" s="1"/>
  <c r="V178" i="15"/>
  <c r="U178" i="15"/>
  <c r="Y177" i="15"/>
  <c r="W177" i="15" s="1"/>
  <c r="V177" i="15"/>
  <c r="U177" i="15"/>
  <c r="Y176" i="15"/>
  <c r="W176" i="15" s="1"/>
  <c r="V176" i="15"/>
  <c r="U176" i="15"/>
  <c r="Y175" i="15"/>
  <c r="W175" i="15" s="1"/>
  <c r="V175" i="15"/>
  <c r="U175" i="15"/>
  <c r="Y174" i="15"/>
  <c r="W174" i="15" s="1"/>
  <c r="V174" i="15"/>
  <c r="U174" i="15"/>
  <c r="Y173" i="15"/>
  <c r="W173" i="15" s="1"/>
  <c r="V173" i="15"/>
  <c r="U173" i="15"/>
  <c r="Y172" i="15"/>
  <c r="W172" i="15" s="1"/>
  <c r="V172" i="15"/>
  <c r="U172" i="15"/>
  <c r="Y171" i="15"/>
  <c r="W171" i="15" s="1"/>
  <c r="V171" i="15"/>
  <c r="U171" i="15"/>
  <c r="Y170" i="15"/>
  <c r="W170" i="15" s="1"/>
  <c r="V170" i="15"/>
  <c r="U170" i="15"/>
  <c r="Y169" i="15"/>
  <c r="W169" i="15" s="1"/>
  <c r="V169" i="15"/>
  <c r="U169" i="15"/>
  <c r="Y168" i="15"/>
  <c r="W168" i="15" s="1"/>
  <c r="V168" i="15"/>
  <c r="U168" i="15"/>
  <c r="Y167" i="15"/>
  <c r="W167" i="15" s="1"/>
  <c r="V167" i="15"/>
  <c r="U167" i="15"/>
  <c r="Y166" i="15"/>
  <c r="W166" i="15" s="1"/>
  <c r="V166" i="15"/>
  <c r="U166" i="15"/>
  <c r="Y165" i="15"/>
  <c r="W165" i="15" s="1"/>
  <c r="V165" i="15"/>
  <c r="U165" i="15"/>
  <c r="Y164" i="15"/>
  <c r="W164" i="15" s="1"/>
  <c r="V164" i="15"/>
  <c r="U164" i="15"/>
  <c r="Y163" i="15"/>
  <c r="W163" i="15" s="1"/>
  <c r="V163" i="15"/>
  <c r="U163" i="15"/>
  <c r="Y162" i="15"/>
  <c r="W162" i="15" s="1"/>
  <c r="V162" i="15"/>
  <c r="U162" i="15"/>
  <c r="Y161" i="15"/>
  <c r="W161" i="15" s="1"/>
  <c r="V161" i="15"/>
  <c r="U161" i="15"/>
  <c r="Y160" i="15"/>
  <c r="W160" i="15" s="1"/>
  <c r="V160" i="15"/>
  <c r="U160" i="15"/>
  <c r="Y159" i="15"/>
  <c r="W159" i="15" s="1"/>
  <c r="V159" i="15"/>
  <c r="U159" i="15"/>
  <c r="Y158" i="15"/>
  <c r="W158" i="15" s="1"/>
  <c r="V158" i="15"/>
  <c r="U158" i="15"/>
  <c r="Y157" i="15"/>
  <c r="W157" i="15" s="1"/>
  <c r="V157" i="15"/>
  <c r="U157" i="15"/>
  <c r="Y156" i="15"/>
  <c r="W156" i="15" s="1"/>
  <c r="V156" i="15"/>
  <c r="U156" i="15"/>
  <c r="Y155" i="15"/>
  <c r="W155" i="15" s="1"/>
  <c r="V155" i="15"/>
  <c r="U155" i="15"/>
  <c r="Y154" i="15"/>
  <c r="W154" i="15" s="1"/>
  <c r="V154" i="15"/>
  <c r="U154" i="15"/>
  <c r="Y153" i="15"/>
  <c r="W153" i="15" s="1"/>
  <c r="V153" i="15"/>
  <c r="U153" i="15"/>
  <c r="Y152" i="15"/>
  <c r="W152" i="15" s="1"/>
  <c r="V152" i="15"/>
  <c r="U152" i="15"/>
  <c r="Y151" i="15"/>
  <c r="W151" i="15" s="1"/>
  <c r="V151" i="15"/>
  <c r="U151" i="15"/>
  <c r="Y150" i="15"/>
  <c r="W150" i="15" s="1"/>
  <c r="V150" i="15"/>
  <c r="U150" i="15"/>
  <c r="Y149" i="15"/>
  <c r="W149" i="15" s="1"/>
  <c r="V149" i="15"/>
  <c r="U149" i="15"/>
  <c r="Y148" i="15"/>
  <c r="W148" i="15" s="1"/>
  <c r="V148" i="15"/>
  <c r="U148" i="15"/>
  <c r="Y147" i="15"/>
  <c r="W147" i="15" s="1"/>
  <c r="V147" i="15"/>
  <c r="U147" i="15"/>
  <c r="Y146" i="15"/>
  <c r="W146" i="15" s="1"/>
  <c r="V146" i="15"/>
  <c r="U146" i="15"/>
  <c r="Y145" i="15"/>
  <c r="W145" i="15" s="1"/>
  <c r="V145" i="15"/>
  <c r="U145" i="15"/>
  <c r="Y144" i="15"/>
  <c r="W144" i="15" s="1"/>
  <c r="V144" i="15"/>
  <c r="U144" i="15"/>
  <c r="Y143" i="15"/>
  <c r="W143" i="15" s="1"/>
  <c r="V143" i="15"/>
  <c r="U143" i="15"/>
  <c r="Y142" i="15"/>
  <c r="W142" i="15" s="1"/>
  <c r="V142" i="15"/>
  <c r="U142" i="15"/>
  <c r="Y141" i="15"/>
  <c r="W141" i="15" s="1"/>
  <c r="V141" i="15"/>
  <c r="U141" i="15"/>
  <c r="Y140" i="15"/>
  <c r="W140" i="15" s="1"/>
  <c r="V140" i="15"/>
  <c r="U140" i="15"/>
  <c r="Y139" i="15"/>
  <c r="W139" i="15" s="1"/>
  <c r="V139" i="15"/>
  <c r="U139" i="15"/>
  <c r="Y138" i="15"/>
  <c r="W138" i="15" s="1"/>
  <c r="V138" i="15"/>
  <c r="U138" i="15"/>
  <c r="Y137" i="15"/>
  <c r="W137" i="15" s="1"/>
  <c r="V137" i="15"/>
  <c r="U137" i="15"/>
  <c r="Y136" i="15"/>
  <c r="W136" i="15" s="1"/>
  <c r="V136" i="15"/>
  <c r="U136" i="15"/>
  <c r="Y135" i="15"/>
  <c r="W135" i="15" s="1"/>
  <c r="V135" i="15"/>
  <c r="U135" i="15"/>
  <c r="Y134" i="15"/>
  <c r="W134" i="15" s="1"/>
  <c r="V134" i="15"/>
  <c r="U134" i="15"/>
  <c r="Y133" i="15"/>
  <c r="W133" i="15" s="1"/>
  <c r="V133" i="15"/>
  <c r="U133" i="15"/>
  <c r="Y132" i="15"/>
  <c r="W132" i="15" s="1"/>
  <c r="V132" i="15"/>
  <c r="U132" i="15"/>
  <c r="Y131" i="15"/>
  <c r="W131" i="15" s="1"/>
  <c r="V131" i="15"/>
  <c r="U131" i="15"/>
  <c r="Y130" i="15"/>
  <c r="W130" i="15" s="1"/>
  <c r="V130" i="15"/>
  <c r="U130" i="15"/>
  <c r="Y129" i="15"/>
  <c r="W129" i="15" s="1"/>
  <c r="V129" i="15"/>
  <c r="U129" i="15"/>
  <c r="Y128" i="15"/>
  <c r="W128" i="15" s="1"/>
  <c r="V128" i="15"/>
  <c r="U128" i="15"/>
  <c r="Y127" i="15"/>
  <c r="W127" i="15" s="1"/>
  <c r="V127" i="15"/>
  <c r="U127" i="15"/>
  <c r="Y126" i="15"/>
  <c r="W126" i="15" s="1"/>
  <c r="V126" i="15"/>
  <c r="U126" i="15"/>
  <c r="Y125" i="15"/>
  <c r="W125" i="15" s="1"/>
  <c r="V125" i="15"/>
  <c r="U125" i="15"/>
  <c r="Y124" i="15"/>
  <c r="W124" i="15" s="1"/>
  <c r="V124" i="15"/>
  <c r="U124" i="15"/>
  <c r="Y123" i="15"/>
  <c r="W123" i="15" s="1"/>
  <c r="V123" i="15"/>
  <c r="U123" i="15"/>
  <c r="Y122" i="15"/>
  <c r="W122" i="15" s="1"/>
  <c r="V122" i="15"/>
  <c r="U122" i="15"/>
  <c r="Y121" i="15"/>
  <c r="W121" i="15" s="1"/>
  <c r="V121" i="15"/>
  <c r="U121" i="15"/>
  <c r="Y120" i="15"/>
  <c r="W120" i="15" s="1"/>
  <c r="V120" i="15"/>
  <c r="U120" i="15"/>
  <c r="Y119" i="15"/>
  <c r="W119" i="15" s="1"/>
  <c r="V119" i="15"/>
  <c r="U119" i="15"/>
  <c r="Y118" i="15"/>
  <c r="W118" i="15" s="1"/>
  <c r="V118" i="15"/>
  <c r="U118" i="15"/>
  <c r="Y117" i="15"/>
  <c r="W117" i="15" s="1"/>
  <c r="V117" i="15"/>
  <c r="U117" i="15"/>
  <c r="Y116" i="15"/>
  <c r="W116" i="15" s="1"/>
  <c r="V116" i="15"/>
  <c r="U116" i="15"/>
  <c r="Y115" i="15"/>
  <c r="W115" i="15" s="1"/>
  <c r="V115" i="15"/>
  <c r="U115" i="15"/>
  <c r="Y114" i="15"/>
  <c r="W114" i="15" s="1"/>
  <c r="V114" i="15"/>
  <c r="U114" i="15"/>
  <c r="Y113" i="15"/>
  <c r="W113" i="15" s="1"/>
  <c r="V113" i="15"/>
  <c r="U113" i="15"/>
  <c r="Y112" i="15"/>
  <c r="W112" i="15" s="1"/>
  <c r="V112" i="15"/>
  <c r="U112" i="15"/>
  <c r="Y111" i="15"/>
  <c r="W111" i="15" s="1"/>
  <c r="V111" i="15"/>
  <c r="U111" i="15"/>
  <c r="Y110" i="15"/>
  <c r="W110" i="15" s="1"/>
  <c r="V110" i="15"/>
  <c r="U110" i="15"/>
  <c r="Y109" i="15"/>
  <c r="W109" i="15" s="1"/>
  <c r="V109" i="15"/>
  <c r="U109" i="15"/>
  <c r="Y108" i="15"/>
  <c r="W108" i="15" s="1"/>
  <c r="V108" i="15"/>
  <c r="U108" i="15"/>
  <c r="Y107" i="15"/>
  <c r="W107" i="15" s="1"/>
  <c r="V107" i="15"/>
  <c r="U107" i="15"/>
  <c r="Y106" i="15"/>
  <c r="W106" i="15" s="1"/>
  <c r="V106" i="15"/>
  <c r="U106" i="15"/>
  <c r="Y105" i="15"/>
  <c r="W105" i="15" s="1"/>
  <c r="V105" i="15"/>
  <c r="U105" i="15"/>
  <c r="Y104" i="15"/>
  <c r="W104" i="15" s="1"/>
  <c r="V104" i="15"/>
  <c r="U104" i="15"/>
  <c r="Y103" i="15"/>
  <c r="W103" i="15" s="1"/>
  <c r="V103" i="15"/>
  <c r="U103" i="15"/>
  <c r="Y102" i="15"/>
  <c r="W102" i="15" s="1"/>
  <c r="V102" i="15"/>
  <c r="U102" i="15"/>
  <c r="Y101" i="15"/>
  <c r="W101" i="15" s="1"/>
  <c r="V101" i="15"/>
  <c r="U101" i="15"/>
  <c r="Y100" i="15"/>
  <c r="W100" i="15" s="1"/>
  <c r="V100" i="15"/>
  <c r="U100" i="15"/>
  <c r="Y99" i="15"/>
  <c r="W99" i="15" s="1"/>
  <c r="V99" i="15"/>
  <c r="U99" i="15"/>
  <c r="Y98" i="15"/>
  <c r="W98" i="15" s="1"/>
  <c r="V98" i="15"/>
  <c r="U98" i="15"/>
  <c r="Y97" i="15"/>
  <c r="W97" i="15" s="1"/>
  <c r="V97" i="15"/>
  <c r="U97" i="15"/>
  <c r="Y96" i="15"/>
  <c r="W96" i="15" s="1"/>
  <c r="V96" i="15"/>
  <c r="U96" i="15"/>
  <c r="Y95" i="15"/>
  <c r="W95" i="15" s="1"/>
  <c r="V95" i="15"/>
  <c r="U95" i="15"/>
  <c r="Y94" i="15"/>
  <c r="W94" i="15" s="1"/>
  <c r="V94" i="15"/>
  <c r="U94" i="15"/>
  <c r="Y93" i="15"/>
  <c r="W93" i="15" s="1"/>
  <c r="V93" i="15"/>
  <c r="U93" i="15"/>
  <c r="Y92" i="15"/>
  <c r="W92" i="15" s="1"/>
  <c r="V92" i="15"/>
  <c r="U92" i="15"/>
  <c r="Y91" i="15"/>
  <c r="W91" i="15" s="1"/>
  <c r="V91" i="15"/>
  <c r="U91" i="15"/>
  <c r="Y90" i="15"/>
  <c r="W90" i="15" s="1"/>
  <c r="V90" i="15"/>
  <c r="U90" i="15"/>
  <c r="Y89" i="15"/>
  <c r="W89" i="15" s="1"/>
  <c r="V89" i="15"/>
  <c r="U89" i="15"/>
  <c r="Y88" i="15"/>
  <c r="W88" i="15" s="1"/>
  <c r="V88" i="15"/>
  <c r="U88" i="15"/>
  <c r="Y87" i="15"/>
  <c r="W87" i="15" s="1"/>
  <c r="V87" i="15"/>
  <c r="U87" i="15"/>
  <c r="Y86" i="15"/>
  <c r="W86" i="15" s="1"/>
  <c r="V86" i="15"/>
  <c r="U86" i="15"/>
  <c r="Y85" i="15"/>
  <c r="W85" i="15" s="1"/>
  <c r="V85" i="15"/>
  <c r="U85" i="15"/>
  <c r="Y84" i="15"/>
  <c r="W84" i="15" s="1"/>
  <c r="V84" i="15"/>
  <c r="U84" i="15"/>
  <c r="Y83" i="15"/>
  <c r="W83" i="15" s="1"/>
  <c r="V83" i="15"/>
  <c r="U83" i="15"/>
  <c r="Y82" i="15"/>
  <c r="W82" i="15" s="1"/>
  <c r="V82" i="15"/>
  <c r="U82" i="15"/>
  <c r="Y81" i="15"/>
  <c r="W81" i="15" s="1"/>
  <c r="V81" i="15"/>
  <c r="U81" i="15"/>
  <c r="Y80" i="15"/>
  <c r="W80" i="15" s="1"/>
  <c r="V80" i="15"/>
  <c r="U80" i="15"/>
  <c r="Y79" i="15"/>
  <c r="W79" i="15" s="1"/>
  <c r="V79" i="15"/>
  <c r="U79" i="15"/>
  <c r="Y78" i="15"/>
  <c r="W78" i="15" s="1"/>
  <c r="V78" i="15"/>
  <c r="U78" i="15"/>
  <c r="Y77" i="15"/>
  <c r="V77" i="15"/>
  <c r="U77" i="15"/>
  <c r="Y76" i="15"/>
  <c r="W76" i="15" s="1"/>
  <c r="V76" i="15"/>
  <c r="U76" i="15"/>
  <c r="Y75" i="15"/>
  <c r="W75" i="15" s="1"/>
  <c r="V75" i="15"/>
  <c r="U75" i="15"/>
  <c r="Y74" i="15"/>
  <c r="W74" i="15" s="1"/>
  <c r="V74" i="15"/>
  <c r="U74" i="15"/>
  <c r="Y73" i="15"/>
  <c r="W73" i="15" s="1"/>
  <c r="V73" i="15"/>
  <c r="U73" i="15"/>
  <c r="Y72" i="15"/>
  <c r="W72" i="15" s="1"/>
  <c r="V72" i="15"/>
  <c r="U72" i="15"/>
  <c r="Y71" i="15"/>
  <c r="V71" i="15"/>
  <c r="U71" i="15"/>
  <c r="Y70" i="15"/>
  <c r="W70" i="15" s="1"/>
  <c r="V70" i="15"/>
  <c r="U70" i="15"/>
  <c r="Y69" i="15"/>
  <c r="W69" i="15" s="1"/>
  <c r="V69" i="15"/>
  <c r="U69" i="15"/>
  <c r="Y68" i="15"/>
  <c r="V68" i="15"/>
  <c r="U68" i="15"/>
  <c r="Y67" i="15"/>
  <c r="W67" i="15" s="1"/>
  <c r="V67" i="15"/>
  <c r="U67" i="15"/>
  <c r="Y66" i="15"/>
  <c r="W66" i="15" s="1"/>
  <c r="V66" i="15"/>
  <c r="U66" i="15"/>
  <c r="Y65" i="15"/>
  <c r="V65" i="15"/>
  <c r="U65" i="15"/>
  <c r="Y64" i="15"/>
  <c r="V64" i="15"/>
  <c r="U64" i="15"/>
  <c r="Y63" i="15"/>
  <c r="V63" i="15"/>
  <c r="U63" i="15"/>
  <c r="Y62" i="15"/>
  <c r="V62" i="15"/>
  <c r="U62" i="15"/>
  <c r="Y61" i="15"/>
  <c r="V61" i="15"/>
  <c r="U61" i="15"/>
  <c r="Y60" i="15"/>
  <c r="V60" i="15"/>
  <c r="U60" i="15"/>
  <c r="Y59" i="15"/>
  <c r="V59" i="15"/>
  <c r="U59" i="15"/>
  <c r="Y58" i="15"/>
  <c r="V58" i="15"/>
  <c r="U58" i="15"/>
  <c r="Y57" i="15"/>
  <c r="V57" i="15"/>
  <c r="U57" i="15"/>
  <c r="Y56" i="15"/>
  <c r="V56" i="15"/>
  <c r="U56" i="15"/>
  <c r="Y55" i="15"/>
  <c r="V55" i="15"/>
  <c r="U55" i="15"/>
  <c r="Y54" i="15"/>
  <c r="V54" i="15"/>
  <c r="U54" i="15"/>
  <c r="Y53" i="15"/>
  <c r="V53" i="15"/>
  <c r="U53" i="15"/>
  <c r="Y52" i="15"/>
  <c r="V52" i="15"/>
  <c r="U52" i="15"/>
  <c r="Y51" i="15"/>
  <c r="V51" i="15"/>
  <c r="U51" i="15"/>
  <c r="Y50" i="15"/>
  <c r="V50" i="15"/>
  <c r="U50" i="15"/>
  <c r="Y49" i="15"/>
  <c r="V49" i="15"/>
  <c r="U49" i="15"/>
  <c r="Y48" i="15"/>
  <c r="V48" i="15"/>
  <c r="U48" i="15"/>
  <c r="Y47" i="15"/>
  <c r="V47" i="15"/>
  <c r="U47" i="15"/>
  <c r="Y46" i="15"/>
  <c r="V46" i="15"/>
  <c r="U46" i="15"/>
  <c r="Y45" i="15"/>
  <c r="V45" i="15"/>
  <c r="U45" i="15"/>
  <c r="Y44" i="15"/>
  <c r="V44" i="15"/>
  <c r="U44" i="15"/>
  <c r="Y43" i="15"/>
  <c r="V43" i="15"/>
  <c r="U43" i="15"/>
  <c r="Y42" i="15"/>
  <c r="V42" i="15"/>
  <c r="U42" i="15"/>
  <c r="Y41" i="15"/>
  <c r="V41" i="15"/>
  <c r="U41" i="15"/>
  <c r="Y40" i="15"/>
  <c r="V40" i="15"/>
  <c r="U40" i="15"/>
  <c r="Y39" i="15"/>
  <c r="V39" i="15"/>
  <c r="U39" i="15"/>
  <c r="Y38" i="15"/>
  <c r="V38" i="15"/>
  <c r="U38" i="15"/>
  <c r="Y37" i="15"/>
  <c r="V37" i="15"/>
  <c r="U37" i="15"/>
  <c r="Y36" i="15"/>
  <c r="V36" i="15"/>
  <c r="U36" i="15"/>
  <c r="Y35" i="15"/>
  <c r="V35" i="15"/>
  <c r="U35" i="15"/>
  <c r="Y34" i="15"/>
  <c r="V34" i="15"/>
  <c r="U34" i="15"/>
  <c r="Y33" i="15"/>
  <c r="V33" i="15"/>
  <c r="U33" i="15"/>
  <c r="Y32" i="15"/>
  <c r="V32" i="15"/>
  <c r="U32" i="15"/>
  <c r="Y31" i="15"/>
  <c r="V31" i="15"/>
  <c r="U31" i="15"/>
  <c r="Y30" i="15"/>
  <c r="V30" i="15"/>
  <c r="U30" i="15"/>
  <c r="Y29" i="15"/>
  <c r="V29" i="15"/>
  <c r="U29" i="15"/>
  <c r="Y28" i="15"/>
  <c r="V28" i="15"/>
  <c r="U28" i="15"/>
  <c r="Y27" i="15"/>
  <c r="V27" i="15"/>
  <c r="U27" i="15"/>
  <c r="Y26" i="15"/>
  <c r="V26" i="15"/>
  <c r="U26" i="15"/>
  <c r="Y25" i="15"/>
  <c r="V25" i="15"/>
  <c r="U25" i="15"/>
  <c r="Y24" i="15"/>
  <c r="V24" i="15"/>
  <c r="U24" i="15"/>
  <c r="Y23" i="15"/>
  <c r="V23" i="15"/>
  <c r="U23" i="15"/>
  <c r="Y22" i="15"/>
  <c r="V22" i="15"/>
  <c r="U22" i="15"/>
  <c r="Y21" i="15"/>
  <c r="V21" i="15"/>
  <c r="U21" i="15"/>
  <c r="Y20" i="15"/>
  <c r="V20" i="15"/>
  <c r="U20" i="15"/>
  <c r="Y19" i="15"/>
  <c r="V19" i="15"/>
  <c r="U19" i="15"/>
  <c r="Y18" i="15"/>
  <c r="V18" i="15"/>
  <c r="U18" i="15"/>
  <c r="Y17" i="15"/>
  <c r="V17" i="15"/>
  <c r="U17" i="15"/>
  <c r="Y16" i="15"/>
  <c r="V16" i="15"/>
  <c r="U16" i="15"/>
  <c r="Y15" i="15"/>
  <c r="V15" i="15"/>
  <c r="U15" i="15"/>
  <c r="Y14" i="15"/>
  <c r="V14" i="15"/>
  <c r="U14" i="15"/>
  <c r="Y13" i="15"/>
  <c r="V13" i="15"/>
  <c r="U13" i="15"/>
  <c r="Y12" i="15"/>
  <c r="V12" i="15"/>
  <c r="U12" i="15"/>
  <c r="Y11" i="15"/>
  <c r="V11" i="15"/>
  <c r="U11" i="15"/>
  <c r="Y10" i="15"/>
  <c r="V10" i="15"/>
  <c r="U10" i="15"/>
  <c r="Y9" i="15"/>
  <c r="V9" i="15"/>
  <c r="U9" i="15"/>
  <c r="Y8" i="15"/>
  <c r="V8" i="15"/>
  <c r="U8" i="15"/>
  <c r="Y7" i="15"/>
  <c r="V7" i="15"/>
  <c r="U7" i="15"/>
  <c r="Y6" i="15"/>
  <c r="V6" i="15"/>
  <c r="U6" i="15"/>
  <c r="Y5" i="15"/>
  <c r="V5" i="15"/>
  <c r="U5" i="15"/>
  <c r="Y4" i="15"/>
  <c r="V4" i="15"/>
  <c r="U4" i="15"/>
  <c r="Y3" i="15"/>
  <c r="V3" i="15"/>
  <c r="U3" i="15"/>
  <c r="Y2" i="15"/>
  <c r="W2" i="15" s="1"/>
  <c r="V2" i="15"/>
  <c r="U2" i="15"/>
  <c r="Y222" i="14"/>
  <c r="W222" i="14" s="1"/>
  <c r="V222" i="14"/>
  <c r="U222" i="14"/>
  <c r="Y221" i="14"/>
  <c r="W221" i="14" s="1"/>
  <c r="V221" i="14"/>
  <c r="U221" i="14"/>
  <c r="Y220" i="14"/>
  <c r="W220" i="14" s="1"/>
  <c r="V220" i="14"/>
  <c r="U220" i="14"/>
  <c r="Y219" i="14"/>
  <c r="W219" i="14" s="1"/>
  <c r="V219" i="14"/>
  <c r="U219" i="14"/>
  <c r="Y218" i="14"/>
  <c r="W218" i="14" s="1"/>
  <c r="V218" i="14"/>
  <c r="U218" i="14"/>
  <c r="Y217" i="14"/>
  <c r="W217" i="14" s="1"/>
  <c r="V217" i="14"/>
  <c r="U217" i="14"/>
  <c r="Y216" i="14"/>
  <c r="W216" i="14" s="1"/>
  <c r="V216" i="14"/>
  <c r="U216" i="14"/>
  <c r="Y215" i="14"/>
  <c r="W215" i="14" s="1"/>
  <c r="V215" i="14"/>
  <c r="U215" i="14"/>
  <c r="Y214" i="14"/>
  <c r="W214" i="14" s="1"/>
  <c r="V214" i="14"/>
  <c r="U214" i="14"/>
  <c r="Y213" i="14"/>
  <c r="W213" i="14" s="1"/>
  <c r="V213" i="14"/>
  <c r="U213" i="14"/>
  <c r="Y212" i="14"/>
  <c r="W212" i="14" s="1"/>
  <c r="V212" i="14"/>
  <c r="U212" i="14"/>
  <c r="Y211" i="14"/>
  <c r="W211" i="14" s="1"/>
  <c r="V211" i="14"/>
  <c r="U211" i="14"/>
  <c r="Y210" i="14"/>
  <c r="W210" i="14" s="1"/>
  <c r="V210" i="14"/>
  <c r="U210" i="14"/>
  <c r="Y209" i="14"/>
  <c r="W209" i="14" s="1"/>
  <c r="V209" i="14"/>
  <c r="U209" i="14"/>
  <c r="Y208" i="14"/>
  <c r="W208" i="14" s="1"/>
  <c r="V208" i="14"/>
  <c r="U208" i="14"/>
  <c r="Y207" i="14"/>
  <c r="W207" i="14" s="1"/>
  <c r="V207" i="14"/>
  <c r="U207" i="14"/>
  <c r="Y206" i="14"/>
  <c r="W206" i="14" s="1"/>
  <c r="V206" i="14"/>
  <c r="U206" i="14"/>
  <c r="Y205" i="14"/>
  <c r="W205" i="14" s="1"/>
  <c r="V205" i="14"/>
  <c r="U205" i="14"/>
  <c r="Y204" i="14"/>
  <c r="W204" i="14" s="1"/>
  <c r="V204" i="14"/>
  <c r="U204" i="14"/>
  <c r="Y203" i="14"/>
  <c r="W203" i="14" s="1"/>
  <c r="V203" i="14"/>
  <c r="U203" i="14"/>
  <c r="Y202" i="14"/>
  <c r="W202" i="14" s="1"/>
  <c r="V202" i="14"/>
  <c r="U202" i="14"/>
  <c r="Y201" i="14"/>
  <c r="W201" i="14" s="1"/>
  <c r="V201" i="14"/>
  <c r="U201" i="14"/>
  <c r="Y200" i="14"/>
  <c r="W200" i="14" s="1"/>
  <c r="V200" i="14"/>
  <c r="U200" i="14"/>
  <c r="Y199" i="14"/>
  <c r="W199" i="14" s="1"/>
  <c r="V199" i="14"/>
  <c r="U199" i="14"/>
  <c r="Y198" i="14"/>
  <c r="W198" i="14" s="1"/>
  <c r="V198" i="14"/>
  <c r="U198" i="14"/>
  <c r="Y197" i="14"/>
  <c r="W197" i="14" s="1"/>
  <c r="V197" i="14"/>
  <c r="U197" i="14"/>
  <c r="Y196" i="14"/>
  <c r="W196" i="14" s="1"/>
  <c r="V196" i="14"/>
  <c r="U196" i="14"/>
  <c r="Y195" i="14"/>
  <c r="W195" i="14" s="1"/>
  <c r="V195" i="14"/>
  <c r="U195" i="14"/>
  <c r="Y194" i="14"/>
  <c r="W194" i="14" s="1"/>
  <c r="V194" i="14"/>
  <c r="U194" i="14"/>
  <c r="Y193" i="14"/>
  <c r="W193" i="14" s="1"/>
  <c r="V193" i="14"/>
  <c r="U193" i="14"/>
  <c r="Y192" i="14"/>
  <c r="W192" i="14" s="1"/>
  <c r="V192" i="14"/>
  <c r="U192" i="14"/>
  <c r="Y191" i="14"/>
  <c r="W191" i="14" s="1"/>
  <c r="V191" i="14"/>
  <c r="U191" i="14"/>
  <c r="Y190" i="14"/>
  <c r="W190" i="14" s="1"/>
  <c r="V190" i="14"/>
  <c r="U190" i="14"/>
  <c r="Y189" i="14"/>
  <c r="W189" i="14" s="1"/>
  <c r="V189" i="14"/>
  <c r="U189" i="14"/>
  <c r="Y188" i="14"/>
  <c r="W188" i="14" s="1"/>
  <c r="V188" i="14"/>
  <c r="U188" i="14"/>
  <c r="Y187" i="14"/>
  <c r="W187" i="14" s="1"/>
  <c r="V187" i="14"/>
  <c r="U187" i="14"/>
  <c r="Y186" i="14"/>
  <c r="W186" i="14" s="1"/>
  <c r="V186" i="14"/>
  <c r="U186" i="14"/>
  <c r="Y185" i="14"/>
  <c r="W185" i="14" s="1"/>
  <c r="V185" i="14"/>
  <c r="U185" i="14"/>
  <c r="Y184" i="14"/>
  <c r="W184" i="14" s="1"/>
  <c r="V184" i="14"/>
  <c r="U184" i="14"/>
  <c r="Y183" i="14"/>
  <c r="W183" i="14" s="1"/>
  <c r="V183" i="14"/>
  <c r="U183" i="14"/>
  <c r="Y182" i="14"/>
  <c r="W182" i="14" s="1"/>
  <c r="V182" i="14"/>
  <c r="U182" i="14"/>
  <c r="Y181" i="14"/>
  <c r="W181" i="14" s="1"/>
  <c r="V181" i="14"/>
  <c r="U181" i="14"/>
  <c r="Y180" i="14"/>
  <c r="W180" i="14" s="1"/>
  <c r="V180" i="14"/>
  <c r="U180" i="14"/>
  <c r="Y179" i="14"/>
  <c r="W179" i="14" s="1"/>
  <c r="V179" i="14"/>
  <c r="U179" i="14"/>
  <c r="Y178" i="14"/>
  <c r="W178" i="14" s="1"/>
  <c r="V178" i="14"/>
  <c r="U178" i="14"/>
  <c r="Y177" i="14"/>
  <c r="W177" i="14" s="1"/>
  <c r="V177" i="14"/>
  <c r="U177" i="14"/>
  <c r="Y176" i="14"/>
  <c r="W176" i="14" s="1"/>
  <c r="V176" i="14"/>
  <c r="U176" i="14"/>
  <c r="Y175" i="14"/>
  <c r="W175" i="14" s="1"/>
  <c r="V175" i="14"/>
  <c r="U175" i="14"/>
  <c r="Y174" i="14"/>
  <c r="W174" i="14" s="1"/>
  <c r="V174" i="14"/>
  <c r="U174" i="14"/>
  <c r="Y173" i="14"/>
  <c r="W173" i="14" s="1"/>
  <c r="V173" i="14"/>
  <c r="U173" i="14"/>
  <c r="Y172" i="14"/>
  <c r="W172" i="14" s="1"/>
  <c r="V172" i="14"/>
  <c r="U172" i="14"/>
  <c r="Y171" i="14"/>
  <c r="W171" i="14" s="1"/>
  <c r="V171" i="14"/>
  <c r="U171" i="14"/>
  <c r="Y170" i="14"/>
  <c r="W170" i="14" s="1"/>
  <c r="V170" i="14"/>
  <c r="U170" i="14"/>
  <c r="Y169" i="14"/>
  <c r="W169" i="14" s="1"/>
  <c r="V169" i="14"/>
  <c r="U169" i="14"/>
  <c r="Y168" i="14"/>
  <c r="W168" i="14" s="1"/>
  <c r="V168" i="14"/>
  <c r="U168" i="14"/>
  <c r="Y167" i="14"/>
  <c r="W167" i="14" s="1"/>
  <c r="V167" i="14"/>
  <c r="U167" i="14"/>
  <c r="Y166" i="14"/>
  <c r="W166" i="14" s="1"/>
  <c r="V166" i="14"/>
  <c r="U166" i="14"/>
  <c r="Y165" i="14"/>
  <c r="W165" i="14" s="1"/>
  <c r="V165" i="14"/>
  <c r="U165" i="14"/>
  <c r="Y164" i="14"/>
  <c r="W164" i="14" s="1"/>
  <c r="V164" i="14"/>
  <c r="U164" i="14"/>
  <c r="Y163" i="14"/>
  <c r="W163" i="14" s="1"/>
  <c r="V163" i="14"/>
  <c r="U163" i="14"/>
  <c r="Y162" i="14"/>
  <c r="W162" i="14" s="1"/>
  <c r="V162" i="14"/>
  <c r="U162" i="14"/>
  <c r="Y161" i="14"/>
  <c r="W161" i="14" s="1"/>
  <c r="V161" i="14"/>
  <c r="U161" i="14"/>
  <c r="Y160" i="14"/>
  <c r="W160" i="14" s="1"/>
  <c r="V160" i="14"/>
  <c r="U160" i="14"/>
  <c r="Y159" i="14"/>
  <c r="W159" i="14" s="1"/>
  <c r="V159" i="14"/>
  <c r="U159" i="14"/>
  <c r="Y158" i="14"/>
  <c r="W158" i="14" s="1"/>
  <c r="V158" i="14"/>
  <c r="U158" i="14"/>
  <c r="Y157" i="14"/>
  <c r="W157" i="14" s="1"/>
  <c r="V157" i="14"/>
  <c r="U157" i="14"/>
  <c r="Y156" i="14"/>
  <c r="W156" i="14" s="1"/>
  <c r="V156" i="14"/>
  <c r="U156" i="14"/>
  <c r="Y155" i="14"/>
  <c r="W155" i="14" s="1"/>
  <c r="V155" i="14"/>
  <c r="U155" i="14"/>
  <c r="Y154" i="14"/>
  <c r="W154" i="14" s="1"/>
  <c r="V154" i="14"/>
  <c r="U154" i="14"/>
  <c r="Y153" i="14"/>
  <c r="W153" i="14" s="1"/>
  <c r="V153" i="14"/>
  <c r="U153" i="14"/>
  <c r="Y152" i="14"/>
  <c r="W152" i="14" s="1"/>
  <c r="V152" i="14"/>
  <c r="U152" i="14"/>
  <c r="Y151" i="14"/>
  <c r="W151" i="14" s="1"/>
  <c r="V151" i="14"/>
  <c r="U151" i="14"/>
  <c r="Y150" i="14"/>
  <c r="W150" i="14" s="1"/>
  <c r="V150" i="14"/>
  <c r="U150" i="14"/>
  <c r="Y149" i="14"/>
  <c r="W149" i="14" s="1"/>
  <c r="V149" i="14"/>
  <c r="U149" i="14"/>
  <c r="Y148" i="14"/>
  <c r="W148" i="14" s="1"/>
  <c r="V148" i="14"/>
  <c r="U148" i="14"/>
  <c r="Y147" i="14"/>
  <c r="W147" i="14" s="1"/>
  <c r="V147" i="14"/>
  <c r="U147" i="14"/>
  <c r="Y146" i="14"/>
  <c r="W146" i="14" s="1"/>
  <c r="V146" i="14"/>
  <c r="U146" i="14"/>
  <c r="Y145" i="14"/>
  <c r="W145" i="14" s="1"/>
  <c r="V145" i="14"/>
  <c r="U145" i="14"/>
  <c r="Y144" i="14"/>
  <c r="W144" i="14" s="1"/>
  <c r="V144" i="14"/>
  <c r="U144" i="14"/>
  <c r="Y143" i="14"/>
  <c r="W143" i="14" s="1"/>
  <c r="V143" i="14"/>
  <c r="U143" i="14"/>
  <c r="Y142" i="14"/>
  <c r="W142" i="14" s="1"/>
  <c r="V142" i="14"/>
  <c r="U142" i="14"/>
  <c r="Y141" i="14"/>
  <c r="W141" i="14" s="1"/>
  <c r="V141" i="14"/>
  <c r="U141" i="14"/>
  <c r="Y140" i="14"/>
  <c r="W140" i="14" s="1"/>
  <c r="V140" i="14"/>
  <c r="U140" i="14"/>
  <c r="Y139" i="14"/>
  <c r="W139" i="14" s="1"/>
  <c r="V139" i="14"/>
  <c r="U139" i="14"/>
  <c r="Y138" i="14"/>
  <c r="W138" i="14" s="1"/>
  <c r="V138" i="14"/>
  <c r="U138" i="14"/>
  <c r="Y137" i="14"/>
  <c r="W137" i="14" s="1"/>
  <c r="V137" i="14"/>
  <c r="U137" i="14"/>
  <c r="Y136" i="14"/>
  <c r="W136" i="14" s="1"/>
  <c r="V136" i="14"/>
  <c r="U136" i="14"/>
  <c r="Y135" i="14"/>
  <c r="W135" i="14" s="1"/>
  <c r="V135" i="14"/>
  <c r="U135" i="14"/>
  <c r="Y134" i="14"/>
  <c r="W134" i="14" s="1"/>
  <c r="V134" i="14"/>
  <c r="U134" i="14"/>
  <c r="Y133" i="14"/>
  <c r="W133" i="14" s="1"/>
  <c r="V133" i="14"/>
  <c r="U133" i="14"/>
  <c r="Y132" i="14"/>
  <c r="W132" i="14" s="1"/>
  <c r="V132" i="14"/>
  <c r="U132" i="14"/>
  <c r="Y131" i="14"/>
  <c r="W131" i="14" s="1"/>
  <c r="V131" i="14"/>
  <c r="U131" i="14"/>
  <c r="Y130" i="14"/>
  <c r="W130" i="14" s="1"/>
  <c r="V130" i="14"/>
  <c r="U130" i="14"/>
  <c r="Y129" i="14"/>
  <c r="W129" i="14" s="1"/>
  <c r="V129" i="14"/>
  <c r="U129" i="14"/>
  <c r="Y128" i="14"/>
  <c r="W128" i="14" s="1"/>
  <c r="V128" i="14"/>
  <c r="U128" i="14"/>
  <c r="Y127" i="14"/>
  <c r="W127" i="14" s="1"/>
  <c r="V127" i="14"/>
  <c r="U127" i="14"/>
  <c r="Y126" i="14"/>
  <c r="W126" i="14" s="1"/>
  <c r="V126" i="14"/>
  <c r="U126" i="14"/>
  <c r="Y125" i="14"/>
  <c r="W125" i="14" s="1"/>
  <c r="V125" i="14"/>
  <c r="U125" i="14"/>
  <c r="Y124" i="14"/>
  <c r="W124" i="14" s="1"/>
  <c r="V124" i="14"/>
  <c r="U124" i="14"/>
  <c r="Y123" i="14"/>
  <c r="W123" i="14" s="1"/>
  <c r="V123" i="14"/>
  <c r="U123" i="14"/>
  <c r="Y122" i="14"/>
  <c r="W122" i="14" s="1"/>
  <c r="V122" i="14"/>
  <c r="U122" i="14"/>
  <c r="Y121" i="14"/>
  <c r="W121" i="14" s="1"/>
  <c r="V121" i="14"/>
  <c r="U121" i="14"/>
  <c r="Y120" i="14"/>
  <c r="W120" i="14" s="1"/>
  <c r="V120" i="14"/>
  <c r="U120" i="14"/>
  <c r="Y119" i="14"/>
  <c r="W119" i="14" s="1"/>
  <c r="V119" i="14"/>
  <c r="U119" i="14"/>
  <c r="Y118" i="14"/>
  <c r="W118" i="14" s="1"/>
  <c r="V118" i="14"/>
  <c r="U118" i="14"/>
  <c r="Y117" i="14"/>
  <c r="W117" i="14" s="1"/>
  <c r="V117" i="14"/>
  <c r="U117" i="14"/>
  <c r="Y116" i="14"/>
  <c r="W116" i="14" s="1"/>
  <c r="V116" i="14"/>
  <c r="U116" i="14"/>
  <c r="Y115" i="14"/>
  <c r="W115" i="14" s="1"/>
  <c r="V115" i="14"/>
  <c r="U115" i="14"/>
  <c r="Y114" i="14"/>
  <c r="W114" i="14" s="1"/>
  <c r="V114" i="14"/>
  <c r="U114" i="14"/>
  <c r="Y113" i="14"/>
  <c r="W113" i="14" s="1"/>
  <c r="V113" i="14"/>
  <c r="U113" i="14"/>
  <c r="Y112" i="14"/>
  <c r="W112" i="14" s="1"/>
  <c r="V112" i="14"/>
  <c r="U112" i="14"/>
  <c r="Y111" i="14"/>
  <c r="W111" i="14" s="1"/>
  <c r="V111" i="14"/>
  <c r="U111" i="14"/>
  <c r="Y110" i="14"/>
  <c r="W110" i="14" s="1"/>
  <c r="V110" i="14"/>
  <c r="U110" i="14"/>
  <c r="Y109" i="14"/>
  <c r="W109" i="14" s="1"/>
  <c r="V109" i="14"/>
  <c r="U109" i="14"/>
  <c r="Y108" i="14"/>
  <c r="W108" i="14" s="1"/>
  <c r="V108" i="14"/>
  <c r="U108" i="14"/>
  <c r="Y107" i="14"/>
  <c r="W107" i="14" s="1"/>
  <c r="V107" i="14"/>
  <c r="U107" i="14"/>
  <c r="Y106" i="14"/>
  <c r="W106" i="14" s="1"/>
  <c r="V106" i="14"/>
  <c r="U106" i="14"/>
  <c r="Y105" i="14"/>
  <c r="W105" i="14" s="1"/>
  <c r="V105" i="14"/>
  <c r="U105" i="14"/>
  <c r="Y104" i="14"/>
  <c r="W104" i="14" s="1"/>
  <c r="V104" i="14"/>
  <c r="U104" i="14"/>
  <c r="Y103" i="14"/>
  <c r="W103" i="14" s="1"/>
  <c r="V103" i="14"/>
  <c r="U103" i="14"/>
  <c r="Y102" i="14"/>
  <c r="W102" i="14" s="1"/>
  <c r="V102" i="14"/>
  <c r="U102" i="14"/>
  <c r="Y101" i="14"/>
  <c r="W101" i="14" s="1"/>
  <c r="V101" i="14"/>
  <c r="U101" i="14"/>
  <c r="Y100" i="14"/>
  <c r="W100" i="14" s="1"/>
  <c r="V100" i="14"/>
  <c r="U100" i="14"/>
  <c r="Y99" i="14"/>
  <c r="W99" i="14" s="1"/>
  <c r="V99" i="14"/>
  <c r="U99" i="14"/>
  <c r="Y98" i="14"/>
  <c r="W98" i="14" s="1"/>
  <c r="V98" i="14"/>
  <c r="U98" i="14"/>
  <c r="Y97" i="14"/>
  <c r="W97" i="14" s="1"/>
  <c r="V97" i="14"/>
  <c r="U97" i="14"/>
  <c r="Y96" i="14"/>
  <c r="W96" i="14" s="1"/>
  <c r="V96" i="14"/>
  <c r="U96" i="14"/>
  <c r="Y95" i="14"/>
  <c r="W95" i="14" s="1"/>
  <c r="V95" i="14"/>
  <c r="U95" i="14"/>
  <c r="Y94" i="14"/>
  <c r="W94" i="14" s="1"/>
  <c r="V94" i="14"/>
  <c r="U94" i="14"/>
  <c r="Y93" i="14"/>
  <c r="W93" i="14" s="1"/>
  <c r="V93" i="14"/>
  <c r="U93" i="14"/>
  <c r="Y92" i="14"/>
  <c r="W92" i="14" s="1"/>
  <c r="V92" i="14"/>
  <c r="U92" i="14"/>
  <c r="Y91" i="14"/>
  <c r="W91" i="14" s="1"/>
  <c r="V91" i="14"/>
  <c r="U91" i="14"/>
  <c r="Y90" i="14"/>
  <c r="W90" i="14" s="1"/>
  <c r="V90" i="14"/>
  <c r="U90" i="14"/>
  <c r="Y89" i="14"/>
  <c r="W89" i="14" s="1"/>
  <c r="V89" i="14"/>
  <c r="U89" i="14"/>
  <c r="Y88" i="14"/>
  <c r="W88" i="14" s="1"/>
  <c r="V88" i="14"/>
  <c r="U88" i="14"/>
  <c r="Y87" i="14"/>
  <c r="W87" i="14" s="1"/>
  <c r="V87" i="14"/>
  <c r="U87" i="14"/>
  <c r="Y86" i="14"/>
  <c r="W86" i="14" s="1"/>
  <c r="V86" i="14"/>
  <c r="U86" i="14"/>
  <c r="Y85" i="14"/>
  <c r="W85" i="14" s="1"/>
  <c r="V85" i="14"/>
  <c r="U85" i="14"/>
  <c r="Y84" i="14"/>
  <c r="W84" i="14" s="1"/>
  <c r="V84" i="14"/>
  <c r="U84" i="14"/>
  <c r="Y83" i="14"/>
  <c r="W83" i="14" s="1"/>
  <c r="V83" i="14"/>
  <c r="U83" i="14"/>
  <c r="Y82" i="14"/>
  <c r="W82" i="14" s="1"/>
  <c r="V82" i="14"/>
  <c r="U82" i="14"/>
  <c r="Y81" i="14"/>
  <c r="W81" i="14" s="1"/>
  <c r="V81" i="14"/>
  <c r="U81" i="14"/>
  <c r="Y80" i="14"/>
  <c r="W80" i="14" s="1"/>
  <c r="V80" i="14"/>
  <c r="U80" i="14"/>
  <c r="Y79" i="14"/>
  <c r="W79" i="14" s="1"/>
  <c r="V79" i="14"/>
  <c r="U79" i="14"/>
  <c r="Y78" i="14"/>
  <c r="W78" i="14" s="1"/>
  <c r="V78" i="14"/>
  <c r="U78" i="14"/>
  <c r="Y77" i="14"/>
  <c r="W77" i="14" s="1"/>
  <c r="V77" i="14"/>
  <c r="U77" i="14"/>
  <c r="Y76" i="14"/>
  <c r="W76" i="14" s="1"/>
  <c r="V76" i="14"/>
  <c r="U76" i="14"/>
  <c r="Y75" i="14"/>
  <c r="V75" i="14"/>
  <c r="U75" i="14"/>
  <c r="Y74" i="14"/>
  <c r="W74" i="14" s="1"/>
  <c r="V74" i="14"/>
  <c r="U74" i="14"/>
  <c r="Y73" i="14"/>
  <c r="W73" i="14" s="1"/>
  <c r="V73" i="14"/>
  <c r="U73" i="14"/>
  <c r="Y72" i="14"/>
  <c r="W72" i="14" s="1"/>
  <c r="V72" i="14"/>
  <c r="U72" i="14"/>
  <c r="Y71" i="14"/>
  <c r="W71" i="14" s="1"/>
  <c r="V71" i="14"/>
  <c r="U71" i="14"/>
  <c r="Y70" i="14"/>
  <c r="W70" i="14" s="1"/>
  <c r="V70" i="14"/>
  <c r="U70" i="14"/>
  <c r="Y69" i="14"/>
  <c r="W69" i="14" s="1"/>
  <c r="V69" i="14"/>
  <c r="U69" i="14"/>
  <c r="Y68" i="14"/>
  <c r="W68" i="14" s="1"/>
  <c r="V68" i="14"/>
  <c r="U68" i="14"/>
  <c r="Y67" i="14"/>
  <c r="W67" i="14" s="1"/>
  <c r="V67" i="14"/>
  <c r="U67" i="14"/>
  <c r="Y66" i="14"/>
  <c r="W66" i="14" s="1"/>
  <c r="V66" i="14"/>
  <c r="U66" i="14"/>
  <c r="Y65" i="14"/>
  <c r="W65" i="14" s="1"/>
  <c r="V65" i="14"/>
  <c r="U65" i="14"/>
  <c r="Y64" i="14"/>
  <c r="W64" i="14" s="1"/>
  <c r="V64" i="14"/>
  <c r="U64" i="14"/>
  <c r="Y63" i="14"/>
  <c r="W63" i="14" s="1"/>
  <c r="V63" i="14"/>
  <c r="U63" i="14"/>
  <c r="Y62" i="14"/>
  <c r="W62" i="14" s="1"/>
  <c r="V62" i="14"/>
  <c r="U62" i="14"/>
  <c r="Y61" i="14"/>
  <c r="W61" i="14" s="1"/>
  <c r="V61" i="14"/>
  <c r="U61" i="14"/>
  <c r="Y60" i="14"/>
  <c r="W60" i="14" s="1"/>
  <c r="V60" i="14"/>
  <c r="U60" i="14"/>
  <c r="Y59" i="14"/>
  <c r="W59" i="14" s="1"/>
  <c r="V59" i="14"/>
  <c r="U59" i="14"/>
  <c r="Y58" i="14"/>
  <c r="W58" i="14" s="1"/>
  <c r="V58" i="14"/>
  <c r="U58" i="14"/>
  <c r="Y57" i="14"/>
  <c r="V57" i="14"/>
  <c r="U57" i="14"/>
  <c r="Y56" i="14"/>
  <c r="W56" i="14" s="1"/>
  <c r="V56" i="14"/>
  <c r="U56" i="14"/>
  <c r="Y55" i="14"/>
  <c r="W55" i="14" s="1"/>
  <c r="V55" i="14"/>
  <c r="U55" i="14"/>
  <c r="Y54" i="14"/>
  <c r="V54" i="14"/>
  <c r="U54" i="14"/>
  <c r="Y53" i="14"/>
  <c r="V53" i="14"/>
  <c r="U53" i="14"/>
  <c r="Y52" i="14"/>
  <c r="V52" i="14"/>
  <c r="U52" i="14"/>
  <c r="Y51" i="14"/>
  <c r="V51" i="14"/>
  <c r="U51" i="14"/>
  <c r="Y50" i="14"/>
  <c r="V50" i="14"/>
  <c r="U50" i="14"/>
  <c r="Y49" i="14"/>
  <c r="V49" i="14"/>
  <c r="U49" i="14"/>
  <c r="Y48" i="14"/>
  <c r="V48" i="14"/>
  <c r="U48" i="14"/>
  <c r="Y47" i="14"/>
  <c r="V47" i="14"/>
  <c r="U47" i="14"/>
  <c r="Y46" i="14"/>
  <c r="V46" i="14"/>
  <c r="U46" i="14"/>
  <c r="Y45" i="14"/>
  <c r="V45" i="14"/>
  <c r="U45" i="14"/>
  <c r="Y44" i="14"/>
  <c r="V44" i="14"/>
  <c r="U44" i="14"/>
  <c r="Y43" i="14"/>
  <c r="V43" i="14"/>
  <c r="U43" i="14"/>
  <c r="Y42" i="14"/>
  <c r="V42" i="14"/>
  <c r="U42" i="14"/>
  <c r="Y41" i="14"/>
  <c r="V41" i="14"/>
  <c r="U41" i="14"/>
  <c r="Y40" i="14"/>
  <c r="V40" i="14"/>
  <c r="U40" i="14"/>
  <c r="Y39" i="14"/>
  <c r="V39" i="14"/>
  <c r="U39" i="14"/>
  <c r="Y38" i="14"/>
  <c r="V38" i="14"/>
  <c r="U38" i="14"/>
  <c r="Y37" i="14"/>
  <c r="V37" i="14"/>
  <c r="U37" i="14"/>
  <c r="Y36" i="14"/>
  <c r="V36" i="14"/>
  <c r="U36" i="14"/>
  <c r="Y35" i="14"/>
  <c r="V35" i="14"/>
  <c r="U35" i="14"/>
  <c r="Y34" i="14"/>
  <c r="V34" i="14"/>
  <c r="U34" i="14"/>
  <c r="Y33" i="14"/>
  <c r="V33" i="14"/>
  <c r="U33" i="14"/>
  <c r="Y32" i="14"/>
  <c r="V32" i="14"/>
  <c r="U32" i="14"/>
  <c r="Y31" i="14"/>
  <c r="V31" i="14"/>
  <c r="U31" i="14"/>
  <c r="Y30" i="14"/>
  <c r="V30" i="14"/>
  <c r="U30" i="14"/>
  <c r="Y29" i="14"/>
  <c r="V29" i="14"/>
  <c r="U29" i="14"/>
  <c r="Y28" i="14"/>
  <c r="V28" i="14"/>
  <c r="U28" i="14"/>
  <c r="Y27" i="14"/>
  <c r="V27" i="14"/>
  <c r="U27" i="14"/>
  <c r="Y26" i="14"/>
  <c r="V26" i="14"/>
  <c r="U26" i="14"/>
  <c r="Y25" i="14"/>
  <c r="V25" i="14"/>
  <c r="U25" i="14"/>
  <c r="Y24" i="14"/>
  <c r="V24" i="14"/>
  <c r="U24" i="14"/>
  <c r="Y23" i="14"/>
  <c r="V23" i="14"/>
  <c r="U23" i="14"/>
  <c r="Y22" i="14"/>
  <c r="V22" i="14"/>
  <c r="U22" i="14"/>
  <c r="Y21" i="14"/>
  <c r="V21" i="14"/>
  <c r="U21" i="14"/>
  <c r="Y20" i="14"/>
  <c r="V20" i="14"/>
  <c r="U20" i="14"/>
  <c r="Y19" i="14"/>
  <c r="V19" i="14"/>
  <c r="U19" i="14"/>
  <c r="Y18" i="14"/>
  <c r="V18" i="14"/>
  <c r="U18" i="14"/>
  <c r="Y17" i="14"/>
  <c r="V17" i="14"/>
  <c r="U17" i="14"/>
  <c r="Y16" i="14"/>
  <c r="V16" i="14"/>
  <c r="U16" i="14"/>
  <c r="Y15" i="14"/>
  <c r="V15" i="14"/>
  <c r="U15" i="14"/>
  <c r="Y14" i="14"/>
  <c r="V14" i="14"/>
  <c r="U14" i="14"/>
  <c r="Y13" i="14"/>
  <c r="V13" i="14"/>
  <c r="U13" i="14"/>
  <c r="Y12" i="14"/>
  <c r="V12" i="14"/>
  <c r="U12" i="14"/>
  <c r="Y11" i="14"/>
  <c r="V11" i="14"/>
  <c r="U11" i="14"/>
  <c r="Y10" i="14"/>
  <c r="V10" i="14"/>
  <c r="U10" i="14"/>
  <c r="Y9" i="14"/>
  <c r="V9" i="14"/>
  <c r="U9" i="14"/>
  <c r="Y8" i="14"/>
  <c r="V8" i="14"/>
  <c r="U8" i="14"/>
  <c r="Y7" i="14"/>
  <c r="V7" i="14"/>
  <c r="U7" i="14"/>
  <c r="Y6" i="14"/>
  <c r="V6" i="14"/>
  <c r="U6" i="14"/>
  <c r="Y5" i="14"/>
  <c r="V5" i="14"/>
  <c r="U5" i="14"/>
  <c r="Y4" i="14"/>
  <c r="V4" i="14"/>
  <c r="U4" i="14"/>
  <c r="Y3" i="14"/>
  <c r="V3" i="14"/>
  <c r="U3" i="14"/>
  <c r="Y2" i="14"/>
  <c r="W2" i="14" s="1"/>
  <c r="V2" i="14"/>
  <c r="U2" i="14"/>
  <c r="Y222" i="13"/>
  <c r="W222" i="13" s="1"/>
  <c r="V222" i="13"/>
  <c r="U222" i="13"/>
  <c r="Y221" i="13"/>
  <c r="W221" i="13" s="1"/>
  <c r="V221" i="13"/>
  <c r="U221" i="13"/>
  <c r="Y220" i="13"/>
  <c r="W220" i="13" s="1"/>
  <c r="V220" i="13"/>
  <c r="U220" i="13"/>
  <c r="Y219" i="13"/>
  <c r="W219" i="13" s="1"/>
  <c r="V219" i="13"/>
  <c r="U219" i="13"/>
  <c r="Y218" i="13"/>
  <c r="W218" i="13" s="1"/>
  <c r="V218" i="13"/>
  <c r="U218" i="13"/>
  <c r="Y217" i="13"/>
  <c r="W217" i="13" s="1"/>
  <c r="V217" i="13"/>
  <c r="U217" i="13"/>
  <c r="Y216" i="13"/>
  <c r="W216" i="13" s="1"/>
  <c r="V216" i="13"/>
  <c r="U216" i="13"/>
  <c r="Y215" i="13"/>
  <c r="W215" i="13" s="1"/>
  <c r="V215" i="13"/>
  <c r="U215" i="13"/>
  <c r="Y214" i="13"/>
  <c r="W214" i="13" s="1"/>
  <c r="V214" i="13"/>
  <c r="U214" i="13"/>
  <c r="Y213" i="13"/>
  <c r="W213" i="13" s="1"/>
  <c r="V213" i="13"/>
  <c r="U213" i="13"/>
  <c r="Y212" i="13"/>
  <c r="W212" i="13" s="1"/>
  <c r="V212" i="13"/>
  <c r="U212" i="13"/>
  <c r="Y211" i="13"/>
  <c r="W211" i="13" s="1"/>
  <c r="V211" i="13"/>
  <c r="U211" i="13"/>
  <c r="Y210" i="13"/>
  <c r="W210" i="13" s="1"/>
  <c r="V210" i="13"/>
  <c r="U210" i="13"/>
  <c r="Y209" i="13"/>
  <c r="W209" i="13" s="1"/>
  <c r="V209" i="13"/>
  <c r="U209" i="13"/>
  <c r="Y208" i="13"/>
  <c r="W208" i="13" s="1"/>
  <c r="V208" i="13"/>
  <c r="U208" i="13"/>
  <c r="Y207" i="13"/>
  <c r="W207" i="13" s="1"/>
  <c r="V207" i="13"/>
  <c r="U207" i="13"/>
  <c r="Y206" i="13"/>
  <c r="W206" i="13" s="1"/>
  <c r="V206" i="13"/>
  <c r="U206" i="13"/>
  <c r="Y205" i="13"/>
  <c r="W205" i="13" s="1"/>
  <c r="V205" i="13"/>
  <c r="U205" i="13"/>
  <c r="Y204" i="13"/>
  <c r="W204" i="13" s="1"/>
  <c r="V204" i="13"/>
  <c r="U204" i="13"/>
  <c r="Y203" i="13"/>
  <c r="W203" i="13" s="1"/>
  <c r="V203" i="13"/>
  <c r="U203" i="13"/>
  <c r="Y202" i="13"/>
  <c r="W202" i="13" s="1"/>
  <c r="V202" i="13"/>
  <c r="U202" i="13"/>
  <c r="Y201" i="13"/>
  <c r="W201" i="13" s="1"/>
  <c r="V201" i="13"/>
  <c r="U201" i="13"/>
  <c r="Y200" i="13"/>
  <c r="W200" i="13" s="1"/>
  <c r="V200" i="13"/>
  <c r="U200" i="13"/>
  <c r="Y199" i="13"/>
  <c r="W199" i="13" s="1"/>
  <c r="V199" i="13"/>
  <c r="U199" i="13"/>
  <c r="Y198" i="13"/>
  <c r="W198" i="13" s="1"/>
  <c r="V198" i="13"/>
  <c r="U198" i="13"/>
  <c r="Y197" i="13"/>
  <c r="W197" i="13" s="1"/>
  <c r="V197" i="13"/>
  <c r="U197" i="13"/>
  <c r="Y196" i="13"/>
  <c r="W196" i="13" s="1"/>
  <c r="V196" i="13"/>
  <c r="U196" i="13"/>
  <c r="Y195" i="13"/>
  <c r="W195" i="13" s="1"/>
  <c r="V195" i="13"/>
  <c r="U195" i="13"/>
  <c r="Y194" i="13"/>
  <c r="W194" i="13" s="1"/>
  <c r="V194" i="13"/>
  <c r="U194" i="13"/>
  <c r="Y193" i="13"/>
  <c r="W193" i="13" s="1"/>
  <c r="V193" i="13"/>
  <c r="U193" i="13"/>
  <c r="Y192" i="13"/>
  <c r="W192" i="13" s="1"/>
  <c r="V192" i="13"/>
  <c r="U192" i="13"/>
  <c r="Y191" i="13"/>
  <c r="W191" i="13" s="1"/>
  <c r="V191" i="13"/>
  <c r="U191" i="13"/>
  <c r="Y190" i="13"/>
  <c r="W190" i="13" s="1"/>
  <c r="V190" i="13"/>
  <c r="U190" i="13"/>
  <c r="Y189" i="13"/>
  <c r="W189" i="13" s="1"/>
  <c r="V189" i="13"/>
  <c r="U189" i="13"/>
  <c r="Y188" i="13"/>
  <c r="W188" i="13" s="1"/>
  <c r="V188" i="13"/>
  <c r="U188" i="13"/>
  <c r="Y187" i="13"/>
  <c r="W187" i="13" s="1"/>
  <c r="V187" i="13"/>
  <c r="U187" i="13"/>
  <c r="Y186" i="13"/>
  <c r="W186" i="13" s="1"/>
  <c r="V186" i="13"/>
  <c r="U186" i="13"/>
  <c r="Y185" i="13"/>
  <c r="W185" i="13" s="1"/>
  <c r="V185" i="13"/>
  <c r="U185" i="13"/>
  <c r="Y184" i="13"/>
  <c r="W184" i="13" s="1"/>
  <c r="V184" i="13"/>
  <c r="U184" i="13"/>
  <c r="Y183" i="13"/>
  <c r="W183" i="13" s="1"/>
  <c r="V183" i="13"/>
  <c r="U183" i="13"/>
  <c r="Y182" i="13"/>
  <c r="W182" i="13" s="1"/>
  <c r="V182" i="13"/>
  <c r="U182" i="13"/>
  <c r="Y181" i="13"/>
  <c r="W181" i="13" s="1"/>
  <c r="V181" i="13"/>
  <c r="U181" i="13"/>
  <c r="Y180" i="13"/>
  <c r="W180" i="13" s="1"/>
  <c r="V180" i="13"/>
  <c r="U180" i="13"/>
  <c r="Y179" i="13"/>
  <c r="W179" i="13" s="1"/>
  <c r="V179" i="13"/>
  <c r="U179" i="13"/>
  <c r="Y178" i="13"/>
  <c r="W178" i="13" s="1"/>
  <c r="V178" i="13"/>
  <c r="U178" i="13"/>
  <c r="Y177" i="13"/>
  <c r="W177" i="13" s="1"/>
  <c r="V177" i="13"/>
  <c r="U177" i="13"/>
  <c r="Y176" i="13"/>
  <c r="W176" i="13" s="1"/>
  <c r="V176" i="13"/>
  <c r="U176" i="13"/>
  <c r="Y175" i="13"/>
  <c r="W175" i="13" s="1"/>
  <c r="V175" i="13"/>
  <c r="U175" i="13"/>
  <c r="Y174" i="13"/>
  <c r="W174" i="13" s="1"/>
  <c r="V174" i="13"/>
  <c r="U174" i="13"/>
  <c r="Y173" i="13"/>
  <c r="W173" i="13" s="1"/>
  <c r="V173" i="13"/>
  <c r="U173" i="13"/>
  <c r="Y172" i="13"/>
  <c r="W172" i="13" s="1"/>
  <c r="V172" i="13"/>
  <c r="U172" i="13"/>
  <c r="Y171" i="13"/>
  <c r="W171" i="13" s="1"/>
  <c r="V171" i="13"/>
  <c r="U171" i="13"/>
  <c r="Y170" i="13"/>
  <c r="W170" i="13" s="1"/>
  <c r="V170" i="13"/>
  <c r="U170" i="13"/>
  <c r="Y169" i="13"/>
  <c r="W169" i="13" s="1"/>
  <c r="V169" i="13"/>
  <c r="U169" i="13"/>
  <c r="Y168" i="13"/>
  <c r="W168" i="13" s="1"/>
  <c r="V168" i="13"/>
  <c r="U168" i="13"/>
  <c r="Y167" i="13"/>
  <c r="W167" i="13" s="1"/>
  <c r="V167" i="13"/>
  <c r="U167" i="13"/>
  <c r="Y166" i="13"/>
  <c r="W166" i="13" s="1"/>
  <c r="V166" i="13"/>
  <c r="U166" i="13"/>
  <c r="Y165" i="13"/>
  <c r="W165" i="13" s="1"/>
  <c r="V165" i="13"/>
  <c r="U165" i="13"/>
  <c r="Y164" i="13"/>
  <c r="W164" i="13" s="1"/>
  <c r="V164" i="13"/>
  <c r="U164" i="13"/>
  <c r="Y163" i="13"/>
  <c r="W163" i="13" s="1"/>
  <c r="V163" i="13"/>
  <c r="U163" i="13"/>
  <c r="Y162" i="13"/>
  <c r="W162" i="13" s="1"/>
  <c r="V162" i="13"/>
  <c r="U162" i="13"/>
  <c r="Y161" i="13"/>
  <c r="W161" i="13" s="1"/>
  <c r="V161" i="13"/>
  <c r="U161" i="13"/>
  <c r="Y160" i="13"/>
  <c r="W160" i="13" s="1"/>
  <c r="V160" i="13"/>
  <c r="U160" i="13"/>
  <c r="Y159" i="13"/>
  <c r="W159" i="13" s="1"/>
  <c r="V159" i="13"/>
  <c r="U159" i="13"/>
  <c r="Y158" i="13"/>
  <c r="W158" i="13" s="1"/>
  <c r="V158" i="13"/>
  <c r="U158" i="13"/>
  <c r="Y157" i="13"/>
  <c r="W157" i="13" s="1"/>
  <c r="V157" i="13"/>
  <c r="U157" i="13"/>
  <c r="Y156" i="13"/>
  <c r="W156" i="13" s="1"/>
  <c r="V156" i="13"/>
  <c r="U156" i="13"/>
  <c r="Y155" i="13"/>
  <c r="W155" i="13" s="1"/>
  <c r="V155" i="13"/>
  <c r="U155" i="13"/>
  <c r="Y154" i="13"/>
  <c r="W154" i="13" s="1"/>
  <c r="V154" i="13"/>
  <c r="U154" i="13"/>
  <c r="Y153" i="13"/>
  <c r="W153" i="13" s="1"/>
  <c r="V153" i="13"/>
  <c r="U153" i="13"/>
  <c r="Y152" i="13"/>
  <c r="W152" i="13" s="1"/>
  <c r="V152" i="13"/>
  <c r="U152" i="13"/>
  <c r="Y151" i="13"/>
  <c r="W151" i="13" s="1"/>
  <c r="V151" i="13"/>
  <c r="U151" i="13"/>
  <c r="Y150" i="13"/>
  <c r="W150" i="13" s="1"/>
  <c r="V150" i="13"/>
  <c r="U150" i="13"/>
  <c r="Y149" i="13"/>
  <c r="W149" i="13" s="1"/>
  <c r="V149" i="13"/>
  <c r="U149" i="13"/>
  <c r="Y148" i="13"/>
  <c r="W148" i="13" s="1"/>
  <c r="V148" i="13"/>
  <c r="U148" i="13"/>
  <c r="Y147" i="13"/>
  <c r="W147" i="13" s="1"/>
  <c r="V147" i="13"/>
  <c r="U147" i="13"/>
  <c r="Y146" i="13"/>
  <c r="W146" i="13" s="1"/>
  <c r="V146" i="13"/>
  <c r="U146" i="13"/>
  <c r="Y145" i="13"/>
  <c r="W145" i="13" s="1"/>
  <c r="V145" i="13"/>
  <c r="U145" i="13"/>
  <c r="Y144" i="13"/>
  <c r="W144" i="13" s="1"/>
  <c r="V144" i="13"/>
  <c r="U144" i="13"/>
  <c r="Y143" i="13"/>
  <c r="W143" i="13" s="1"/>
  <c r="V143" i="13"/>
  <c r="U143" i="13"/>
  <c r="Y142" i="13"/>
  <c r="W142" i="13" s="1"/>
  <c r="V142" i="13"/>
  <c r="U142" i="13"/>
  <c r="Y141" i="13"/>
  <c r="W141" i="13" s="1"/>
  <c r="V141" i="13"/>
  <c r="U141" i="13"/>
  <c r="Y140" i="13"/>
  <c r="W140" i="13" s="1"/>
  <c r="V140" i="13"/>
  <c r="U140" i="13"/>
  <c r="Y139" i="13"/>
  <c r="W139" i="13" s="1"/>
  <c r="V139" i="13"/>
  <c r="U139" i="13"/>
  <c r="Y138" i="13"/>
  <c r="W138" i="13" s="1"/>
  <c r="V138" i="13"/>
  <c r="U138" i="13"/>
  <c r="Y137" i="13"/>
  <c r="W137" i="13" s="1"/>
  <c r="V137" i="13"/>
  <c r="U137" i="13"/>
  <c r="Y136" i="13"/>
  <c r="W136" i="13" s="1"/>
  <c r="V136" i="13"/>
  <c r="U136" i="13"/>
  <c r="Y135" i="13"/>
  <c r="W135" i="13" s="1"/>
  <c r="V135" i="13"/>
  <c r="U135" i="13"/>
  <c r="Y134" i="13"/>
  <c r="W134" i="13" s="1"/>
  <c r="V134" i="13"/>
  <c r="U134" i="13"/>
  <c r="Y133" i="13"/>
  <c r="W133" i="13" s="1"/>
  <c r="V133" i="13"/>
  <c r="U133" i="13"/>
  <c r="Y132" i="13"/>
  <c r="W132" i="13" s="1"/>
  <c r="V132" i="13"/>
  <c r="U132" i="13"/>
  <c r="Y131" i="13"/>
  <c r="W131" i="13" s="1"/>
  <c r="V131" i="13"/>
  <c r="U131" i="13"/>
  <c r="Y130" i="13"/>
  <c r="W130" i="13" s="1"/>
  <c r="V130" i="13"/>
  <c r="U130" i="13"/>
  <c r="Y129" i="13"/>
  <c r="W129" i="13" s="1"/>
  <c r="V129" i="13"/>
  <c r="U129" i="13"/>
  <c r="Y128" i="13"/>
  <c r="W128" i="13" s="1"/>
  <c r="V128" i="13"/>
  <c r="U128" i="13"/>
  <c r="Y127" i="13"/>
  <c r="W127" i="13" s="1"/>
  <c r="V127" i="13"/>
  <c r="U127" i="13"/>
  <c r="Y126" i="13"/>
  <c r="W126" i="13" s="1"/>
  <c r="V126" i="13"/>
  <c r="U126" i="13"/>
  <c r="Y125" i="13"/>
  <c r="W125" i="13" s="1"/>
  <c r="V125" i="13"/>
  <c r="U125" i="13"/>
  <c r="Y124" i="13"/>
  <c r="W124" i="13" s="1"/>
  <c r="V124" i="13"/>
  <c r="U124" i="13"/>
  <c r="Y123" i="13"/>
  <c r="W123" i="13" s="1"/>
  <c r="V123" i="13"/>
  <c r="U123" i="13"/>
  <c r="Y122" i="13"/>
  <c r="W122" i="13" s="1"/>
  <c r="V122" i="13"/>
  <c r="U122" i="13"/>
  <c r="Y121" i="13"/>
  <c r="W121" i="13" s="1"/>
  <c r="V121" i="13"/>
  <c r="U121" i="13"/>
  <c r="Y120" i="13"/>
  <c r="W120" i="13" s="1"/>
  <c r="V120" i="13"/>
  <c r="U120" i="13"/>
  <c r="Y119" i="13"/>
  <c r="W119" i="13" s="1"/>
  <c r="V119" i="13"/>
  <c r="U119" i="13"/>
  <c r="Y118" i="13"/>
  <c r="W118" i="13" s="1"/>
  <c r="V118" i="13"/>
  <c r="U118" i="13"/>
  <c r="Y117" i="13"/>
  <c r="W117" i="13" s="1"/>
  <c r="V117" i="13"/>
  <c r="U117" i="13"/>
  <c r="Y116" i="13"/>
  <c r="W116" i="13" s="1"/>
  <c r="V116" i="13"/>
  <c r="U116" i="13"/>
  <c r="Y115" i="13"/>
  <c r="W115" i="13" s="1"/>
  <c r="V115" i="13"/>
  <c r="U115" i="13"/>
  <c r="Y114" i="13"/>
  <c r="W114" i="13" s="1"/>
  <c r="V114" i="13"/>
  <c r="U114" i="13"/>
  <c r="Y113" i="13"/>
  <c r="W113" i="13" s="1"/>
  <c r="V113" i="13"/>
  <c r="U113" i="13"/>
  <c r="Y112" i="13"/>
  <c r="W112" i="13" s="1"/>
  <c r="V112" i="13"/>
  <c r="U112" i="13"/>
  <c r="Y111" i="13"/>
  <c r="W111" i="13" s="1"/>
  <c r="V111" i="13"/>
  <c r="U111" i="13"/>
  <c r="Y110" i="13"/>
  <c r="W110" i="13" s="1"/>
  <c r="V110" i="13"/>
  <c r="U110" i="13"/>
  <c r="Y109" i="13"/>
  <c r="W109" i="13" s="1"/>
  <c r="V109" i="13"/>
  <c r="U109" i="13"/>
  <c r="Y108" i="13"/>
  <c r="W108" i="13" s="1"/>
  <c r="V108" i="13"/>
  <c r="U108" i="13"/>
  <c r="Y107" i="13"/>
  <c r="W107" i="13" s="1"/>
  <c r="V107" i="13"/>
  <c r="U107" i="13"/>
  <c r="Y106" i="13"/>
  <c r="W106" i="13" s="1"/>
  <c r="V106" i="13"/>
  <c r="U106" i="13"/>
  <c r="Y105" i="13"/>
  <c r="W105" i="13" s="1"/>
  <c r="V105" i="13"/>
  <c r="U105" i="13"/>
  <c r="Y104" i="13"/>
  <c r="W104" i="13" s="1"/>
  <c r="V104" i="13"/>
  <c r="U104" i="13"/>
  <c r="Y103" i="13"/>
  <c r="W103" i="13" s="1"/>
  <c r="V103" i="13"/>
  <c r="U103" i="13"/>
  <c r="Y102" i="13"/>
  <c r="W102" i="13" s="1"/>
  <c r="V102" i="13"/>
  <c r="U102" i="13"/>
  <c r="Y101" i="13"/>
  <c r="W101" i="13" s="1"/>
  <c r="V101" i="13"/>
  <c r="U101" i="13"/>
  <c r="Y100" i="13"/>
  <c r="W100" i="13" s="1"/>
  <c r="V100" i="13"/>
  <c r="U100" i="13"/>
  <c r="Y99" i="13"/>
  <c r="W99" i="13" s="1"/>
  <c r="V99" i="13"/>
  <c r="U99" i="13"/>
  <c r="Y98" i="13"/>
  <c r="W98" i="13" s="1"/>
  <c r="V98" i="13"/>
  <c r="U98" i="13"/>
  <c r="Y97" i="13"/>
  <c r="W97" i="13" s="1"/>
  <c r="V97" i="13"/>
  <c r="U97" i="13"/>
  <c r="Y96" i="13"/>
  <c r="W96" i="13" s="1"/>
  <c r="V96" i="13"/>
  <c r="U96" i="13"/>
  <c r="Y95" i="13"/>
  <c r="W95" i="13" s="1"/>
  <c r="V95" i="13"/>
  <c r="U95" i="13"/>
  <c r="Y94" i="13"/>
  <c r="W94" i="13" s="1"/>
  <c r="V94" i="13"/>
  <c r="U94" i="13"/>
  <c r="Y93" i="13"/>
  <c r="W93" i="13" s="1"/>
  <c r="V93" i="13"/>
  <c r="U93" i="13"/>
  <c r="Y92" i="13"/>
  <c r="W92" i="13" s="1"/>
  <c r="V92" i="13"/>
  <c r="U92" i="13"/>
  <c r="Y91" i="13"/>
  <c r="W91" i="13" s="1"/>
  <c r="V91" i="13"/>
  <c r="U91" i="13"/>
  <c r="Y90" i="13"/>
  <c r="W90" i="13" s="1"/>
  <c r="V90" i="13"/>
  <c r="U90" i="13"/>
  <c r="Y89" i="13"/>
  <c r="W89" i="13" s="1"/>
  <c r="V89" i="13"/>
  <c r="U89" i="13"/>
  <c r="Y88" i="13"/>
  <c r="W88" i="13" s="1"/>
  <c r="V88" i="13"/>
  <c r="U88" i="13"/>
  <c r="Y87" i="13"/>
  <c r="W87" i="13" s="1"/>
  <c r="V87" i="13"/>
  <c r="U87" i="13"/>
  <c r="Y86" i="13"/>
  <c r="V86" i="13"/>
  <c r="U86" i="13"/>
  <c r="Y85" i="13"/>
  <c r="W85" i="13" s="1"/>
  <c r="V85" i="13"/>
  <c r="U85" i="13"/>
  <c r="Y84" i="13"/>
  <c r="W84" i="13" s="1"/>
  <c r="V84" i="13"/>
  <c r="U84" i="13"/>
  <c r="Y83" i="13"/>
  <c r="W83" i="13" s="1"/>
  <c r="V83" i="13"/>
  <c r="U83" i="13"/>
  <c r="Y82" i="13"/>
  <c r="W82" i="13" s="1"/>
  <c r="V82" i="13"/>
  <c r="U82" i="13"/>
  <c r="Y81" i="13"/>
  <c r="W81" i="13" s="1"/>
  <c r="V81" i="13"/>
  <c r="U81" i="13"/>
  <c r="Y80" i="13"/>
  <c r="W80" i="13" s="1"/>
  <c r="V80" i="13"/>
  <c r="U80" i="13"/>
  <c r="Y79" i="13"/>
  <c r="W79" i="13" s="1"/>
  <c r="V79" i="13"/>
  <c r="U79" i="13"/>
  <c r="Y78" i="13"/>
  <c r="W78" i="13" s="1"/>
  <c r="V78" i="13"/>
  <c r="U78" i="13"/>
  <c r="Y77" i="13"/>
  <c r="W77" i="13" s="1"/>
  <c r="V77" i="13"/>
  <c r="U77" i="13"/>
  <c r="Y76" i="13"/>
  <c r="W76" i="13" s="1"/>
  <c r="V76" i="13"/>
  <c r="U76" i="13"/>
  <c r="Y75" i="13"/>
  <c r="W75" i="13" s="1"/>
  <c r="V75" i="13"/>
  <c r="U75" i="13"/>
  <c r="Y74" i="13"/>
  <c r="W74" i="13" s="1"/>
  <c r="V74" i="13"/>
  <c r="U74" i="13"/>
  <c r="Y73" i="13"/>
  <c r="W73" i="13" s="1"/>
  <c r="V73" i="13"/>
  <c r="U73" i="13"/>
  <c r="Y72" i="13"/>
  <c r="W72" i="13" s="1"/>
  <c r="V72" i="13"/>
  <c r="U72" i="13"/>
  <c r="Y71" i="13"/>
  <c r="W71" i="13" s="1"/>
  <c r="V71" i="13"/>
  <c r="U71" i="13"/>
  <c r="Y70" i="13"/>
  <c r="W70" i="13" s="1"/>
  <c r="V70" i="13"/>
  <c r="U70" i="13"/>
  <c r="Y69" i="13"/>
  <c r="W69" i="13" s="1"/>
  <c r="V69" i="13"/>
  <c r="U69" i="13"/>
  <c r="Y68" i="13"/>
  <c r="W68" i="13" s="1"/>
  <c r="V68" i="13"/>
  <c r="U68" i="13"/>
  <c r="Y67" i="13"/>
  <c r="W67" i="13" s="1"/>
  <c r="V67" i="13"/>
  <c r="U67" i="13"/>
  <c r="Y66" i="13"/>
  <c r="W66" i="13" s="1"/>
  <c r="V66" i="13"/>
  <c r="U66" i="13"/>
  <c r="Y65" i="13"/>
  <c r="W65" i="13" s="1"/>
  <c r="V65" i="13"/>
  <c r="U65" i="13"/>
  <c r="Y64" i="13"/>
  <c r="V64" i="13"/>
  <c r="U64" i="13"/>
  <c r="Y63" i="13"/>
  <c r="W63" i="13" s="1"/>
  <c r="V63" i="13"/>
  <c r="U63" i="13"/>
  <c r="Y62" i="13"/>
  <c r="W62" i="13" s="1"/>
  <c r="V62" i="13"/>
  <c r="U62" i="13"/>
  <c r="Y61" i="13"/>
  <c r="V61" i="13"/>
  <c r="U61" i="13"/>
  <c r="Y60" i="13"/>
  <c r="V60" i="13"/>
  <c r="U60" i="13"/>
  <c r="Y59" i="13"/>
  <c r="V59" i="13"/>
  <c r="U59" i="13"/>
  <c r="Y58" i="13"/>
  <c r="V58" i="13"/>
  <c r="U58" i="13"/>
  <c r="Y57" i="13"/>
  <c r="V57" i="13"/>
  <c r="U57" i="13"/>
  <c r="Y56" i="13"/>
  <c r="V56" i="13"/>
  <c r="U56" i="13"/>
  <c r="Y55" i="13"/>
  <c r="V55" i="13"/>
  <c r="U55" i="13"/>
  <c r="Y54" i="13"/>
  <c r="V54" i="13"/>
  <c r="U54" i="13"/>
  <c r="Y53" i="13"/>
  <c r="V53" i="13"/>
  <c r="U53" i="13"/>
  <c r="Y52" i="13"/>
  <c r="V52" i="13"/>
  <c r="U52" i="13"/>
  <c r="Y51" i="13"/>
  <c r="V51" i="13"/>
  <c r="U51" i="13"/>
  <c r="Y50" i="13"/>
  <c r="V50" i="13"/>
  <c r="U50" i="13"/>
  <c r="Y49" i="13"/>
  <c r="V49" i="13"/>
  <c r="U49" i="13"/>
  <c r="Y48" i="13"/>
  <c r="V48" i="13"/>
  <c r="U48" i="13"/>
  <c r="Y47" i="13"/>
  <c r="V47" i="13"/>
  <c r="U47" i="13"/>
  <c r="Y46" i="13"/>
  <c r="V46" i="13"/>
  <c r="U46" i="13"/>
  <c r="Y45" i="13"/>
  <c r="V45" i="13"/>
  <c r="U45" i="13"/>
  <c r="Y44" i="13"/>
  <c r="V44" i="13"/>
  <c r="U44" i="13"/>
  <c r="Y43" i="13"/>
  <c r="V43" i="13"/>
  <c r="U43" i="13"/>
  <c r="Y42" i="13"/>
  <c r="V42" i="13"/>
  <c r="U42" i="13"/>
  <c r="Y41" i="13"/>
  <c r="V41" i="13"/>
  <c r="U41" i="13"/>
  <c r="Y40" i="13"/>
  <c r="V40" i="13"/>
  <c r="U40" i="13"/>
  <c r="Y39" i="13"/>
  <c r="V39" i="13"/>
  <c r="U39" i="13"/>
  <c r="Y38" i="13"/>
  <c r="V38" i="13"/>
  <c r="U38" i="13"/>
  <c r="Y37" i="13"/>
  <c r="V37" i="13"/>
  <c r="U37" i="13"/>
  <c r="Y36" i="13"/>
  <c r="V36" i="13"/>
  <c r="U36" i="13"/>
  <c r="Y35" i="13"/>
  <c r="V35" i="13"/>
  <c r="U35" i="13"/>
  <c r="Y34" i="13"/>
  <c r="V34" i="13"/>
  <c r="U34" i="13"/>
  <c r="Y33" i="13"/>
  <c r="V33" i="13"/>
  <c r="U33" i="13"/>
  <c r="Y32" i="13"/>
  <c r="V32" i="13"/>
  <c r="U32" i="13"/>
  <c r="Y31" i="13"/>
  <c r="V31" i="13"/>
  <c r="U31" i="13"/>
  <c r="Y30" i="13"/>
  <c r="V30" i="13"/>
  <c r="U30" i="13"/>
  <c r="Y29" i="13"/>
  <c r="V29" i="13"/>
  <c r="U29" i="13"/>
  <c r="Y28" i="13"/>
  <c r="V28" i="13"/>
  <c r="U28" i="13"/>
  <c r="Y27" i="13"/>
  <c r="V27" i="13"/>
  <c r="U27" i="13"/>
  <c r="Y26" i="13"/>
  <c r="V26" i="13"/>
  <c r="U26" i="13"/>
  <c r="Y25" i="13"/>
  <c r="V25" i="13"/>
  <c r="U25" i="13"/>
  <c r="Y24" i="13"/>
  <c r="V24" i="13"/>
  <c r="U24" i="13"/>
  <c r="Y23" i="13"/>
  <c r="V23" i="13"/>
  <c r="U23" i="13"/>
  <c r="Y22" i="13"/>
  <c r="V22" i="13"/>
  <c r="U22" i="13"/>
  <c r="Y21" i="13"/>
  <c r="V21" i="13"/>
  <c r="U21" i="13"/>
  <c r="Y20" i="13"/>
  <c r="V20" i="13"/>
  <c r="U20" i="13"/>
  <c r="Y19" i="13"/>
  <c r="V19" i="13"/>
  <c r="U19" i="13"/>
  <c r="Y18" i="13"/>
  <c r="V18" i="13"/>
  <c r="U18" i="13"/>
  <c r="Y17" i="13"/>
  <c r="V17" i="13"/>
  <c r="U17" i="13"/>
  <c r="Y16" i="13"/>
  <c r="V16" i="13"/>
  <c r="U16" i="13"/>
  <c r="Y15" i="13"/>
  <c r="V15" i="13"/>
  <c r="U15" i="13"/>
  <c r="Y14" i="13"/>
  <c r="V14" i="13"/>
  <c r="U14" i="13"/>
  <c r="Y13" i="13"/>
  <c r="V13" i="13"/>
  <c r="U13" i="13"/>
  <c r="Y12" i="13"/>
  <c r="V12" i="13"/>
  <c r="U12" i="13"/>
  <c r="Y11" i="13"/>
  <c r="V11" i="13"/>
  <c r="U11" i="13"/>
  <c r="Y10" i="13"/>
  <c r="V10" i="13"/>
  <c r="U10" i="13"/>
  <c r="Y9" i="13"/>
  <c r="V9" i="13"/>
  <c r="U9" i="13"/>
  <c r="Y8" i="13"/>
  <c r="V8" i="13"/>
  <c r="U8" i="13"/>
  <c r="Y7" i="13"/>
  <c r="V7" i="13"/>
  <c r="U7" i="13"/>
  <c r="Y6" i="13"/>
  <c r="V6" i="13"/>
  <c r="U6" i="13"/>
  <c r="Y5" i="13"/>
  <c r="V5" i="13"/>
  <c r="U5" i="13"/>
  <c r="Y4" i="13"/>
  <c r="V4" i="13"/>
  <c r="U4" i="13"/>
  <c r="Y3" i="13"/>
  <c r="W3" i="13" s="1"/>
  <c r="V3" i="13"/>
  <c r="U3" i="13"/>
  <c r="Y2" i="13"/>
  <c r="W2" i="13" s="1"/>
  <c r="V2" i="13"/>
  <c r="X2" i="13" s="1"/>
  <c r="U2" i="13"/>
  <c r="W222" i="12"/>
  <c r="T222" i="12"/>
  <c r="S222" i="12"/>
  <c r="W221" i="12"/>
  <c r="T221" i="12"/>
  <c r="S221" i="12"/>
  <c r="W220" i="12"/>
  <c r="T220" i="12"/>
  <c r="S220" i="12"/>
  <c r="W219" i="12"/>
  <c r="T219" i="12"/>
  <c r="S219" i="12"/>
  <c r="W218" i="12"/>
  <c r="T218" i="12"/>
  <c r="S218" i="12"/>
  <c r="W217" i="12"/>
  <c r="T217" i="12"/>
  <c r="S217" i="12"/>
  <c r="W216" i="12"/>
  <c r="T216" i="12"/>
  <c r="S216" i="12"/>
  <c r="W215" i="12"/>
  <c r="T215" i="12"/>
  <c r="S215" i="12"/>
  <c r="W214" i="12"/>
  <c r="T214" i="12"/>
  <c r="S214" i="12"/>
  <c r="W213" i="12"/>
  <c r="T213" i="12"/>
  <c r="S213" i="12"/>
  <c r="W212" i="12"/>
  <c r="T212" i="12"/>
  <c r="S212" i="12"/>
  <c r="W211" i="12"/>
  <c r="T211" i="12"/>
  <c r="S211" i="12"/>
  <c r="W210" i="12"/>
  <c r="T210" i="12"/>
  <c r="S210" i="12"/>
  <c r="W209" i="12"/>
  <c r="T209" i="12"/>
  <c r="S209" i="12"/>
  <c r="W208" i="12"/>
  <c r="T208" i="12"/>
  <c r="S208" i="12"/>
  <c r="W207" i="12"/>
  <c r="T207" i="12"/>
  <c r="S207" i="12"/>
  <c r="W206" i="12"/>
  <c r="T206" i="12"/>
  <c r="S206" i="12"/>
  <c r="W205" i="12"/>
  <c r="T205" i="12"/>
  <c r="S205" i="12"/>
  <c r="W204" i="12"/>
  <c r="T204" i="12"/>
  <c r="S204" i="12"/>
  <c r="W203" i="12"/>
  <c r="T203" i="12"/>
  <c r="S203" i="12"/>
  <c r="W202" i="12"/>
  <c r="T202" i="12"/>
  <c r="S202" i="12"/>
  <c r="W201" i="12"/>
  <c r="T201" i="12"/>
  <c r="S201" i="12"/>
  <c r="W200" i="12"/>
  <c r="T200" i="12"/>
  <c r="S200" i="12"/>
  <c r="W199" i="12"/>
  <c r="T199" i="12"/>
  <c r="S199" i="12"/>
  <c r="W198" i="12"/>
  <c r="T198" i="12"/>
  <c r="S198" i="12"/>
  <c r="W197" i="12"/>
  <c r="T197" i="12"/>
  <c r="S197" i="12"/>
  <c r="W196" i="12"/>
  <c r="T196" i="12"/>
  <c r="S196" i="12"/>
  <c r="W195" i="12"/>
  <c r="T195" i="12"/>
  <c r="S195" i="12"/>
  <c r="W194" i="12"/>
  <c r="T194" i="12"/>
  <c r="S194" i="12"/>
  <c r="W193" i="12"/>
  <c r="T193" i="12"/>
  <c r="S193" i="12"/>
  <c r="W192" i="12"/>
  <c r="T192" i="12"/>
  <c r="S192" i="12"/>
  <c r="W191" i="12"/>
  <c r="T191" i="12"/>
  <c r="S191" i="12"/>
  <c r="W190" i="12"/>
  <c r="T190" i="12"/>
  <c r="S190" i="12"/>
  <c r="W189" i="12"/>
  <c r="T189" i="12"/>
  <c r="S189" i="12"/>
  <c r="W188" i="12"/>
  <c r="T188" i="12"/>
  <c r="S188" i="12"/>
  <c r="W187" i="12"/>
  <c r="T187" i="12"/>
  <c r="S187" i="12"/>
  <c r="W186" i="12"/>
  <c r="T186" i="12"/>
  <c r="S186" i="12"/>
  <c r="W185" i="12"/>
  <c r="T185" i="12"/>
  <c r="S185" i="12"/>
  <c r="W184" i="12"/>
  <c r="T184" i="12"/>
  <c r="S184" i="12"/>
  <c r="W183" i="12"/>
  <c r="T183" i="12"/>
  <c r="S183" i="12"/>
  <c r="W182" i="12"/>
  <c r="T182" i="12"/>
  <c r="S182" i="12"/>
  <c r="W181" i="12"/>
  <c r="T181" i="12"/>
  <c r="S181" i="12"/>
  <c r="W180" i="12"/>
  <c r="T180" i="12"/>
  <c r="S180" i="12"/>
  <c r="W179" i="12"/>
  <c r="T179" i="12"/>
  <c r="S179" i="12"/>
  <c r="W178" i="12"/>
  <c r="T178" i="12"/>
  <c r="S178" i="12"/>
  <c r="W177" i="12"/>
  <c r="T177" i="12"/>
  <c r="S177" i="12"/>
  <c r="W176" i="12"/>
  <c r="T176" i="12"/>
  <c r="S176" i="12"/>
  <c r="W175" i="12"/>
  <c r="T175" i="12"/>
  <c r="S175" i="12"/>
  <c r="W174" i="12"/>
  <c r="T174" i="12"/>
  <c r="S174" i="12"/>
  <c r="W173" i="12"/>
  <c r="T173" i="12"/>
  <c r="S173" i="12"/>
  <c r="W172" i="12"/>
  <c r="T172" i="12"/>
  <c r="S172" i="12"/>
  <c r="W171" i="12"/>
  <c r="T171" i="12"/>
  <c r="S171" i="12"/>
  <c r="W170" i="12"/>
  <c r="T170" i="12"/>
  <c r="S170" i="12"/>
  <c r="W169" i="12"/>
  <c r="T169" i="12"/>
  <c r="S169" i="12"/>
  <c r="W168" i="12"/>
  <c r="T168" i="12"/>
  <c r="S168" i="12"/>
  <c r="W167" i="12"/>
  <c r="T167" i="12"/>
  <c r="S167" i="12"/>
  <c r="W166" i="12"/>
  <c r="T166" i="12"/>
  <c r="S166" i="12"/>
  <c r="W165" i="12"/>
  <c r="T165" i="12"/>
  <c r="S165" i="12"/>
  <c r="W164" i="12"/>
  <c r="T164" i="12"/>
  <c r="S164" i="12"/>
  <c r="W163" i="12"/>
  <c r="T163" i="12"/>
  <c r="S163" i="12"/>
  <c r="W162" i="12"/>
  <c r="T162" i="12"/>
  <c r="S162" i="12"/>
  <c r="W161" i="12"/>
  <c r="T161" i="12"/>
  <c r="S161" i="12"/>
  <c r="W160" i="12"/>
  <c r="T160" i="12"/>
  <c r="S160" i="12"/>
  <c r="W159" i="12"/>
  <c r="T159" i="12"/>
  <c r="S159" i="12"/>
  <c r="W158" i="12"/>
  <c r="T158" i="12"/>
  <c r="S158" i="12"/>
  <c r="W157" i="12"/>
  <c r="T157" i="12"/>
  <c r="S157" i="12"/>
  <c r="W156" i="12"/>
  <c r="T156" i="12"/>
  <c r="S156" i="12"/>
  <c r="W155" i="12"/>
  <c r="T155" i="12"/>
  <c r="S155" i="12"/>
  <c r="W154" i="12"/>
  <c r="T154" i="12"/>
  <c r="S154" i="12"/>
  <c r="W153" i="12"/>
  <c r="T153" i="12"/>
  <c r="S153" i="12"/>
  <c r="W152" i="12"/>
  <c r="T152" i="12"/>
  <c r="S152" i="12"/>
  <c r="W151" i="12"/>
  <c r="T151" i="12"/>
  <c r="S151" i="12"/>
  <c r="W150" i="12"/>
  <c r="T150" i="12"/>
  <c r="S150" i="12"/>
  <c r="W149" i="12"/>
  <c r="T149" i="12"/>
  <c r="S149" i="12"/>
  <c r="W148" i="12"/>
  <c r="T148" i="12"/>
  <c r="S148" i="12"/>
  <c r="W147" i="12"/>
  <c r="T147" i="12"/>
  <c r="S147" i="12"/>
  <c r="W146" i="12"/>
  <c r="T146" i="12"/>
  <c r="S146" i="12"/>
  <c r="W145" i="12"/>
  <c r="T145" i="12"/>
  <c r="S145" i="12"/>
  <c r="W144" i="12"/>
  <c r="T144" i="12"/>
  <c r="S144" i="12"/>
  <c r="W143" i="12"/>
  <c r="T143" i="12"/>
  <c r="S143" i="12"/>
  <c r="W142" i="12"/>
  <c r="T142" i="12"/>
  <c r="S142" i="12"/>
  <c r="W141" i="12"/>
  <c r="T141" i="12"/>
  <c r="S141" i="12"/>
  <c r="W140" i="12"/>
  <c r="T140" i="12"/>
  <c r="S140" i="12"/>
  <c r="W139" i="12"/>
  <c r="T139" i="12"/>
  <c r="S139" i="12"/>
  <c r="W138" i="12"/>
  <c r="T138" i="12"/>
  <c r="S138" i="12"/>
  <c r="W137" i="12"/>
  <c r="U137" i="12" s="1"/>
  <c r="T137" i="12"/>
  <c r="S137" i="12"/>
  <c r="W136" i="12"/>
  <c r="U136" i="12" s="1"/>
  <c r="T136" i="12"/>
  <c r="S136" i="12"/>
  <c r="W135" i="12"/>
  <c r="U135" i="12" s="1"/>
  <c r="T135" i="12"/>
  <c r="S135" i="12"/>
  <c r="W134" i="12"/>
  <c r="U134" i="12" s="1"/>
  <c r="T134" i="12"/>
  <c r="S134" i="12"/>
  <c r="W133" i="12"/>
  <c r="U133" i="12" s="1"/>
  <c r="T133" i="12"/>
  <c r="S133" i="12"/>
  <c r="W132" i="12"/>
  <c r="U132" i="12" s="1"/>
  <c r="T132" i="12"/>
  <c r="S132" i="12"/>
  <c r="W131" i="12"/>
  <c r="U131" i="12" s="1"/>
  <c r="T131" i="12"/>
  <c r="S131" i="12"/>
  <c r="W130" i="12"/>
  <c r="U130" i="12" s="1"/>
  <c r="T130" i="12"/>
  <c r="S130" i="12"/>
  <c r="W129" i="12"/>
  <c r="U129" i="12" s="1"/>
  <c r="T129" i="12"/>
  <c r="S129" i="12"/>
  <c r="W128" i="12"/>
  <c r="U128" i="12" s="1"/>
  <c r="T128" i="12"/>
  <c r="S128" i="12"/>
  <c r="W127" i="12"/>
  <c r="U127" i="12" s="1"/>
  <c r="T127" i="12"/>
  <c r="S127" i="12"/>
  <c r="W126" i="12"/>
  <c r="U126" i="12" s="1"/>
  <c r="T126" i="12"/>
  <c r="S126" i="12"/>
  <c r="W125" i="12"/>
  <c r="U125" i="12" s="1"/>
  <c r="T125" i="12"/>
  <c r="S125" i="12"/>
  <c r="W124" i="12"/>
  <c r="U124" i="12" s="1"/>
  <c r="T124" i="12"/>
  <c r="S124" i="12"/>
  <c r="W123" i="12"/>
  <c r="U123" i="12" s="1"/>
  <c r="T123" i="12"/>
  <c r="S123" i="12"/>
  <c r="W122" i="12"/>
  <c r="U122" i="12" s="1"/>
  <c r="T122" i="12"/>
  <c r="S122" i="12"/>
  <c r="W121" i="12"/>
  <c r="U121" i="12" s="1"/>
  <c r="T121" i="12"/>
  <c r="S121" i="12"/>
  <c r="W120" i="12"/>
  <c r="U120" i="12" s="1"/>
  <c r="T120" i="12"/>
  <c r="S120" i="12"/>
  <c r="W119" i="12"/>
  <c r="U119" i="12" s="1"/>
  <c r="T119" i="12"/>
  <c r="S119" i="12"/>
  <c r="W118" i="12"/>
  <c r="U118" i="12" s="1"/>
  <c r="T118" i="12"/>
  <c r="S118" i="12"/>
  <c r="W117" i="12"/>
  <c r="U117" i="12" s="1"/>
  <c r="T117" i="12"/>
  <c r="S117" i="12"/>
  <c r="W116" i="12"/>
  <c r="U116" i="12" s="1"/>
  <c r="T116" i="12"/>
  <c r="S116" i="12"/>
  <c r="W115" i="12"/>
  <c r="U115" i="12" s="1"/>
  <c r="T115" i="12"/>
  <c r="S115" i="12"/>
  <c r="W114" i="12"/>
  <c r="U114" i="12" s="1"/>
  <c r="T114" i="12"/>
  <c r="S114" i="12"/>
  <c r="W113" i="12"/>
  <c r="U113" i="12" s="1"/>
  <c r="T113" i="12"/>
  <c r="S113" i="12"/>
  <c r="W112" i="12"/>
  <c r="U112" i="12" s="1"/>
  <c r="T112" i="12"/>
  <c r="S112" i="12"/>
  <c r="W111" i="12"/>
  <c r="U111" i="12" s="1"/>
  <c r="T111" i="12"/>
  <c r="S111" i="12"/>
  <c r="W110" i="12"/>
  <c r="U110" i="12" s="1"/>
  <c r="T110" i="12"/>
  <c r="S110" i="12"/>
  <c r="W109" i="12"/>
  <c r="U109" i="12" s="1"/>
  <c r="T109" i="12"/>
  <c r="S109" i="12"/>
  <c r="W108" i="12"/>
  <c r="U108" i="12" s="1"/>
  <c r="T108" i="12"/>
  <c r="S108" i="12"/>
  <c r="W107" i="12"/>
  <c r="U107" i="12" s="1"/>
  <c r="T107" i="12"/>
  <c r="S107" i="12"/>
  <c r="W106" i="12"/>
  <c r="U106" i="12" s="1"/>
  <c r="T106" i="12"/>
  <c r="S106" i="12"/>
  <c r="W105" i="12"/>
  <c r="U105" i="12" s="1"/>
  <c r="T105" i="12"/>
  <c r="S105" i="12"/>
  <c r="W104" i="12"/>
  <c r="U104" i="12" s="1"/>
  <c r="T104" i="12"/>
  <c r="S104" i="12"/>
  <c r="W103" i="12"/>
  <c r="U103" i="12" s="1"/>
  <c r="T103" i="12"/>
  <c r="S103" i="12"/>
  <c r="W102" i="12"/>
  <c r="U102" i="12" s="1"/>
  <c r="T102" i="12"/>
  <c r="S102" i="12"/>
  <c r="W101" i="12"/>
  <c r="U101" i="12" s="1"/>
  <c r="T101" i="12"/>
  <c r="S101" i="12"/>
  <c r="W100" i="12"/>
  <c r="U100" i="12" s="1"/>
  <c r="T100" i="12"/>
  <c r="S100" i="12"/>
  <c r="W99" i="12"/>
  <c r="U99" i="12" s="1"/>
  <c r="T99" i="12"/>
  <c r="S99" i="12"/>
  <c r="W98" i="12"/>
  <c r="U98" i="12" s="1"/>
  <c r="T98" i="12"/>
  <c r="S98" i="12"/>
  <c r="W97" i="12"/>
  <c r="U97" i="12" s="1"/>
  <c r="T97" i="12"/>
  <c r="S97" i="12"/>
  <c r="W96" i="12"/>
  <c r="U96" i="12" s="1"/>
  <c r="T96" i="12"/>
  <c r="S96" i="12"/>
  <c r="W95" i="12"/>
  <c r="U95" i="12" s="1"/>
  <c r="T95" i="12"/>
  <c r="S95" i="12"/>
  <c r="W94" i="12"/>
  <c r="U94" i="12" s="1"/>
  <c r="T94" i="12"/>
  <c r="S94" i="12"/>
  <c r="W93" i="12"/>
  <c r="U93" i="12" s="1"/>
  <c r="T93" i="12"/>
  <c r="S93" i="12"/>
  <c r="W92" i="12"/>
  <c r="U92" i="12" s="1"/>
  <c r="T92" i="12"/>
  <c r="S92" i="12"/>
  <c r="W91" i="12"/>
  <c r="U91" i="12" s="1"/>
  <c r="T91" i="12"/>
  <c r="S91" i="12"/>
  <c r="W90" i="12"/>
  <c r="T90" i="12"/>
  <c r="S90" i="12"/>
  <c r="W89" i="12"/>
  <c r="T89" i="12"/>
  <c r="S89" i="12"/>
  <c r="W88" i="12"/>
  <c r="T88" i="12"/>
  <c r="S88" i="12"/>
  <c r="W87" i="12"/>
  <c r="T87" i="12"/>
  <c r="S87" i="12"/>
  <c r="W86" i="12"/>
  <c r="T86" i="12"/>
  <c r="S86" i="12"/>
  <c r="W85" i="12"/>
  <c r="T85" i="12"/>
  <c r="S85" i="12"/>
  <c r="W84" i="12"/>
  <c r="T84" i="12"/>
  <c r="S84" i="12"/>
  <c r="W83" i="12"/>
  <c r="T83" i="12"/>
  <c r="S83" i="12"/>
  <c r="W82" i="12"/>
  <c r="T82" i="12"/>
  <c r="S82" i="12"/>
  <c r="W81" i="12"/>
  <c r="T81" i="12"/>
  <c r="S81" i="12"/>
  <c r="W80" i="12"/>
  <c r="T80" i="12"/>
  <c r="S80" i="12"/>
  <c r="W79" i="12"/>
  <c r="T79" i="12"/>
  <c r="S79" i="12"/>
  <c r="W78" i="12"/>
  <c r="T78" i="12"/>
  <c r="S78" i="12"/>
  <c r="W77" i="12"/>
  <c r="T77" i="12"/>
  <c r="S77" i="12"/>
  <c r="W76" i="12"/>
  <c r="T76" i="12"/>
  <c r="S76" i="12"/>
  <c r="W75" i="12"/>
  <c r="T75" i="12"/>
  <c r="S75" i="12"/>
  <c r="W74" i="12"/>
  <c r="T74" i="12"/>
  <c r="S74" i="12"/>
  <c r="W73" i="12"/>
  <c r="T73" i="12"/>
  <c r="S73" i="12"/>
  <c r="W72" i="12"/>
  <c r="T72" i="12"/>
  <c r="S72" i="12"/>
  <c r="W71" i="12"/>
  <c r="T71" i="12"/>
  <c r="S71" i="12"/>
  <c r="W70" i="12"/>
  <c r="T70" i="12"/>
  <c r="S70" i="12"/>
  <c r="W69" i="12"/>
  <c r="T69" i="12"/>
  <c r="S69" i="12"/>
  <c r="W68" i="12"/>
  <c r="T68" i="12"/>
  <c r="S68" i="12"/>
  <c r="W67" i="12"/>
  <c r="T67" i="12"/>
  <c r="S67" i="12"/>
  <c r="W66" i="12"/>
  <c r="T66" i="12"/>
  <c r="S66" i="12"/>
  <c r="W65" i="12"/>
  <c r="T65" i="12"/>
  <c r="S65" i="12"/>
  <c r="W64" i="12"/>
  <c r="T64" i="12"/>
  <c r="S64" i="12"/>
  <c r="W63" i="12"/>
  <c r="T63" i="12"/>
  <c r="S63" i="12"/>
  <c r="W62" i="12"/>
  <c r="T62" i="12"/>
  <c r="S62" i="12"/>
  <c r="W61" i="12"/>
  <c r="T61" i="12"/>
  <c r="S61" i="12"/>
  <c r="W60" i="12"/>
  <c r="T60" i="12"/>
  <c r="S60" i="12"/>
  <c r="W59" i="12"/>
  <c r="T59" i="12"/>
  <c r="S59" i="12"/>
  <c r="W58" i="12"/>
  <c r="T58" i="12"/>
  <c r="S58" i="12"/>
  <c r="W57" i="12"/>
  <c r="T57" i="12"/>
  <c r="S57" i="12"/>
  <c r="W56" i="12"/>
  <c r="T56" i="12"/>
  <c r="S56" i="12"/>
  <c r="W55" i="12"/>
  <c r="T55" i="12"/>
  <c r="S55" i="12"/>
  <c r="W54" i="12"/>
  <c r="T54" i="12"/>
  <c r="S54" i="12"/>
  <c r="W53" i="12"/>
  <c r="T53" i="12"/>
  <c r="S53" i="12"/>
  <c r="W52" i="12"/>
  <c r="T52" i="12"/>
  <c r="S52" i="12"/>
  <c r="W51" i="12"/>
  <c r="T51" i="12"/>
  <c r="S51" i="12"/>
  <c r="W50" i="12"/>
  <c r="T50" i="12"/>
  <c r="S50" i="12"/>
  <c r="W49" i="12"/>
  <c r="T49" i="12"/>
  <c r="S49" i="12"/>
  <c r="W48" i="12"/>
  <c r="T48" i="12"/>
  <c r="S48" i="12"/>
  <c r="W47" i="12"/>
  <c r="T47" i="12"/>
  <c r="S47" i="12"/>
  <c r="W46" i="12"/>
  <c r="T46" i="12"/>
  <c r="S46" i="12"/>
  <c r="W45" i="12"/>
  <c r="T45" i="12"/>
  <c r="S45" i="12"/>
  <c r="W44" i="12"/>
  <c r="T44" i="12"/>
  <c r="S44" i="12"/>
  <c r="W43" i="12"/>
  <c r="T43" i="12"/>
  <c r="S43" i="12"/>
  <c r="W42" i="12"/>
  <c r="T42" i="12"/>
  <c r="S42" i="12"/>
  <c r="W41" i="12"/>
  <c r="T41" i="12"/>
  <c r="S41" i="12"/>
  <c r="W40" i="12"/>
  <c r="T40" i="12"/>
  <c r="S40" i="12"/>
  <c r="W39" i="12"/>
  <c r="T39" i="12"/>
  <c r="S39" i="12"/>
  <c r="W38" i="12"/>
  <c r="T38" i="12"/>
  <c r="S38" i="12"/>
  <c r="W37" i="12"/>
  <c r="T37" i="12"/>
  <c r="S37" i="12"/>
  <c r="W36" i="12"/>
  <c r="T36" i="12"/>
  <c r="S36" i="12"/>
  <c r="W35" i="12"/>
  <c r="T35" i="12"/>
  <c r="S35" i="12"/>
  <c r="W34" i="12"/>
  <c r="T34" i="12"/>
  <c r="S34" i="12"/>
  <c r="W33" i="12"/>
  <c r="T33" i="12"/>
  <c r="S33" i="12"/>
  <c r="W32" i="12"/>
  <c r="T32" i="12"/>
  <c r="S32" i="12"/>
  <c r="W31" i="12"/>
  <c r="T31" i="12"/>
  <c r="S31" i="12"/>
  <c r="W30" i="12"/>
  <c r="T30" i="12"/>
  <c r="S30" i="12"/>
  <c r="W29" i="12"/>
  <c r="T29" i="12"/>
  <c r="S29" i="12"/>
  <c r="W28" i="12"/>
  <c r="T28" i="12"/>
  <c r="S28" i="12"/>
  <c r="W27" i="12"/>
  <c r="T27" i="12"/>
  <c r="S27" i="12"/>
  <c r="W26" i="12"/>
  <c r="T26" i="12"/>
  <c r="S26" i="12"/>
  <c r="W25" i="12"/>
  <c r="T25" i="12"/>
  <c r="S25" i="12"/>
  <c r="W24" i="12"/>
  <c r="T24" i="12"/>
  <c r="S24" i="12"/>
  <c r="W23" i="12"/>
  <c r="T23" i="12"/>
  <c r="S23" i="12"/>
  <c r="W22" i="12"/>
  <c r="T22" i="12"/>
  <c r="S22" i="12"/>
  <c r="W21" i="12"/>
  <c r="T21" i="12"/>
  <c r="S21" i="12"/>
  <c r="W20" i="12"/>
  <c r="T20" i="12"/>
  <c r="S20" i="12"/>
  <c r="W19" i="12"/>
  <c r="T19" i="12"/>
  <c r="S19" i="12"/>
  <c r="W18" i="12"/>
  <c r="T18" i="12"/>
  <c r="S18" i="12"/>
  <c r="W17" i="12"/>
  <c r="T17" i="12"/>
  <c r="S17" i="12"/>
  <c r="W16" i="12"/>
  <c r="T16" i="12"/>
  <c r="S16" i="12"/>
  <c r="W15" i="12"/>
  <c r="T15" i="12"/>
  <c r="S15" i="12"/>
  <c r="W14" i="12"/>
  <c r="T14" i="12"/>
  <c r="S14" i="12"/>
  <c r="W13" i="12"/>
  <c r="T13" i="12"/>
  <c r="S13" i="12"/>
  <c r="W12" i="12"/>
  <c r="T12" i="12"/>
  <c r="S12" i="12"/>
  <c r="W11" i="12"/>
  <c r="T11" i="12"/>
  <c r="S11" i="12"/>
  <c r="W10" i="12"/>
  <c r="T10" i="12"/>
  <c r="S10" i="12"/>
  <c r="W9" i="12"/>
  <c r="T9" i="12"/>
  <c r="S9" i="12"/>
  <c r="W8" i="12"/>
  <c r="T8" i="12"/>
  <c r="S8" i="12"/>
  <c r="W7" i="12"/>
  <c r="T7" i="12"/>
  <c r="S7" i="12"/>
  <c r="W6" i="12"/>
  <c r="T6" i="12"/>
  <c r="S6" i="12"/>
  <c r="W5" i="12"/>
  <c r="T5" i="12"/>
  <c r="S5" i="12"/>
  <c r="W4" i="12"/>
  <c r="T4" i="12"/>
  <c r="S4" i="12"/>
  <c r="W3" i="12"/>
  <c r="T3" i="12"/>
  <c r="S3" i="12"/>
  <c r="W2" i="12"/>
  <c r="U2" i="12" s="1"/>
  <c r="T2" i="12"/>
  <c r="S2" i="12"/>
  <c r="W222" i="11"/>
  <c r="T222" i="11"/>
  <c r="S222" i="11"/>
  <c r="W221" i="11"/>
  <c r="T221" i="11"/>
  <c r="S221" i="11"/>
  <c r="W220" i="11"/>
  <c r="T220" i="11"/>
  <c r="S220" i="11"/>
  <c r="W219" i="11"/>
  <c r="T219" i="11"/>
  <c r="S219" i="11"/>
  <c r="W218" i="11"/>
  <c r="T218" i="11"/>
  <c r="S218" i="11"/>
  <c r="W217" i="11"/>
  <c r="T217" i="11"/>
  <c r="S217" i="11"/>
  <c r="W216" i="11"/>
  <c r="T216" i="11"/>
  <c r="S216" i="11"/>
  <c r="W215" i="11"/>
  <c r="T215" i="11"/>
  <c r="S215" i="11"/>
  <c r="W214" i="11"/>
  <c r="T214" i="11"/>
  <c r="S214" i="11"/>
  <c r="W213" i="11"/>
  <c r="T213" i="11"/>
  <c r="S213" i="11"/>
  <c r="W212" i="11"/>
  <c r="T212" i="11"/>
  <c r="S212" i="11"/>
  <c r="W211" i="11"/>
  <c r="T211" i="11"/>
  <c r="S211" i="11"/>
  <c r="W210" i="11"/>
  <c r="T210" i="11"/>
  <c r="S210" i="11"/>
  <c r="W209" i="11"/>
  <c r="T209" i="11"/>
  <c r="S209" i="11"/>
  <c r="W208" i="11"/>
  <c r="T208" i="11"/>
  <c r="S208" i="11"/>
  <c r="W207" i="11"/>
  <c r="T207" i="11"/>
  <c r="S207" i="11"/>
  <c r="W206" i="11"/>
  <c r="T206" i="11"/>
  <c r="S206" i="11"/>
  <c r="W205" i="11"/>
  <c r="T205" i="11"/>
  <c r="S205" i="11"/>
  <c r="W204" i="11"/>
  <c r="T204" i="11"/>
  <c r="S204" i="11"/>
  <c r="W203" i="11"/>
  <c r="T203" i="11"/>
  <c r="S203" i="11"/>
  <c r="W202" i="11"/>
  <c r="T202" i="11"/>
  <c r="S202" i="11"/>
  <c r="W201" i="11"/>
  <c r="T201" i="11"/>
  <c r="S201" i="11"/>
  <c r="W200" i="11"/>
  <c r="T200" i="11"/>
  <c r="S200" i="11"/>
  <c r="W199" i="11"/>
  <c r="T199" i="11"/>
  <c r="S199" i="11"/>
  <c r="W198" i="11"/>
  <c r="T198" i="11"/>
  <c r="S198" i="11"/>
  <c r="W197" i="11"/>
  <c r="T197" i="11"/>
  <c r="S197" i="11"/>
  <c r="W196" i="11"/>
  <c r="T196" i="11"/>
  <c r="S196" i="11"/>
  <c r="W195" i="11"/>
  <c r="T195" i="11"/>
  <c r="S195" i="11"/>
  <c r="W194" i="11"/>
  <c r="T194" i="11"/>
  <c r="S194" i="11"/>
  <c r="W193" i="11"/>
  <c r="T193" i="11"/>
  <c r="S193" i="11"/>
  <c r="W192" i="11"/>
  <c r="T192" i="11"/>
  <c r="S192" i="11"/>
  <c r="W191" i="11"/>
  <c r="T191" i="11"/>
  <c r="S191" i="11"/>
  <c r="W190" i="11"/>
  <c r="T190" i="11"/>
  <c r="S190" i="11"/>
  <c r="W189" i="11"/>
  <c r="T189" i="11"/>
  <c r="S189" i="11"/>
  <c r="W188" i="11"/>
  <c r="T188" i="11"/>
  <c r="S188" i="11"/>
  <c r="W187" i="11"/>
  <c r="T187" i="11"/>
  <c r="S187" i="11"/>
  <c r="W186" i="11"/>
  <c r="T186" i="11"/>
  <c r="S186" i="11"/>
  <c r="W185" i="11"/>
  <c r="T185" i="11"/>
  <c r="S185" i="11"/>
  <c r="W184" i="11"/>
  <c r="T184" i="11"/>
  <c r="S184" i="11"/>
  <c r="W183" i="11"/>
  <c r="T183" i="11"/>
  <c r="S183" i="11"/>
  <c r="W182" i="11"/>
  <c r="T182" i="11"/>
  <c r="S182" i="11"/>
  <c r="W181" i="11"/>
  <c r="T181" i="11"/>
  <c r="S181" i="11"/>
  <c r="W180" i="11"/>
  <c r="T180" i="11"/>
  <c r="S180" i="11"/>
  <c r="W179" i="11"/>
  <c r="T179" i="11"/>
  <c r="S179" i="11"/>
  <c r="W178" i="11"/>
  <c r="T178" i="11"/>
  <c r="S178" i="11"/>
  <c r="W177" i="11"/>
  <c r="T177" i="11"/>
  <c r="S177" i="11"/>
  <c r="W176" i="11"/>
  <c r="T176" i="11"/>
  <c r="S176" i="11"/>
  <c r="W175" i="11"/>
  <c r="T175" i="11"/>
  <c r="S175" i="11"/>
  <c r="W174" i="11"/>
  <c r="T174" i="11"/>
  <c r="S174" i="11"/>
  <c r="W173" i="11"/>
  <c r="T173" i="11"/>
  <c r="S173" i="11"/>
  <c r="W172" i="11"/>
  <c r="T172" i="11"/>
  <c r="S172" i="11"/>
  <c r="W171" i="11"/>
  <c r="T171" i="11"/>
  <c r="S171" i="11"/>
  <c r="W170" i="11"/>
  <c r="T170" i="11"/>
  <c r="S170" i="11"/>
  <c r="W169" i="11"/>
  <c r="T169" i="11"/>
  <c r="S169" i="11"/>
  <c r="W168" i="11"/>
  <c r="T168" i="11"/>
  <c r="S168" i="11"/>
  <c r="W167" i="11"/>
  <c r="T167" i="11"/>
  <c r="S167" i="11"/>
  <c r="W166" i="11"/>
  <c r="T166" i="11"/>
  <c r="S166" i="11"/>
  <c r="W165" i="11"/>
  <c r="T165" i="11"/>
  <c r="S165" i="11"/>
  <c r="W164" i="11"/>
  <c r="T164" i="11"/>
  <c r="S164" i="11"/>
  <c r="W163" i="11"/>
  <c r="T163" i="11"/>
  <c r="S163" i="11"/>
  <c r="W162" i="11"/>
  <c r="T162" i="11"/>
  <c r="S162" i="11"/>
  <c r="W161" i="11"/>
  <c r="T161" i="11"/>
  <c r="S161" i="11"/>
  <c r="W160" i="11"/>
  <c r="T160" i="11"/>
  <c r="S160" i="11"/>
  <c r="W159" i="11"/>
  <c r="T159" i="11"/>
  <c r="S159" i="11"/>
  <c r="W158" i="11"/>
  <c r="T158" i="11"/>
  <c r="S158" i="11"/>
  <c r="W157" i="11"/>
  <c r="T157" i="11"/>
  <c r="S157" i="11"/>
  <c r="W156" i="11"/>
  <c r="T156" i="11"/>
  <c r="S156" i="11"/>
  <c r="W155" i="11"/>
  <c r="T155" i="11"/>
  <c r="S155" i="11"/>
  <c r="W154" i="11"/>
  <c r="T154" i="11"/>
  <c r="S154" i="11"/>
  <c r="W153" i="11"/>
  <c r="T153" i="11"/>
  <c r="S153" i="11"/>
  <c r="W152" i="11"/>
  <c r="T152" i="11"/>
  <c r="S152" i="11"/>
  <c r="W151" i="11"/>
  <c r="T151" i="11"/>
  <c r="S151" i="11"/>
  <c r="W150" i="11"/>
  <c r="T150" i="11"/>
  <c r="S150" i="11"/>
  <c r="W149" i="11"/>
  <c r="T149" i="11"/>
  <c r="S149" i="11"/>
  <c r="W148" i="11"/>
  <c r="T148" i="11"/>
  <c r="S148" i="11"/>
  <c r="W147" i="11"/>
  <c r="T147" i="11"/>
  <c r="S147" i="11"/>
  <c r="W146" i="11"/>
  <c r="T146" i="11"/>
  <c r="S146" i="11"/>
  <c r="W145" i="11"/>
  <c r="T145" i="11"/>
  <c r="S145" i="11"/>
  <c r="W144" i="11"/>
  <c r="T144" i="11"/>
  <c r="S144" i="11"/>
  <c r="W143" i="11"/>
  <c r="T143" i="11"/>
  <c r="S143" i="11"/>
  <c r="W142" i="11"/>
  <c r="T142" i="11"/>
  <c r="S142" i="11"/>
  <c r="W141" i="11"/>
  <c r="T141" i="11"/>
  <c r="S141" i="11"/>
  <c r="W140" i="11"/>
  <c r="T140" i="11"/>
  <c r="S140" i="11"/>
  <c r="W139" i="11"/>
  <c r="T139" i="11"/>
  <c r="S139" i="11"/>
  <c r="W138" i="11"/>
  <c r="T138" i="11"/>
  <c r="S138" i="11"/>
  <c r="W137" i="11"/>
  <c r="T137" i="11"/>
  <c r="S137" i="11"/>
  <c r="W136" i="11"/>
  <c r="U136" i="11" s="1"/>
  <c r="T136" i="11"/>
  <c r="S136" i="11"/>
  <c r="W135" i="11"/>
  <c r="U135" i="11" s="1"/>
  <c r="T135" i="11"/>
  <c r="S135" i="11"/>
  <c r="W134" i="11"/>
  <c r="U134" i="11" s="1"/>
  <c r="T134" i="11"/>
  <c r="S134" i="11"/>
  <c r="W133" i="11"/>
  <c r="U133" i="11" s="1"/>
  <c r="T133" i="11"/>
  <c r="S133" i="11"/>
  <c r="W132" i="11"/>
  <c r="U132" i="11" s="1"/>
  <c r="T132" i="11"/>
  <c r="S132" i="11"/>
  <c r="W131" i="11"/>
  <c r="U131" i="11" s="1"/>
  <c r="T131" i="11"/>
  <c r="S131" i="11"/>
  <c r="W130" i="11"/>
  <c r="U130" i="11" s="1"/>
  <c r="T130" i="11"/>
  <c r="S130" i="11"/>
  <c r="W129" i="11"/>
  <c r="U129" i="11" s="1"/>
  <c r="T129" i="11"/>
  <c r="S129" i="11"/>
  <c r="W128" i="11"/>
  <c r="U128" i="11" s="1"/>
  <c r="T128" i="11"/>
  <c r="S128" i="11"/>
  <c r="W127" i="11"/>
  <c r="U127" i="11" s="1"/>
  <c r="T127" i="11"/>
  <c r="S127" i="11"/>
  <c r="W126" i="11"/>
  <c r="U126" i="11" s="1"/>
  <c r="T126" i="11"/>
  <c r="S126" i="11"/>
  <c r="W125" i="11"/>
  <c r="U125" i="11" s="1"/>
  <c r="T125" i="11"/>
  <c r="S125" i="11"/>
  <c r="W124" i="11"/>
  <c r="U124" i="11" s="1"/>
  <c r="T124" i="11"/>
  <c r="S124" i="11"/>
  <c r="W123" i="11"/>
  <c r="U123" i="11" s="1"/>
  <c r="T123" i="11"/>
  <c r="S123" i="11"/>
  <c r="W122" i="11"/>
  <c r="U122" i="11" s="1"/>
  <c r="T122" i="11"/>
  <c r="S122" i="11"/>
  <c r="W121" i="11"/>
  <c r="U121" i="11" s="1"/>
  <c r="T121" i="11"/>
  <c r="S121" i="11"/>
  <c r="W120" i="11"/>
  <c r="U120" i="11" s="1"/>
  <c r="T120" i="11"/>
  <c r="S120" i="11"/>
  <c r="W119" i="11"/>
  <c r="U119" i="11" s="1"/>
  <c r="T119" i="11"/>
  <c r="S119" i="11"/>
  <c r="W118" i="11"/>
  <c r="U118" i="11" s="1"/>
  <c r="T118" i="11"/>
  <c r="S118" i="11"/>
  <c r="W117" i="11"/>
  <c r="U117" i="11" s="1"/>
  <c r="T117" i="11"/>
  <c r="S117" i="11"/>
  <c r="W116" i="11"/>
  <c r="U116" i="11" s="1"/>
  <c r="T116" i="11"/>
  <c r="S116" i="11"/>
  <c r="W115" i="11"/>
  <c r="U115" i="11" s="1"/>
  <c r="T115" i="11"/>
  <c r="S115" i="11"/>
  <c r="W114" i="11"/>
  <c r="U114" i="11" s="1"/>
  <c r="T114" i="11"/>
  <c r="S114" i="11"/>
  <c r="W113" i="11"/>
  <c r="U113" i="11" s="1"/>
  <c r="T113" i="11"/>
  <c r="S113" i="11"/>
  <c r="W112" i="11"/>
  <c r="U112" i="11" s="1"/>
  <c r="T112" i="11"/>
  <c r="S112" i="11"/>
  <c r="W111" i="11"/>
  <c r="U111" i="11" s="1"/>
  <c r="T111" i="11"/>
  <c r="S111" i="11"/>
  <c r="W110" i="11"/>
  <c r="U110" i="11" s="1"/>
  <c r="T110" i="11"/>
  <c r="S110" i="11"/>
  <c r="W109" i="11"/>
  <c r="U109" i="11" s="1"/>
  <c r="T109" i="11"/>
  <c r="S109" i="11"/>
  <c r="W108" i="11"/>
  <c r="U108" i="11" s="1"/>
  <c r="T108" i="11"/>
  <c r="S108" i="11"/>
  <c r="W107" i="11"/>
  <c r="U107" i="11" s="1"/>
  <c r="T107" i="11"/>
  <c r="S107" i="11"/>
  <c r="W106" i="11"/>
  <c r="U106" i="11" s="1"/>
  <c r="T106" i="11"/>
  <c r="S106" i="11"/>
  <c r="W105" i="11"/>
  <c r="U105" i="11" s="1"/>
  <c r="T105" i="11"/>
  <c r="S105" i="11"/>
  <c r="W104" i="11"/>
  <c r="U104" i="11" s="1"/>
  <c r="T104" i="11"/>
  <c r="S104" i="11"/>
  <c r="W103" i="11"/>
  <c r="U103" i="11" s="1"/>
  <c r="T103" i="11"/>
  <c r="S103" i="11"/>
  <c r="W102" i="11"/>
  <c r="U102" i="11" s="1"/>
  <c r="T102" i="11"/>
  <c r="S102" i="11"/>
  <c r="W101" i="11"/>
  <c r="U101" i="11" s="1"/>
  <c r="T101" i="11"/>
  <c r="S101" i="11"/>
  <c r="W100" i="11"/>
  <c r="U100" i="11" s="1"/>
  <c r="T100" i="11"/>
  <c r="S100" i="11"/>
  <c r="W99" i="11"/>
  <c r="U99" i="11" s="1"/>
  <c r="T99" i="11"/>
  <c r="S99" i="11"/>
  <c r="W98" i="11"/>
  <c r="U98" i="11" s="1"/>
  <c r="T98" i="11"/>
  <c r="S98" i="11"/>
  <c r="W97" i="11"/>
  <c r="U97" i="11" s="1"/>
  <c r="T97" i="11"/>
  <c r="S97" i="11"/>
  <c r="W96" i="11"/>
  <c r="U96" i="11" s="1"/>
  <c r="T96" i="11"/>
  <c r="S96" i="11"/>
  <c r="W95" i="11"/>
  <c r="U95" i="11" s="1"/>
  <c r="T95" i="11"/>
  <c r="S95" i="11"/>
  <c r="W94" i="11"/>
  <c r="U94" i="11" s="1"/>
  <c r="T94" i="11"/>
  <c r="S94" i="11"/>
  <c r="W93" i="11"/>
  <c r="U93" i="11" s="1"/>
  <c r="T93" i="11"/>
  <c r="S93" i="11"/>
  <c r="W92" i="11"/>
  <c r="U92" i="11" s="1"/>
  <c r="T92" i="11"/>
  <c r="S92" i="11"/>
  <c r="W91" i="11"/>
  <c r="U91" i="11" s="1"/>
  <c r="T91" i="11"/>
  <c r="S91" i="11"/>
  <c r="W90" i="11"/>
  <c r="T90" i="11"/>
  <c r="S90" i="11"/>
  <c r="W89" i="11"/>
  <c r="T89" i="11"/>
  <c r="S89" i="11"/>
  <c r="W88" i="11"/>
  <c r="T88" i="11"/>
  <c r="S88" i="11"/>
  <c r="W87" i="11"/>
  <c r="T87" i="11"/>
  <c r="S87" i="11"/>
  <c r="W86" i="11"/>
  <c r="T86" i="11"/>
  <c r="S86" i="11"/>
  <c r="W85" i="11"/>
  <c r="T85" i="11"/>
  <c r="S85" i="11"/>
  <c r="W84" i="11"/>
  <c r="T84" i="11"/>
  <c r="S84" i="11"/>
  <c r="W83" i="11"/>
  <c r="T83" i="11"/>
  <c r="S83" i="11"/>
  <c r="W82" i="11"/>
  <c r="T82" i="11"/>
  <c r="S82" i="11"/>
  <c r="W81" i="11"/>
  <c r="T81" i="11"/>
  <c r="S81" i="11"/>
  <c r="W80" i="11"/>
  <c r="T80" i="11"/>
  <c r="S80" i="11"/>
  <c r="W79" i="11"/>
  <c r="T79" i="11"/>
  <c r="S79" i="11"/>
  <c r="W78" i="11"/>
  <c r="T78" i="11"/>
  <c r="S78" i="11"/>
  <c r="W77" i="11"/>
  <c r="T77" i="11"/>
  <c r="S77" i="11"/>
  <c r="W76" i="11"/>
  <c r="T76" i="11"/>
  <c r="S76" i="11"/>
  <c r="W75" i="11"/>
  <c r="T75" i="11"/>
  <c r="S75" i="11"/>
  <c r="W74" i="11"/>
  <c r="T74" i="11"/>
  <c r="S74" i="11"/>
  <c r="W73" i="11"/>
  <c r="T73" i="11"/>
  <c r="S73" i="11"/>
  <c r="W72" i="11"/>
  <c r="T72" i="11"/>
  <c r="S72" i="11"/>
  <c r="W71" i="11"/>
  <c r="T71" i="11"/>
  <c r="S71" i="11"/>
  <c r="W70" i="11"/>
  <c r="T70" i="11"/>
  <c r="S70" i="11"/>
  <c r="W69" i="11"/>
  <c r="T69" i="11"/>
  <c r="S69" i="11"/>
  <c r="W68" i="11"/>
  <c r="T68" i="11"/>
  <c r="S68" i="11"/>
  <c r="W67" i="11"/>
  <c r="T67" i="11"/>
  <c r="S67" i="11"/>
  <c r="W66" i="11"/>
  <c r="T66" i="11"/>
  <c r="S66" i="11"/>
  <c r="W65" i="11"/>
  <c r="T65" i="11"/>
  <c r="S65" i="11"/>
  <c r="W64" i="11"/>
  <c r="T64" i="11"/>
  <c r="S64" i="11"/>
  <c r="W63" i="11"/>
  <c r="T63" i="11"/>
  <c r="S63" i="11"/>
  <c r="W62" i="11"/>
  <c r="T62" i="11"/>
  <c r="S62" i="11"/>
  <c r="W61" i="11"/>
  <c r="T61" i="11"/>
  <c r="S61" i="11"/>
  <c r="W60" i="11"/>
  <c r="T60" i="11"/>
  <c r="S60" i="11"/>
  <c r="W59" i="11"/>
  <c r="T59" i="11"/>
  <c r="S59" i="11"/>
  <c r="W58" i="11"/>
  <c r="T58" i="11"/>
  <c r="S58" i="11"/>
  <c r="W57" i="11"/>
  <c r="T57" i="11"/>
  <c r="S57" i="11"/>
  <c r="W56" i="11"/>
  <c r="T56" i="11"/>
  <c r="S56" i="11"/>
  <c r="W55" i="11"/>
  <c r="T55" i="11"/>
  <c r="S55" i="11"/>
  <c r="W54" i="11"/>
  <c r="T54" i="11"/>
  <c r="S54" i="11"/>
  <c r="W53" i="11"/>
  <c r="T53" i="11"/>
  <c r="S53" i="11"/>
  <c r="W52" i="11"/>
  <c r="T52" i="11"/>
  <c r="S52" i="11"/>
  <c r="W51" i="11"/>
  <c r="T51" i="11"/>
  <c r="S51" i="11"/>
  <c r="W50" i="11"/>
  <c r="T50" i="11"/>
  <c r="S50" i="11"/>
  <c r="W49" i="11"/>
  <c r="T49" i="11"/>
  <c r="S49" i="11"/>
  <c r="W48" i="11"/>
  <c r="T48" i="11"/>
  <c r="S48" i="11"/>
  <c r="W47" i="11"/>
  <c r="T47" i="11"/>
  <c r="S47" i="11"/>
  <c r="W46" i="11"/>
  <c r="T46" i="11"/>
  <c r="S46" i="11"/>
  <c r="W45" i="11"/>
  <c r="T45" i="11"/>
  <c r="S45" i="11"/>
  <c r="W44" i="11"/>
  <c r="T44" i="11"/>
  <c r="S44" i="11"/>
  <c r="W43" i="11"/>
  <c r="T43" i="11"/>
  <c r="S43" i="11"/>
  <c r="W42" i="11"/>
  <c r="T42" i="11"/>
  <c r="S42" i="11"/>
  <c r="W41" i="11"/>
  <c r="T41" i="11"/>
  <c r="S41" i="11"/>
  <c r="W40" i="11"/>
  <c r="T40" i="11"/>
  <c r="S40" i="11"/>
  <c r="W39" i="11"/>
  <c r="T39" i="11"/>
  <c r="S39" i="11"/>
  <c r="W38" i="11"/>
  <c r="T38" i="11"/>
  <c r="S38" i="11"/>
  <c r="W37" i="11"/>
  <c r="T37" i="11"/>
  <c r="S37" i="11"/>
  <c r="W36" i="11"/>
  <c r="T36" i="11"/>
  <c r="S36" i="11"/>
  <c r="W35" i="11"/>
  <c r="T35" i="11"/>
  <c r="S35" i="11"/>
  <c r="W34" i="11"/>
  <c r="T34" i="11"/>
  <c r="S34" i="11"/>
  <c r="W33" i="11"/>
  <c r="T33" i="11"/>
  <c r="S33" i="11"/>
  <c r="W32" i="11"/>
  <c r="T32" i="11"/>
  <c r="S32" i="11"/>
  <c r="W31" i="11"/>
  <c r="T31" i="11"/>
  <c r="S31" i="11"/>
  <c r="W30" i="11"/>
  <c r="T30" i="11"/>
  <c r="S30" i="11"/>
  <c r="W29" i="11"/>
  <c r="T29" i="11"/>
  <c r="S29" i="11"/>
  <c r="W28" i="11"/>
  <c r="T28" i="11"/>
  <c r="S28" i="11"/>
  <c r="W27" i="11"/>
  <c r="T27" i="11"/>
  <c r="S27" i="11"/>
  <c r="W26" i="11"/>
  <c r="T26" i="11"/>
  <c r="S26" i="11"/>
  <c r="W25" i="11"/>
  <c r="T25" i="11"/>
  <c r="S25" i="11"/>
  <c r="W24" i="11"/>
  <c r="T24" i="11"/>
  <c r="S24" i="11"/>
  <c r="W23" i="11"/>
  <c r="T23" i="11"/>
  <c r="S23" i="11"/>
  <c r="W22" i="11"/>
  <c r="T22" i="11"/>
  <c r="S22" i="11"/>
  <c r="W21" i="11"/>
  <c r="T21" i="11"/>
  <c r="S21" i="11"/>
  <c r="W20" i="11"/>
  <c r="T20" i="11"/>
  <c r="S20" i="11"/>
  <c r="W19" i="11"/>
  <c r="T19" i="11"/>
  <c r="S19" i="11"/>
  <c r="W18" i="11"/>
  <c r="T18" i="11"/>
  <c r="S18" i="11"/>
  <c r="W17" i="11"/>
  <c r="T17" i="11"/>
  <c r="S17" i="11"/>
  <c r="W16" i="11"/>
  <c r="T16" i="11"/>
  <c r="S16" i="11"/>
  <c r="W15" i="11"/>
  <c r="T15" i="11"/>
  <c r="S15" i="11"/>
  <c r="W14" i="11"/>
  <c r="T14" i="11"/>
  <c r="S14" i="11"/>
  <c r="W13" i="11"/>
  <c r="T13" i="11"/>
  <c r="S13" i="11"/>
  <c r="W12" i="11"/>
  <c r="T12" i="11"/>
  <c r="S12" i="11"/>
  <c r="W11" i="11"/>
  <c r="T11" i="11"/>
  <c r="S11" i="11"/>
  <c r="W10" i="11"/>
  <c r="T10" i="11"/>
  <c r="S10" i="11"/>
  <c r="W9" i="11"/>
  <c r="T9" i="11"/>
  <c r="S9" i="11"/>
  <c r="W8" i="11"/>
  <c r="T8" i="11"/>
  <c r="S8" i="11"/>
  <c r="W7" i="11"/>
  <c r="T7" i="11"/>
  <c r="S7" i="11"/>
  <c r="W6" i="11"/>
  <c r="T6" i="11"/>
  <c r="S6" i="11"/>
  <c r="W5" i="11"/>
  <c r="T5" i="11"/>
  <c r="S5" i="11"/>
  <c r="W4" i="11"/>
  <c r="T4" i="11"/>
  <c r="S4" i="11"/>
  <c r="W3" i="11"/>
  <c r="U3" i="11" s="1"/>
  <c r="T3" i="11"/>
  <c r="S3" i="11"/>
  <c r="W2" i="11"/>
  <c r="U2" i="11" s="1"/>
  <c r="T2" i="11"/>
  <c r="V2" i="11" s="1"/>
  <c r="S2" i="11"/>
  <c r="W222" i="10"/>
  <c r="T222" i="10"/>
  <c r="S222" i="10"/>
  <c r="W221" i="10"/>
  <c r="T221" i="10"/>
  <c r="S221" i="10"/>
  <c r="W220" i="10"/>
  <c r="T220" i="10"/>
  <c r="S220" i="10"/>
  <c r="W219" i="10"/>
  <c r="T219" i="10"/>
  <c r="S219" i="10"/>
  <c r="W218" i="10"/>
  <c r="T218" i="10"/>
  <c r="S218" i="10"/>
  <c r="W217" i="10"/>
  <c r="T217" i="10"/>
  <c r="S217" i="10"/>
  <c r="W216" i="10"/>
  <c r="T216" i="10"/>
  <c r="S216" i="10"/>
  <c r="W215" i="10"/>
  <c r="T215" i="10"/>
  <c r="S215" i="10"/>
  <c r="W214" i="10"/>
  <c r="T214" i="10"/>
  <c r="S214" i="10"/>
  <c r="W213" i="10"/>
  <c r="T213" i="10"/>
  <c r="S213" i="10"/>
  <c r="W212" i="10"/>
  <c r="T212" i="10"/>
  <c r="S212" i="10"/>
  <c r="W211" i="10"/>
  <c r="T211" i="10"/>
  <c r="S211" i="10"/>
  <c r="W210" i="10"/>
  <c r="T210" i="10"/>
  <c r="S210" i="10"/>
  <c r="W209" i="10"/>
  <c r="T209" i="10"/>
  <c r="S209" i="10"/>
  <c r="W208" i="10"/>
  <c r="T208" i="10"/>
  <c r="S208" i="10"/>
  <c r="W207" i="10"/>
  <c r="T207" i="10"/>
  <c r="S207" i="10"/>
  <c r="W206" i="10"/>
  <c r="T206" i="10"/>
  <c r="S206" i="10"/>
  <c r="W205" i="10"/>
  <c r="T205" i="10"/>
  <c r="S205" i="10"/>
  <c r="W204" i="10"/>
  <c r="T204" i="10"/>
  <c r="S204" i="10"/>
  <c r="W203" i="10"/>
  <c r="T203" i="10"/>
  <c r="S203" i="10"/>
  <c r="W202" i="10"/>
  <c r="T202" i="10"/>
  <c r="S202" i="10"/>
  <c r="W201" i="10"/>
  <c r="T201" i="10"/>
  <c r="S201" i="10"/>
  <c r="W200" i="10"/>
  <c r="T200" i="10"/>
  <c r="S200" i="10"/>
  <c r="W199" i="10"/>
  <c r="T199" i="10"/>
  <c r="S199" i="10"/>
  <c r="W198" i="10"/>
  <c r="T198" i="10"/>
  <c r="S198" i="10"/>
  <c r="W197" i="10"/>
  <c r="T197" i="10"/>
  <c r="S197" i="10"/>
  <c r="W196" i="10"/>
  <c r="T196" i="10"/>
  <c r="S196" i="10"/>
  <c r="W195" i="10"/>
  <c r="T195" i="10"/>
  <c r="S195" i="10"/>
  <c r="W194" i="10"/>
  <c r="T194" i="10"/>
  <c r="S194" i="10"/>
  <c r="W193" i="10"/>
  <c r="T193" i="10"/>
  <c r="S193" i="10"/>
  <c r="W192" i="10"/>
  <c r="T192" i="10"/>
  <c r="S192" i="10"/>
  <c r="W191" i="10"/>
  <c r="T191" i="10"/>
  <c r="S191" i="10"/>
  <c r="W190" i="10"/>
  <c r="T190" i="10"/>
  <c r="S190" i="10"/>
  <c r="W189" i="10"/>
  <c r="T189" i="10"/>
  <c r="S189" i="10"/>
  <c r="W188" i="10"/>
  <c r="T188" i="10"/>
  <c r="S188" i="10"/>
  <c r="W187" i="10"/>
  <c r="T187" i="10"/>
  <c r="S187" i="10"/>
  <c r="W186" i="10"/>
  <c r="T186" i="10"/>
  <c r="S186" i="10"/>
  <c r="W185" i="10"/>
  <c r="T185" i="10"/>
  <c r="S185" i="10"/>
  <c r="W184" i="10"/>
  <c r="T184" i="10"/>
  <c r="S184" i="10"/>
  <c r="W183" i="10"/>
  <c r="T183" i="10"/>
  <c r="S183" i="10"/>
  <c r="W182" i="10"/>
  <c r="T182" i="10"/>
  <c r="S182" i="10"/>
  <c r="W181" i="10"/>
  <c r="T181" i="10"/>
  <c r="S181" i="10"/>
  <c r="W180" i="10"/>
  <c r="T180" i="10"/>
  <c r="S180" i="10"/>
  <c r="W179" i="10"/>
  <c r="T179" i="10"/>
  <c r="S179" i="10"/>
  <c r="W178" i="10"/>
  <c r="T178" i="10"/>
  <c r="S178" i="10"/>
  <c r="W177" i="10"/>
  <c r="T177" i="10"/>
  <c r="S177" i="10"/>
  <c r="W176" i="10"/>
  <c r="T176" i="10"/>
  <c r="S176" i="10"/>
  <c r="W175" i="10"/>
  <c r="T175" i="10"/>
  <c r="S175" i="10"/>
  <c r="W174" i="10"/>
  <c r="T174" i="10"/>
  <c r="S174" i="10"/>
  <c r="W173" i="10"/>
  <c r="T173" i="10"/>
  <c r="S173" i="10"/>
  <c r="W172" i="10"/>
  <c r="T172" i="10"/>
  <c r="S172" i="10"/>
  <c r="W171" i="10"/>
  <c r="T171" i="10"/>
  <c r="S171" i="10"/>
  <c r="W170" i="10"/>
  <c r="T170" i="10"/>
  <c r="S170" i="10"/>
  <c r="W169" i="10"/>
  <c r="T169" i="10"/>
  <c r="S169" i="10"/>
  <c r="W168" i="10"/>
  <c r="T168" i="10"/>
  <c r="S168" i="10"/>
  <c r="W167" i="10"/>
  <c r="T167" i="10"/>
  <c r="S167" i="10"/>
  <c r="W166" i="10"/>
  <c r="T166" i="10"/>
  <c r="S166" i="10"/>
  <c r="W165" i="10"/>
  <c r="T165" i="10"/>
  <c r="S165" i="10"/>
  <c r="W164" i="10"/>
  <c r="T164" i="10"/>
  <c r="S164" i="10"/>
  <c r="W163" i="10"/>
  <c r="T163" i="10"/>
  <c r="S163" i="10"/>
  <c r="W162" i="10"/>
  <c r="T162" i="10"/>
  <c r="S162" i="10"/>
  <c r="W161" i="10"/>
  <c r="T161" i="10"/>
  <c r="S161" i="10"/>
  <c r="W160" i="10"/>
  <c r="T160" i="10"/>
  <c r="S160" i="10"/>
  <c r="W159" i="10"/>
  <c r="T159" i="10"/>
  <c r="S159" i="10"/>
  <c r="W158" i="10"/>
  <c r="T158" i="10"/>
  <c r="S158" i="10"/>
  <c r="W157" i="10"/>
  <c r="T157" i="10"/>
  <c r="S157" i="10"/>
  <c r="W156" i="10"/>
  <c r="T156" i="10"/>
  <c r="S156" i="10"/>
  <c r="W155" i="10"/>
  <c r="T155" i="10"/>
  <c r="S155" i="10"/>
  <c r="W154" i="10"/>
  <c r="T154" i="10"/>
  <c r="S154" i="10"/>
  <c r="W153" i="10"/>
  <c r="T153" i="10"/>
  <c r="S153" i="10"/>
  <c r="W152" i="10"/>
  <c r="T152" i="10"/>
  <c r="S152" i="10"/>
  <c r="W151" i="10"/>
  <c r="T151" i="10"/>
  <c r="S151" i="10"/>
  <c r="W150" i="10"/>
  <c r="T150" i="10"/>
  <c r="S150" i="10"/>
  <c r="W149" i="10"/>
  <c r="T149" i="10"/>
  <c r="S149" i="10"/>
  <c r="W148" i="10"/>
  <c r="T148" i="10"/>
  <c r="S148" i="10"/>
  <c r="W147" i="10"/>
  <c r="T147" i="10"/>
  <c r="S147" i="10"/>
  <c r="W146" i="10"/>
  <c r="T146" i="10"/>
  <c r="S146" i="10"/>
  <c r="W145" i="10"/>
  <c r="T145" i="10"/>
  <c r="S145" i="10"/>
  <c r="W144" i="10"/>
  <c r="T144" i="10"/>
  <c r="S144" i="10"/>
  <c r="W143" i="10"/>
  <c r="T143" i="10"/>
  <c r="S143" i="10"/>
  <c r="W142" i="10"/>
  <c r="T142" i="10"/>
  <c r="S142" i="10"/>
  <c r="W141" i="10"/>
  <c r="T141" i="10"/>
  <c r="S141" i="10"/>
  <c r="W140" i="10"/>
  <c r="T140" i="10"/>
  <c r="S140" i="10"/>
  <c r="W139" i="10"/>
  <c r="T139" i="10"/>
  <c r="S139" i="10"/>
  <c r="W138" i="10"/>
  <c r="T138" i="10"/>
  <c r="S138" i="10"/>
  <c r="W137" i="10"/>
  <c r="T137" i="10"/>
  <c r="S137" i="10"/>
  <c r="W136" i="10"/>
  <c r="U136" i="10" s="1"/>
  <c r="T136" i="10"/>
  <c r="S136" i="10"/>
  <c r="W135" i="10"/>
  <c r="U135" i="10" s="1"/>
  <c r="T135" i="10"/>
  <c r="S135" i="10"/>
  <c r="W134" i="10"/>
  <c r="U134" i="10" s="1"/>
  <c r="T134" i="10"/>
  <c r="S134" i="10"/>
  <c r="W133" i="10"/>
  <c r="U133" i="10" s="1"/>
  <c r="T133" i="10"/>
  <c r="S133" i="10"/>
  <c r="W132" i="10"/>
  <c r="U132" i="10" s="1"/>
  <c r="T132" i="10"/>
  <c r="S132" i="10"/>
  <c r="W131" i="10"/>
  <c r="U131" i="10" s="1"/>
  <c r="T131" i="10"/>
  <c r="S131" i="10"/>
  <c r="W130" i="10"/>
  <c r="U130" i="10" s="1"/>
  <c r="T130" i="10"/>
  <c r="S130" i="10"/>
  <c r="W129" i="10"/>
  <c r="U129" i="10" s="1"/>
  <c r="T129" i="10"/>
  <c r="S129" i="10"/>
  <c r="W128" i="10"/>
  <c r="U128" i="10" s="1"/>
  <c r="T128" i="10"/>
  <c r="S128" i="10"/>
  <c r="W127" i="10"/>
  <c r="U127" i="10" s="1"/>
  <c r="T127" i="10"/>
  <c r="S127" i="10"/>
  <c r="W126" i="10"/>
  <c r="U126" i="10" s="1"/>
  <c r="T126" i="10"/>
  <c r="S126" i="10"/>
  <c r="W125" i="10"/>
  <c r="U125" i="10" s="1"/>
  <c r="T125" i="10"/>
  <c r="S125" i="10"/>
  <c r="W124" i="10"/>
  <c r="U124" i="10" s="1"/>
  <c r="T124" i="10"/>
  <c r="S124" i="10"/>
  <c r="W123" i="10"/>
  <c r="U123" i="10" s="1"/>
  <c r="T123" i="10"/>
  <c r="S123" i="10"/>
  <c r="W122" i="10"/>
  <c r="U122" i="10" s="1"/>
  <c r="T122" i="10"/>
  <c r="S122" i="10"/>
  <c r="W121" i="10"/>
  <c r="U121" i="10" s="1"/>
  <c r="T121" i="10"/>
  <c r="S121" i="10"/>
  <c r="W120" i="10"/>
  <c r="U120" i="10" s="1"/>
  <c r="T120" i="10"/>
  <c r="S120" i="10"/>
  <c r="W119" i="10"/>
  <c r="U119" i="10" s="1"/>
  <c r="T119" i="10"/>
  <c r="S119" i="10"/>
  <c r="W118" i="10"/>
  <c r="U118" i="10" s="1"/>
  <c r="T118" i="10"/>
  <c r="S118" i="10"/>
  <c r="W117" i="10"/>
  <c r="U117" i="10" s="1"/>
  <c r="T117" i="10"/>
  <c r="S117" i="10"/>
  <c r="W116" i="10"/>
  <c r="U116" i="10" s="1"/>
  <c r="T116" i="10"/>
  <c r="S116" i="10"/>
  <c r="W115" i="10"/>
  <c r="U115" i="10" s="1"/>
  <c r="T115" i="10"/>
  <c r="S115" i="10"/>
  <c r="W114" i="10"/>
  <c r="U114" i="10" s="1"/>
  <c r="T114" i="10"/>
  <c r="S114" i="10"/>
  <c r="W113" i="10"/>
  <c r="U113" i="10" s="1"/>
  <c r="T113" i="10"/>
  <c r="S113" i="10"/>
  <c r="W112" i="10"/>
  <c r="U112" i="10" s="1"/>
  <c r="T112" i="10"/>
  <c r="S112" i="10"/>
  <c r="W111" i="10"/>
  <c r="U111" i="10" s="1"/>
  <c r="T111" i="10"/>
  <c r="S111" i="10"/>
  <c r="W110" i="10"/>
  <c r="U110" i="10" s="1"/>
  <c r="T110" i="10"/>
  <c r="S110" i="10"/>
  <c r="W109" i="10"/>
  <c r="U109" i="10" s="1"/>
  <c r="T109" i="10"/>
  <c r="S109" i="10"/>
  <c r="W108" i="10"/>
  <c r="U108" i="10" s="1"/>
  <c r="T108" i="10"/>
  <c r="S108" i="10"/>
  <c r="W107" i="10"/>
  <c r="U107" i="10" s="1"/>
  <c r="T107" i="10"/>
  <c r="S107" i="10"/>
  <c r="W106" i="10"/>
  <c r="U106" i="10" s="1"/>
  <c r="T106" i="10"/>
  <c r="S106" i="10"/>
  <c r="W105" i="10"/>
  <c r="U105" i="10" s="1"/>
  <c r="T105" i="10"/>
  <c r="S105" i="10"/>
  <c r="W104" i="10"/>
  <c r="U104" i="10" s="1"/>
  <c r="T104" i="10"/>
  <c r="S104" i="10"/>
  <c r="W103" i="10"/>
  <c r="U103" i="10" s="1"/>
  <c r="T103" i="10"/>
  <c r="S103" i="10"/>
  <c r="W102" i="10"/>
  <c r="U102" i="10" s="1"/>
  <c r="T102" i="10"/>
  <c r="S102" i="10"/>
  <c r="W101" i="10"/>
  <c r="U101" i="10" s="1"/>
  <c r="T101" i="10"/>
  <c r="S101" i="10"/>
  <c r="W100" i="10"/>
  <c r="U100" i="10" s="1"/>
  <c r="T100" i="10"/>
  <c r="S100" i="10"/>
  <c r="W99" i="10"/>
  <c r="U99" i="10" s="1"/>
  <c r="T99" i="10"/>
  <c r="S99" i="10"/>
  <c r="W98" i="10"/>
  <c r="U98" i="10" s="1"/>
  <c r="T98" i="10"/>
  <c r="S98" i="10"/>
  <c r="W97" i="10"/>
  <c r="U97" i="10" s="1"/>
  <c r="T97" i="10"/>
  <c r="S97" i="10"/>
  <c r="W96" i="10"/>
  <c r="U96" i="10" s="1"/>
  <c r="T96" i="10"/>
  <c r="S96" i="10"/>
  <c r="W95" i="10"/>
  <c r="U95" i="10" s="1"/>
  <c r="T95" i="10"/>
  <c r="S95" i="10"/>
  <c r="W94" i="10"/>
  <c r="U94" i="10" s="1"/>
  <c r="T94" i="10"/>
  <c r="S94" i="10"/>
  <c r="W93" i="10"/>
  <c r="U93" i="10" s="1"/>
  <c r="T93" i="10"/>
  <c r="S93" i="10"/>
  <c r="W92" i="10"/>
  <c r="U92" i="10" s="1"/>
  <c r="T92" i="10"/>
  <c r="S92" i="10"/>
  <c r="W91" i="10"/>
  <c r="U91" i="10" s="1"/>
  <c r="T91" i="10"/>
  <c r="S91" i="10"/>
  <c r="W90" i="10"/>
  <c r="T90" i="10"/>
  <c r="S90" i="10"/>
  <c r="W89" i="10"/>
  <c r="T89" i="10"/>
  <c r="S89" i="10"/>
  <c r="W88" i="10"/>
  <c r="T88" i="10"/>
  <c r="S88" i="10"/>
  <c r="W87" i="10"/>
  <c r="T87" i="10"/>
  <c r="S87" i="10"/>
  <c r="W86" i="10"/>
  <c r="T86" i="10"/>
  <c r="S86" i="10"/>
  <c r="W85" i="10"/>
  <c r="T85" i="10"/>
  <c r="S85" i="10"/>
  <c r="W84" i="10"/>
  <c r="T84" i="10"/>
  <c r="S84" i="10"/>
  <c r="W83" i="10"/>
  <c r="T83" i="10"/>
  <c r="S83" i="10"/>
  <c r="W82" i="10"/>
  <c r="T82" i="10"/>
  <c r="S82" i="10"/>
  <c r="W81" i="10"/>
  <c r="T81" i="10"/>
  <c r="S81" i="10"/>
  <c r="W80" i="10"/>
  <c r="T80" i="10"/>
  <c r="S80" i="10"/>
  <c r="W79" i="10"/>
  <c r="T79" i="10"/>
  <c r="S79" i="10"/>
  <c r="W78" i="10"/>
  <c r="T78" i="10"/>
  <c r="S78" i="10"/>
  <c r="W77" i="10"/>
  <c r="T77" i="10"/>
  <c r="S77" i="10"/>
  <c r="W76" i="10"/>
  <c r="T76" i="10"/>
  <c r="S76" i="10"/>
  <c r="W75" i="10"/>
  <c r="T75" i="10"/>
  <c r="S75" i="10"/>
  <c r="W74" i="10"/>
  <c r="T74" i="10"/>
  <c r="S74" i="10"/>
  <c r="W73" i="10"/>
  <c r="T73" i="10"/>
  <c r="S73" i="10"/>
  <c r="W72" i="10"/>
  <c r="T72" i="10"/>
  <c r="S72" i="10"/>
  <c r="W71" i="10"/>
  <c r="T71" i="10"/>
  <c r="S71" i="10"/>
  <c r="W70" i="10"/>
  <c r="T70" i="10"/>
  <c r="S70" i="10"/>
  <c r="W69" i="10"/>
  <c r="T69" i="10"/>
  <c r="S69" i="10"/>
  <c r="W68" i="10"/>
  <c r="T68" i="10"/>
  <c r="S68" i="10"/>
  <c r="W67" i="10"/>
  <c r="T67" i="10"/>
  <c r="S67" i="10"/>
  <c r="W66" i="10"/>
  <c r="T66" i="10"/>
  <c r="S66" i="10"/>
  <c r="W65" i="10"/>
  <c r="T65" i="10"/>
  <c r="S65" i="10"/>
  <c r="W64" i="10"/>
  <c r="T64" i="10"/>
  <c r="S64" i="10"/>
  <c r="W63" i="10"/>
  <c r="T63" i="10"/>
  <c r="S63" i="10"/>
  <c r="W62" i="10"/>
  <c r="T62" i="10"/>
  <c r="S62" i="10"/>
  <c r="W61" i="10"/>
  <c r="T61" i="10"/>
  <c r="S61" i="10"/>
  <c r="W60" i="10"/>
  <c r="T60" i="10"/>
  <c r="S60" i="10"/>
  <c r="W59" i="10"/>
  <c r="T59" i="10"/>
  <c r="S59" i="10"/>
  <c r="W58" i="10"/>
  <c r="T58" i="10"/>
  <c r="S58" i="10"/>
  <c r="W57" i="10"/>
  <c r="T57" i="10"/>
  <c r="S57" i="10"/>
  <c r="W56" i="10"/>
  <c r="T56" i="10"/>
  <c r="S56" i="10"/>
  <c r="W55" i="10"/>
  <c r="T55" i="10"/>
  <c r="S55" i="10"/>
  <c r="W54" i="10"/>
  <c r="T54" i="10"/>
  <c r="S54" i="10"/>
  <c r="W53" i="10"/>
  <c r="T53" i="10"/>
  <c r="S53" i="10"/>
  <c r="W52" i="10"/>
  <c r="T52" i="10"/>
  <c r="S52" i="10"/>
  <c r="W51" i="10"/>
  <c r="T51" i="10"/>
  <c r="S51" i="10"/>
  <c r="W50" i="10"/>
  <c r="T50" i="10"/>
  <c r="S50" i="10"/>
  <c r="W49" i="10"/>
  <c r="T49" i="10"/>
  <c r="S49" i="10"/>
  <c r="W48" i="10"/>
  <c r="T48" i="10"/>
  <c r="S48" i="10"/>
  <c r="W47" i="10"/>
  <c r="T47" i="10"/>
  <c r="S47" i="10"/>
  <c r="W46" i="10"/>
  <c r="T46" i="10"/>
  <c r="S46" i="10"/>
  <c r="W45" i="10"/>
  <c r="T45" i="10"/>
  <c r="S45" i="10"/>
  <c r="W44" i="10"/>
  <c r="T44" i="10"/>
  <c r="S44" i="10"/>
  <c r="W43" i="10"/>
  <c r="T43" i="10"/>
  <c r="S43" i="10"/>
  <c r="W42" i="10"/>
  <c r="T42" i="10"/>
  <c r="S42" i="10"/>
  <c r="W41" i="10"/>
  <c r="T41" i="10"/>
  <c r="S41" i="10"/>
  <c r="W40" i="10"/>
  <c r="T40" i="10"/>
  <c r="S40" i="10"/>
  <c r="W39" i="10"/>
  <c r="T39" i="10"/>
  <c r="S39" i="10"/>
  <c r="W38" i="10"/>
  <c r="T38" i="10"/>
  <c r="S38" i="10"/>
  <c r="W37" i="10"/>
  <c r="T37" i="10"/>
  <c r="S37" i="10"/>
  <c r="W36" i="10"/>
  <c r="T36" i="10"/>
  <c r="S36" i="10"/>
  <c r="W35" i="10"/>
  <c r="T35" i="10"/>
  <c r="S35" i="10"/>
  <c r="W34" i="10"/>
  <c r="T34" i="10"/>
  <c r="S34" i="10"/>
  <c r="W33" i="10"/>
  <c r="T33" i="10"/>
  <c r="S33" i="10"/>
  <c r="W32" i="10"/>
  <c r="T32" i="10"/>
  <c r="S32" i="10"/>
  <c r="W31" i="10"/>
  <c r="T31" i="10"/>
  <c r="S31" i="10"/>
  <c r="W30" i="10"/>
  <c r="T30" i="10"/>
  <c r="S30" i="10"/>
  <c r="W29" i="10"/>
  <c r="T29" i="10"/>
  <c r="S29" i="10"/>
  <c r="W28" i="10"/>
  <c r="T28" i="10"/>
  <c r="S28" i="10"/>
  <c r="W27" i="10"/>
  <c r="T27" i="10"/>
  <c r="S27" i="10"/>
  <c r="W26" i="10"/>
  <c r="T26" i="10"/>
  <c r="S26" i="10"/>
  <c r="W25" i="10"/>
  <c r="T25" i="10"/>
  <c r="S25" i="10"/>
  <c r="W24" i="10"/>
  <c r="T24" i="10"/>
  <c r="S24" i="10"/>
  <c r="W23" i="10"/>
  <c r="T23" i="10"/>
  <c r="S23" i="10"/>
  <c r="W22" i="10"/>
  <c r="T22" i="10"/>
  <c r="S22" i="10"/>
  <c r="W21" i="10"/>
  <c r="T21" i="10"/>
  <c r="S21" i="10"/>
  <c r="W20" i="10"/>
  <c r="T20" i="10"/>
  <c r="S20" i="10"/>
  <c r="W19" i="10"/>
  <c r="T19" i="10"/>
  <c r="S19" i="10"/>
  <c r="W18" i="10"/>
  <c r="T18" i="10"/>
  <c r="S18" i="10"/>
  <c r="W17" i="10"/>
  <c r="T17" i="10"/>
  <c r="S17" i="10"/>
  <c r="W16" i="10"/>
  <c r="T16" i="10"/>
  <c r="S16" i="10"/>
  <c r="W15" i="10"/>
  <c r="T15" i="10"/>
  <c r="S15" i="10"/>
  <c r="W14" i="10"/>
  <c r="T14" i="10"/>
  <c r="S14" i="10"/>
  <c r="W13" i="10"/>
  <c r="T13" i="10"/>
  <c r="S13" i="10"/>
  <c r="W12" i="10"/>
  <c r="T12" i="10"/>
  <c r="S12" i="10"/>
  <c r="W11" i="10"/>
  <c r="T11" i="10"/>
  <c r="S11" i="10"/>
  <c r="W10" i="10"/>
  <c r="T10" i="10"/>
  <c r="S10" i="10"/>
  <c r="W9" i="10"/>
  <c r="T9" i="10"/>
  <c r="S9" i="10"/>
  <c r="W8" i="10"/>
  <c r="T8" i="10"/>
  <c r="S8" i="10"/>
  <c r="W7" i="10"/>
  <c r="T7" i="10"/>
  <c r="S7" i="10"/>
  <c r="W6" i="10"/>
  <c r="T6" i="10"/>
  <c r="S6" i="10"/>
  <c r="W5" i="10"/>
  <c r="T5" i="10"/>
  <c r="S5" i="10"/>
  <c r="W4" i="10"/>
  <c r="T4" i="10"/>
  <c r="S4" i="10"/>
  <c r="W3" i="10"/>
  <c r="T3" i="10"/>
  <c r="S3" i="10"/>
  <c r="W2" i="10"/>
  <c r="U2" i="10" s="1"/>
  <c r="T2" i="10"/>
  <c r="S2" i="10"/>
  <c r="Z222" i="9"/>
  <c r="X222" i="9" s="1"/>
  <c r="W222" i="9"/>
  <c r="V222" i="9"/>
  <c r="Z221" i="9"/>
  <c r="X221" i="9" s="1"/>
  <c r="W221" i="9"/>
  <c r="V221" i="9"/>
  <c r="Z220" i="9"/>
  <c r="X220" i="9" s="1"/>
  <c r="W220" i="9"/>
  <c r="V220" i="9"/>
  <c r="Z219" i="9"/>
  <c r="X219" i="9" s="1"/>
  <c r="W219" i="9"/>
  <c r="V219" i="9"/>
  <c r="Z218" i="9"/>
  <c r="X218" i="9" s="1"/>
  <c r="W218" i="9"/>
  <c r="V218" i="9"/>
  <c r="Z217" i="9"/>
  <c r="X217" i="9" s="1"/>
  <c r="W217" i="9"/>
  <c r="V217" i="9"/>
  <c r="Z216" i="9"/>
  <c r="X216" i="9" s="1"/>
  <c r="W216" i="9"/>
  <c r="V216" i="9"/>
  <c r="Z215" i="9"/>
  <c r="X215" i="9" s="1"/>
  <c r="W215" i="9"/>
  <c r="V215" i="9"/>
  <c r="Z214" i="9"/>
  <c r="X214" i="9" s="1"/>
  <c r="W214" i="9"/>
  <c r="V214" i="9"/>
  <c r="Z213" i="9"/>
  <c r="X213" i="9" s="1"/>
  <c r="W213" i="9"/>
  <c r="V213" i="9"/>
  <c r="Z212" i="9"/>
  <c r="X212" i="9" s="1"/>
  <c r="W212" i="9"/>
  <c r="V212" i="9"/>
  <c r="Z211" i="9"/>
  <c r="X211" i="9" s="1"/>
  <c r="W211" i="9"/>
  <c r="V211" i="9"/>
  <c r="Z210" i="9"/>
  <c r="X210" i="9" s="1"/>
  <c r="W210" i="9"/>
  <c r="V210" i="9"/>
  <c r="Z209" i="9"/>
  <c r="X209" i="9" s="1"/>
  <c r="W209" i="9"/>
  <c r="V209" i="9"/>
  <c r="Z208" i="9"/>
  <c r="X208" i="9" s="1"/>
  <c r="W208" i="9"/>
  <c r="V208" i="9"/>
  <c r="Z207" i="9"/>
  <c r="X207" i="9" s="1"/>
  <c r="W207" i="9"/>
  <c r="V207" i="9"/>
  <c r="Z206" i="9"/>
  <c r="X206" i="9" s="1"/>
  <c r="W206" i="9"/>
  <c r="V206" i="9"/>
  <c r="Z205" i="9"/>
  <c r="X205" i="9" s="1"/>
  <c r="W205" i="9"/>
  <c r="V205" i="9"/>
  <c r="Z204" i="9"/>
  <c r="X204" i="9" s="1"/>
  <c r="W204" i="9"/>
  <c r="V204" i="9"/>
  <c r="Z203" i="9"/>
  <c r="X203" i="9" s="1"/>
  <c r="W203" i="9"/>
  <c r="V203" i="9"/>
  <c r="Z202" i="9"/>
  <c r="X202" i="9" s="1"/>
  <c r="W202" i="9"/>
  <c r="V202" i="9"/>
  <c r="Z201" i="9"/>
  <c r="X201" i="9" s="1"/>
  <c r="W201" i="9"/>
  <c r="V201" i="9"/>
  <c r="Z200" i="9"/>
  <c r="X200" i="9" s="1"/>
  <c r="W200" i="9"/>
  <c r="V200" i="9"/>
  <c r="Z199" i="9"/>
  <c r="X199" i="9" s="1"/>
  <c r="W199" i="9"/>
  <c r="V199" i="9"/>
  <c r="Z198" i="9"/>
  <c r="X198" i="9" s="1"/>
  <c r="W198" i="9"/>
  <c r="V198" i="9"/>
  <c r="Z197" i="9"/>
  <c r="X197" i="9" s="1"/>
  <c r="W197" i="9"/>
  <c r="V197" i="9"/>
  <c r="Z196" i="9"/>
  <c r="X196" i="9" s="1"/>
  <c r="W196" i="9"/>
  <c r="V196" i="9"/>
  <c r="Z195" i="9"/>
  <c r="X195" i="9" s="1"/>
  <c r="W195" i="9"/>
  <c r="V195" i="9"/>
  <c r="Z194" i="9"/>
  <c r="X194" i="9" s="1"/>
  <c r="W194" i="9"/>
  <c r="V194" i="9"/>
  <c r="Z193" i="9"/>
  <c r="X193" i="9" s="1"/>
  <c r="W193" i="9"/>
  <c r="V193" i="9"/>
  <c r="Z192" i="9"/>
  <c r="X192" i="9" s="1"/>
  <c r="W192" i="9"/>
  <c r="V192" i="9"/>
  <c r="Z191" i="9"/>
  <c r="X191" i="9" s="1"/>
  <c r="W191" i="9"/>
  <c r="V191" i="9"/>
  <c r="Z190" i="9"/>
  <c r="X190" i="9" s="1"/>
  <c r="W190" i="9"/>
  <c r="V190" i="9"/>
  <c r="Z189" i="9"/>
  <c r="X189" i="9" s="1"/>
  <c r="W189" i="9"/>
  <c r="V189" i="9"/>
  <c r="Z188" i="9"/>
  <c r="X188" i="9" s="1"/>
  <c r="W188" i="9"/>
  <c r="V188" i="9"/>
  <c r="Z187" i="9"/>
  <c r="X187" i="9" s="1"/>
  <c r="W187" i="9"/>
  <c r="V187" i="9"/>
  <c r="Z186" i="9"/>
  <c r="X186" i="9" s="1"/>
  <c r="W186" i="9"/>
  <c r="V186" i="9"/>
  <c r="Z185" i="9"/>
  <c r="X185" i="9" s="1"/>
  <c r="W185" i="9"/>
  <c r="V185" i="9"/>
  <c r="Z184" i="9"/>
  <c r="X184" i="9" s="1"/>
  <c r="W184" i="9"/>
  <c r="V184" i="9"/>
  <c r="Z183" i="9"/>
  <c r="X183" i="9" s="1"/>
  <c r="W183" i="9"/>
  <c r="V183" i="9"/>
  <c r="Z182" i="9"/>
  <c r="X182" i="9" s="1"/>
  <c r="W182" i="9"/>
  <c r="V182" i="9"/>
  <c r="Z181" i="9"/>
  <c r="X181" i="9" s="1"/>
  <c r="W181" i="9"/>
  <c r="V181" i="9"/>
  <c r="Z180" i="9"/>
  <c r="X180" i="9" s="1"/>
  <c r="W180" i="9"/>
  <c r="V180" i="9"/>
  <c r="Z179" i="9"/>
  <c r="X179" i="9" s="1"/>
  <c r="W179" i="9"/>
  <c r="V179" i="9"/>
  <c r="Z178" i="9"/>
  <c r="X178" i="9" s="1"/>
  <c r="W178" i="9"/>
  <c r="V178" i="9"/>
  <c r="Z177" i="9"/>
  <c r="X177" i="9" s="1"/>
  <c r="W177" i="9"/>
  <c r="V177" i="9"/>
  <c r="Z176" i="9"/>
  <c r="X176" i="9" s="1"/>
  <c r="W176" i="9"/>
  <c r="V176" i="9"/>
  <c r="Z175" i="9"/>
  <c r="X175" i="9" s="1"/>
  <c r="W175" i="9"/>
  <c r="V175" i="9"/>
  <c r="Z174" i="9"/>
  <c r="X174" i="9" s="1"/>
  <c r="W174" i="9"/>
  <c r="V174" i="9"/>
  <c r="Z173" i="9"/>
  <c r="X173" i="9" s="1"/>
  <c r="W173" i="9"/>
  <c r="V173" i="9"/>
  <c r="Z172" i="9"/>
  <c r="X172" i="9" s="1"/>
  <c r="W172" i="9"/>
  <c r="V172" i="9"/>
  <c r="Z171" i="9"/>
  <c r="X171" i="9" s="1"/>
  <c r="W171" i="9"/>
  <c r="V171" i="9"/>
  <c r="Z170" i="9"/>
  <c r="X170" i="9" s="1"/>
  <c r="W170" i="9"/>
  <c r="V170" i="9"/>
  <c r="Z169" i="9"/>
  <c r="X169" i="9" s="1"/>
  <c r="W169" i="9"/>
  <c r="V169" i="9"/>
  <c r="Z168" i="9"/>
  <c r="X168" i="9" s="1"/>
  <c r="W168" i="9"/>
  <c r="V168" i="9"/>
  <c r="Z167" i="9"/>
  <c r="X167" i="9" s="1"/>
  <c r="W167" i="9"/>
  <c r="V167" i="9"/>
  <c r="Z166" i="9"/>
  <c r="X166" i="9" s="1"/>
  <c r="W166" i="9"/>
  <c r="V166" i="9"/>
  <c r="Z165" i="9"/>
  <c r="X165" i="9" s="1"/>
  <c r="W165" i="9"/>
  <c r="V165" i="9"/>
  <c r="Z164" i="9"/>
  <c r="X164" i="9" s="1"/>
  <c r="W164" i="9"/>
  <c r="V164" i="9"/>
  <c r="Z163" i="9"/>
  <c r="X163" i="9" s="1"/>
  <c r="W163" i="9"/>
  <c r="V163" i="9"/>
  <c r="Z162" i="9"/>
  <c r="X162" i="9" s="1"/>
  <c r="W162" i="9"/>
  <c r="V162" i="9"/>
  <c r="Z161" i="9"/>
  <c r="X161" i="9" s="1"/>
  <c r="W161" i="9"/>
  <c r="V161" i="9"/>
  <c r="Z160" i="9"/>
  <c r="X160" i="9" s="1"/>
  <c r="W160" i="9"/>
  <c r="V160" i="9"/>
  <c r="Z159" i="9"/>
  <c r="X159" i="9" s="1"/>
  <c r="W159" i="9"/>
  <c r="V159" i="9"/>
  <c r="Z158" i="9"/>
  <c r="X158" i="9" s="1"/>
  <c r="W158" i="9"/>
  <c r="V158" i="9"/>
  <c r="Z157" i="9"/>
  <c r="X157" i="9" s="1"/>
  <c r="W157" i="9"/>
  <c r="V157" i="9"/>
  <c r="Z156" i="9"/>
  <c r="X156" i="9" s="1"/>
  <c r="W156" i="9"/>
  <c r="V156" i="9"/>
  <c r="Z155" i="9"/>
  <c r="X155" i="9" s="1"/>
  <c r="W155" i="9"/>
  <c r="V155" i="9"/>
  <c r="Z154" i="9"/>
  <c r="X154" i="9" s="1"/>
  <c r="W154" i="9"/>
  <c r="V154" i="9"/>
  <c r="Z153" i="9"/>
  <c r="X153" i="9" s="1"/>
  <c r="W153" i="9"/>
  <c r="V153" i="9"/>
  <c r="Z152" i="9"/>
  <c r="X152" i="9" s="1"/>
  <c r="W152" i="9"/>
  <c r="V152" i="9"/>
  <c r="Z151" i="9"/>
  <c r="X151" i="9" s="1"/>
  <c r="W151" i="9"/>
  <c r="V151" i="9"/>
  <c r="Z150" i="9"/>
  <c r="X150" i="9" s="1"/>
  <c r="W150" i="9"/>
  <c r="V150" i="9"/>
  <c r="Z149" i="9"/>
  <c r="X149" i="9" s="1"/>
  <c r="W149" i="9"/>
  <c r="V149" i="9"/>
  <c r="Z148" i="9"/>
  <c r="X148" i="9" s="1"/>
  <c r="W148" i="9"/>
  <c r="V148" i="9"/>
  <c r="Z147" i="9"/>
  <c r="X147" i="9" s="1"/>
  <c r="W147" i="9"/>
  <c r="V147" i="9"/>
  <c r="Z146" i="9"/>
  <c r="X146" i="9" s="1"/>
  <c r="W146" i="9"/>
  <c r="V146" i="9"/>
  <c r="Z145" i="9"/>
  <c r="X145" i="9" s="1"/>
  <c r="W145" i="9"/>
  <c r="V145" i="9"/>
  <c r="Z144" i="9"/>
  <c r="X144" i="9" s="1"/>
  <c r="W144" i="9"/>
  <c r="V144" i="9"/>
  <c r="Z143" i="9"/>
  <c r="X143" i="9" s="1"/>
  <c r="W143" i="9"/>
  <c r="V143" i="9"/>
  <c r="Z142" i="9"/>
  <c r="X142" i="9" s="1"/>
  <c r="W142" i="9"/>
  <c r="V142" i="9"/>
  <c r="Z141" i="9"/>
  <c r="X141" i="9" s="1"/>
  <c r="W141" i="9"/>
  <c r="V141" i="9"/>
  <c r="Z140" i="9"/>
  <c r="X140" i="9" s="1"/>
  <c r="W140" i="9"/>
  <c r="V140" i="9"/>
  <c r="Z139" i="9"/>
  <c r="X139" i="9" s="1"/>
  <c r="W139" i="9"/>
  <c r="V139" i="9"/>
  <c r="Z138" i="9"/>
  <c r="X138" i="9" s="1"/>
  <c r="W138" i="9"/>
  <c r="V138" i="9"/>
  <c r="Z137" i="9"/>
  <c r="X137" i="9" s="1"/>
  <c r="W137" i="9"/>
  <c r="V137" i="9"/>
  <c r="Z136" i="9"/>
  <c r="X136" i="9" s="1"/>
  <c r="W136" i="9"/>
  <c r="V136" i="9"/>
  <c r="Z135" i="9"/>
  <c r="X135" i="9" s="1"/>
  <c r="W135" i="9"/>
  <c r="V135" i="9"/>
  <c r="Z134" i="9"/>
  <c r="X134" i="9" s="1"/>
  <c r="W134" i="9"/>
  <c r="V134" i="9"/>
  <c r="Z133" i="9"/>
  <c r="X133" i="9" s="1"/>
  <c r="W133" i="9"/>
  <c r="V133" i="9"/>
  <c r="Z132" i="9"/>
  <c r="X132" i="9" s="1"/>
  <c r="W132" i="9"/>
  <c r="V132" i="9"/>
  <c r="Z131" i="9"/>
  <c r="X131" i="9" s="1"/>
  <c r="W131" i="9"/>
  <c r="V131" i="9"/>
  <c r="Z130" i="9"/>
  <c r="X130" i="9" s="1"/>
  <c r="W130" i="9"/>
  <c r="V130" i="9"/>
  <c r="Z129" i="9"/>
  <c r="X129" i="9" s="1"/>
  <c r="W129" i="9"/>
  <c r="V129" i="9"/>
  <c r="Z128" i="9"/>
  <c r="X128" i="9" s="1"/>
  <c r="W128" i="9"/>
  <c r="V128" i="9"/>
  <c r="Z127" i="9"/>
  <c r="X127" i="9" s="1"/>
  <c r="W127" i="9"/>
  <c r="V127" i="9"/>
  <c r="Z126" i="9"/>
  <c r="X126" i="9" s="1"/>
  <c r="W126" i="9"/>
  <c r="V126" i="9"/>
  <c r="Z125" i="9"/>
  <c r="X125" i="9" s="1"/>
  <c r="W125" i="9"/>
  <c r="V125" i="9"/>
  <c r="Z124" i="9"/>
  <c r="X124" i="9" s="1"/>
  <c r="W124" i="9"/>
  <c r="V124" i="9"/>
  <c r="Z123" i="9"/>
  <c r="X123" i="9" s="1"/>
  <c r="W123" i="9"/>
  <c r="V123" i="9"/>
  <c r="Z122" i="9"/>
  <c r="X122" i="9" s="1"/>
  <c r="W122" i="9"/>
  <c r="V122" i="9"/>
  <c r="Z121" i="9"/>
  <c r="X121" i="9" s="1"/>
  <c r="W121" i="9"/>
  <c r="V121" i="9"/>
  <c r="Z120" i="9"/>
  <c r="X120" i="9" s="1"/>
  <c r="W120" i="9"/>
  <c r="V120" i="9"/>
  <c r="Z119" i="9"/>
  <c r="X119" i="9" s="1"/>
  <c r="W119" i="9"/>
  <c r="V119" i="9"/>
  <c r="Z118" i="9"/>
  <c r="X118" i="9" s="1"/>
  <c r="W118" i="9"/>
  <c r="V118" i="9"/>
  <c r="Z117" i="9"/>
  <c r="X117" i="9" s="1"/>
  <c r="W117" i="9"/>
  <c r="V117" i="9"/>
  <c r="Z116" i="9"/>
  <c r="X116" i="9" s="1"/>
  <c r="W116" i="9"/>
  <c r="V116" i="9"/>
  <c r="Z115" i="9"/>
  <c r="X115" i="9" s="1"/>
  <c r="W115" i="9"/>
  <c r="V115" i="9"/>
  <c r="Z114" i="9"/>
  <c r="X114" i="9" s="1"/>
  <c r="W114" i="9"/>
  <c r="V114" i="9"/>
  <c r="Z113" i="9"/>
  <c r="X113" i="9" s="1"/>
  <c r="W113" i="9"/>
  <c r="V113" i="9"/>
  <c r="Z112" i="9"/>
  <c r="X112" i="9" s="1"/>
  <c r="W112" i="9"/>
  <c r="V112" i="9"/>
  <c r="Z111" i="9"/>
  <c r="X111" i="9" s="1"/>
  <c r="W111" i="9"/>
  <c r="V111" i="9"/>
  <c r="Z110" i="9"/>
  <c r="X110" i="9" s="1"/>
  <c r="W110" i="9"/>
  <c r="V110" i="9"/>
  <c r="Z109" i="9"/>
  <c r="X109" i="9" s="1"/>
  <c r="W109" i="9"/>
  <c r="V109" i="9"/>
  <c r="Z108" i="9"/>
  <c r="X108" i="9" s="1"/>
  <c r="W108" i="9"/>
  <c r="V108" i="9"/>
  <c r="Z107" i="9"/>
  <c r="X107" i="9" s="1"/>
  <c r="W107" i="9"/>
  <c r="V107" i="9"/>
  <c r="Z106" i="9"/>
  <c r="X106" i="9" s="1"/>
  <c r="W106" i="9"/>
  <c r="V106" i="9"/>
  <c r="Z105" i="9"/>
  <c r="X105" i="9" s="1"/>
  <c r="W105" i="9"/>
  <c r="V105" i="9"/>
  <c r="Z104" i="9"/>
  <c r="X104" i="9" s="1"/>
  <c r="W104" i="9"/>
  <c r="V104" i="9"/>
  <c r="Z103" i="9"/>
  <c r="X103" i="9" s="1"/>
  <c r="W103" i="9"/>
  <c r="V103" i="9"/>
  <c r="Z102" i="9"/>
  <c r="X102" i="9" s="1"/>
  <c r="W102" i="9"/>
  <c r="V102" i="9"/>
  <c r="Z101" i="9"/>
  <c r="X101" i="9" s="1"/>
  <c r="W101" i="9"/>
  <c r="V101" i="9"/>
  <c r="Z100" i="9"/>
  <c r="X100" i="9" s="1"/>
  <c r="W100" i="9"/>
  <c r="V100" i="9"/>
  <c r="Z99" i="9"/>
  <c r="X99" i="9" s="1"/>
  <c r="W99" i="9"/>
  <c r="V99" i="9"/>
  <c r="Z98" i="9"/>
  <c r="X98" i="9" s="1"/>
  <c r="W98" i="9"/>
  <c r="V98" i="9"/>
  <c r="Z97" i="9"/>
  <c r="X97" i="9" s="1"/>
  <c r="W97" i="9"/>
  <c r="V97" i="9"/>
  <c r="Z96" i="9"/>
  <c r="X96" i="9" s="1"/>
  <c r="W96" i="9"/>
  <c r="V96" i="9"/>
  <c r="Z95" i="9"/>
  <c r="X95" i="9" s="1"/>
  <c r="W95" i="9"/>
  <c r="V95" i="9"/>
  <c r="Z94" i="9"/>
  <c r="X94" i="9" s="1"/>
  <c r="W94" i="9"/>
  <c r="V94" i="9"/>
  <c r="Z93" i="9"/>
  <c r="X93" i="9" s="1"/>
  <c r="W93" i="9"/>
  <c r="V93" i="9"/>
  <c r="Z92" i="9"/>
  <c r="X92" i="9" s="1"/>
  <c r="W92" i="9"/>
  <c r="V92" i="9"/>
  <c r="Z91" i="9"/>
  <c r="X91" i="9" s="1"/>
  <c r="W91" i="9"/>
  <c r="V91" i="9"/>
  <c r="Z90" i="9"/>
  <c r="X90" i="9" s="1"/>
  <c r="W90" i="9"/>
  <c r="V90" i="9"/>
  <c r="Z89" i="9"/>
  <c r="X89" i="9" s="1"/>
  <c r="W89" i="9"/>
  <c r="V89" i="9"/>
  <c r="Z88" i="9"/>
  <c r="X88" i="9" s="1"/>
  <c r="W88" i="9"/>
  <c r="V88" i="9"/>
  <c r="Z87" i="9"/>
  <c r="X87" i="9" s="1"/>
  <c r="W87" i="9"/>
  <c r="V87" i="9"/>
  <c r="Z86" i="9"/>
  <c r="X86" i="9" s="1"/>
  <c r="W86" i="9"/>
  <c r="V86" i="9"/>
  <c r="Z85" i="9"/>
  <c r="X85" i="9" s="1"/>
  <c r="W85" i="9"/>
  <c r="V85" i="9"/>
  <c r="Z84" i="9"/>
  <c r="X84" i="9" s="1"/>
  <c r="W84" i="9"/>
  <c r="V84" i="9"/>
  <c r="Z83" i="9"/>
  <c r="X83" i="9" s="1"/>
  <c r="W83" i="9"/>
  <c r="V83" i="9"/>
  <c r="Z82" i="9"/>
  <c r="X82" i="9" s="1"/>
  <c r="W82" i="9"/>
  <c r="V82" i="9"/>
  <c r="Z81" i="9"/>
  <c r="X81" i="9" s="1"/>
  <c r="W81" i="9"/>
  <c r="V81" i="9"/>
  <c r="Z80" i="9"/>
  <c r="X80" i="9" s="1"/>
  <c r="W80" i="9"/>
  <c r="V80" i="9"/>
  <c r="Z79" i="9"/>
  <c r="W79" i="9"/>
  <c r="V79" i="9"/>
  <c r="Z78" i="9"/>
  <c r="X78" i="9" s="1"/>
  <c r="W78" i="9"/>
  <c r="V78" i="9"/>
  <c r="Z77" i="9"/>
  <c r="X77" i="9" s="1"/>
  <c r="W77" i="9"/>
  <c r="V77" i="9"/>
  <c r="Z76" i="9"/>
  <c r="X76" i="9" s="1"/>
  <c r="W76" i="9"/>
  <c r="V76" i="9"/>
  <c r="Z75" i="9"/>
  <c r="X75" i="9" s="1"/>
  <c r="W75" i="9"/>
  <c r="V75" i="9"/>
  <c r="Z74" i="9"/>
  <c r="X74" i="9" s="1"/>
  <c r="W74" i="9"/>
  <c r="V74" i="9"/>
  <c r="Z73" i="9"/>
  <c r="X73" i="9" s="1"/>
  <c r="W73" i="9"/>
  <c r="V73" i="9"/>
  <c r="Z72" i="9"/>
  <c r="X72" i="9" s="1"/>
  <c r="W72" i="9"/>
  <c r="V72" i="9"/>
  <c r="Z71" i="9"/>
  <c r="X71" i="9" s="1"/>
  <c r="W71" i="9"/>
  <c r="V71" i="9"/>
  <c r="Z70" i="9"/>
  <c r="X70" i="9" s="1"/>
  <c r="W70" i="9"/>
  <c r="V70" i="9"/>
  <c r="Z69" i="9"/>
  <c r="X69" i="9" s="1"/>
  <c r="W69" i="9"/>
  <c r="V69" i="9"/>
  <c r="Z68" i="9"/>
  <c r="X68" i="9" s="1"/>
  <c r="W68" i="9"/>
  <c r="V68" i="9"/>
  <c r="Z67" i="9"/>
  <c r="X67" i="9" s="1"/>
  <c r="W67" i="9"/>
  <c r="V67" i="9"/>
  <c r="Z66" i="9"/>
  <c r="X66" i="9" s="1"/>
  <c r="W66" i="9"/>
  <c r="V66" i="9"/>
  <c r="Z65" i="9"/>
  <c r="X65" i="9" s="1"/>
  <c r="W65" i="9"/>
  <c r="V65" i="9"/>
  <c r="Z64" i="9"/>
  <c r="X64" i="9" s="1"/>
  <c r="W64" i="9"/>
  <c r="V64" i="9"/>
  <c r="Z63" i="9"/>
  <c r="X63" i="9" s="1"/>
  <c r="W63" i="9"/>
  <c r="V63" i="9"/>
  <c r="Z62" i="9"/>
  <c r="W62" i="9"/>
  <c r="V62" i="9"/>
  <c r="Z61" i="9"/>
  <c r="X61" i="9" s="1"/>
  <c r="W61" i="9"/>
  <c r="V61" i="9"/>
  <c r="Z60" i="9"/>
  <c r="X60" i="9" s="1"/>
  <c r="W60" i="9"/>
  <c r="V60" i="9"/>
  <c r="Z59" i="9"/>
  <c r="X59" i="9" s="1"/>
  <c r="W59" i="9"/>
  <c r="V59" i="9"/>
  <c r="Z58" i="9"/>
  <c r="X58" i="9" s="1"/>
  <c r="W58" i="9"/>
  <c r="V58" i="9"/>
  <c r="Z57" i="9"/>
  <c r="X57" i="9" s="1"/>
  <c r="W57" i="9"/>
  <c r="V57" i="9"/>
  <c r="Z56" i="9"/>
  <c r="X56" i="9" s="1"/>
  <c r="W56" i="9"/>
  <c r="V56" i="9"/>
  <c r="Z55" i="9"/>
  <c r="W55" i="9"/>
  <c r="V55" i="9"/>
  <c r="Z54" i="9"/>
  <c r="X54" i="9" s="1"/>
  <c r="W54" i="9"/>
  <c r="V54" i="9"/>
  <c r="Z53" i="9"/>
  <c r="X53" i="9" s="1"/>
  <c r="W53" i="9"/>
  <c r="V53" i="9"/>
  <c r="Z52" i="9"/>
  <c r="W52" i="9"/>
  <c r="V52" i="9"/>
  <c r="Z51" i="9"/>
  <c r="X51" i="9" s="1"/>
  <c r="W51" i="9"/>
  <c r="V51" i="9"/>
  <c r="Z50" i="9"/>
  <c r="X50" i="9" s="1"/>
  <c r="W50" i="9"/>
  <c r="V50" i="9"/>
  <c r="Z49" i="9"/>
  <c r="X49" i="9" s="1"/>
  <c r="W49" i="9"/>
  <c r="V49" i="9"/>
  <c r="Z48" i="9"/>
  <c r="W48" i="9"/>
  <c r="V48" i="9"/>
  <c r="Z47" i="9"/>
  <c r="X47" i="9" s="1"/>
  <c r="W47" i="9"/>
  <c r="V47" i="9"/>
  <c r="Z46" i="9"/>
  <c r="X46" i="9" s="1"/>
  <c r="W46" i="9"/>
  <c r="V46" i="9"/>
  <c r="Z45" i="9"/>
  <c r="X45" i="9" s="1"/>
  <c r="W45" i="9"/>
  <c r="V45" i="9"/>
  <c r="Z44" i="9"/>
  <c r="W44" i="9"/>
  <c r="V44" i="9"/>
  <c r="Z43" i="9"/>
  <c r="W43" i="9"/>
  <c r="V43" i="9"/>
  <c r="Z42" i="9"/>
  <c r="W42" i="9"/>
  <c r="V42" i="9"/>
  <c r="Z41" i="9"/>
  <c r="W41" i="9"/>
  <c r="V41" i="9"/>
  <c r="Z40" i="9"/>
  <c r="W40" i="9"/>
  <c r="V40" i="9"/>
  <c r="Z39" i="9"/>
  <c r="W39" i="9"/>
  <c r="V39" i="9"/>
  <c r="Z38" i="9"/>
  <c r="W38" i="9"/>
  <c r="V38" i="9"/>
  <c r="Z37" i="9"/>
  <c r="W37" i="9"/>
  <c r="V37" i="9"/>
  <c r="Z36" i="9"/>
  <c r="W36" i="9"/>
  <c r="V36" i="9"/>
  <c r="Z35" i="9"/>
  <c r="W35" i="9"/>
  <c r="V35" i="9"/>
  <c r="Z34" i="9"/>
  <c r="W34" i="9"/>
  <c r="V34" i="9"/>
  <c r="Z33" i="9"/>
  <c r="W33" i="9"/>
  <c r="V33" i="9"/>
  <c r="Z32" i="9"/>
  <c r="W32" i="9"/>
  <c r="V32" i="9"/>
  <c r="Z31" i="9"/>
  <c r="W31" i="9"/>
  <c r="V31" i="9"/>
  <c r="Z30" i="9"/>
  <c r="W30" i="9"/>
  <c r="V30" i="9"/>
  <c r="Z29" i="9"/>
  <c r="W29" i="9"/>
  <c r="V29" i="9"/>
  <c r="Z28" i="9"/>
  <c r="W28" i="9"/>
  <c r="V28" i="9"/>
  <c r="Z27" i="9"/>
  <c r="W27" i="9"/>
  <c r="V27" i="9"/>
  <c r="Z26" i="9"/>
  <c r="W26" i="9"/>
  <c r="V26" i="9"/>
  <c r="Z25" i="9"/>
  <c r="W25" i="9"/>
  <c r="V25" i="9"/>
  <c r="Z24" i="9"/>
  <c r="W24" i="9"/>
  <c r="V24" i="9"/>
  <c r="Z23" i="9"/>
  <c r="W23" i="9"/>
  <c r="V23" i="9"/>
  <c r="Z22" i="9"/>
  <c r="W22" i="9"/>
  <c r="V22" i="9"/>
  <c r="Z21" i="9"/>
  <c r="W21" i="9"/>
  <c r="V21" i="9"/>
  <c r="Z20" i="9"/>
  <c r="W20" i="9"/>
  <c r="V20" i="9"/>
  <c r="Z19" i="9"/>
  <c r="W19" i="9"/>
  <c r="V19" i="9"/>
  <c r="Z18" i="9"/>
  <c r="W18" i="9"/>
  <c r="V18" i="9"/>
  <c r="Z17" i="9"/>
  <c r="W17" i="9"/>
  <c r="V17" i="9"/>
  <c r="Z16" i="9"/>
  <c r="W16" i="9"/>
  <c r="V16" i="9"/>
  <c r="Z15" i="9"/>
  <c r="W15" i="9"/>
  <c r="V15" i="9"/>
  <c r="Z14" i="9"/>
  <c r="W14" i="9"/>
  <c r="V14" i="9"/>
  <c r="Z13" i="9"/>
  <c r="W13" i="9"/>
  <c r="V13" i="9"/>
  <c r="Z12" i="9"/>
  <c r="W12" i="9"/>
  <c r="V12" i="9"/>
  <c r="Z11" i="9"/>
  <c r="W11" i="9"/>
  <c r="V11" i="9"/>
  <c r="Z10" i="9"/>
  <c r="W10" i="9"/>
  <c r="V10" i="9"/>
  <c r="Z9" i="9"/>
  <c r="W9" i="9"/>
  <c r="V9" i="9"/>
  <c r="Z8" i="9"/>
  <c r="W8" i="9"/>
  <c r="V8" i="9"/>
  <c r="Z7" i="9"/>
  <c r="W7" i="9"/>
  <c r="V7" i="9"/>
  <c r="Z6" i="9"/>
  <c r="W6" i="9"/>
  <c r="V6" i="9"/>
  <c r="Z5" i="9"/>
  <c r="W5" i="9"/>
  <c r="V5" i="9"/>
  <c r="Z4" i="9"/>
  <c r="W4" i="9"/>
  <c r="V4" i="9"/>
  <c r="Z3" i="9"/>
  <c r="W3" i="9"/>
  <c r="V3" i="9"/>
  <c r="Z2" i="9"/>
  <c r="X2" i="9" s="1"/>
  <c r="W2" i="9"/>
  <c r="V2" i="9"/>
  <c r="Y222" i="8"/>
  <c r="W222" i="8" s="1"/>
  <c r="V222" i="8"/>
  <c r="U222" i="8"/>
  <c r="Y221" i="8"/>
  <c r="W221" i="8" s="1"/>
  <c r="V221" i="8"/>
  <c r="U221" i="8"/>
  <c r="Y220" i="8"/>
  <c r="W220" i="8" s="1"/>
  <c r="V220" i="8"/>
  <c r="U220" i="8"/>
  <c r="Y219" i="8"/>
  <c r="W219" i="8" s="1"/>
  <c r="V219" i="8"/>
  <c r="U219" i="8"/>
  <c r="Y218" i="8"/>
  <c r="W218" i="8" s="1"/>
  <c r="V218" i="8"/>
  <c r="U218" i="8"/>
  <c r="Y217" i="8"/>
  <c r="W217" i="8" s="1"/>
  <c r="V217" i="8"/>
  <c r="U217" i="8"/>
  <c r="Y216" i="8"/>
  <c r="W216" i="8" s="1"/>
  <c r="V216" i="8"/>
  <c r="U216" i="8"/>
  <c r="Y215" i="8"/>
  <c r="W215" i="8" s="1"/>
  <c r="V215" i="8"/>
  <c r="U215" i="8"/>
  <c r="Y214" i="8"/>
  <c r="W214" i="8" s="1"/>
  <c r="V214" i="8"/>
  <c r="U214" i="8"/>
  <c r="Y213" i="8"/>
  <c r="W213" i="8" s="1"/>
  <c r="V213" i="8"/>
  <c r="U213" i="8"/>
  <c r="Y212" i="8"/>
  <c r="W212" i="8" s="1"/>
  <c r="V212" i="8"/>
  <c r="U212" i="8"/>
  <c r="Y211" i="8"/>
  <c r="W211" i="8" s="1"/>
  <c r="V211" i="8"/>
  <c r="U211" i="8"/>
  <c r="Y210" i="8"/>
  <c r="W210" i="8" s="1"/>
  <c r="V210" i="8"/>
  <c r="U210" i="8"/>
  <c r="Y209" i="8"/>
  <c r="W209" i="8" s="1"/>
  <c r="V209" i="8"/>
  <c r="U209" i="8"/>
  <c r="Y208" i="8"/>
  <c r="W208" i="8" s="1"/>
  <c r="V208" i="8"/>
  <c r="U208" i="8"/>
  <c r="Y207" i="8"/>
  <c r="W207" i="8" s="1"/>
  <c r="V207" i="8"/>
  <c r="U207" i="8"/>
  <c r="Y206" i="8"/>
  <c r="W206" i="8" s="1"/>
  <c r="V206" i="8"/>
  <c r="U206" i="8"/>
  <c r="Y205" i="8"/>
  <c r="W205" i="8" s="1"/>
  <c r="V205" i="8"/>
  <c r="U205" i="8"/>
  <c r="Y204" i="8"/>
  <c r="W204" i="8" s="1"/>
  <c r="V204" i="8"/>
  <c r="U204" i="8"/>
  <c r="Y203" i="8"/>
  <c r="W203" i="8" s="1"/>
  <c r="V203" i="8"/>
  <c r="U203" i="8"/>
  <c r="Y202" i="8"/>
  <c r="W202" i="8" s="1"/>
  <c r="V202" i="8"/>
  <c r="U202" i="8"/>
  <c r="Y201" i="8"/>
  <c r="W201" i="8" s="1"/>
  <c r="V201" i="8"/>
  <c r="U201" i="8"/>
  <c r="Y200" i="8"/>
  <c r="W200" i="8" s="1"/>
  <c r="V200" i="8"/>
  <c r="U200" i="8"/>
  <c r="Y199" i="8"/>
  <c r="W199" i="8" s="1"/>
  <c r="V199" i="8"/>
  <c r="U199" i="8"/>
  <c r="Y198" i="8"/>
  <c r="W198" i="8" s="1"/>
  <c r="V198" i="8"/>
  <c r="U198" i="8"/>
  <c r="Y197" i="8"/>
  <c r="W197" i="8" s="1"/>
  <c r="V197" i="8"/>
  <c r="U197" i="8"/>
  <c r="Y196" i="8"/>
  <c r="W196" i="8" s="1"/>
  <c r="V196" i="8"/>
  <c r="U196" i="8"/>
  <c r="Y195" i="8"/>
  <c r="W195" i="8" s="1"/>
  <c r="V195" i="8"/>
  <c r="U195" i="8"/>
  <c r="Y194" i="8"/>
  <c r="W194" i="8" s="1"/>
  <c r="V194" i="8"/>
  <c r="U194" i="8"/>
  <c r="Y193" i="8"/>
  <c r="W193" i="8" s="1"/>
  <c r="V193" i="8"/>
  <c r="U193" i="8"/>
  <c r="Y192" i="8"/>
  <c r="W192" i="8" s="1"/>
  <c r="V192" i="8"/>
  <c r="U192" i="8"/>
  <c r="Y191" i="8"/>
  <c r="W191" i="8" s="1"/>
  <c r="V191" i="8"/>
  <c r="U191" i="8"/>
  <c r="Y190" i="8"/>
  <c r="W190" i="8" s="1"/>
  <c r="V190" i="8"/>
  <c r="U190" i="8"/>
  <c r="Y189" i="8"/>
  <c r="W189" i="8" s="1"/>
  <c r="V189" i="8"/>
  <c r="U189" i="8"/>
  <c r="Y188" i="8"/>
  <c r="W188" i="8" s="1"/>
  <c r="V188" i="8"/>
  <c r="U188" i="8"/>
  <c r="Y187" i="8"/>
  <c r="W187" i="8" s="1"/>
  <c r="V187" i="8"/>
  <c r="U187" i="8"/>
  <c r="Y186" i="8"/>
  <c r="W186" i="8" s="1"/>
  <c r="V186" i="8"/>
  <c r="U186" i="8"/>
  <c r="Y185" i="8"/>
  <c r="W185" i="8" s="1"/>
  <c r="V185" i="8"/>
  <c r="U185" i="8"/>
  <c r="Y184" i="8"/>
  <c r="W184" i="8" s="1"/>
  <c r="V184" i="8"/>
  <c r="U184" i="8"/>
  <c r="Y183" i="8"/>
  <c r="W183" i="8" s="1"/>
  <c r="V183" i="8"/>
  <c r="U183" i="8"/>
  <c r="Y182" i="8"/>
  <c r="W182" i="8" s="1"/>
  <c r="V182" i="8"/>
  <c r="U182" i="8"/>
  <c r="Y181" i="8"/>
  <c r="W181" i="8" s="1"/>
  <c r="V181" i="8"/>
  <c r="U181" i="8"/>
  <c r="Y180" i="8"/>
  <c r="W180" i="8" s="1"/>
  <c r="V180" i="8"/>
  <c r="U180" i="8"/>
  <c r="Y179" i="8"/>
  <c r="W179" i="8" s="1"/>
  <c r="V179" i="8"/>
  <c r="U179" i="8"/>
  <c r="Y178" i="8"/>
  <c r="W178" i="8" s="1"/>
  <c r="V178" i="8"/>
  <c r="U178" i="8"/>
  <c r="Y177" i="8"/>
  <c r="W177" i="8" s="1"/>
  <c r="V177" i="8"/>
  <c r="U177" i="8"/>
  <c r="Y176" i="8"/>
  <c r="W176" i="8" s="1"/>
  <c r="V176" i="8"/>
  <c r="U176" i="8"/>
  <c r="Y175" i="8"/>
  <c r="W175" i="8" s="1"/>
  <c r="V175" i="8"/>
  <c r="U175" i="8"/>
  <c r="Y174" i="8"/>
  <c r="W174" i="8" s="1"/>
  <c r="V174" i="8"/>
  <c r="U174" i="8"/>
  <c r="Y173" i="8"/>
  <c r="W173" i="8" s="1"/>
  <c r="V173" i="8"/>
  <c r="U173" i="8"/>
  <c r="Y172" i="8"/>
  <c r="W172" i="8" s="1"/>
  <c r="V172" i="8"/>
  <c r="U172" i="8"/>
  <c r="Y171" i="8"/>
  <c r="W171" i="8" s="1"/>
  <c r="V171" i="8"/>
  <c r="U171" i="8"/>
  <c r="Y170" i="8"/>
  <c r="W170" i="8" s="1"/>
  <c r="V170" i="8"/>
  <c r="U170" i="8"/>
  <c r="Y169" i="8"/>
  <c r="W169" i="8" s="1"/>
  <c r="V169" i="8"/>
  <c r="U169" i="8"/>
  <c r="Y168" i="8"/>
  <c r="W168" i="8" s="1"/>
  <c r="V168" i="8"/>
  <c r="U168" i="8"/>
  <c r="Y167" i="8"/>
  <c r="W167" i="8" s="1"/>
  <c r="V167" i="8"/>
  <c r="U167" i="8"/>
  <c r="Y166" i="8"/>
  <c r="W166" i="8" s="1"/>
  <c r="V166" i="8"/>
  <c r="U166" i="8"/>
  <c r="Y165" i="8"/>
  <c r="W165" i="8" s="1"/>
  <c r="V165" i="8"/>
  <c r="U165" i="8"/>
  <c r="Y164" i="8"/>
  <c r="W164" i="8" s="1"/>
  <c r="V164" i="8"/>
  <c r="U164" i="8"/>
  <c r="Y163" i="8"/>
  <c r="W163" i="8" s="1"/>
  <c r="V163" i="8"/>
  <c r="U163" i="8"/>
  <c r="Y162" i="8"/>
  <c r="W162" i="8" s="1"/>
  <c r="V162" i="8"/>
  <c r="U162" i="8"/>
  <c r="Y161" i="8"/>
  <c r="W161" i="8" s="1"/>
  <c r="V161" i="8"/>
  <c r="U161" i="8"/>
  <c r="Y160" i="8"/>
  <c r="W160" i="8" s="1"/>
  <c r="V160" i="8"/>
  <c r="U160" i="8"/>
  <c r="Y159" i="8"/>
  <c r="W159" i="8" s="1"/>
  <c r="V159" i="8"/>
  <c r="U159" i="8"/>
  <c r="Y158" i="8"/>
  <c r="W158" i="8" s="1"/>
  <c r="V158" i="8"/>
  <c r="U158" i="8"/>
  <c r="Y157" i="8"/>
  <c r="W157" i="8" s="1"/>
  <c r="V157" i="8"/>
  <c r="U157" i="8"/>
  <c r="Y156" i="8"/>
  <c r="W156" i="8" s="1"/>
  <c r="V156" i="8"/>
  <c r="U156" i="8"/>
  <c r="Y155" i="8"/>
  <c r="W155" i="8" s="1"/>
  <c r="V155" i="8"/>
  <c r="U155" i="8"/>
  <c r="Y154" i="8"/>
  <c r="W154" i="8" s="1"/>
  <c r="V154" i="8"/>
  <c r="U154" i="8"/>
  <c r="Y153" i="8"/>
  <c r="W153" i="8" s="1"/>
  <c r="V153" i="8"/>
  <c r="U153" i="8"/>
  <c r="Y152" i="8"/>
  <c r="W152" i="8" s="1"/>
  <c r="V152" i="8"/>
  <c r="U152" i="8"/>
  <c r="Y151" i="8"/>
  <c r="W151" i="8" s="1"/>
  <c r="V151" i="8"/>
  <c r="U151" i="8"/>
  <c r="Y150" i="8"/>
  <c r="W150" i="8" s="1"/>
  <c r="V150" i="8"/>
  <c r="U150" i="8"/>
  <c r="Y149" i="8"/>
  <c r="W149" i="8" s="1"/>
  <c r="V149" i="8"/>
  <c r="U149" i="8"/>
  <c r="Y148" i="8"/>
  <c r="W148" i="8" s="1"/>
  <c r="V148" i="8"/>
  <c r="U148" i="8"/>
  <c r="Y147" i="8"/>
  <c r="W147" i="8" s="1"/>
  <c r="V147" i="8"/>
  <c r="U147" i="8"/>
  <c r="Y146" i="8"/>
  <c r="W146" i="8" s="1"/>
  <c r="V146" i="8"/>
  <c r="U146" i="8"/>
  <c r="Y145" i="8"/>
  <c r="W145" i="8" s="1"/>
  <c r="V145" i="8"/>
  <c r="U145" i="8"/>
  <c r="Y144" i="8"/>
  <c r="W144" i="8" s="1"/>
  <c r="V144" i="8"/>
  <c r="U144" i="8"/>
  <c r="Y143" i="8"/>
  <c r="W143" i="8" s="1"/>
  <c r="V143" i="8"/>
  <c r="U143" i="8"/>
  <c r="Y142" i="8"/>
  <c r="W142" i="8" s="1"/>
  <c r="V142" i="8"/>
  <c r="U142" i="8"/>
  <c r="Y141" i="8"/>
  <c r="W141" i="8" s="1"/>
  <c r="V141" i="8"/>
  <c r="U141" i="8"/>
  <c r="Y140" i="8"/>
  <c r="W140" i="8" s="1"/>
  <c r="V140" i="8"/>
  <c r="U140" i="8"/>
  <c r="Y139" i="8"/>
  <c r="W139" i="8" s="1"/>
  <c r="V139" i="8"/>
  <c r="U139" i="8"/>
  <c r="Y138" i="8"/>
  <c r="W138" i="8" s="1"/>
  <c r="V138" i="8"/>
  <c r="U138" i="8"/>
  <c r="Y137" i="8"/>
  <c r="W137" i="8" s="1"/>
  <c r="V137" i="8"/>
  <c r="U137" i="8"/>
  <c r="Y136" i="8"/>
  <c r="W136" i="8" s="1"/>
  <c r="V136" i="8"/>
  <c r="U136" i="8"/>
  <c r="Y135" i="8"/>
  <c r="W135" i="8" s="1"/>
  <c r="V135" i="8"/>
  <c r="U135" i="8"/>
  <c r="Y134" i="8"/>
  <c r="W134" i="8" s="1"/>
  <c r="V134" i="8"/>
  <c r="U134" i="8"/>
  <c r="Y133" i="8"/>
  <c r="W133" i="8" s="1"/>
  <c r="V133" i="8"/>
  <c r="U133" i="8"/>
  <c r="Y132" i="8"/>
  <c r="W132" i="8" s="1"/>
  <c r="V132" i="8"/>
  <c r="U132" i="8"/>
  <c r="Y131" i="8"/>
  <c r="W131" i="8" s="1"/>
  <c r="V131" i="8"/>
  <c r="U131" i="8"/>
  <c r="Y130" i="8"/>
  <c r="W130" i="8" s="1"/>
  <c r="V130" i="8"/>
  <c r="U130" i="8"/>
  <c r="Y129" i="8"/>
  <c r="W129" i="8" s="1"/>
  <c r="V129" i="8"/>
  <c r="U129" i="8"/>
  <c r="Y128" i="8"/>
  <c r="W128" i="8" s="1"/>
  <c r="V128" i="8"/>
  <c r="U128" i="8"/>
  <c r="Y127" i="8"/>
  <c r="W127" i="8" s="1"/>
  <c r="V127" i="8"/>
  <c r="U127" i="8"/>
  <c r="Y126" i="8"/>
  <c r="W126" i="8" s="1"/>
  <c r="V126" i="8"/>
  <c r="U126" i="8"/>
  <c r="Y125" i="8"/>
  <c r="W125" i="8" s="1"/>
  <c r="V125" i="8"/>
  <c r="U125" i="8"/>
  <c r="Y124" i="8"/>
  <c r="W124" i="8" s="1"/>
  <c r="V124" i="8"/>
  <c r="U124" i="8"/>
  <c r="Y123" i="8"/>
  <c r="W123" i="8" s="1"/>
  <c r="V123" i="8"/>
  <c r="U123" i="8"/>
  <c r="Y122" i="8"/>
  <c r="W122" i="8" s="1"/>
  <c r="V122" i="8"/>
  <c r="U122" i="8"/>
  <c r="Y121" i="8"/>
  <c r="W121" i="8" s="1"/>
  <c r="V121" i="8"/>
  <c r="U121" i="8"/>
  <c r="Y120" i="8"/>
  <c r="W120" i="8" s="1"/>
  <c r="V120" i="8"/>
  <c r="U120" i="8"/>
  <c r="Y119" i="8"/>
  <c r="W119" i="8" s="1"/>
  <c r="V119" i="8"/>
  <c r="U119" i="8"/>
  <c r="Y118" i="8"/>
  <c r="W118" i="8" s="1"/>
  <c r="V118" i="8"/>
  <c r="U118" i="8"/>
  <c r="Y117" i="8"/>
  <c r="W117" i="8" s="1"/>
  <c r="V117" i="8"/>
  <c r="U117" i="8"/>
  <c r="Y116" i="8"/>
  <c r="W116" i="8" s="1"/>
  <c r="V116" i="8"/>
  <c r="U116" i="8"/>
  <c r="Y115" i="8"/>
  <c r="W115" i="8" s="1"/>
  <c r="V115" i="8"/>
  <c r="U115" i="8"/>
  <c r="Y114" i="8"/>
  <c r="W114" i="8" s="1"/>
  <c r="V114" i="8"/>
  <c r="U114" i="8"/>
  <c r="Y113" i="8"/>
  <c r="W113" i="8" s="1"/>
  <c r="V113" i="8"/>
  <c r="U113" i="8"/>
  <c r="Y112" i="8"/>
  <c r="W112" i="8" s="1"/>
  <c r="V112" i="8"/>
  <c r="U112" i="8"/>
  <c r="Y111" i="8"/>
  <c r="W111" i="8" s="1"/>
  <c r="V111" i="8"/>
  <c r="U111" i="8"/>
  <c r="Y110" i="8"/>
  <c r="W110" i="8" s="1"/>
  <c r="V110" i="8"/>
  <c r="U110" i="8"/>
  <c r="Y109" i="8"/>
  <c r="W109" i="8" s="1"/>
  <c r="V109" i="8"/>
  <c r="U109" i="8"/>
  <c r="Y108" i="8"/>
  <c r="W108" i="8" s="1"/>
  <c r="V108" i="8"/>
  <c r="U108" i="8"/>
  <c r="Y107" i="8"/>
  <c r="W107" i="8" s="1"/>
  <c r="V107" i="8"/>
  <c r="U107" i="8"/>
  <c r="Y106" i="8"/>
  <c r="W106" i="8" s="1"/>
  <c r="V106" i="8"/>
  <c r="U106" i="8"/>
  <c r="Y105" i="8"/>
  <c r="W105" i="8" s="1"/>
  <c r="V105" i="8"/>
  <c r="U105" i="8"/>
  <c r="Y104" i="8"/>
  <c r="W104" i="8" s="1"/>
  <c r="V104" i="8"/>
  <c r="U104" i="8"/>
  <c r="Y103" i="8"/>
  <c r="W103" i="8" s="1"/>
  <c r="V103" i="8"/>
  <c r="U103" i="8"/>
  <c r="Y102" i="8"/>
  <c r="W102" i="8" s="1"/>
  <c r="V102" i="8"/>
  <c r="U102" i="8"/>
  <c r="Y101" i="8"/>
  <c r="W101" i="8" s="1"/>
  <c r="V101" i="8"/>
  <c r="U101" i="8"/>
  <c r="Y100" i="8"/>
  <c r="W100" i="8" s="1"/>
  <c r="V100" i="8"/>
  <c r="U100" i="8"/>
  <c r="Y99" i="8"/>
  <c r="W99" i="8" s="1"/>
  <c r="V99" i="8"/>
  <c r="U99" i="8"/>
  <c r="Y98" i="8"/>
  <c r="W98" i="8" s="1"/>
  <c r="V98" i="8"/>
  <c r="U98" i="8"/>
  <c r="Y97" i="8"/>
  <c r="W97" i="8" s="1"/>
  <c r="V97" i="8"/>
  <c r="U97" i="8"/>
  <c r="Y96" i="8"/>
  <c r="W96" i="8" s="1"/>
  <c r="V96" i="8"/>
  <c r="U96" i="8"/>
  <c r="Y95" i="8"/>
  <c r="W95" i="8" s="1"/>
  <c r="V95" i="8"/>
  <c r="U95" i="8"/>
  <c r="Y94" i="8"/>
  <c r="W94" i="8" s="1"/>
  <c r="V94" i="8"/>
  <c r="U94" i="8"/>
  <c r="Y93" i="8"/>
  <c r="W93" i="8" s="1"/>
  <c r="V93" i="8"/>
  <c r="U93" i="8"/>
  <c r="Y92" i="8"/>
  <c r="W92" i="8" s="1"/>
  <c r="V92" i="8"/>
  <c r="U92" i="8"/>
  <c r="Y91" i="8"/>
  <c r="W91" i="8" s="1"/>
  <c r="V91" i="8"/>
  <c r="U91" i="8"/>
  <c r="Y90" i="8"/>
  <c r="W90" i="8" s="1"/>
  <c r="V90" i="8"/>
  <c r="U90" i="8"/>
  <c r="Y89" i="8"/>
  <c r="W89" i="8" s="1"/>
  <c r="V89" i="8"/>
  <c r="U89" i="8"/>
  <c r="Y88" i="8"/>
  <c r="W88" i="8" s="1"/>
  <c r="V88" i="8"/>
  <c r="U88" i="8"/>
  <c r="Y87" i="8"/>
  <c r="W87" i="8" s="1"/>
  <c r="V87" i="8"/>
  <c r="U87" i="8"/>
  <c r="Y86" i="8"/>
  <c r="W86" i="8" s="1"/>
  <c r="V86" i="8"/>
  <c r="U86" i="8"/>
  <c r="Y85" i="8"/>
  <c r="W85" i="8" s="1"/>
  <c r="V85" i="8"/>
  <c r="U85" i="8"/>
  <c r="Y84" i="8"/>
  <c r="W84" i="8" s="1"/>
  <c r="V84" i="8"/>
  <c r="U84" i="8"/>
  <c r="Y83" i="8"/>
  <c r="W83" i="8" s="1"/>
  <c r="V83" i="8"/>
  <c r="U83" i="8"/>
  <c r="Y82" i="8"/>
  <c r="W82" i="8" s="1"/>
  <c r="V82" i="8"/>
  <c r="U82" i="8"/>
  <c r="Y81" i="8"/>
  <c r="W81" i="8" s="1"/>
  <c r="V81" i="8"/>
  <c r="U81" i="8"/>
  <c r="Y80" i="8"/>
  <c r="W80" i="8" s="1"/>
  <c r="V80" i="8"/>
  <c r="U80" i="8"/>
  <c r="Y79" i="8"/>
  <c r="W79" i="8" s="1"/>
  <c r="V79" i="8"/>
  <c r="U79" i="8"/>
  <c r="Y78" i="8"/>
  <c r="W78" i="8" s="1"/>
  <c r="V78" i="8"/>
  <c r="U78" i="8"/>
  <c r="Y77" i="8"/>
  <c r="W77" i="8" s="1"/>
  <c r="V77" i="8"/>
  <c r="U77" i="8"/>
  <c r="Y76" i="8"/>
  <c r="W76" i="8" s="1"/>
  <c r="V76" i="8"/>
  <c r="U76" i="8"/>
  <c r="Y75" i="8"/>
  <c r="W75" i="8" s="1"/>
  <c r="V75" i="8"/>
  <c r="U75" i="8"/>
  <c r="Y74" i="8"/>
  <c r="W74" i="8" s="1"/>
  <c r="V74" i="8"/>
  <c r="U74" i="8"/>
  <c r="Y73" i="8"/>
  <c r="W73" i="8" s="1"/>
  <c r="V73" i="8"/>
  <c r="U73" i="8"/>
  <c r="Y72" i="8"/>
  <c r="W72" i="8" s="1"/>
  <c r="V72" i="8"/>
  <c r="U72" i="8"/>
  <c r="Y71" i="8"/>
  <c r="W71" i="8" s="1"/>
  <c r="V71" i="8"/>
  <c r="U71" i="8"/>
  <c r="Y70" i="8"/>
  <c r="W70" i="8" s="1"/>
  <c r="V70" i="8"/>
  <c r="U70" i="8"/>
  <c r="Y69" i="8"/>
  <c r="W69" i="8" s="1"/>
  <c r="V69" i="8"/>
  <c r="U69" i="8"/>
  <c r="Y68" i="8"/>
  <c r="W68" i="8" s="1"/>
  <c r="V68" i="8"/>
  <c r="U68" i="8"/>
  <c r="Y67" i="8"/>
  <c r="W67" i="8" s="1"/>
  <c r="V67" i="8"/>
  <c r="U67" i="8"/>
  <c r="Y66" i="8"/>
  <c r="W66" i="8" s="1"/>
  <c r="V66" i="8"/>
  <c r="U66" i="8"/>
  <c r="Y65" i="8"/>
  <c r="W65" i="8" s="1"/>
  <c r="V65" i="8"/>
  <c r="U65" i="8"/>
  <c r="Y64" i="8"/>
  <c r="W64" i="8" s="1"/>
  <c r="V64" i="8"/>
  <c r="U64" i="8"/>
  <c r="Y63" i="8"/>
  <c r="W63" i="8" s="1"/>
  <c r="V63" i="8"/>
  <c r="U63" i="8"/>
  <c r="Y62" i="8"/>
  <c r="W62" i="8" s="1"/>
  <c r="V62" i="8"/>
  <c r="U62" i="8"/>
  <c r="Y61" i="8"/>
  <c r="W61" i="8" s="1"/>
  <c r="V61" i="8"/>
  <c r="U61" i="8"/>
  <c r="Y60" i="8"/>
  <c r="W60" i="8" s="1"/>
  <c r="V60" i="8"/>
  <c r="U60" i="8"/>
  <c r="Y59" i="8"/>
  <c r="W59" i="8" s="1"/>
  <c r="V59" i="8"/>
  <c r="U59" i="8"/>
  <c r="Y58" i="8"/>
  <c r="W58" i="8" s="1"/>
  <c r="V58" i="8"/>
  <c r="U58" i="8"/>
  <c r="Y57" i="8"/>
  <c r="W57" i="8" s="1"/>
  <c r="V57" i="8"/>
  <c r="U57" i="8"/>
  <c r="Y56" i="8"/>
  <c r="W56" i="8" s="1"/>
  <c r="V56" i="8"/>
  <c r="U56" i="8"/>
  <c r="Y55" i="8"/>
  <c r="V55" i="8"/>
  <c r="U55" i="8"/>
  <c r="Y54" i="8"/>
  <c r="W54" i="8" s="1"/>
  <c r="V54" i="8"/>
  <c r="U54" i="8"/>
  <c r="Y53" i="8"/>
  <c r="W53" i="8" s="1"/>
  <c r="V53" i="8"/>
  <c r="U53" i="8"/>
  <c r="Y52" i="8"/>
  <c r="W52" i="8" s="1"/>
  <c r="V52" i="8"/>
  <c r="U52" i="8"/>
  <c r="Y51" i="8"/>
  <c r="W51" i="8" s="1"/>
  <c r="V51" i="8"/>
  <c r="U51" i="8"/>
  <c r="Y50" i="8"/>
  <c r="W50" i="8" s="1"/>
  <c r="V50" i="8"/>
  <c r="U50" i="8"/>
  <c r="Y49" i="8"/>
  <c r="W49" i="8" s="1"/>
  <c r="V49" i="8"/>
  <c r="U49" i="8"/>
  <c r="Y48" i="8"/>
  <c r="W48" i="8" s="1"/>
  <c r="V48" i="8"/>
  <c r="U48" i="8"/>
  <c r="Y47" i="8"/>
  <c r="W47" i="8" s="1"/>
  <c r="V47" i="8"/>
  <c r="U47" i="8"/>
  <c r="Y46" i="8"/>
  <c r="W46" i="8" s="1"/>
  <c r="V46" i="8"/>
  <c r="U46" i="8"/>
  <c r="Y45" i="8"/>
  <c r="W45" i="8" s="1"/>
  <c r="V45" i="8"/>
  <c r="U45" i="8"/>
  <c r="Y44" i="8"/>
  <c r="W44" i="8" s="1"/>
  <c r="V44" i="8"/>
  <c r="U44" i="8"/>
  <c r="Y43" i="8"/>
  <c r="W43" i="8" s="1"/>
  <c r="V43" i="8"/>
  <c r="U43" i="8"/>
  <c r="Y42" i="8"/>
  <c r="W42" i="8" s="1"/>
  <c r="V42" i="8"/>
  <c r="U42" i="8"/>
  <c r="Y41" i="8"/>
  <c r="V41" i="8"/>
  <c r="U41" i="8"/>
  <c r="Y40" i="8"/>
  <c r="V40" i="8"/>
  <c r="U40" i="8"/>
  <c r="Y39" i="8"/>
  <c r="V39" i="8"/>
  <c r="U39" i="8"/>
  <c r="Y38" i="8"/>
  <c r="W38" i="8" s="1"/>
  <c r="V38" i="8"/>
  <c r="U38" i="8"/>
  <c r="Y37" i="8"/>
  <c r="V37" i="8"/>
  <c r="U37" i="8"/>
  <c r="Y36" i="8"/>
  <c r="V36" i="8"/>
  <c r="U36" i="8"/>
  <c r="Y35" i="8"/>
  <c r="V35" i="8"/>
  <c r="U35" i="8"/>
  <c r="Y34" i="8"/>
  <c r="W34" i="8" s="1"/>
  <c r="V34" i="8"/>
  <c r="U34" i="8"/>
  <c r="Y33" i="8"/>
  <c r="V33" i="8"/>
  <c r="U33" i="8"/>
  <c r="Y32" i="8"/>
  <c r="V32" i="8"/>
  <c r="U32" i="8"/>
  <c r="Y31" i="8"/>
  <c r="V31" i="8"/>
  <c r="U31" i="8"/>
  <c r="Y30" i="8"/>
  <c r="W30" i="8" s="1"/>
  <c r="V30" i="8"/>
  <c r="U30" i="8"/>
  <c r="Y29" i="8"/>
  <c r="V29" i="8"/>
  <c r="U29" i="8"/>
  <c r="Y28" i="8"/>
  <c r="V28" i="8"/>
  <c r="U28" i="8"/>
  <c r="Y27" i="8"/>
  <c r="V27" i="8"/>
  <c r="U27" i="8"/>
  <c r="Y26" i="8"/>
  <c r="W26" i="8" s="1"/>
  <c r="V26" i="8"/>
  <c r="U26" i="8"/>
  <c r="Y25" i="8"/>
  <c r="V25" i="8"/>
  <c r="U25" i="8"/>
  <c r="Y24" i="8"/>
  <c r="V24" i="8"/>
  <c r="U24" i="8"/>
  <c r="Y23" i="8"/>
  <c r="V23" i="8"/>
  <c r="U23" i="8"/>
  <c r="Y22" i="8"/>
  <c r="W22" i="8" s="1"/>
  <c r="V22" i="8"/>
  <c r="U22" i="8"/>
  <c r="Y21" i="8"/>
  <c r="V21" i="8"/>
  <c r="U21" i="8"/>
  <c r="Y20" i="8"/>
  <c r="V20" i="8"/>
  <c r="U20" i="8"/>
  <c r="Y19" i="8"/>
  <c r="V19" i="8"/>
  <c r="U19" i="8"/>
  <c r="Y18" i="8"/>
  <c r="V18" i="8"/>
  <c r="U18" i="8"/>
  <c r="Y17" i="8"/>
  <c r="V17" i="8"/>
  <c r="U17" i="8"/>
  <c r="Y16" i="8"/>
  <c r="V16" i="8"/>
  <c r="U16" i="8"/>
  <c r="Y15" i="8"/>
  <c r="V15" i="8"/>
  <c r="U15" i="8"/>
  <c r="Y14" i="8"/>
  <c r="W14" i="8" s="1"/>
  <c r="V14" i="8"/>
  <c r="U14" i="8"/>
  <c r="Y13" i="8"/>
  <c r="V13" i="8"/>
  <c r="U13" i="8"/>
  <c r="Y12" i="8"/>
  <c r="V12" i="8"/>
  <c r="U12" i="8"/>
  <c r="Y11" i="8"/>
  <c r="V11" i="8"/>
  <c r="U11" i="8"/>
  <c r="Y10" i="8"/>
  <c r="W10" i="8" s="1"/>
  <c r="V10" i="8"/>
  <c r="U10" i="8"/>
  <c r="Y9" i="8"/>
  <c r="V9" i="8"/>
  <c r="U9" i="8"/>
  <c r="Y8" i="8"/>
  <c r="V8" i="8"/>
  <c r="U8" i="8"/>
  <c r="Y7" i="8"/>
  <c r="V7" i="8"/>
  <c r="U7" i="8"/>
  <c r="Y6" i="8"/>
  <c r="W6" i="8" s="1"/>
  <c r="V6" i="8"/>
  <c r="U6" i="8"/>
  <c r="Y5" i="8"/>
  <c r="V5" i="8"/>
  <c r="U5" i="8"/>
  <c r="Y4" i="8"/>
  <c r="V4" i="8"/>
  <c r="U4" i="8"/>
  <c r="Y3" i="8"/>
  <c r="V3" i="8"/>
  <c r="U3" i="8"/>
  <c r="Y2" i="8"/>
  <c r="W2" i="8" s="1"/>
  <c r="V2" i="8"/>
  <c r="U2" i="8"/>
  <c r="W222" i="7"/>
  <c r="U222" i="7" s="1"/>
  <c r="T222" i="7"/>
  <c r="S222" i="7"/>
  <c r="W221" i="7"/>
  <c r="U221" i="7" s="1"/>
  <c r="T221" i="7"/>
  <c r="S221" i="7"/>
  <c r="W220" i="7"/>
  <c r="U220" i="7" s="1"/>
  <c r="T220" i="7"/>
  <c r="S220" i="7"/>
  <c r="W219" i="7"/>
  <c r="U219" i="7" s="1"/>
  <c r="T219" i="7"/>
  <c r="S219" i="7"/>
  <c r="W218" i="7"/>
  <c r="U218" i="7" s="1"/>
  <c r="T218" i="7"/>
  <c r="S218" i="7"/>
  <c r="W217" i="7"/>
  <c r="U217" i="7" s="1"/>
  <c r="T217" i="7"/>
  <c r="S217" i="7"/>
  <c r="W216" i="7"/>
  <c r="U216" i="7" s="1"/>
  <c r="T216" i="7"/>
  <c r="S216" i="7"/>
  <c r="W215" i="7"/>
  <c r="U215" i="7" s="1"/>
  <c r="T215" i="7"/>
  <c r="S215" i="7"/>
  <c r="W214" i="7"/>
  <c r="U214" i="7" s="1"/>
  <c r="T214" i="7"/>
  <c r="S214" i="7"/>
  <c r="W213" i="7"/>
  <c r="U213" i="7" s="1"/>
  <c r="T213" i="7"/>
  <c r="S213" i="7"/>
  <c r="W212" i="7"/>
  <c r="U212" i="7" s="1"/>
  <c r="T212" i="7"/>
  <c r="S212" i="7"/>
  <c r="W211" i="7"/>
  <c r="U211" i="7" s="1"/>
  <c r="T211" i="7"/>
  <c r="S211" i="7"/>
  <c r="W210" i="7"/>
  <c r="U210" i="7" s="1"/>
  <c r="T210" i="7"/>
  <c r="S210" i="7"/>
  <c r="W209" i="7"/>
  <c r="U209" i="7" s="1"/>
  <c r="T209" i="7"/>
  <c r="S209" i="7"/>
  <c r="W208" i="7"/>
  <c r="U208" i="7" s="1"/>
  <c r="T208" i="7"/>
  <c r="S208" i="7"/>
  <c r="W207" i="7"/>
  <c r="U207" i="7" s="1"/>
  <c r="T207" i="7"/>
  <c r="S207" i="7"/>
  <c r="W206" i="7"/>
  <c r="U206" i="7" s="1"/>
  <c r="T206" i="7"/>
  <c r="S206" i="7"/>
  <c r="W205" i="7"/>
  <c r="U205" i="7" s="1"/>
  <c r="T205" i="7"/>
  <c r="S205" i="7"/>
  <c r="W204" i="7"/>
  <c r="U204" i="7" s="1"/>
  <c r="T204" i="7"/>
  <c r="S204" i="7"/>
  <c r="W203" i="7"/>
  <c r="U203" i="7" s="1"/>
  <c r="T203" i="7"/>
  <c r="S203" i="7"/>
  <c r="W202" i="7"/>
  <c r="U202" i="7" s="1"/>
  <c r="T202" i="7"/>
  <c r="S202" i="7"/>
  <c r="W201" i="7"/>
  <c r="U201" i="7" s="1"/>
  <c r="T201" i="7"/>
  <c r="S201" i="7"/>
  <c r="W200" i="7"/>
  <c r="U200" i="7" s="1"/>
  <c r="T200" i="7"/>
  <c r="S200" i="7"/>
  <c r="W199" i="7"/>
  <c r="U199" i="7" s="1"/>
  <c r="T199" i="7"/>
  <c r="S199" i="7"/>
  <c r="W198" i="7"/>
  <c r="U198" i="7" s="1"/>
  <c r="T198" i="7"/>
  <c r="S198" i="7"/>
  <c r="W197" i="7"/>
  <c r="U197" i="7" s="1"/>
  <c r="T197" i="7"/>
  <c r="S197" i="7"/>
  <c r="W196" i="7"/>
  <c r="U196" i="7" s="1"/>
  <c r="T196" i="7"/>
  <c r="S196" i="7"/>
  <c r="W195" i="7"/>
  <c r="U195" i="7" s="1"/>
  <c r="T195" i="7"/>
  <c r="S195" i="7"/>
  <c r="W194" i="7"/>
  <c r="U194" i="7" s="1"/>
  <c r="T194" i="7"/>
  <c r="S194" i="7"/>
  <c r="W193" i="7"/>
  <c r="U193" i="7" s="1"/>
  <c r="T193" i="7"/>
  <c r="S193" i="7"/>
  <c r="W192" i="7"/>
  <c r="U192" i="7" s="1"/>
  <c r="T192" i="7"/>
  <c r="S192" i="7"/>
  <c r="W191" i="7"/>
  <c r="U191" i="7" s="1"/>
  <c r="T191" i="7"/>
  <c r="S191" i="7"/>
  <c r="W190" i="7"/>
  <c r="U190" i="7" s="1"/>
  <c r="T190" i="7"/>
  <c r="S190" i="7"/>
  <c r="W189" i="7"/>
  <c r="U189" i="7" s="1"/>
  <c r="T189" i="7"/>
  <c r="S189" i="7"/>
  <c r="W188" i="7"/>
  <c r="U188" i="7" s="1"/>
  <c r="T188" i="7"/>
  <c r="S188" i="7"/>
  <c r="W187" i="7"/>
  <c r="U187" i="7" s="1"/>
  <c r="T187" i="7"/>
  <c r="S187" i="7"/>
  <c r="W186" i="7"/>
  <c r="U186" i="7" s="1"/>
  <c r="T186" i="7"/>
  <c r="S186" i="7"/>
  <c r="W185" i="7"/>
  <c r="U185" i="7" s="1"/>
  <c r="T185" i="7"/>
  <c r="S185" i="7"/>
  <c r="W184" i="7"/>
  <c r="U184" i="7" s="1"/>
  <c r="T184" i="7"/>
  <c r="S184" i="7"/>
  <c r="W183" i="7"/>
  <c r="U183" i="7" s="1"/>
  <c r="T183" i="7"/>
  <c r="S183" i="7"/>
  <c r="W182" i="7"/>
  <c r="U182" i="7" s="1"/>
  <c r="T182" i="7"/>
  <c r="S182" i="7"/>
  <c r="W181" i="7"/>
  <c r="U181" i="7" s="1"/>
  <c r="T181" i="7"/>
  <c r="S181" i="7"/>
  <c r="W180" i="7"/>
  <c r="U180" i="7" s="1"/>
  <c r="T180" i="7"/>
  <c r="S180" i="7"/>
  <c r="W179" i="7"/>
  <c r="U179" i="7" s="1"/>
  <c r="T179" i="7"/>
  <c r="S179" i="7"/>
  <c r="W178" i="7"/>
  <c r="U178" i="7" s="1"/>
  <c r="T178" i="7"/>
  <c r="S178" i="7"/>
  <c r="W177" i="7"/>
  <c r="U177" i="7" s="1"/>
  <c r="T177" i="7"/>
  <c r="S177" i="7"/>
  <c r="W176" i="7"/>
  <c r="U176" i="7" s="1"/>
  <c r="T176" i="7"/>
  <c r="S176" i="7"/>
  <c r="W175" i="7"/>
  <c r="U175" i="7" s="1"/>
  <c r="T175" i="7"/>
  <c r="S175" i="7"/>
  <c r="W174" i="7"/>
  <c r="U174" i="7" s="1"/>
  <c r="T174" i="7"/>
  <c r="S174" i="7"/>
  <c r="W173" i="7"/>
  <c r="U173" i="7" s="1"/>
  <c r="T173" i="7"/>
  <c r="S173" i="7"/>
  <c r="W172" i="7"/>
  <c r="U172" i="7" s="1"/>
  <c r="T172" i="7"/>
  <c r="S172" i="7"/>
  <c r="W171" i="7"/>
  <c r="U171" i="7" s="1"/>
  <c r="T171" i="7"/>
  <c r="S171" i="7"/>
  <c r="W170" i="7"/>
  <c r="U170" i="7" s="1"/>
  <c r="T170" i="7"/>
  <c r="S170" i="7"/>
  <c r="W169" i="7"/>
  <c r="U169" i="7" s="1"/>
  <c r="T169" i="7"/>
  <c r="S169" i="7"/>
  <c r="W168" i="7"/>
  <c r="U168" i="7" s="1"/>
  <c r="T168" i="7"/>
  <c r="S168" i="7"/>
  <c r="W167" i="7"/>
  <c r="U167" i="7" s="1"/>
  <c r="T167" i="7"/>
  <c r="S167" i="7"/>
  <c r="W166" i="7"/>
  <c r="U166" i="7" s="1"/>
  <c r="T166" i="7"/>
  <c r="S166" i="7"/>
  <c r="W165" i="7"/>
  <c r="U165" i="7" s="1"/>
  <c r="T165" i="7"/>
  <c r="S165" i="7"/>
  <c r="W164" i="7"/>
  <c r="U164" i="7" s="1"/>
  <c r="T164" i="7"/>
  <c r="S164" i="7"/>
  <c r="W163" i="7"/>
  <c r="U163" i="7" s="1"/>
  <c r="T163" i="7"/>
  <c r="S163" i="7"/>
  <c r="W162" i="7"/>
  <c r="U162" i="7" s="1"/>
  <c r="T162" i="7"/>
  <c r="S162" i="7"/>
  <c r="W161" i="7"/>
  <c r="U161" i="7" s="1"/>
  <c r="T161" i="7"/>
  <c r="S161" i="7"/>
  <c r="W160" i="7"/>
  <c r="U160" i="7" s="1"/>
  <c r="T160" i="7"/>
  <c r="S160" i="7"/>
  <c r="W159" i="7"/>
  <c r="U159" i="7" s="1"/>
  <c r="T159" i="7"/>
  <c r="S159" i="7"/>
  <c r="W158" i="7"/>
  <c r="U158" i="7" s="1"/>
  <c r="T158" i="7"/>
  <c r="S158" i="7"/>
  <c r="W157" i="7"/>
  <c r="U157" i="7" s="1"/>
  <c r="T157" i="7"/>
  <c r="S157" i="7"/>
  <c r="W156" i="7"/>
  <c r="U156" i="7" s="1"/>
  <c r="T156" i="7"/>
  <c r="S156" i="7"/>
  <c r="W155" i="7"/>
  <c r="U155" i="7" s="1"/>
  <c r="T155" i="7"/>
  <c r="S155" i="7"/>
  <c r="W154" i="7"/>
  <c r="U154" i="7" s="1"/>
  <c r="T154" i="7"/>
  <c r="S154" i="7"/>
  <c r="W153" i="7"/>
  <c r="U153" i="7" s="1"/>
  <c r="T153" i="7"/>
  <c r="S153" i="7"/>
  <c r="W152" i="7"/>
  <c r="U152" i="7" s="1"/>
  <c r="T152" i="7"/>
  <c r="S152" i="7"/>
  <c r="W151" i="7"/>
  <c r="U151" i="7" s="1"/>
  <c r="T151" i="7"/>
  <c r="S151" i="7"/>
  <c r="W150" i="7"/>
  <c r="U150" i="7" s="1"/>
  <c r="T150" i="7"/>
  <c r="S150" i="7"/>
  <c r="W149" i="7"/>
  <c r="T149" i="7"/>
  <c r="S149" i="7"/>
  <c r="W148" i="7"/>
  <c r="U148" i="7" s="1"/>
  <c r="T148" i="7"/>
  <c r="S148" i="7"/>
  <c r="W147" i="7"/>
  <c r="U147" i="7" s="1"/>
  <c r="T147" i="7"/>
  <c r="S147" i="7"/>
  <c r="W146" i="7"/>
  <c r="U146" i="7" s="1"/>
  <c r="T146" i="7"/>
  <c r="S146" i="7"/>
  <c r="W145" i="7"/>
  <c r="U145" i="7" s="1"/>
  <c r="T145" i="7"/>
  <c r="S145" i="7"/>
  <c r="W144" i="7"/>
  <c r="U144" i="7" s="1"/>
  <c r="T144" i="7"/>
  <c r="S144" i="7"/>
  <c r="W143" i="7"/>
  <c r="U143" i="7" s="1"/>
  <c r="T143" i="7"/>
  <c r="S143" i="7"/>
  <c r="W142" i="7"/>
  <c r="U142" i="7" s="1"/>
  <c r="T142" i="7"/>
  <c r="S142" i="7"/>
  <c r="W141" i="7"/>
  <c r="U141" i="7" s="1"/>
  <c r="T141" i="7"/>
  <c r="S141" i="7"/>
  <c r="W140" i="7"/>
  <c r="U140" i="7" s="1"/>
  <c r="T140" i="7"/>
  <c r="S140" i="7"/>
  <c r="W139" i="7"/>
  <c r="U139" i="7" s="1"/>
  <c r="T139" i="7"/>
  <c r="S139" i="7"/>
  <c r="W138" i="7"/>
  <c r="U138" i="7" s="1"/>
  <c r="T138" i="7"/>
  <c r="S138" i="7"/>
  <c r="W137" i="7"/>
  <c r="U137" i="7" s="1"/>
  <c r="T137" i="7"/>
  <c r="S137" i="7"/>
  <c r="W136" i="7"/>
  <c r="U136" i="7" s="1"/>
  <c r="T136" i="7"/>
  <c r="S136" i="7"/>
  <c r="W135" i="7"/>
  <c r="U135" i="7" s="1"/>
  <c r="T135" i="7"/>
  <c r="S135" i="7"/>
  <c r="W134" i="7"/>
  <c r="U134" i="7" s="1"/>
  <c r="T134" i="7"/>
  <c r="S134" i="7"/>
  <c r="W133" i="7"/>
  <c r="U133" i="7" s="1"/>
  <c r="T133" i="7"/>
  <c r="S133" i="7"/>
  <c r="W132" i="7"/>
  <c r="U132" i="7" s="1"/>
  <c r="T132" i="7"/>
  <c r="S132" i="7"/>
  <c r="W131" i="7"/>
  <c r="U131" i="7" s="1"/>
  <c r="T131" i="7"/>
  <c r="S131" i="7"/>
  <c r="W130" i="7"/>
  <c r="U130" i="7" s="1"/>
  <c r="T130" i="7"/>
  <c r="S130" i="7"/>
  <c r="W129" i="7"/>
  <c r="U129" i="7" s="1"/>
  <c r="T129" i="7"/>
  <c r="S129" i="7"/>
  <c r="W128" i="7"/>
  <c r="U128" i="7" s="1"/>
  <c r="T128" i="7"/>
  <c r="S128" i="7"/>
  <c r="W127" i="7"/>
  <c r="U127" i="7" s="1"/>
  <c r="T127" i="7"/>
  <c r="S127" i="7"/>
  <c r="W126" i="7"/>
  <c r="U126" i="7" s="1"/>
  <c r="T126" i="7"/>
  <c r="S126" i="7"/>
  <c r="W125" i="7"/>
  <c r="U125" i="7" s="1"/>
  <c r="T125" i="7"/>
  <c r="S125" i="7"/>
  <c r="W124" i="7"/>
  <c r="U124" i="7" s="1"/>
  <c r="T124" i="7"/>
  <c r="S124" i="7"/>
  <c r="W123" i="7"/>
  <c r="U123" i="7" s="1"/>
  <c r="T123" i="7"/>
  <c r="S123" i="7"/>
  <c r="W122" i="7"/>
  <c r="U122" i="7" s="1"/>
  <c r="T122" i="7"/>
  <c r="S122" i="7"/>
  <c r="W121" i="7"/>
  <c r="U121" i="7" s="1"/>
  <c r="T121" i="7"/>
  <c r="S121" i="7"/>
  <c r="W120" i="7"/>
  <c r="U120" i="7" s="1"/>
  <c r="T120" i="7"/>
  <c r="S120" i="7"/>
  <c r="W119" i="7"/>
  <c r="U119" i="7" s="1"/>
  <c r="T119" i="7"/>
  <c r="S119" i="7"/>
  <c r="W118" i="7"/>
  <c r="U118" i="7" s="1"/>
  <c r="T118" i="7"/>
  <c r="S118" i="7"/>
  <c r="W117" i="7"/>
  <c r="U117" i="7" s="1"/>
  <c r="T117" i="7"/>
  <c r="S117" i="7"/>
  <c r="W116" i="7"/>
  <c r="U116" i="7" s="1"/>
  <c r="T116" i="7"/>
  <c r="S116" i="7"/>
  <c r="W115" i="7"/>
  <c r="U115" i="7" s="1"/>
  <c r="T115" i="7"/>
  <c r="S115" i="7"/>
  <c r="W114" i="7"/>
  <c r="U114" i="7" s="1"/>
  <c r="T114" i="7"/>
  <c r="S114" i="7"/>
  <c r="W113" i="7"/>
  <c r="U113" i="7" s="1"/>
  <c r="T113" i="7"/>
  <c r="S113" i="7"/>
  <c r="W112" i="7"/>
  <c r="U112" i="7" s="1"/>
  <c r="T112" i="7"/>
  <c r="S112" i="7"/>
  <c r="W111" i="7"/>
  <c r="U111" i="7" s="1"/>
  <c r="T111" i="7"/>
  <c r="S111" i="7"/>
  <c r="W110" i="7"/>
  <c r="U110" i="7" s="1"/>
  <c r="T110" i="7"/>
  <c r="S110" i="7"/>
  <c r="W109" i="7"/>
  <c r="U109" i="7" s="1"/>
  <c r="T109" i="7"/>
  <c r="S109" i="7"/>
  <c r="W108" i="7"/>
  <c r="U108" i="7" s="1"/>
  <c r="T108" i="7"/>
  <c r="S108" i="7"/>
  <c r="W107" i="7"/>
  <c r="U107" i="7" s="1"/>
  <c r="T107" i="7"/>
  <c r="S107" i="7"/>
  <c r="W106" i="7"/>
  <c r="U106" i="7" s="1"/>
  <c r="T106" i="7"/>
  <c r="S106" i="7"/>
  <c r="W105" i="7"/>
  <c r="U105" i="7" s="1"/>
  <c r="T105" i="7"/>
  <c r="S105" i="7"/>
  <c r="W104" i="7"/>
  <c r="U104" i="7" s="1"/>
  <c r="T104" i="7"/>
  <c r="S104" i="7"/>
  <c r="W103" i="7"/>
  <c r="U103" i="7" s="1"/>
  <c r="T103" i="7"/>
  <c r="S103" i="7"/>
  <c r="W102" i="7"/>
  <c r="U102" i="7" s="1"/>
  <c r="T102" i="7"/>
  <c r="S102" i="7"/>
  <c r="W101" i="7"/>
  <c r="U101" i="7" s="1"/>
  <c r="T101" i="7"/>
  <c r="S101" i="7"/>
  <c r="W100" i="7"/>
  <c r="U100" i="7" s="1"/>
  <c r="T100" i="7"/>
  <c r="S100" i="7"/>
  <c r="W99" i="7"/>
  <c r="U99" i="7" s="1"/>
  <c r="T99" i="7"/>
  <c r="S99" i="7"/>
  <c r="W98" i="7"/>
  <c r="U98" i="7" s="1"/>
  <c r="T98" i="7"/>
  <c r="S98" i="7"/>
  <c r="W97" i="7"/>
  <c r="U97" i="7" s="1"/>
  <c r="T97" i="7"/>
  <c r="S97" i="7"/>
  <c r="W96" i="7"/>
  <c r="U96" i="7" s="1"/>
  <c r="T96" i="7"/>
  <c r="S96" i="7"/>
  <c r="W95" i="7"/>
  <c r="U95" i="7" s="1"/>
  <c r="T95" i="7"/>
  <c r="S95" i="7"/>
  <c r="W94" i="7"/>
  <c r="U94" i="7" s="1"/>
  <c r="T94" i="7"/>
  <c r="S94" i="7"/>
  <c r="W93" i="7"/>
  <c r="U93" i="7" s="1"/>
  <c r="T93" i="7"/>
  <c r="S93" i="7"/>
  <c r="W92" i="7"/>
  <c r="U92" i="7" s="1"/>
  <c r="T92" i="7"/>
  <c r="S92" i="7"/>
  <c r="W91" i="7"/>
  <c r="U91" i="7" s="1"/>
  <c r="T91" i="7"/>
  <c r="S91" i="7"/>
  <c r="W90" i="7"/>
  <c r="U90" i="7" s="1"/>
  <c r="T90" i="7"/>
  <c r="S90" i="7"/>
  <c r="W89" i="7"/>
  <c r="U89" i="7" s="1"/>
  <c r="T89" i="7"/>
  <c r="S89" i="7"/>
  <c r="W88" i="7"/>
  <c r="T88" i="7"/>
  <c r="S88" i="7"/>
  <c r="W87" i="7"/>
  <c r="U87" i="7" s="1"/>
  <c r="T87" i="7"/>
  <c r="S87" i="7"/>
  <c r="W86" i="7"/>
  <c r="U86" i="7" s="1"/>
  <c r="T86" i="7"/>
  <c r="S86" i="7"/>
  <c r="W85" i="7"/>
  <c r="T85" i="7"/>
  <c r="S85" i="7"/>
  <c r="W84" i="7"/>
  <c r="U84" i="7" s="1"/>
  <c r="T84" i="7"/>
  <c r="S84" i="7"/>
  <c r="W83" i="7"/>
  <c r="U83" i="7" s="1"/>
  <c r="T83" i="7"/>
  <c r="S83" i="7"/>
  <c r="W82" i="7"/>
  <c r="U82" i="7" s="1"/>
  <c r="T82" i="7"/>
  <c r="S82" i="7"/>
  <c r="W81" i="7"/>
  <c r="U81" i="7" s="1"/>
  <c r="T81" i="7"/>
  <c r="S81" i="7"/>
  <c r="W80" i="7"/>
  <c r="T80" i="7"/>
  <c r="S80" i="7"/>
  <c r="W79" i="7"/>
  <c r="T79" i="7"/>
  <c r="S79" i="7"/>
  <c r="W78" i="7"/>
  <c r="T78" i="7"/>
  <c r="S78" i="7"/>
  <c r="W77" i="7"/>
  <c r="T77" i="7"/>
  <c r="S77" i="7"/>
  <c r="W76" i="7"/>
  <c r="T76" i="7"/>
  <c r="S76" i="7"/>
  <c r="W75" i="7"/>
  <c r="T75" i="7"/>
  <c r="S75" i="7"/>
  <c r="W74" i="7"/>
  <c r="T74" i="7"/>
  <c r="S74" i="7"/>
  <c r="W73" i="7"/>
  <c r="T73" i="7"/>
  <c r="S73" i="7"/>
  <c r="W72" i="7"/>
  <c r="T72" i="7"/>
  <c r="S72" i="7"/>
  <c r="W71" i="7"/>
  <c r="T71" i="7"/>
  <c r="S71" i="7"/>
  <c r="W70" i="7"/>
  <c r="T70" i="7"/>
  <c r="S70" i="7"/>
  <c r="W69" i="7"/>
  <c r="T69" i="7"/>
  <c r="S69" i="7"/>
  <c r="W68" i="7"/>
  <c r="T68" i="7"/>
  <c r="S68" i="7"/>
  <c r="W67" i="7"/>
  <c r="T67" i="7"/>
  <c r="S67" i="7"/>
  <c r="W66" i="7"/>
  <c r="T66" i="7"/>
  <c r="S66" i="7"/>
  <c r="W65" i="7"/>
  <c r="T65" i="7"/>
  <c r="S65" i="7"/>
  <c r="W64" i="7"/>
  <c r="T64" i="7"/>
  <c r="S64" i="7"/>
  <c r="W63" i="7"/>
  <c r="T63" i="7"/>
  <c r="S63" i="7"/>
  <c r="W62" i="7"/>
  <c r="T62" i="7"/>
  <c r="S62" i="7"/>
  <c r="W61" i="7"/>
  <c r="T61" i="7"/>
  <c r="S61" i="7"/>
  <c r="W60" i="7"/>
  <c r="T60" i="7"/>
  <c r="S60" i="7"/>
  <c r="W59" i="7"/>
  <c r="T59" i="7"/>
  <c r="S59" i="7"/>
  <c r="W58" i="7"/>
  <c r="T58" i="7"/>
  <c r="S58" i="7"/>
  <c r="W57" i="7"/>
  <c r="T57" i="7"/>
  <c r="S57" i="7"/>
  <c r="W56" i="7"/>
  <c r="T56" i="7"/>
  <c r="S56" i="7"/>
  <c r="W55" i="7"/>
  <c r="T55" i="7"/>
  <c r="S55" i="7"/>
  <c r="W54" i="7"/>
  <c r="T54" i="7"/>
  <c r="S54" i="7"/>
  <c r="W53" i="7"/>
  <c r="T53" i="7"/>
  <c r="S53" i="7"/>
  <c r="W52" i="7"/>
  <c r="T52" i="7"/>
  <c r="S52" i="7"/>
  <c r="W51" i="7"/>
  <c r="T51" i="7"/>
  <c r="S51" i="7"/>
  <c r="W50" i="7"/>
  <c r="T50" i="7"/>
  <c r="S50" i="7"/>
  <c r="W49" i="7"/>
  <c r="T49" i="7"/>
  <c r="S49" i="7"/>
  <c r="W48" i="7"/>
  <c r="T48" i="7"/>
  <c r="S48" i="7"/>
  <c r="W47" i="7"/>
  <c r="T47" i="7"/>
  <c r="S47" i="7"/>
  <c r="W46" i="7"/>
  <c r="T46" i="7"/>
  <c r="S46" i="7"/>
  <c r="W45" i="7"/>
  <c r="T45" i="7"/>
  <c r="S45" i="7"/>
  <c r="W44" i="7"/>
  <c r="T44" i="7"/>
  <c r="S44" i="7"/>
  <c r="W43" i="7"/>
  <c r="T43" i="7"/>
  <c r="S43" i="7"/>
  <c r="W42" i="7"/>
  <c r="T42" i="7"/>
  <c r="S42" i="7"/>
  <c r="W41" i="7"/>
  <c r="T41" i="7"/>
  <c r="S41" i="7"/>
  <c r="W40" i="7"/>
  <c r="T40" i="7"/>
  <c r="S40" i="7"/>
  <c r="W39" i="7"/>
  <c r="T39" i="7"/>
  <c r="S39" i="7"/>
  <c r="W38" i="7"/>
  <c r="T38" i="7"/>
  <c r="S38" i="7"/>
  <c r="W37" i="7"/>
  <c r="T37" i="7"/>
  <c r="S37" i="7"/>
  <c r="W36" i="7"/>
  <c r="T36" i="7"/>
  <c r="S36" i="7"/>
  <c r="W35" i="7"/>
  <c r="T35" i="7"/>
  <c r="S35" i="7"/>
  <c r="W34" i="7"/>
  <c r="T34" i="7"/>
  <c r="S34" i="7"/>
  <c r="W33" i="7"/>
  <c r="T33" i="7"/>
  <c r="S33" i="7"/>
  <c r="W32" i="7"/>
  <c r="T32" i="7"/>
  <c r="S32" i="7"/>
  <c r="W31" i="7"/>
  <c r="T31" i="7"/>
  <c r="S31" i="7"/>
  <c r="W30" i="7"/>
  <c r="T30" i="7"/>
  <c r="S30" i="7"/>
  <c r="W29" i="7"/>
  <c r="T29" i="7"/>
  <c r="S29" i="7"/>
  <c r="W28" i="7"/>
  <c r="T28" i="7"/>
  <c r="S28" i="7"/>
  <c r="W27" i="7"/>
  <c r="T27" i="7"/>
  <c r="S27" i="7"/>
  <c r="W26" i="7"/>
  <c r="T26" i="7"/>
  <c r="S26" i="7"/>
  <c r="W25" i="7"/>
  <c r="T25" i="7"/>
  <c r="S25" i="7"/>
  <c r="W24" i="7"/>
  <c r="T24" i="7"/>
  <c r="S24" i="7"/>
  <c r="W23" i="7"/>
  <c r="T23" i="7"/>
  <c r="S23" i="7"/>
  <c r="W22" i="7"/>
  <c r="T22" i="7"/>
  <c r="S22" i="7"/>
  <c r="W21" i="7"/>
  <c r="T21" i="7"/>
  <c r="S21" i="7"/>
  <c r="W20" i="7"/>
  <c r="T20" i="7"/>
  <c r="S20" i="7"/>
  <c r="W19" i="7"/>
  <c r="T19" i="7"/>
  <c r="S19" i="7"/>
  <c r="W18" i="7"/>
  <c r="T18" i="7"/>
  <c r="S18" i="7"/>
  <c r="W17" i="7"/>
  <c r="T17" i="7"/>
  <c r="S17" i="7"/>
  <c r="W16" i="7"/>
  <c r="T16" i="7"/>
  <c r="S16" i="7"/>
  <c r="W15" i="7"/>
  <c r="T15" i="7"/>
  <c r="S15" i="7"/>
  <c r="W14" i="7"/>
  <c r="T14" i="7"/>
  <c r="S14" i="7"/>
  <c r="W13" i="7"/>
  <c r="T13" i="7"/>
  <c r="S13" i="7"/>
  <c r="W12" i="7"/>
  <c r="T12" i="7"/>
  <c r="S12" i="7"/>
  <c r="W11" i="7"/>
  <c r="T11" i="7"/>
  <c r="S11" i="7"/>
  <c r="W10" i="7"/>
  <c r="T10" i="7"/>
  <c r="S10" i="7"/>
  <c r="W9" i="7"/>
  <c r="T9" i="7"/>
  <c r="S9" i="7"/>
  <c r="W8" i="7"/>
  <c r="T8" i="7"/>
  <c r="S8" i="7"/>
  <c r="W7" i="7"/>
  <c r="T7" i="7"/>
  <c r="S7" i="7"/>
  <c r="W6" i="7"/>
  <c r="T6" i="7"/>
  <c r="S6" i="7"/>
  <c r="W5" i="7"/>
  <c r="T5" i="7"/>
  <c r="S5" i="7"/>
  <c r="W4" i="7"/>
  <c r="T4" i="7"/>
  <c r="S4" i="7"/>
  <c r="W3" i="7"/>
  <c r="T3" i="7"/>
  <c r="S3" i="7"/>
  <c r="W2" i="7"/>
  <c r="U2" i="7" s="1"/>
  <c r="T2" i="7"/>
  <c r="S2" i="7"/>
  <c r="W222" i="6"/>
  <c r="U222" i="6" s="1"/>
  <c r="T222" i="6"/>
  <c r="S222" i="6"/>
  <c r="W221" i="6"/>
  <c r="U221" i="6" s="1"/>
  <c r="T221" i="6"/>
  <c r="S221" i="6"/>
  <c r="W220" i="6"/>
  <c r="U220" i="6" s="1"/>
  <c r="T220" i="6"/>
  <c r="S220" i="6"/>
  <c r="W219" i="6"/>
  <c r="U219" i="6" s="1"/>
  <c r="T219" i="6"/>
  <c r="S219" i="6"/>
  <c r="W218" i="6"/>
  <c r="U218" i="6" s="1"/>
  <c r="T218" i="6"/>
  <c r="S218" i="6"/>
  <c r="W217" i="6"/>
  <c r="U217" i="6" s="1"/>
  <c r="T217" i="6"/>
  <c r="S217" i="6"/>
  <c r="W216" i="6"/>
  <c r="U216" i="6" s="1"/>
  <c r="T216" i="6"/>
  <c r="S216" i="6"/>
  <c r="W215" i="6"/>
  <c r="U215" i="6" s="1"/>
  <c r="T215" i="6"/>
  <c r="S215" i="6"/>
  <c r="W214" i="6"/>
  <c r="U214" i="6" s="1"/>
  <c r="T214" i="6"/>
  <c r="S214" i="6"/>
  <c r="W213" i="6"/>
  <c r="U213" i="6" s="1"/>
  <c r="T213" i="6"/>
  <c r="S213" i="6"/>
  <c r="W212" i="6"/>
  <c r="U212" i="6" s="1"/>
  <c r="T212" i="6"/>
  <c r="S212" i="6"/>
  <c r="W211" i="6"/>
  <c r="U211" i="6" s="1"/>
  <c r="T211" i="6"/>
  <c r="S211" i="6"/>
  <c r="W210" i="6"/>
  <c r="U210" i="6" s="1"/>
  <c r="T210" i="6"/>
  <c r="S210" i="6"/>
  <c r="W209" i="6"/>
  <c r="U209" i="6" s="1"/>
  <c r="T209" i="6"/>
  <c r="S209" i="6"/>
  <c r="W208" i="6"/>
  <c r="U208" i="6" s="1"/>
  <c r="T208" i="6"/>
  <c r="S208" i="6"/>
  <c r="W207" i="6"/>
  <c r="U207" i="6" s="1"/>
  <c r="T207" i="6"/>
  <c r="S207" i="6"/>
  <c r="W206" i="6"/>
  <c r="U206" i="6" s="1"/>
  <c r="T206" i="6"/>
  <c r="S206" i="6"/>
  <c r="W205" i="6"/>
  <c r="U205" i="6" s="1"/>
  <c r="T205" i="6"/>
  <c r="S205" i="6"/>
  <c r="W204" i="6"/>
  <c r="U204" i="6" s="1"/>
  <c r="T204" i="6"/>
  <c r="S204" i="6"/>
  <c r="W203" i="6"/>
  <c r="U203" i="6" s="1"/>
  <c r="T203" i="6"/>
  <c r="S203" i="6"/>
  <c r="W202" i="6"/>
  <c r="U202" i="6" s="1"/>
  <c r="T202" i="6"/>
  <c r="S202" i="6"/>
  <c r="W201" i="6"/>
  <c r="U201" i="6" s="1"/>
  <c r="T201" i="6"/>
  <c r="S201" i="6"/>
  <c r="W200" i="6"/>
  <c r="U200" i="6" s="1"/>
  <c r="T200" i="6"/>
  <c r="S200" i="6"/>
  <c r="W199" i="6"/>
  <c r="U199" i="6" s="1"/>
  <c r="T199" i="6"/>
  <c r="S199" i="6"/>
  <c r="W198" i="6"/>
  <c r="U198" i="6" s="1"/>
  <c r="T198" i="6"/>
  <c r="S198" i="6"/>
  <c r="W197" i="6"/>
  <c r="U197" i="6" s="1"/>
  <c r="T197" i="6"/>
  <c r="S197" i="6"/>
  <c r="W196" i="6"/>
  <c r="U196" i="6" s="1"/>
  <c r="T196" i="6"/>
  <c r="S196" i="6"/>
  <c r="W195" i="6"/>
  <c r="U195" i="6" s="1"/>
  <c r="T195" i="6"/>
  <c r="S195" i="6"/>
  <c r="W194" i="6"/>
  <c r="U194" i="6" s="1"/>
  <c r="T194" i="6"/>
  <c r="S194" i="6"/>
  <c r="W193" i="6"/>
  <c r="U193" i="6" s="1"/>
  <c r="T193" i="6"/>
  <c r="S193" i="6"/>
  <c r="W192" i="6"/>
  <c r="U192" i="6" s="1"/>
  <c r="T192" i="6"/>
  <c r="S192" i="6"/>
  <c r="W191" i="6"/>
  <c r="U191" i="6" s="1"/>
  <c r="T191" i="6"/>
  <c r="S191" i="6"/>
  <c r="W190" i="6"/>
  <c r="U190" i="6" s="1"/>
  <c r="T190" i="6"/>
  <c r="S190" i="6"/>
  <c r="W189" i="6"/>
  <c r="U189" i="6" s="1"/>
  <c r="T189" i="6"/>
  <c r="S189" i="6"/>
  <c r="W188" i="6"/>
  <c r="U188" i="6" s="1"/>
  <c r="T188" i="6"/>
  <c r="S188" i="6"/>
  <c r="W187" i="6"/>
  <c r="U187" i="6" s="1"/>
  <c r="T187" i="6"/>
  <c r="S187" i="6"/>
  <c r="W186" i="6"/>
  <c r="U186" i="6" s="1"/>
  <c r="T186" i="6"/>
  <c r="S186" i="6"/>
  <c r="W185" i="6"/>
  <c r="U185" i="6" s="1"/>
  <c r="T185" i="6"/>
  <c r="S185" i="6"/>
  <c r="W184" i="6"/>
  <c r="U184" i="6" s="1"/>
  <c r="T184" i="6"/>
  <c r="S184" i="6"/>
  <c r="W183" i="6"/>
  <c r="U183" i="6" s="1"/>
  <c r="T183" i="6"/>
  <c r="S183" i="6"/>
  <c r="W182" i="6"/>
  <c r="U182" i="6" s="1"/>
  <c r="T182" i="6"/>
  <c r="S182" i="6"/>
  <c r="W181" i="6"/>
  <c r="U181" i="6" s="1"/>
  <c r="T181" i="6"/>
  <c r="S181" i="6"/>
  <c r="W180" i="6"/>
  <c r="U180" i="6" s="1"/>
  <c r="T180" i="6"/>
  <c r="S180" i="6"/>
  <c r="W179" i="6"/>
  <c r="U179" i="6" s="1"/>
  <c r="T179" i="6"/>
  <c r="S179" i="6"/>
  <c r="W178" i="6"/>
  <c r="U178" i="6" s="1"/>
  <c r="T178" i="6"/>
  <c r="S178" i="6"/>
  <c r="W177" i="6"/>
  <c r="U177" i="6" s="1"/>
  <c r="T177" i="6"/>
  <c r="S177" i="6"/>
  <c r="W176" i="6"/>
  <c r="U176" i="6" s="1"/>
  <c r="T176" i="6"/>
  <c r="S176" i="6"/>
  <c r="W175" i="6"/>
  <c r="U175" i="6" s="1"/>
  <c r="T175" i="6"/>
  <c r="S175" i="6"/>
  <c r="W174" i="6"/>
  <c r="U174" i="6" s="1"/>
  <c r="T174" i="6"/>
  <c r="S174" i="6"/>
  <c r="W173" i="6"/>
  <c r="U173" i="6" s="1"/>
  <c r="T173" i="6"/>
  <c r="S173" i="6"/>
  <c r="W172" i="6"/>
  <c r="U172" i="6" s="1"/>
  <c r="T172" i="6"/>
  <c r="S172" i="6"/>
  <c r="W171" i="6"/>
  <c r="U171" i="6" s="1"/>
  <c r="T171" i="6"/>
  <c r="S171" i="6"/>
  <c r="W170" i="6"/>
  <c r="U170" i="6" s="1"/>
  <c r="T170" i="6"/>
  <c r="S170" i="6"/>
  <c r="W169" i="6"/>
  <c r="U169" i="6" s="1"/>
  <c r="T169" i="6"/>
  <c r="S169" i="6"/>
  <c r="W168" i="6"/>
  <c r="U168" i="6" s="1"/>
  <c r="T168" i="6"/>
  <c r="S168" i="6"/>
  <c r="W167" i="6"/>
  <c r="U167" i="6" s="1"/>
  <c r="T167" i="6"/>
  <c r="S167" i="6"/>
  <c r="W166" i="6"/>
  <c r="U166" i="6" s="1"/>
  <c r="T166" i="6"/>
  <c r="S166" i="6"/>
  <c r="W165" i="6"/>
  <c r="U165" i="6" s="1"/>
  <c r="T165" i="6"/>
  <c r="S165" i="6"/>
  <c r="W164" i="6"/>
  <c r="U164" i="6" s="1"/>
  <c r="T164" i="6"/>
  <c r="S164" i="6"/>
  <c r="W163" i="6"/>
  <c r="U163" i="6" s="1"/>
  <c r="T163" i="6"/>
  <c r="S163" i="6"/>
  <c r="W162" i="6"/>
  <c r="U162" i="6" s="1"/>
  <c r="T162" i="6"/>
  <c r="S162" i="6"/>
  <c r="W161" i="6"/>
  <c r="U161" i="6" s="1"/>
  <c r="T161" i="6"/>
  <c r="S161" i="6"/>
  <c r="W160" i="6"/>
  <c r="U160" i="6" s="1"/>
  <c r="T160" i="6"/>
  <c r="S160" i="6"/>
  <c r="W159" i="6"/>
  <c r="U159" i="6" s="1"/>
  <c r="T159" i="6"/>
  <c r="S159" i="6"/>
  <c r="W158" i="6"/>
  <c r="U158" i="6" s="1"/>
  <c r="T158" i="6"/>
  <c r="S158" i="6"/>
  <c r="W157" i="6"/>
  <c r="U157" i="6" s="1"/>
  <c r="T157" i="6"/>
  <c r="S157" i="6"/>
  <c r="W156" i="6"/>
  <c r="U156" i="6" s="1"/>
  <c r="T156" i="6"/>
  <c r="S156" i="6"/>
  <c r="W155" i="6"/>
  <c r="T155" i="6"/>
  <c r="S155" i="6"/>
  <c r="W154" i="6"/>
  <c r="U154" i="6" s="1"/>
  <c r="T154" i="6"/>
  <c r="S154" i="6"/>
  <c r="W153" i="6"/>
  <c r="T153" i="6"/>
  <c r="S153" i="6"/>
  <c r="W152" i="6"/>
  <c r="U152" i="6" s="1"/>
  <c r="T152" i="6"/>
  <c r="S152" i="6"/>
  <c r="W151" i="6"/>
  <c r="U151" i="6" s="1"/>
  <c r="T151" i="6"/>
  <c r="S151" i="6"/>
  <c r="W150" i="6"/>
  <c r="U150" i="6" s="1"/>
  <c r="T150" i="6"/>
  <c r="S150" i="6"/>
  <c r="W149" i="6"/>
  <c r="U149" i="6" s="1"/>
  <c r="T149" i="6"/>
  <c r="S149" i="6"/>
  <c r="W148" i="6"/>
  <c r="U148" i="6" s="1"/>
  <c r="T148" i="6"/>
  <c r="S148" i="6"/>
  <c r="W147" i="6"/>
  <c r="U147" i="6" s="1"/>
  <c r="T147" i="6"/>
  <c r="S147" i="6"/>
  <c r="W146" i="6"/>
  <c r="U146" i="6" s="1"/>
  <c r="T146" i="6"/>
  <c r="S146" i="6"/>
  <c r="W145" i="6"/>
  <c r="U145" i="6" s="1"/>
  <c r="T145" i="6"/>
  <c r="S145" i="6"/>
  <c r="W144" i="6"/>
  <c r="U144" i="6" s="1"/>
  <c r="T144" i="6"/>
  <c r="S144" i="6"/>
  <c r="W143" i="6"/>
  <c r="U143" i="6" s="1"/>
  <c r="T143" i="6"/>
  <c r="S143" i="6"/>
  <c r="W142" i="6"/>
  <c r="U142" i="6" s="1"/>
  <c r="T142" i="6"/>
  <c r="S142" i="6"/>
  <c r="W141" i="6"/>
  <c r="T141" i="6"/>
  <c r="S141" i="6"/>
  <c r="W140" i="6"/>
  <c r="U140" i="6" s="1"/>
  <c r="T140" i="6"/>
  <c r="U141" i="6" s="1"/>
  <c r="S140" i="6"/>
  <c r="W139" i="6"/>
  <c r="T139" i="6"/>
  <c r="S139" i="6"/>
  <c r="W138" i="6"/>
  <c r="U138" i="6" s="1"/>
  <c r="T138" i="6"/>
  <c r="S138" i="6"/>
  <c r="W137" i="6"/>
  <c r="U137" i="6" s="1"/>
  <c r="T137" i="6"/>
  <c r="S137" i="6"/>
  <c r="W136" i="6"/>
  <c r="U136" i="6" s="1"/>
  <c r="T136" i="6"/>
  <c r="S136" i="6"/>
  <c r="W135" i="6"/>
  <c r="U135" i="6" s="1"/>
  <c r="T135" i="6"/>
  <c r="S135" i="6"/>
  <c r="W134" i="6"/>
  <c r="U134" i="6" s="1"/>
  <c r="T134" i="6"/>
  <c r="S134" i="6"/>
  <c r="W133" i="6"/>
  <c r="U133" i="6" s="1"/>
  <c r="T133" i="6"/>
  <c r="S133" i="6"/>
  <c r="W132" i="6"/>
  <c r="U132" i="6" s="1"/>
  <c r="T132" i="6"/>
  <c r="S132" i="6"/>
  <c r="W131" i="6"/>
  <c r="U131" i="6" s="1"/>
  <c r="T131" i="6"/>
  <c r="S131" i="6"/>
  <c r="W130" i="6"/>
  <c r="U130" i="6" s="1"/>
  <c r="T130" i="6"/>
  <c r="S130" i="6"/>
  <c r="W129" i="6"/>
  <c r="U129" i="6" s="1"/>
  <c r="T129" i="6"/>
  <c r="S129" i="6"/>
  <c r="W128" i="6"/>
  <c r="U128" i="6" s="1"/>
  <c r="T128" i="6"/>
  <c r="S128" i="6"/>
  <c r="W127" i="6"/>
  <c r="U127" i="6" s="1"/>
  <c r="T127" i="6"/>
  <c r="S127" i="6"/>
  <c r="W126" i="6"/>
  <c r="U126" i="6" s="1"/>
  <c r="T126" i="6"/>
  <c r="S126" i="6"/>
  <c r="W125" i="6"/>
  <c r="U125" i="6" s="1"/>
  <c r="T125" i="6"/>
  <c r="S125" i="6"/>
  <c r="W124" i="6"/>
  <c r="U124" i="6" s="1"/>
  <c r="T124" i="6"/>
  <c r="S124" i="6"/>
  <c r="W123" i="6"/>
  <c r="U123" i="6" s="1"/>
  <c r="T123" i="6"/>
  <c r="S123" i="6"/>
  <c r="W122" i="6"/>
  <c r="U122" i="6" s="1"/>
  <c r="T122" i="6"/>
  <c r="S122" i="6"/>
  <c r="W121" i="6"/>
  <c r="U121" i="6" s="1"/>
  <c r="T121" i="6"/>
  <c r="S121" i="6"/>
  <c r="W120" i="6"/>
  <c r="U120" i="6" s="1"/>
  <c r="T120" i="6"/>
  <c r="S120" i="6"/>
  <c r="W119" i="6"/>
  <c r="U119" i="6" s="1"/>
  <c r="T119" i="6"/>
  <c r="S119" i="6"/>
  <c r="W118" i="6"/>
  <c r="U118" i="6" s="1"/>
  <c r="T118" i="6"/>
  <c r="S118" i="6"/>
  <c r="W117" i="6"/>
  <c r="U117" i="6" s="1"/>
  <c r="T117" i="6"/>
  <c r="S117" i="6"/>
  <c r="W116" i="6"/>
  <c r="U116" i="6" s="1"/>
  <c r="T116" i="6"/>
  <c r="S116" i="6"/>
  <c r="W115" i="6"/>
  <c r="U115" i="6" s="1"/>
  <c r="T115" i="6"/>
  <c r="S115" i="6"/>
  <c r="W114" i="6"/>
  <c r="U114" i="6" s="1"/>
  <c r="T114" i="6"/>
  <c r="S114" i="6"/>
  <c r="W113" i="6"/>
  <c r="U113" i="6" s="1"/>
  <c r="T113" i="6"/>
  <c r="S113" i="6"/>
  <c r="W112" i="6"/>
  <c r="U112" i="6" s="1"/>
  <c r="T112" i="6"/>
  <c r="S112" i="6"/>
  <c r="W111" i="6"/>
  <c r="U111" i="6" s="1"/>
  <c r="T111" i="6"/>
  <c r="S111" i="6"/>
  <c r="W110" i="6"/>
  <c r="U110" i="6" s="1"/>
  <c r="T110" i="6"/>
  <c r="S110" i="6"/>
  <c r="W109" i="6"/>
  <c r="U109" i="6" s="1"/>
  <c r="T109" i="6"/>
  <c r="V109" i="6" s="1"/>
  <c r="S109" i="6"/>
  <c r="W108" i="6"/>
  <c r="U108" i="6" s="1"/>
  <c r="T108" i="6"/>
  <c r="S108" i="6"/>
  <c r="W107" i="6"/>
  <c r="U107" i="6" s="1"/>
  <c r="T107" i="6"/>
  <c r="S107" i="6"/>
  <c r="W106" i="6"/>
  <c r="U106" i="6" s="1"/>
  <c r="T106" i="6"/>
  <c r="S106" i="6"/>
  <c r="W105" i="6"/>
  <c r="U105" i="6" s="1"/>
  <c r="T105" i="6"/>
  <c r="S105" i="6"/>
  <c r="W104" i="6"/>
  <c r="U104" i="6" s="1"/>
  <c r="T104" i="6"/>
  <c r="S104" i="6"/>
  <c r="W103" i="6"/>
  <c r="U103" i="6" s="1"/>
  <c r="T103" i="6"/>
  <c r="S103" i="6"/>
  <c r="W102" i="6"/>
  <c r="U102" i="6" s="1"/>
  <c r="T102" i="6"/>
  <c r="S102" i="6"/>
  <c r="W101" i="6"/>
  <c r="U101" i="6" s="1"/>
  <c r="T101" i="6"/>
  <c r="S101" i="6"/>
  <c r="W100" i="6"/>
  <c r="U100" i="6" s="1"/>
  <c r="T100" i="6"/>
  <c r="S100" i="6"/>
  <c r="W99" i="6"/>
  <c r="U99" i="6" s="1"/>
  <c r="T99" i="6"/>
  <c r="S99" i="6"/>
  <c r="W98" i="6"/>
  <c r="U98" i="6" s="1"/>
  <c r="T98" i="6"/>
  <c r="S98" i="6"/>
  <c r="W97" i="6"/>
  <c r="U97" i="6" s="1"/>
  <c r="T97" i="6"/>
  <c r="S97" i="6"/>
  <c r="W96" i="6"/>
  <c r="U96" i="6" s="1"/>
  <c r="T96" i="6"/>
  <c r="S96" i="6"/>
  <c r="W95" i="6"/>
  <c r="U95" i="6" s="1"/>
  <c r="T95" i="6"/>
  <c r="V95" i="6" s="1"/>
  <c r="S95" i="6"/>
  <c r="W94" i="6"/>
  <c r="U94" i="6" s="1"/>
  <c r="T94" i="6"/>
  <c r="S94" i="6"/>
  <c r="W93" i="6"/>
  <c r="U93" i="6" s="1"/>
  <c r="T93" i="6"/>
  <c r="S93" i="6"/>
  <c r="W92" i="6"/>
  <c r="U92" i="6" s="1"/>
  <c r="T92" i="6"/>
  <c r="V92" i="6" s="1"/>
  <c r="S92" i="6"/>
  <c r="W91" i="6"/>
  <c r="U91" i="6" s="1"/>
  <c r="T91" i="6"/>
  <c r="S91" i="6"/>
  <c r="W90" i="6"/>
  <c r="T90" i="6"/>
  <c r="S90" i="6"/>
  <c r="W89" i="6"/>
  <c r="U89" i="6" s="1"/>
  <c r="T89" i="6"/>
  <c r="S89" i="6"/>
  <c r="W88" i="6"/>
  <c r="U88" i="6" s="1"/>
  <c r="T88" i="6"/>
  <c r="S88" i="6"/>
  <c r="W87" i="6"/>
  <c r="T87" i="6"/>
  <c r="S87" i="6"/>
  <c r="W86" i="6"/>
  <c r="U86" i="6" s="1"/>
  <c r="T86" i="6"/>
  <c r="U87" i="6" s="1"/>
  <c r="S86" i="6"/>
  <c r="W85" i="6"/>
  <c r="T85" i="6"/>
  <c r="S85" i="6"/>
  <c r="W84" i="6"/>
  <c r="T84" i="6"/>
  <c r="S84" i="6"/>
  <c r="W83" i="6"/>
  <c r="U83" i="6" s="1"/>
  <c r="T83" i="6"/>
  <c r="S83" i="6"/>
  <c r="W82" i="6"/>
  <c r="U82" i="6" s="1"/>
  <c r="T82" i="6"/>
  <c r="S82" i="6"/>
  <c r="W81" i="6"/>
  <c r="U81" i="6" s="1"/>
  <c r="T81" i="6"/>
  <c r="S81" i="6"/>
  <c r="W80" i="6"/>
  <c r="T80" i="6"/>
  <c r="S80" i="6"/>
  <c r="W79" i="6"/>
  <c r="T79" i="6"/>
  <c r="S79" i="6"/>
  <c r="W78" i="6"/>
  <c r="T78" i="6"/>
  <c r="S78" i="6"/>
  <c r="W77" i="6"/>
  <c r="T77" i="6"/>
  <c r="S77" i="6"/>
  <c r="W76" i="6"/>
  <c r="T76" i="6"/>
  <c r="S76" i="6"/>
  <c r="W75" i="6"/>
  <c r="T75" i="6"/>
  <c r="S75" i="6"/>
  <c r="W74" i="6"/>
  <c r="T74" i="6"/>
  <c r="S74" i="6"/>
  <c r="W73" i="6"/>
  <c r="T73" i="6"/>
  <c r="S73" i="6"/>
  <c r="W72" i="6"/>
  <c r="T72" i="6"/>
  <c r="S72" i="6"/>
  <c r="W71" i="6"/>
  <c r="T71" i="6"/>
  <c r="S71" i="6"/>
  <c r="W70" i="6"/>
  <c r="T70" i="6"/>
  <c r="S70" i="6"/>
  <c r="W69" i="6"/>
  <c r="T69" i="6"/>
  <c r="S69" i="6"/>
  <c r="W68" i="6"/>
  <c r="T68" i="6"/>
  <c r="S68" i="6"/>
  <c r="W67" i="6"/>
  <c r="T67" i="6"/>
  <c r="S67" i="6"/>
  <c r="W66" i="6"/>
  <c r="T66" i="6"/>
  <c r="S66" i="6"/>
  <c r="W65" i="6"/>
  <c r="T65" i="6"/>
  <c r="S65" i="6"/>
  <c r="W64" i="6"/>
  <c r="T64" i="6"/>
  <c r="S64" i="6"/>
  <c r="W63" i="6"/>
  <c r="T63" i="6"/>
  <c r="S63" i="6"/>
  <c r="W62" i="6"/>
  <c r="T62" i="6"/>
  <c r="S62" i="6"/>
  <c r="W61" i="6"/>
  <c r="T61" i="6"/>
  <c r="S61" i="6"/>
  <c r="W60" i="6"/>
  <c r="T60" i="6"/>
  <c r="S60" i="6"/>
  <c r="W59" i="6"/>
  <c r="T59" i="6"/>
  <c r="S59" i="6"/>
  <c r="W58" i="6"/>
  <c r="T58" i="6"/>
  <c r="S58" i="6"/>
  <c r="W57" i="6"/>
  <c r="T57" i="6"/>
  <c r="S57" i="6"/>
  <c r="W56" i="6"/>
  <c r="T56" i="6"/>
  <c r="S56" i="6"/>
  <c r="W55" i="6"/>
  <c r="T55" i="6"/>
  <c r="S55" i="6"/>
  <c r="W54" i="6"/>
  <c r="T54" i="6"/>
  <c r="S54" i="6"/>
  <c r="W53" i="6"/>
  <c r="T53" i="6"/>
  <c r="S53" i="6"/>
  <c r="W52" i="6"/>
  <c r="T52" i="6"/>
  <c r="S52" i="6"/>
  <c r="W51" i="6"/>
  <c r="T51" i="6"/>
  <c r="S51" i="6"/>
  <c r="W50" i="6"/>
  <c r="T50" i="6"/>
  <c r="S50" i="6"/>
  <c r="W49" i="6"/>
  <c r="T49" i="6"/>
  <c r="S49" i="6"/>
  <c r="W48" i="6"/>
  <c r="T48" i="6"/>
  <c r="S48" i="6"/>
  <c r="W47" i="6"/>
  <c r="T47" i="6"/>
  <c r="S47" i="6"/>
  <c r="W46" i="6"/>
  <c r="T46" i="6"/>
  <c r="S46" i="6"/>
  <c r="W45" i="6"/>
  <c r="T45" i="6"/>
  <c r="S45" i="6"/>
  <c r="W44" i="6"/>
  <c r="T44" i="6"/>
  <c r="S44" i="6"/>
  <c r="W43" i="6"/>
  <c r="T43" i="6"/>
  <c r="S43" i="6"/>
  <c r="W42" i="6"/>
  <c r="T42" i="6"/>
  <c r="S42" i="6"/>
  <c r="W41" i="6"/>
  <c r="T41" i="6"/>
  <c r="S41" i="6"/>
  <c r="W40" i="6"/>
  <c r="T40" i="6"/>
  <c r="S40" i="6"/>
  <c r="W39" i="6"/>
  <c r="T39" i="6"/>
  <c r="S39" i="6"/>
  <c r="W38" i="6"/>
  <c r="T38" i="6"/>
  <c r="S38" i="6"/>
  <c r="W37" i="6"/>
  <c r="T37" i="6"/>
  <c r="S37" i="6"/>
  <c r="W36" i="6"/>
  <c r="T36" i="6"/>
  <c r="S36" i="6"/>
  <c r="W35" i="6"/>
  <c r="T35" i="6"/>
  <c r="S35" i="6"/>
  <c r="W34" i="6"/>
  <c r="T34" i="6"/>
  <c r="S34" i="6"/>
  <c r="W33" i="6"/>
  <c r="T33" i="6"/>
  <c r="S33" i="6"/>
  <c r="W32" i="6"/>
  <c r="T32" i="6"/>
  <c r="S32" i="6"/>
  <c r="W31" i="6"/>
  <c r="T31" i="6"/>
  <c r="S31" i="6"/>
  <c r="W30" i="6"/>
  <c r="T30" i="6"/>
  <c r="S30" i="6"/>
  <c r="W29" i="6"/>
  <c r="T29" i="6"/>
  <c r="S29" i="6"/>
  <c r="W28" i="6"/>
  <c r="T28" i="6"/>
  <c r="S28" i="6"/>
  <c r="W27" i="6"/>
  <c r="T27" i="6"/>
  <c r="S27" i="6"/>
  <c r="W26" i="6"/>
  <c r="T26" i="6"/>
  <c r="S26" i="6"/>
  <c r="W25" i="6"/>
  <c r="T25" i="6"/>
  <c r="S25" i="6"/>
  <c r="W24" i="6"/>
  <c r="T24" i="6"/>
  <c r="S24" i="6"/>
  <c r="W23" i="6"/>
  <c r="T23" i="6"/>
  <c r="S23" i="6"/>
  <c r="W22" i="6"/>
  <c r="T22" i="6"/>
  <c r="S22" i="6"/>
  <c r="W21" i="6"/>
  <c r="T21" i="6"/>
  <c r="S21" i="6"/>
  <c r="W20" i="6"/>
  <c r="T20" i="6"/>
  <c r="S20" i="6"/>
  <c r="W19" i="6"/>
  <c r="T19" i="6"/>
  <c r="S19" i="6"/>
  <c r="W18" i="6"/>
  <c r="T18" i="6"/>
  <c r="S18" i="6"/>
  <c r="W17" i="6"/>
  <c r="T17" i="6"/>
  <c r="S17" i="6"/>
  <c r="W16" i="6"/>
  <c r="T16" i="6"/>
  <c r="S16" i="6"/>
  <c r="W15" i="6"/>
  <c r="T15" i="6"/>
  <c r="S15" i="6"/>
  <c r="W14" i="6"/>
  <c r="T14" i="6"/>
  <c r="S14" i="6"/>
  <c r="W13" i="6"/>
  <c r="T13" i="6"/>
  <c r="S13" i="6"/>
  <c r="W12" i="6"/>
  <c r="T12" i="6"/>
  <c r="S12" i="6"/>
  <c r="W11" i="6"/>
  <c r="T11" i="6"/>
  <c r="S11" i="6"/>
  <c r="W10" i="6"/>
  <c r="T10" i="6"/>
  <c r="S10" i="6"/>
  <c r="W9" i="6"/>
  <c r="T9" i="6"/>
  <c r="S9" i="6"/>
  <c r="W8" i="6"/>
  <c r="T8" i="6"/>
  <c r="S8" i="6"/>
  <c r="W7" i="6"/>
  <c r="T7" i="6"/>
  <c r="S7" i="6"/>
  <c r="W6" i="6"/>
  <c r="T6" i="6"/>
  <c r="S6" i="6"/>
  <c r="W5" i="6"/>
  <c r="T5" i="6"/>
  <c r="S5" i="6"/>
  <c r="W4" i="6"/>
  <c r="T4" i="6"/>
  <c r="S4" i="6"/>
  <c r="W3" i="6"/>
  <c r="T3" i="6"/>
  <c r="S3" i="6"/>
  <c r="W2" i="6"/>
  <c r="U2" i="6" s="1"/>
  <c r="T2" i="6"/>
  <c r="S2" i="6"/>
  <c r="W222" i="5"/>
  <c r="U222" i="5" s="1"/>
  <c r="T222" i="5"/>
  <c r="S222" i="5"/>
  <c r="W221" i="5"/>
  <c r="U221" i="5" s="1"/>
  <c r="T221" i="5"/>
  <c r="S221" i="5"/>
  <c r="W220" i="5"/>
  <c r="U220" i="5" s="1"/>
  <c r="T220" i="5"/>
  <c r="S220" i="5"/>
  <c r="W219" i="5"/>
  <c r="U219" i="5" s="1"/>
  <c r="T219" i="5"/>
  <c r="S219" i="5"/>
  <c r="W218" i="5"/>
  <c r="U218" i="5" s="1"/>
  <c r="T218" i="5"/>
  <c r="S218" i="5"/>
  <c r="W217" i="5"/>
  <c r="U217" i="5" s="1"/>
  <c r="T217" i="5"/>
  <c r="S217" i="5"/>
  <c r="W216" i="5"/>
  <c r="U216" i="5" s="1"/>
  <c r="T216" i="5"/>
  <c r="S216" i="5"/>
  <c r="W215" i="5"/>
  <c r="U215" i="5" s="1"/>
  <c r="T215" i="5"/>
  <c r="S215" i="5"/>
  <c r="W214" i="5"/>
  <c r="U214" i="5" s="1"/>
  <c r="T214" i="5"/>
  <c r="S214" i="5"/>
  <c r="W213" i="5"/>
  <c r="U213" i="5" s="1"/>
  <c r="T213" i="5"/>
  <c r="S213" i="5"/>
  <c r="W212" i="5"/>
  <c r="U212" i="5" s="1"/>
  <c r="T212" i="5"/>
  <c r="S212" i="5"/>
  <c r="W211" i="5"/>
  <c r="U211" i="5" s="1"/>
  <c r="T211" i="5"/>
  <c r="S211" i="5"/>
  <c r="W210" i="5"/>
  <c r="U210" i="5" s="1"/>
  <c r="T210" i="5"/>
  <c r="S210" i="5"/>
  <c r="W209" i="5"/>
  <c r="U209" i="5" s="1"/>
  <c r="T209" i="5"/>
  <c r="S209" i="5"/>
  <c r="W208" i="5"/>
  <c r="U208" i="5" s="1"/>
  <c r="T208" i="5"/>
  <c r="S208" i="5"/>
  <c r="W207" i="5"/>
  <c r="U207" i="5" s="1"/>
  <c r="T207" i="5"/>
  <c r="S207" i="5"/>
  <c r="W206" i="5"/>
  <c r="U206" i="5" s="1"/>
  <c r="T206" i="5"/>
  <c r="S206" i="5"/>
  <c r="W205" i="5"/>
  <c r="U205" i="5" s="1"/>
  <c r="T205" i="5"/>
  <c r="S205" i="5"/>
  <c r="W204" i="5"/>
  <c r="U204" i="5" s="1"/>
  <c r="T204" i="5"/>
  <c r="S204" i="5"/>
  <c r="W203" i="5"/>
  <c r="U203" i="5" s="1"/>
  <c r="T203" i="5"/>
  <c r="S203" i="5"/>
  <c r="W202" i="5"/>
  <c r="U202" i="5" s="1"/>
  <c r="T202" i="5"/>
  <c r="S202" i="5"/>
  <c r="W201" i="5"/>
  <c r="U201" i="5" s="1"/>
  <c r="T201" i="5"/>
  <c r="S201" i="5"/>
  <c r="W200" i="5"/>
  <c r="U200" i="5" s="1"/>
  <c r="T200" i="5"/>
  <c r="S200" i="5"/>
  <c r="W199" i="5"/>
  <c r="U199" i="5" s="1"/>
  <c r="T199" i="5"/>
  <c r="S199" i="5"/>
  <c r="W198" i="5"/>
  <c r="U198" i="5" s="1"/>
  <c r="T198" i="5"/>
  <c r="S198" i="5"/>
  <c r="W197" i="5"/>
  <c r="U197" i="5" s="1"/>
  <c r="T197" i="5"/>
  <c r="S197" i="5"/>
  <c r="W196" i="5"/>
  <c r="U196" i="5" s="1"/>
  <c r="T196" i="5"/>
  <c r="S196" i="5"/>
  <c r="W195" i="5"/>
  <c r="U195" i="5" s="1"/>
  <c r="T195" i="5"/>
  <c r="S195" i="5"/>
  <c r="W194" i="5"/>
  <c r="U194" i="5" s="1"/>
  <c r="T194" i="5"/>
  <c r="S194" i="5"/>
  <c r="W193" i="5"/>
  <c r="U193" i="5" s="1"/>
  <c r="T193" i="5"/>
  <c r="S193" i="5"/>
  <c r="W192" i="5"/>
  <c r="U192" i="5" s="1"/>
  <c r="T192" i="5"/>
  <c r="S192" i="5"/>
  <c r="W191" i="5"/>
  <c r="U191" i="5" s="1"/>
  <c r="T191" i="5"/>
  <c r="S191" i="5"/>
  <c r="W190" i="5"/>
  <c r="U190" i="5" s="1"/>
  <c r="T190" i="5"/>
  <c r="S190" i="5"/>
  <c r="W189" i="5"/>
  <c r="U189" i="5" s="1"/>
  <c r="T189" i="5"/>
  <c r="S189" i="5"/>
  <c r="W188" i="5"/>
  <c r="U188" i="5" s="1"/>
  <c r="T188" i="5"/>
  <c r="S188" i="5"/>
  <c r="W187" i="5"/>
  <c r="U187" i="5" s="1"/>
  <c r="T187" i="5"/>
  <c r="S187" i="5"/>
  <c r="W186" i="5"/>
  <c r="U186" i="5" s="1"/>
  <c r="T186" i="5"/>
  <c r="S186" i="5"/>
  <c r="W185" i="5"/>
  <c r="U185" i="5" s="1"/>
  <c r="T185" i="5"/>
  <c r="S185" i="5"/>
  <c r="W184" i="5"/>
  <c r="U184" i="5" s="1"/>
  <c r="T184" i="5"/>
  <c r="S184" i="5"/>
  <c r="W183" i="5"/>
  <c r="U183" i="5" s="1"/>
  <c r="T183" i="5"/>
  <c r="S183" i="5"/>
  <c r="W182" i="5"/>
  <c r="U182" i="5" s="1"/>
  <c r="T182" i="5"/>
  <c r="S182" i="5"/>
  <c r="W181" i="5"/>
  <c r="U181" i="5" s="1"/>
  <c r="T181" i="5"/>
  <c r="S181" i="5"/>
  <c r="W180" i="5"/>
  <c r="U180" i="5" s="1"/>
  <c r="T180" i="5"/>
  <c r="S180" i="5"/>
  <c r="W179" i="5"/>
  <c r="U179" i="5" s="1"/>
  <c r="T179" i="5"/>
  <c r="S179" i="5"/>
  <c r="W178" i="5"/>
  <c r="U178" i="5" s="1"/>
  <c r="T178" i="5"/>
  <c r="S178" i="5"/>
  <c r="W177" i="5"/>
  <c r="U177" i="5" s="1"/>
  <c r="T177" i="5"/>
  <c r="S177" i="5"/>
  <c r="W176" i="5"/>
  <c r="U176" i="5" s="1"/>
  <c r="T176" i="5"/>
  <c r="S176" i="5"/>
  <c r="W175" i="5"/>
  <c r="U175" i="5" s="1"/>
  <c r="T175" i="5"/>
  <c r="S175" i="5"/>
  <c r="W174" i="5"/>
  <c r="U174" i="5" s="1"/>
  <c r="T174" i="5"/>
  <c r="S174" i="5"/>
  <c r="W173" i="5"/>
  <c r="U173" i="5" s="1"/>
  <c r="T173" i="5"/>
  <c r="S173" i="5"/>
  <c r="W172" i="5"/>
  <c r="U172" i="5" s="1"/>
  <c r="T172" i="5"/>
  <c r="S172" i="5"/>
  <c r="W171" i="5"/>
  <c r="U171" i="5" s="1"/>
  <c r="T171" i="5"/>
  <c r="S171" i="5"/>
  <c r="W170" i="5"/>
  <c r="U170" i="5" s="1"/>
  <c r="T170" i="5"/>
  <c r="S170" i="5"/>
  <c r="W169" i="5"/>
  <c r="U169" i="5" s="1"/>
  <c r="T169" i="5"/>
  <c r="S169" i="5"/>
  <c r="W168" i="5"/>
  <c r="U168" i="5" s="1"/>
  <c r="T168" i="5"/>
  <c r="S168" i="5"/>
  <c r="W167" i="5"/>
  <c r="U167" i="5" s="1"/>
  <c r="T167" i="5"/>
  <c r="S167" i="5"/>
  <c r="W166" i="5"/>
  <c r="U166" i="5" s="1"/>
  <c r="T166" i="5"/>
  <c r="S166" i="5"/>
  <c r="W165" i="5"/>
  <c r="U165" i="5" s="1"/>
  <c r="T165" i="5"/>
  <c r="S165" i="5"/>
  <c r="W164" i="5"/>
  <c r="U164" i="5" s="1"/>
  <c r="T164" i="5"/>
  <c r="S164" i="5"/>
  <c r="W163" i="5"/>
  <c r="U163" i="5" s="1"/>
  <c r="T163" i="5"/>
  <c r="S163" i="5"/>
  <c r="W162" i="5"/>
  <c r="U162" i="5" s="1"/>
  <c r="T162" i="5"/>
  <c r="S162" i="5"/>
  <c r="W161" i="5"/>
  <c r="U161" i="5" s="1"/>
  <c r="T161" i="5"/>
  <c r="S161" i="5"/>
  <c r="W160" i="5"/>
  <c r="U160" i="5" s="1"/>
  <c r="T160" i="5"/>
  <c r="S160" i="5"/>
  <c r="W159" i="5"/>
  <c r="T159" i="5"/>
  <c r="S159" i="5"/>
  <c r="W158" i="5"/>
  <c r="U158" i="5" s="1"/>
  <c r="T158" i="5"/>
  <c r="S158" i="5"/>
  <c r="W157" i="5"/>
  <c r="T157" i="5"/>
  <c r="S157" i="5"/>
  <c r="W156" i="5"/>
  <c r="U156" i="5" s="1"/>
  <c r="T156" i="5"/>
  <c r="S156" i="5"/>
  <c r="W155" i="5"/>
  <c r="U155" i="5" s="1"/>
  <c r="T155" i="5"/>
  <c r="S155" i="5"/>
  <c r="W154" i="5"/>
  <c r="U154" i="5" s="1"/>
  <c r="T154" i="5"/>
  <c r="S154" i="5"/>
  <c r="W153" i="5"/>
  <c r="U153" i="5" s="1"/>
  <c r="T153" i="5"/>
  <c r="S153" i="5"/>
  <c r="W152" i="5"/>
  <c r="U152" i="5" s="1"/>
  <c r="T152" i="5"/>
  <c r="S152" i="5"/>
  <c r="W151" i="5"/>
  <c r="U151" i="5" s="1"/>
  <c r="T151" i="5"/>
  <c r="S151" i="5"/>
  <c r="W150" i="5"/>
  <c r="U150" i="5" s="1"/>
  <c r="T150" i="5"/>
  <c r="S150" i="5"/>
  <c r="W149" i="5"/>
  <c r="U149" i="5" s="1"/>
  <c r="T149" i="5"/>
  <c r="S149" i="5"/>
  <c r="W148" i="5"/>
  <c r="U148" i="5" s="1"/>
  <c r="T148" i="5"/>
  <c r="S148" i="5"/>
  <c r="W147" i="5"/>
  <c r="U147" i="5" s="1"/>
  <c r="T147" i="5"/>
  <c r="S147" i="5"/>
  <c r="W146" i="5"/>
  <c r="U146" i="5" s="1"/>
  <c r="T146" i="5"/>
  <c r="S146" i="5"/>
  <c r="W145" i="5"/>
  <c r="U145" i="5" s="1"/>
  <c r="T145" i="5"/>
  <c r="S145" i="5"/>
  <c r="W144" i="5"/>
  <c r="U144" i="5" s="1"/>
  <c r="T144" i="5"/>
  <c r="S144" i="5"/>
  <c r="W143" i="5"/>
  <c r="U143" i="5" s="1"/>
  <c r="T143" i="5"/>
  <c r="S143" i="5"/>
  <c r="W142" i="5"/>
  <c r="U142" i="5" s="1"/>
  <c r="T142" i="5"/>
  <c r="S142" i="5"/>
  <c r="W141" i="5"/>
  <c r="U141" i="5" s="1"/>
  <c r="T141" i="5"/>
  <c r="S141" i="5"/>
  <c r="W140" i="5"/>
  <c r="U140" i="5" s="1"/>
  <c r="T140" i="5"/>
  <c r="S140" i="5"/>
  <c r="W139" i="5"/>
  <c r="U139" i="5" s="1"/>
  <c r="T139" i="5"/>
  <c r="S139" i="5"/>
  <c r="W138" i="5"/>
  <c r="U138" i="5" s="1"/>
  <c r="T138" i="5"/>
  <c r="S138" i="5"/>
  <c r="W137" i="5"/>
  <c r="U137" i="5" s="1"/>
  <c r="T137" i="5"/>
  <c r="S137" i="5"/>
  <c r="W136" i="5"/>
  <c r="U136" i="5" s="1"/>
  <c r="T136" i="5"/>
  <c r="S136" i="5"/>
  <c r="W135" i="5"/>
  <c r="U135" i="5" s="1"/>
  <c r="T135" i="5"/>
  <c r="S135" i="5"/>
  <c r="W134" i="5"/>
  <c r="U134" i="5" s="1"/>
  <c r="T134" i="5"/>
  <c r="S134" i="5"/>
  <c r="W133" i="5"/>
  <c r="U133" i="5" s="1"/>
  <c r="T133" i="5"/>
  <c r="S133" i="5"/>
  <c r="W132" i="5"/>
  <c r="U132" i="5" s="1"/>
  <c r="T132" i="5"/>
  <c r="S132" i="5"/>
  <c r="W131" i="5"/>
  <c r="U131" i="5" s="1"/>
  <c r="T131" i="5"/>
  <c r="S131" i="5"/>
  <c r="W130" i="5"/>
  <c r="U130" i="5" s="1"/>
  <c r="T130" i="5"/>
  <c r="S130" i="5"/>
  <c r="W129" i="5"/>
  <c r="U129" i="5" s="1"/>
  <c r="T129" i="5"/>
  <c r="S129" i="5"/>
  <c r="W128" i="5"/>
  <c r="U128" i="5" s="1"/>
  <c r="T128" i="5"/>
  <c r="S128" i="5"/>
  <c r="W127" i="5"/>
  <c r="U127" i="5" s="1"/>
  <c r="T127" i="5"/>
  <c r="S127" i="5"/>
  <c r="W126" i="5"/>
  <c r="U126" i="5" s="1"/>
  <c r="T126" i="5"/>
  <c r="S126" i="5"/>
  <c r="W125" i="5"/>
  <c r="U125" i="5" s="1"/>
  <c r="T125" i="5"/>
  <c r="S125" i="5"/>
  <c r="W124" i="5"/>
  <c r="U124" i="5" s="1"/>
  <c r="T124" i="5"/>
  <c r="S124" i="5"/>
  <c r="W123" i="5"/>
  <c r="U123" i="5" s="1"/>
  <c r="T123" i="5"/>
  <c r="S123" i="5"/>
  <c r="W122" i="5"/>
  <c r="U122" i="5" s="1"/>
  <c r="T122" i="5"/>
  <c r="S122" i="5"/>
  <c r="W121" i="5"/>
  <c r="U121" i="5" s="1"/>
  <c r="T121" i="5"/>
  <c r="S121" i="5"/>
  <c r="W120" i="5"/>
  <c r="U120" i="5" s="1"/>
  <c r="T120" i="5"/>
  <c r="S120" i="5"/>
  <c r="W119" i="5"/>
  <c r="U119" i="5" s="1"/>
  <c r="T119" i="5"/>
  <c r="S119" i="5"/>
  <c r="W118" i="5"/>
  <c r="U118" i="5" s="1"/>
  <c r="T118" i="5"/>
  <c r="S118" i="5"/>
  <c r="W117" i="5"/>
  <c r="U117" i="5" s="1"/>
  <c r="T117" i="5"/>
  <c r="S117" i="5"/>
  <c r="W116" i="5"/>
  <c r="U116" i="5" s="1"/>
  <c r="T116" i="5"/>
  <c r="S116" i="5"/>
  <c r="W115" i="5"/>
  <c r="U115" i="5" s="1"/>
  <c r="T115" i="5"/>
  <c r="S115" i="5"/>
  <c r="W114" i="5"/>
  <c r="U114" i="5" s="1"/>
  <c r="T114" i="5"/>
  <c r="S114" i="5"/>
  <c r="W113" i="5"/>
  <c r="U113" i="5" s="1"/>
  <c r="T113" i="5"/>
  <c r="V113" i="5" s="1"/>
  <c r="S113" i="5"/>
  <c r="W112" i="5"/>
  <c r="U112" i="5" s="1"/>
  <c r="T112" i="5"/>
  <c r="S112" i="5"/>
  <c r="W111" i="5"/>
  <c r="U111" i="5" s="1"/>
  <c r="T111" i="5"/>
  <c r="S111" i="5"/>
  <c r="W110" i="5"/>
  <c r="U110" i="5" s="1"/>
  <c r="T110" i="5"/>
  <c r="S110" i="5"/>
  <c r="W109" i="5"/>
  <c r="U109" i="5" s="1"/>
  <c r="T109" i="5"/>
  <c r="S109" i="5"/>
  <c r="W108" i="5"/>
  <c r="U108" i="5" s="1"/>
  <c r="T108" i="5"/>
  <c r="S108" i="5"/>
  <c r="W107" i="5"/>
  <c r="U107" i="5" s="1"/>
  <c r="T107" i="5"/>
  <c r="S107" i="5"/>
  <c r="W106" i="5"/>
  <c r="U106" i="5" s="1"/>
  <c r="T106" i="5"/>
  <c r="S106" i="5"/>
  <c r="W105" i="5"/>
  <c r="U105" i="5" s="1"/>
  <c r="T105" i="5"/>
  <c r="S105" i="5"/>
  <c r="W104" i="5"/>
  <c r="U104" i="5" s="1"/>
  <c r="T104" i="5"/>
  <c r="S104" i="5"/>
  <c r="W103" i="5"/>
  <c r="U103" i="5" s="1"/>
  <c r="T103" i="5"/>
  <c r="S103" i="5"/>
  <c r="W102" i="5"/>
  <c r="U102" i="5" s="1"/>
  <c r="T102" i="5"/>
  <c r="S102" i="5"/>
  <c r="W101" i="5"/>
  <c r="U101" i="5" s="1"/>
  <c r="T101" i="5"/>
  <c r="S101" i="5"/>
  <c r="W100" i="5"/>
  <c r="U100" i="5" s="1"/>
  <c r="T100" i="5"/>
  <c r="S100" i="5"/>
  <c r="W99" i="5"/>
  <c r="U99" i="5" s="1"/>
  <c r="T99" i="5"/>
  <c r="S99" i="5"/>
  <c r="W98" i="5"/>
  <c r="U98" i="5" s="1"/>
  <c r="T98" i="5"/>
  <c r="S98" i="5"/>
  <c r="W97" i="5"/>
  <c r="U97" i="5" s="1"/>
  <c r="T97" i="5"/>
  <c r="S97" i="5"/>
  <c r="W96" i="5"/>
  <c r="U96" i="5" s="1"/>
  <c r="T96" i="5"/>
  <c r="S96" i="5"/>
  <c r="W95" i="5"/>
  <c r="U95" i="5" s="1"/>
  <c r="T95" i="5"/>
  <c r="S95" i="5"/>
  <c r="W94" i="5"/>
  <c r="U94" i="5" s="1"/>
  <c r="T94" i="5"/>
  <c r="S94" i="5"/>
  <c r="W93" i="5"/>
  <c r="U93" i="5" s="1"/>
  <c r="T93" i="5"/>
  <c r="S93" i="5"/>
  <c r="W92" i="5"/>
  <c r="U92" i="5" s="1"/>
  <c r="T92" i="5"/>
  <c r="S92" i="5"/>
  <c r="W91" i="5"/>
  <c r="U91" i="5" s="1"/>
  <c r="T91" i="5"/>
  <c r="S91" i="5"/>
  <c r="W90" i="5"/>
  <c r="U90" i="5" s="1"/>
  <c r="T90" i="5"/>
  <c r="S90" i="5"/>
  <c r="W89" i="5"/>
  <c r="U89" i="5" s="1"/>
  <c r="T89" i="5"/>
  <c r="S89" i="5"/>
  <c r="W88" i="5"/>
  <c r="U88" i="5" s="1"/>
  <c r="T88" i="5"/>
  <c r="S88" i="5"/>
  <c r="W87" i="5"/>
  <c r="U87" i="5" s="1"/>
  <c r="T87" i="5"/>
  <c r="S87" i="5"/>
  <c r="W86" i="5"/>
  <c r="U86" i="5" s="1"/>
  <c r="T86" i="5"/>
  <c r="S86" i="5"/>
  <c r="W85" i="5"/>
  <c r="T85" i="5"/>
  <c r="S85" i="5"/>
  <c r="W84" i="5"/>
  <c r="U84" i="5" s="1"/>
  <c r="T84" i="5"/>
  <c r="U85" i="5" s="1"/>
  <c r="S84" i="5"/>
  <c r="W83" i="5"/>
  <c r="T83" i="5"/>
  <c r="S83" i="5"/>
  <c r="W82" i="5"/>
  <c r="U82" i="5" s="1"/>
  <c r="T82" i="5"/>
  <c r="S82" i="5"/>
  <c r="W81" i="5"/>
  <c r="T81" i="5"/>
  <c r="S81" i="5"/>
  <c r="W80" i="5"/>
  <c r="U80" i="5" s="1"/>
  <c r="T80" i="5"/>
  <c r="U81" i="5" s="1"/>
  <c r="S80" i="5"/>
  <c r="W79" i="5"/>
  <c r="T79" i="5"/>
  <c r="S79" i="5"/>
  <c r="W78" i="5"/>
  <c r="U78" i="5" s="1"/>
  <c r="T78" i="5"/>
  <c r="S78" i="5"/>
  <c r="W77" i="5"/>
  <c r="T77" i="5"/>
  <c r="S77" i="5"/>
  <c r="W76" i="5"/>
  <c r="U76" i="5" s="1"/>
  <c r="T76" i="5"/>
  <c r="U77" i="5" s="1"/>
  <c r="S76" i="5"/>
  <c r="W75" i="5"/>
  <c r="U75" i="5" s="1"/>
  <c r="T75" i="5"/>
  <c r="S75" i="5"/>
  <c r="W74" i="5"/>
  <c r="U74" i="5" s="1"/>
  <c r="T74" i="5"/>
  <c r="S74" i="5"/>
  <c r="W73" i="5"/>
  <c r="U73" i="5" s="1"/>
  <c r="T73" i="5"/>
  <c r="S73" i="5"/>
  <c r="W72" i="5"/>
  <c r="U72" i="5" s="1"/>
  <c r="T72" i="5"/>
  <c r="S72" i="5"/>
  <c r="W71" i="5"/>
  <c r="U71" i="5" s="1"/>
  <c r="T71" i="5"/>
  <c r="S71" i="5"/>
  <c r="W70" i="5"/>
  <c r="U70" i="5" s="1"/>
  <c r="T70" i="5"/>
  <c r="S70" i="5"/>
  <c r="W69" i="5"/>
  <c r="U69" i="5" s="1"/>
  <c r="T69" i="5"/>
  <c r="S69" i="5"/>
  <c r="W68" i="5"/>
  <c r="U68" i="5" s="1"/>
  <c r="T68" i="5"/>
  <c r="S68" i="5"/>
  <c r="W67" i="5"/>
  <c r="U67" i="5" s="1"/>
  <c r="T67" i="5"/>
  <c r="S67" i="5"/>
  <c r="W66" i="5"/>
  <c r="U66" i="5" s="1"/>
  <c r="T66" i="5"/>
  <c r="S66" i="5"/>
  <c r="W65" i="5"/>
  <c r="T65" i="5"/>
  <c r="S65" i="5"/>
  <c r="W64" i="5"/>
  <c r="U64" i="5" s="1"/>
  <c r="T64" i="5"/>
  <c r="S64" i="5"/>
  <c r="W63" i="5"/>
  <c r="T63" i="5"/>
  <c r="S63" i="5"/>
  <c r="W62" i="5"/>
  <c r="U62" i="5" s="1"/>
  <c r="T62" i="5"/>
  <c r="S62" i="5"/>
  <c r="W61" i="5"/>
  <c r="U61" i="5" s="1"/>
  <c r="T61" i="5"/>
  <c r="S61" i="5"/>
  <c r="W60" i="5"/>
  <c r="T60" i="5"/>
  <c r="S60" i="5"/>
  <c r="W59" i="5"/>
  <c r="T59" i="5"/>
  <c r="S59" i="5"/>
  <c r="W58" i="5"/>
  <c r="T58" i="5"/>
  <c r="S58" i="5"/>
  <c r="W57" i="5"/>
  <c r="T57" i="5"/>
  <c r="S57" i="5"/>
  <c r="W56" i="5"/>
  <c r="T56" i="5"/>
  <c r="S56" i="5"/>
  <c r="W55" i="5"/>
  <c r="T55" i="5"/>
  <c r="S55" i="5"/>
  <c r="W54" i="5"/>
  <c r="T54" i="5"/>
  <c r="S54" i="5"/>
  <c r="W53" i="5"/>
  <c r="T53" i="5"/>
  <c r="S53" i="5"/>
  <c r="W52" i="5"/>
  <c r="T52" i="5"/>
  <c r="S52" i="5"/>
  <c r="W51" i="5"/>
  <c r="T51" i="5"/>
  <c r="S51" i="5"/>
  <c r="W50" i="5"/>
  <c r="T50" i="5"/>
  <c r="S50" i="5"/>
  <c r="W49" i="5"/>
  <c r="T49" i="5"/>
  <c r="S49" i="5"/>
  <c r="W48" i="5"/>
  <c r="T48" i="5"/>
  <c r="S48" i="5"/>
  <c r="W47" i="5"/>
  <c r="T47" i="5"/>
  <c r="S47" i="5"/>
  <c r="W46" i="5"/>
  <c r="T46" i="5"/>
  <c r="S46" i="5"/>
  <c r="W45" i="5"/>
  <c r="T45" i="5"/>
  <c r="S45" i="5"/>
  <c r="W44" i="5"/>
  <c r="T44" i="5"/>
  <c r="S44" i="5"/>
  <c r="W43" i="5"/>
  <c r="T43" i="5"/>
  <c r="S43" i="5"/>
  <c r="W42" i="5"/>
  <c r="T42" i="5"/>
  <c r="S42" i="5"/>
  <c r="W41" i="5"/>
  <c r="T41" i="5"/>
  <c r="S41" i="5"/>
  <c r="W40" i="5"/>
  <c r="T40" i="5"/>
  <c r="S40" i="5"/>
  <c r="W39" i="5"/>
  <c r="T39" i="5"/>
  <c r="S39" i="5"/>
  <c r="W38" i="5"/>
  <c r="T38" i="5"/>
  <c r="S38" i="5"/>
  <c r="W37" i="5"/>
  <c r="T37" i="5"/>
  <c r="S37" i="5"/>
  <c r="W36" i="5"/>
  <c r="T36" i="5"/>
  <c r="S36" i="5"/>
  <c r="W35" i="5"/>
  <c r="T35" i="5"/>
  <c r="S35" i="5"/>
  <c r="W34" i="5"/>
  <c r="T34" i="5"/>
  <c r="S34" i="5"/>
  <c r="W33" i="5"/>
  <c r="T33" i="5"/>
  <c r="S33" i="5"/>
  <c r="W32" i="5"/>
  <c r="T32" i="5"/>
  <c r="S32" i="5"/>
  <c r="W31" i="5"/>
  <c r="T31" i="5"/>
  <c r="S31" i="5"/>
  <c r="W30" i="5"/>
  <c r="T30" i="5"/>
  <c r="S30" i="5"/>
  <c r="W29" i="5"/>
  <c r="T29" i="5"/>
  <c r="S29" i="5"/>
  <c r="W28" i="5"/>
  <c r="T28" i="5"/>
  <c r="S28" i="5"/>
  <c r="W27" i="5"/>
  <c r="T27" i="5"/>
  <c r="S27" i="5"/>
  <c r="W26" i="5"/>
  <c r="T26" i="5"/>
  <c r="S26" i="5"/>
  <c r="W25" i="5"/>
  <c r="T25" i="5"/>
  <c r="S25" i="5"/>
  <c r="W24" i="5"/>
  <c r="T24" i="5"/>
  <c r="S24" i="5"/>
  <c r="W23" i="5"/>
  <c r="T23" i="5"/>
  <c r="S23" i="5"/>
  <c r="W22" i="5"/>
  <c r="T22" i="5"/>
  <c r="S22" i="5"/>
  <c r="W21" i="5"/>
  <c r="T21" i="5"/>
  <c r="S21" i="5"/>
  <c r="W20" i="5"/>
  <c r="T20" i="5"/>
  <c r="S20" i="5"/>
  <c r="W19" i="5"/>
  <c r="T19" i="5"/>
  <c r="S19" i="5"/>
  <c r="W18" i="5"/>
  <c r="T18" i="5"/>
  <c r="S18" i="5"/>
  <c r="W17" i="5"/>
  <c r="T17" i="5"/>
  <c r="S17" i="5"/>
  <c r="W16" i="5"/>
  <c r="T16" i="5"/>
  <c r="S16" i="5"/>
  <c r="W15" i="5"/>
  <c r="T15" i="5"/>
  <c r="S15" i="5"/>
  <c r="W14" i="5"/>
  <c r="T14" i="5"/>
  <c r="S14" i="5"/>
  <c r="W13" i="5"/>
  <c r="T13" i="5"/>
  <c r="S13" i="5"/>
  <c r="W12" i="5"/>
  <c r="T12" i="5"/>
  <c r="S12" i="5"/>
  <c r="W11" i="5"/>
  <c r="T11" i="5"/>
  <c r="S11" i="5"/>
  <c r="W10" i="5"/>
  <c r="T10" i="5"/>
  <c r="S10" i="5"/>
  <c r="W9" i="5"/>
  <c r="T9" i="5"/>
  <c r="S9" i="5"/>
  <c r="W8" i="5"/>
  <c r="T8" i="5"/>
  <c r="S8" i="5"/>
  <c r="W7" i="5"/>
  <c r="T7" i="5"/>
  <c r="S7" i="5"/>
  <c r="W6" i="5"/>
  <c r="T6" i="5"/>
  <c r="S6" i="5"/>
  <c r="W5" i="5"/>
  <c r="T5" i="5"/>
  <c r="S5" i="5"/>
  <c r="W4" i="5"/>
  <c r="T4" i="5"/>
  <c r="S4" i="5"/>
  <c r="W3" i="5"/>
  <c r="T3" i="5"/>
  <c r="S3" i="5"/>
  <c r="W2" i="5"/>
  <c r="U2" i="5" s="1"/>
  <c r="T2" i="5"/>
  <c r="S2" i="5"/>
  <c r="W222" i="4"/>
  <c r="U222" i="4" s="1"/>
  <c r="T222" i="4"/>
  <c r="S222" i="4"/>
  <c r="W221" i="4"/>
  <c r="U221" i="4" s="1"/>
  <c r="T221" i="4"/>
  <c r="S221" i="4"/>
  <c r="W220" i="4"/>
  <c r="U220" i="4" s="1"/>
  <c r="T220" i="4"/>
  <c r="S220" i="4"/>
  <c r="W219" i="4"/>
  <c r="U219" i="4" s="1"/>
  <c r="T219" i="4"/>
  <c r="S219" i="4"/>
  <c r="W218" i="4"/>
  <c r="U218" i="4" s="1"/>
  <c r="T218" i="4"/>
  <c r="S218" i="4"/>
  <c r="W217" i="4"/>
  <c r="U217" i="4" s="1"/>
  <c r="T217" i="4"/>
  <c r="S217" i="4"/>
  <c r="W216" i="4"/>
  <c r="U216" i="4" s="1"/>
  <c r="T216" i="4"/>
  <c r="S216" i="4"/>
  <c r="W215" i="4"/>
  <c r="U215" i="4" s="1"/>
  <c r="T215" i="4"/>
  <c r="S215" i="4"/>
  <c r="W214" i="4"/>
  <c r="U214" i="4" s="1"/>
  <c r="T214" i="4"/>
  <c r="S214" i="4"/>
  <c r="W213" i="4"/>
  <c r="U213" i="4" s="1"/>
  <c r="T213" i="4"/>
  <c r="S213" i="4"/>
  <c r="W212" i="4"/>
  <c r="U212" i="4" s="1"/>
  <c r="T212" i="4"/>
  <c r="S212" i="4"/>
  <c r="W211" i="4"/>
  <c r="U211" i="4" s="1"/>
  <c r="T211" i="4"/>
  <c r="S211" i="4"/>
  <c r="W210" i="4"/>
  <c r="U210" i="4" s="1"/>
  <c r="T210" i="4"/>
  <c r="S210" i="4"/>
  <c r="W209" i="4"/>
  <c r="U209" i="4" s="1"/>
  <c r="T209" i="4"/>
  <c r="S209" i="4"/>
  <c r="W208" i="4"/>
  <c r="U208" i="4" s="1"/>
  <c r="T208" i="4"/>
  <c r="S208" i="4"/>
  <c r="W207" i="4"/>
  <c r="U207" i="4" s="1"/>
  <c r="T207" i="4"/>
  <c r="S207" i="4"/>
  <c r="W206" i="4"/>
  <c r="U206" i="4" s="1"/>
  <c r="T206" i="4"/>
  <c r="S206" i="4"/>
  <c r="W205" i="4"/>
  <c r="U205" i="4" s="1"/>
  <c r="T205" i="4"/>
  <c r="S205" i="4"/>
  <c r="W204" i="4"/>
  <c r="U204" i="4" s="1"/>
  <c r="T204" i="4"/>
  <c r="S204" i="4"/>
  <c r="W203" i="4"/>
  <c r="U203" i="4" s="1"/>
  <c r="T203" i="4"/>
  <c r="S203" i="4"/>
  <c r="W202" i="4"/>
  <c r="U202" i="4" s="1"/>
  <c r="T202" i="4"/>
  <c r="S202" i="4"/>
  <c r="W201" i="4"/>
  <c r="U201" i="4" s="1"/>
  <c r="T201" i="4"/>
  <c r="S201" i="4"/>
  <c r="W200" i="4"/>
  <c r="U200" i="4" s="1"/>
  <c r="T200" i="4"/>
  <c r="S200" i="4"/>
  <c r="W199" i="4"/>
  <c r="U199" i="4" s="1"/>
  <c r="T199" i="4"/>
  <c r="S199" i="4"/>
  <c r="W198" i="4"/>
  <c r="U198" i="4" s="1"/>
  <c r="T198" i="4"/>
  <c r="S198" i="4"/>
  <c r="W197" i="4"/>
  <c r="U197" i="4" s="1"/>
  <c r="T197" i="4"/>
  <c r="S197" i="4"/>
  <c r="W196" i="4"/>
  <c r="U196" i="4" s="1"/>
  <c r="T196" i="4"/>
  <c r="S196" i="4"/>
  <c r="W195" i="4"/>
  <c r="U195" i="4" s="1"/>
  <c r="T195" i="4"/>
  <c r="S195" i="4"/>
  <c r="W194" i="4"/>
  <c r="U194" i="4" s="1"/>
  <c r="T194" i="4"/>
  <c r="S194" i="4"/>
  <c r="W193" i="4"/>
  <c r="U193" i="4" s="1"/>
  <c r="T193" i="4"/>
  <c r="S193" i="4"/>
  <c r="W192" i="4"/>
  <c r="U192" i="4" s="1"/>
  <c r="T192" i="4"/>
  <c r="S192" i="4"/>
  <c r="W191" i="4"/>
  <c r="U191" i="4" s="1"/>
  <c r="T191" i="4"/>
  <c r="S191" i="4"/>
  <c r="W190" i="4"/>
  <c r="U190" i="4" s="1"/>
  <c r="T190" i="4"/>
  <c r="S190" i="4"/>
  <c r="W189" i="4"/>
  <c r="U189" i="4" s="1"/>
  <c r="T189" i="4"/>
  <c r="S189" i="4"/>
  <c r="W188" i="4"/>
  <c r="U188" i="4" s="1"/>
  <c r="T188" i="4"/>
  <c r="S188" i="4"/>
  <c r="W187" i="4"/>
  <c r="U187" i="4" s="1"/>
  <c r="T187" i="4"/>
  <c r="S187" i="4"/>
  <c r="W186" i="4"/>
  <c r="U186" i="4" s="1"/>
  <c r="T186" i="4"/>
  <c r="S186" i="4"/>
  <c r="W185" i="4"/>
  <c r="U185" i="4" s="1"/>
  <c r="T185" i="4"/>
  <c r="S185" i="4"/>
  <c r="W184" i="4"/>
  <c r="U184" i="4" s="1"/>
  <c r="T184" i="4"/>
  <c r="S184" i="4"/>
  <c r="W183" i="4"/>
  <c r="U183" i="4" s="1"/>
  <c r="T183" i="4"/>
  <c r="S183" i="4"/>
  <c r="W182" i="4"/>
  <c r="U182" i="4" s="1"/>
  <c r="T182" i="4"/>
  <c r="S182" i="4"/>
  <c r="W181" i="4"/>
  <c r="U181" i="4" s="1"/>
  <c r="T181" i="4"/>
  <c r="S181" i="4"/>
  <c r="W180" i="4"/>
  <c r="U180" i="4" s="1"/>
  <c r="T180" i="4"/>
  <c r="S180" i="4"/>
  <c r="W179" i="4"/>
  <c r="U179" i="4" s="1"/>
  <c r="T179" i="4"/>
  <c r="S179" i="4"/>
  <c r="W178" i="4"/>
  <c r="U178" i="4" s="1"/>
  <c r="T178" i="4"/>
  <c r="S178" i="4"/>
  <c r="W177" i="4"/>
  <c r="U177" i="4" s="1"/>
  <c r="T177" i="4"/>
  <c r="S177" i="4"/>
  <c r="W176" i="4"/>
  <c r="U176" i="4" s="1"/>
  <c r="T176" i="4"/>
  <c r="S176" i="4"/>
  <c r="W175" i="4"/>
  <c r="U175" i="4" s="1"/>
  <c r="T175" i="4"/>
  <c r="S175" i="4"/>
  <c r="W174" i="4"/>
  <c r="U174" i="4" s="1"/>
  <c r="T174" i="4"/>
  <c r="S174" i="4"/>
  <c r="W173" i="4"/>
  <c r="U173" i="4" s="1"/>
  <c r="T173" i="4"/>
  <c r="S173" i="4"/>
  <c r="W172" i="4"/>
  <c r="U172" i="4" s="1"/>
  <c r="T172" i="4"/>
  <c r="S172" i="4"/>
  <c r="W171" i="4"/>
  <c r="U171" i="4" s="1"/>
  <c r="T171" i="4"/>
  <c r="S171" i="4"/>
  <c r="W170" i="4"/>
  <c r="U170" i="4" s="1"/>
  <c r="T170" i="4"/>
  <c r="S170" i="4"/>
  <c r="W169" i="4"/>
  <c r="U169" i="4" s="1"/>
  <c r="T169" i="4"/>
  <c r="S169" i="4"/>
  <c r="W168" i="4"/>
  <c r="U168" i="4" s="1"/>
  <c r="T168" i="4"/>
  <c r="S168" i="4"/>
  <c r="W167" i="4"/>
  <c r="U167" i="4" s="1"/>
  <c r="T167" i="4"/>
  <c r="S167" i="4"/>
  <c r="W166" i="4"/>
  <c r="U166" i="4" s="1"/>
  <c r="T166" i="4"/>
  <c r="S166" i="4"/>
  <c r="W165" i="4"/>
  <c r="U165" i="4" s="1"/>
  <c r="T165" i="4"/>
  <c r="S165" i="4"/>
  <c r="W164" i="4"/>
  <c r="U164" i="4" s="1"/>
  <c r="T164" i="4"/>
  <c r="S164" i="4"/>
  <c r="W163" i="4"/>
  <c r="U163" i="4" s="1"/>
  <c r="T163" i="4"/>
  <c r="S163" i="4"/>
  <c r="W162" i="4"/>
  <c r="U162" i="4" s="1"/>
  <c r="T162" i="4"/>
  <c r="S162" i="4"/>
  <c r="W161" i="4"/>
  <c r="U161" i="4" s="1"/>
  <c r="T161" i="4"/>
  <c r="S161" i="4"/>
  <c r="W160" i="4"/>
  <c r="U160" i="4" s="1"/>
  <c r="T160" i="4"/>
  <c r="S160" i="4"/>
  <c r="W159" i="4"/>
  <c r="U159" i="4" s="1"/>
  <c r="T159" i="4"/>
  <c r="S159" i="4"/>
  <c r="W158" i="4"/>
  <c r="T158" i="4"/>
  <c r="S158" i="4"/>
  <c r="W157" i="4"/>
  <c r="U157" i="4" s="1"/>
  <c r="T157" i="4"/>
  <c r="S157" i="4"/>
  <c r="W156" i="4"/>
  <c r="T156" i="4"/>
  <c r="S156" i="4"/>
  <c r="W155" i="4"/>
  <c r="U155" i="4" s="1"/>
  <c r="T155" i="4"/>
  <c r="S155" i="4"/>
  <c r="W154" i="4"/>
  <c r="U154" i="4" s="1"/>
  <c r="T154" i="4"/>
  <c r="S154" i="4"/>
  <c r="W153" i="4"/>
  <c r="U153" i="4" s="1"/>
  <c r="T153" i="4"/>
  <c r="S153" i="4"/>
  <c r="W152" i="4"/>
  <c r="U152" i="4" s="1"/>
  <c r="T152" i="4"/>
  <c r="S152" i="4"/>
  <c r="W151" i="4"/>
  <c r="U151" i="4" s="1"/>
  <c r="T151" i="4"/>
  <c r="S151" i="4"/>
  <c r="W150" i="4"/>
  <c r="U150" i="4" s="1"/>
  <c r="T150" i="4"/>
  <c r="S150" i="4"/>
  <c r="W149" i="4"/>
  <c r="U149" i="4" s="1"/>
  <c r="T149" i="4"/>
  <c r="S149" i="4"/>
  <c r="W148" i="4"/>
  <c r="U148" i="4" s="1"/>
  <c r="T148" i="4"/>
  <c r="S148" i="4"/>
  <c r="W147" i="4"/>
  <c r="U147" i="4" s="1"/>
  <c r="T147" i="4"/>
  <c r="S147" i="4"/>
  <c r="W146" i="4"/>
  <c r="U146" i="4" s="1"/>
  <c r="T146" i="4"/>
  <c r="S146" i="4"/>
  <c r="W145" i="4"/>
  <c r="U145" i="4" s="1"/>
  <c r="T145" i="4"/>
  <c r="S145" i="4"/>
  <c r="W144" i="4"/>
  <c r="U144" i="4" s="1"/>
  <c r="T144" i="4"/>
  <c r="S144" i="4"/>
  <c r="W143" i="4"/>
  <c r="U143" i="4" s="1"/>
  <c r="T143" i="4"/>
  <c r="S143" i="4"/>
  <c r="W142" i="4"/>
  <c r="U142" i="4" s="1"/>
  <c r="T142" i="4"/>
  <c r="S142" i="4"/>
  <c r="W141" i="4"/>
  <c r="U141" i="4" s="1"/>
  <c r="T141" i="4"/>
  <c r="S141" i="4"/>
  <c r="W140" i="4"/>
  <c r="U140" i="4" s="1"/>
  <c r="T140" i="4"/>
  <c r="S140" i="4"/>
  <c r="W139" i="4"/>
  <c r="U139" i="4" s="1"/>
  <c r="T139" i="4"/>
  <c r="S139" i="4"/>
  <c r="W138" i="4"/>
  <c r="U138" i="4" s="1"/>
  <c r="T138" i="4"/>
  <c r="S138" i="4"/>
  <c r="W137" i="4"/>
  <c r="U137" i="4" s="1"/>
  <c r="T137" i="4"/>
  <c r="S137" i="4"/>
  <c r="W136" i="4"/>
  <c r="U136" i="4" s="1"/>
  <c r="T136" i="4"/>
  <c r="S136" i="4"/>
  <c r="W135" i="4"/>
  <c r="U135" i="4" s="1"/>
  <c r="T135" i="4"/>
  <c r="S135" i="4"/>
  <c r="W134" i="4"/>
  <c r="U134" i="4" s="1"/>
  <c r="T134" i="4"/>
  <c r="S134" i="4"/>
  <c r="W133" i="4"/>
  <c r="U133" i="4" s="1"/>
  <c r="T133" i="4"/>
  <c r="S133" i="4"/>
  <c r="W132" i="4"/>
  <c r="U132" i="4" s="1"/>
  <c r="T132" i="4"/>
  <c r="S132" i="4"/>
  <c r="W131" i="4"/>
  <c r="U131" i="4" s="1"/>
  <c r="T131" i="4"/>
  <c r="S131" i="4"/>
  <c r="W130" i="4"/>
  <c r="U130" i="4" s="1"/>
  <c r="T130" i="4"/>
  <c r="S130" i="4"/>
  <c r="W129" i="4"/>
  <c r="U129" i="4" s="1"/>
  <c r="T129" i="4"/>
  <c r="S129" i="4"/>
  <c r="W128" i="4"/>
  <c r="U128" i="4" s="1"/>
  <c r="T128" i="4"/>
  <c r="S128" i="4"/>
  <c r="W127" i="4"/>
  <c r="U127" i="4" s="1"/>
  <c r="T127" i="4"/>
  <c r="S127" i="4"/>
  <c r="W126" i="4"/>
  <c r="U126" i="4" s="1"/>
  <c r="T126" i="4"/>
  <c r="S126" i="4"/>
  <c r="W125" i="4"/>
  <c r="U125" i="4" s="1"/>
  <c r="T125" i="4"/>
  <c r="S125" i="4"/>
  <c r="W124" i="4"/>
  <c r="U124" i="4" s="1"/>
  <c r="T124" i="4"/>
  <c r="S124" i="4"/>
  <c r="W123" i="4"/>
  <c r="U123" i="4" s="1"/>
  <c r="T123" i="4"/>
  <c r="S123" i="4"/>
  <c r="W122" i="4"/>
  <c r="U122" i="4" s="1"/>
  <c r="T122" i="4"/>
  <c r="S122" i="4"/>
  <c r="W121" i="4"/>
  <c r="U121" i="4" s="1"/>
  <c r="T121" i="4"/>
  <c r="S121" i="4"/>
  <c r="W120" i="4"/>
  <c r="U120" i="4" s="1"/>
  <c r="T120" i="4"/>
  <c r="S120" i="4"/>
  <c r="W119" i="4"/>
  <c r="U119" i="4" s="1"/>
  <c r="T119" i="4"/>
  <c r="S119" i="4"/>
  <c r="W118" i="4"/>
  <c r="U118" i="4" s="1"/>
  <c r="T118" i="4"/>
  <c r="S118" i="4"/>
  <c r="W117" i="4"/>
  <c r="U117" i="4" s="1"/>
  <c r="T117" i="4"/>
  <c r="S117" i="4"/>
  <c r="W116" i="4"/>
  <c r="U116" i="4" s="1"/>
  <c r="T116" i="4"/>
  <c r="S116" i="4"/>
  <c r="W115" i="4"/>
  <c r="U115" i="4" s="1"/>
  <c r="T115" i="4"/>
  <c r="S115" i="4"/>
  <c r="W114" i="4"/>
  <c r="U114" i="4" s="1"/>
  <c r="T114" i="4"/>
  <c r="S114" i="4"/>
  <c r="W113" i="4"/>
  <c r="U113" i="4" s="1"/>
  <c r="T113" i="4"/>
  <c r="S113" i="4"/>
  <c r="W112" i="4"/>
  <c r="U112" i="4" s="1"/>
  <c r="T112" i="4"/>
  <c r="V112" i="4" s="1"/>
  <c r="S112" i="4"/>
  <c r="W111" i="4"/>
  <c r="U111" i="4" s="1"/>
  <c r="T111" i="4"/>
  <c r="S111" i="4"/>
  <c r="W110" i="4"/>
  <c r="U110" i="4" s="1"/>
  <c r="T110" i="4"/>
  <c r="S110" i="4"/>
  <c r="W109" i="4"/>
  <c r="U109" i="4" s="1"/>
  <c r="T109" i="4"/>
  <c r="S109" i="4"/>
  <c r="W108" i="4"/>
  <c r="U108" i="4" s="1"/>
  <c r="T108" i="4"/>
  <c r="S108" i="4"/>
  <c r="W107" i="4"/>
  <c r="U107" i="4" s="1"/>
  <c r="T107" i="4"/>
  <c r="S107" i="4"/>
  <c r="W106" i="4"/>
  <c r="U106" i="4" s="1"/>
  <c r="T106" i="4"/>
  <c r="S106" i="4"/>
  <c r="W105" i="4"/>
  <c r="U105" i="4" s="1"/>
  <c r="T105" i="4"/>
  <c r="S105" i="4"/>
  <c r="W104" i="4"/>
  <c r="U104" i="4" s="1"/>
  <c r="T104" i="4"/>
  <c r="S104" i="4"/>
  <c r="W103" i="4"/>
  <c r="U103" i="4" s="1"/>
  <c r="T103" i="4"/>
  <c r="S103" i="4"/>
  <c r="W102" i="4"/>
  <c r="U102" i="4" s="1"/>
  <c r="T102" i="4"/>
  <c r="S102" i="4"/>
  <c r="W101" i="4"/>
  <c r="U101" i="4" s="1"/>
  <c r="T101" i="4"/>
  <c r="S101" i="4"/>
  <c r="W100" i="4"/>
  <c r="U100" i="4" s="1"/>
  <c r="T100" i="4"/>
  <c r="S100" i="4"/>
  <c r="W99" i="4"/>
  <c r="U99" i="4" s="1"/>
  <c r="T99" i="4"/>
  <c r="S99" i="4"/>
  <c r="W98" i="4"/>
  <c r="U98" i="4" s="1"/>
  <c r="T98" i="4"/>
  <c r="S98" i="4"/>
  <c r="W97" i="4"/>
  <c r="U97" i="4" s="1"/>
  <c r="T97" i="4"/>
  <c r="S97" i="4"/>
  <c r="W96" i="4"/>
  <c r="U96" i="4" s="1"/>
  <c r="T96" i="4"/>
  <c r="S96" i="4"/>
  <c r="W95" i="4"/>
  <c r="U95" i="4" s="1"/>
  <c r="T95" i="4"/>
  <c r="S95" i="4"/>
  <c r="W94" i="4"/>
  <c r="U94" i="4" s="1"/>
  <c r="T94" i="4"/>
  <c r="S94" i="4"/>
  <c r="W93" i="4"/>
  <c r="U93" i="4" s="1"/>
  <c r="T93" i="4"/>
  <c r="S93" i="4"/>
  <c r="W92" i="4"/>
  <c r="U92" i="4" s="1"/>
  <c r="T92" i="4"/>
  <c r="S92" i="4"/>
  <c r="W91" i="4"/>
  <c r="U91" i="4" s="1"/>
  <c r="T91" i="4"/>
  <c r="S91" i="4"/>
  <c r="W90" i="4"/>
  <c r="U90" i="4" s="1"/>
  <c r="T90" i="4"/>
  <c r="S90" i="4"/>
  <c r="W89" i="4"/>
  <c r="U89" i="4" s="1"/>
  <c r="T89" i="4"/>
  <c r="S89" i="4"/>
  <c r="W88" i="4"/>
  <c r="U88" i="4" s="1"/>
  <c r="T88" i="4"/>
  <c r="S88" i="4"/>
  <c r="W87" i="4"/>
  <c r="U87" i="4" s="1"/>
  <c r="T87" i="4"/>
  <c r="S87" i="4"/>
  <c r="W86" i="4"/>
  <c r="U86" i="4" s="1"/>
  <c r="T86" i="4"/>
  <c r="S86" i="4"/>
  <c r="W85" i="4"/>
  <c r="U85" i="4" s="1"/>
  <c r="T85" i="4"/>
  <c r="S85" i="4"/>
  <c r="W84" i="4"/>
  <c r="U84" i="4" s="1"/>
  <c r="T84" i="4"/>
  <c r="S84" i="4"/>
  <c r="W83" i="4"/>
  <c r="U83" i="4" s="1"/>
  <c r="T83" i="4"/>
  <c r="S83" i="4"/>
  <c r="W82" i="4"/>
  <c r="U82" i="4" s="1"/>
  <c r="T82" i="4"/>
  <c r="S82" i="4"/>
  <c r="W81" i="4"/>
  <c r="U81" i="4" s="1"/>
  <c r="T81" i="4"/>
  <c r="S81" i="4"/>
  <c r="W80" i="4"/>
  <c r="U80" i="4" s="1"/>
  <c r="T80" i="4"/>
  <c r="S80" i="4"/>
  <c r="W79" i="4"/>
  <c r="U79" i="4" s="1"/>
  <c r="T79" i="4"/>
  <c r="S79" i="4"/>
  <c r="W78" i="4"/>
  <c r="U78" i="4" s="1"/>
  <c r="T78" i="4"/>
  <c r="S78" i="4"/>
  <c r="W77" i="4"/>
  <c r="U77" i="4" s="1"/>
  <c r="T77" i="4"/>
  <c r="S77" i="4"/>
  <c r="W76" i="4"/>
  <c r="U76" i="4" s="1"/>
  <c r="T76" i="4"/>
  <c r="S76" i="4"/>
  <c r="W75" i="4"/>
  <c r="U75" i="4" s="1"/>
  <c r="T75" i="4"/>
  <c r="S75" i="4"/>
  <c r="W74" i="4"/>
  <c r="U74" i="4" s="1"/>
  <c r="T74" i="4"/>
  <c r="S74" i="4"/>
  <c r="W73" i="4"/>
  <c r="U73" i="4" s="1"/>
  <c r="T73" i="4"/>
  <c r="S73" i="4"/>
  <c r="W72" i="4"/>
  <c r="T72" i="4"/>
  <c r="S72" i="4"/>
  <c r="W71" i="4"/>
  <c r="U71" i="4" s="1"/>
  <c r="T71" i="4"/>
  <c r="S71" i="4"/>
  <c r="W70" i="4"/>
  <c r="T70" i="4"/>
  <c r="S70" i="4"/>
  <c r="W69" i="4"/>
  <c r="U69" i="4" s="1"/>
  <c r="T69" i="4"/>
  <c r="S69" i="4"/>
  <c r="W68" i="4"/>
  <c r="U68" i="4" s="1"/>
  <c r="T68" i="4"/>
  <c r="S68" i="4"/>
  <c r="W67" i="4"/>
  <c r="U67" i="4" s="1"/>
  <c r="T67" i="4"/>
  <c r="S67" i="4"/>
  <c r="W66" i="4"/>
  <c r="U66" i="4" s="1"/>
  <c r="T66" i="4"/>
  <c r="S66" i="4"/>
  <c r="W65" i="4"/>
  <c r="U65" i="4" s="1"/>
  <c r="T65" i="4"/>
  <c r="S65" i="4"/>
  <c r="W64" i="4"/>
  <c r="U64" i="4" s="1"/>
  <c r="T64" i="4"/>
  <c r="S64" i="4"/>
  <c r="W63" i="4"/>
  <c r="T63" i="4"/>
  <c r="S63" i="4"/>
  <c r="W62" i="4"/>
  <c r="U62" i="4" s="1"/>
  <c r="T62" i="4"/>
  <c r="U63" i="4" s="1"/>
  <c r="S62" i="4"/>
  <c r="W61" i="4"/>
  <c r="T61" i="4"/>
  <c r="S61" i="4"/>
  <c r="W60" i="4"/>
  <c r="U60" i="4" s="1"/>
  <c r="T60" i="4"/>
  <c r="S60" i="4"/>
  <c r="W59" i="4"/>
  <c r="T59" i="4"/>
  <c r="S59" i="4"/>
  <c r="W58" i="4"/>
  <c r="U58" i="4" s="1"/>
  <c r="T58" i="4"/>
  <c r="U59" i="4" s="1"/>
  <c r="S58" i="4"/>
  <c r="W57" i="4"/>
  <c r="T57" i="4"/>
  <c r="S57" i="4"/>
  <c r="W56" i="4"/>
  <c r="U56" i="4" s="1"/>
  <c r="T56" i="4"/>
  <c r="S56" i="4"/>
  <c r="W55" i="4"/>
  <c r="T55" i="4"/>
  <c r="S55" i="4"/>
  <c r="W54" i="4"/>
  <c r="U54" i="4" s="1"/>
  <c r="T54" i="4"/>
  <c r="S54" i="4"/>
  <c r="W53" i="4"/>
  <c r="T53" i="4"/>
  <c r="S53" i="4"/>
  <c r="W52" i="4"/>
  <c r="U52" i="4" s="1"/>
  <c r="T52" i="4"/>
  <c r="S52" i="4"/>
  <c r="W51" i="4"/>
  <c r="T51" i="4"/>
  <c r="S51" i="4"/>
  <c r="W50" i="4"/>
  <c r="T50" i="4"/>
  <c r="S50" i="4"/>
  <c r="W49" i="4"/>
  <c r="T49" i="4"/>
  <c r="S49" i="4"/>
  <c r="W48" i="4"/>
  <c r="T48" i="4"/>
  <c r="S48" i="4"/>
  <c r="W47" i="4"/>
  <c r="T47" i="4"/>
  <c r="S47" i="4"/>
  <c r="W46" i="4"/>
  <c r="T46" i="4"/>
  <c r="S46" i="4"/>
  <c r="W45" i="4"/>
  <c r="T45" i="4"/>
  <c r="S45" i="4"/>
  <c r="W44" i="4"/>
  <c r="T44" i="4"/>
  <c r="S44" i="4"/>
  <c r="W43" i="4"/>
  <c r="T43" i="4"/>
  <c r="S43" i="4"/>
  <c r="W42" i="4"/>
  <c r="T42" i="4"/>
  <c r="S42" i="4"/>
  <c r="W41" i="4"/>
  <c r="T41" i="4"/>
  <c r="S41" i="4"/>
  <c r="W40" i="4"/>
  <c r="T40" i="4"/>
  <c r="S40" i="4"/>
  <c r="W39" i="4"/>
  <c r="T39" i="4"/>
  <c r="S39" i="4"/>
  <c r="W38" i="4"/>
  <c r="T38" i="4"/>
  <c r="S38" i="4"/>
  <c r="W37" i="4"/>
  <c r="T37" i="4"/>
  <c r="S37" i="4"/>
  <c r="W36" i="4"/>
  <c r="T36" i="4"/>
  <c r="S36" i="4"/>
  <c r="W35" i="4"/>
  <c r="T35" i="4"/>
  <c r="S35" i="4"/>
  <c r="W34" i="4"/>
  <c r="T34" i="4"/>
  <c r="S34" i="4"/>
  <c r="W33" i="4"/>
  <c r="T33" i="4"/>
  <c r="S33" i="4"/>
  <c r="W32" i="4"/>
  <c r="T32" i="4"/>
  <c r="S32" i="4"/>
  <c r="W31" i="4"/>
  <c r="T31" i="4"/>
  <c r="S31" i="4"/>
  <c r="W30" i="4"/>
  <c r="T30" i="4"/>
  <c r="S30" i="4"/>
  <c r="W29" i="4"/>
  <c r="T29" i="4"/>
  <c r="S29" i="4"/>
  <c r="W28" i="4"/>
  <c r="T28" i="4"/>
  <c r="S28" i="4"/>
  <c r="W27" i="4"/>
  <c r="T27" i="4"/>
  <c r="S27" i="4"/>
  <c r="W26" i="4"/>
  <c r="T26" i="4"/>
  <c r="S26" i="4"/>
  <c r="W25" i="4"/>
  <c r="T25" i="4"/>
  <c r="S25" i="4"/>
  <c r="W24" i="4"/>
  <c r="T24" i="4"/>
  <c r="S24" i="4"/>
  <c r="W23" i="4"/>
  <c r="T23" i="4"/>
  <c r="S23" i="4"/>
  <c r="W22" i="4"/>
  <c r="T22" i="4"/>
  <c r="S22" i="4"/>
  <c r="W21" i="4"/>
  <c r="T21" i="4"/>
  <c r="S21" i="4"/>
  <c r="W20" i="4"/>
  <c r="T20" i="4"/>
  <c r="S20" i="4"/>
  <c r="W19" i="4"/>
  <c r="T19" i="4"/>
  <c r="S19" i="4"/>
  <c r="W18" i="4"/>
  <c r="T18" i="4"/>
  <c r="S18" i="4"/>
  <c r="W17" i="4"/>
  <c r="T17" i="4"/>
  <c r="S17" i="4"/>
  <c r="W16" i="4"/>
  <c r="T16" i="4"/>
  <c r="S16" i="4"/>
  <c r="W15" i="4"/>
  <c r="T15" i="4"/>
  <c r="S15" i="4"/>
  <c r="W14" i="4"/>
  <c r="T14" i="4"/>
  <c r="S14" i="4"/>
  <c r="W13" i="4"/>
  <c r="T13" i="4"/>
  <c r="S13" i="4"/>
  <c r="W12" i="4"/>
  <c r="T12" i="4"/>
  <c r="S12" i="4"/>
  <c r="W11" i="4"/>
  <c r="T11" i="4"/>
  <c r="S11" i="4"/>
  <c r="W10" i="4"/>
  <c r="T10" i="4"/>
  <c r="S10" i="4"/>
  <c r="W9" i="4"/>
  <c r="T9" i="4"/>
  <c r="S9" i="4"/>
  <c r="W8" i="4"/>
  <c r="T8" i="4"/>
  <c r="S8" i="4"/>
  <c r="W7" i="4"/>
  <c r="T7" i="4"/>
  <c r="S7" i="4"/>
  <c r="W6" i="4"/>
  <c r="T6" i="4"/>
  <c r="S6" i="4"/>
  <c r="W5" i="4"/>
  <c r="T5" i="4"/>
  <c r="S5" i="4"/>
  <c r="W4" i="4"/>
  <c r="T4" i="4"/>
  <c r="S4" i="4"/>
  <c r="W3" i="4"/>
  <c r="T3" i="4"/>
  <c r="S3" i="4"/>
  <c r="W2" i="4"/>
  <c r="U2" i="4" s="1"/>
  <c r="T2" i="4"/>
  <c r="S2" i="4"/>
  <c r="W222" i="3"/>
  <c r="U222" i="3" s="1"/>
  <c r="T222" i="3"/>
  <c r="S222" i="3"/>
  <c r="W221" i="3"/>
  <c r="U221" i="3" s="1"/>
  <c r="T221" i="3"/>
  <c r="S221" i="3"/>
  <c r="W220" i="3"/>
  <c r="U220" i="3" s="1"/>
  <c r="T220" i="3"/>
  <c r="S220" i="3"/>
  <c r="W219" i="3"/>
  <c r="U219" i="3" s="1"/>
  <c r="T219" i="3"/>
  <c r="S219" i="3"/>
  <c r="W218" i="3"/>
  <c r="U218" i="3" s="1"/>
  <c r="T218" i="3"/>
  <c r="S218" i="3"/>
  <c r="W217" i="3"/>
  <c r="U217" i="3" s="1"/>
  <c r="T217" i="3"/>
  <c r="S217" i="3"/>
  <c r="W216" i="3"/>
  <c r="U216" i="3" s="1"/>
  <c r="T216" i="3"/>
  <c r="S216" i="3"/>
  <c r="W215" i="3"/>
  <c r="U215" i="3" s="1"/>
  <c r="T215" i="3"/>
  <c r="S215" i="3"/>
  <c r="W214" i="3"/>
  <c r="U214" i="3" s="1"/>
  <c r="T214" i="3"/>
  <c r="S214" i="3"/>
  <c r="W213" i="3"/>
  <c r="U213" i="3" s="1"/>
  <c r="T213" i="3"/>
  <c r="S213" i="3"/>
  <c r="W212" i="3"/>
  <c r="U212" i="3" s="1"/>
  <c r="T212" i="3"/>
  <c r="S212" i="3"/>
  <c r="W211" i="3"/>
  <c r="U211" i="3" s="1"/>
  <c r="T211" i="3"/>
  <c r="S211" i="3"/>
  <c r="W210" i="3"/>
  <c r="U210" i="3" s="1"/>
  <c r="T210" i="3"/>
  <c r="S210" i="3"/>
  <c r="W209" i="3"/>
  <c r="U209" i="3" s="1"/>
  <c r="T209" i="3"/>
  <c r="S209" i="3"/>
  <c r="W208" i="3"/>
  <c r="U208" i="3" s="1"/>
  <c r="T208" i="3"/>
  <c r="S208" i="3"/>
  <c r="W207" i="3"/>
  <c r="U207" i="3" s="1"/>
  <c r="T207" i="3"/>
  <c r="S207" i="3"/>
  <c r="W206" i="3"/>
  <c r="U206" i="3" s="1"/>
  <c r="T206" i="3"/>
  <c r="S206" i="3"/>
  <c r="W205" i="3"/>
  <c r="U205" i="3" s="1"/>
  <c r="T205" i="3"/>
  <c r="S205" i="3"/>
  <c r="W204" i="3"/>
  <c r="U204" i="3" s="1"/>
  <c r="T204" i="3"/>
  <c r="S204" i="3"/>
  <c r="W203" i="3"/>
  <c r="U203" i="3" s="1"/>
  <c r="T203" i="3"/>
  <c r="S203" i="3"/>
  <c r="W202" i="3"/>
  <c r="U202" i="3" s="1"/>
  <c r="T202" i="3"/>
  <c r="S202" i="3"/>
  <c r="W201" i="3"/>
  <c r="U201" i="3" s="1"/>
  <c r="T201" i="3"/>
  <c r="S201" i="3"/>
  <c r="W200" i="3"/>
  <c r="U200" i="3" s="1"/>
  <c r="T200" i="3"/>
  <c r="S200" i="3"/>
  <c r="W199" i="3"/>
  <c r="U199" i="3" s="1"/>
  <c r="T199" i="3"/>
  <c r="S199" i="3"/>
  <c r="W198" i="3"/>
  <c r="U198" i="3" s="1"/>
  <c r="T198" i="3"/>
  <c r="S198" i="3"/>
  <c r="W197" i="3"/>
  <c r="U197" i="3" s="1"/>
  <c r="T197" i="3"/>
  <c r="S197" i="3"/>
  <c r="W196" i="3"/>
  <c r="U196" i="3" s="1"/>
  <c r="T196" i="3"/>
  <c r="S196" i="3"/>
  <c r="W195" i="3"/>
  <c r="U195" i="3" s="1"/>
  <c r="T195" i="3"/>
  <c r="S195" i="3"/>
  <c r="W194" i="3"/>
  <c r="U194" i="3" s="1"/>
  <c r="T194" i="3"/>
  <c r="S194" i="3"/>
  <c r="W193" i="3"/>
  <c r="U193" i="3" s="1"/>
  <c r="T193" i="3"/>
  <c r="S193" i="3"/>
  <c r="W192" i="3"/>
  <c r="U192" i="3" s="1"/>
  <c r="T192" i="3"/>
  <c r="S192" i="3"/>
  <c r="W191" i="3"/>
  <c r="U191" i="3" s="1"/>
  <c r="T191" i="3"/>
  <c r="S191" i="3"/>
  <c r="W190" i="3"/>
  <c r="U190" i="3" s="1"/>
  <c r="T190" i="3"/>
  <c r="S190" i="3"/>
  <c r="W189" i="3"/>
  <c r="U189" i="3" s="1"/>
  <c r="T189" i="3"/>
  <c r="S189" i="3"/>
  <c r="W188" i="3"/>
  <c r="U188" i="3" s="1"/>
  <c r="T188" i="3"/>
  <c r="S188" i="3"/>
  <c r="W187" i="3"/>
  <c r="U187" i="3" s="1"/>
  <c r="T187" i="3"/>
  <c r="S187" i="3"/>
  <c r="W186" i="3"/>
  <c r="U186" i="3" s="1"/>
  <c r="T186" i="3"/>
  <c r="S186" i="3"/>
  <c r="W185" i="3"/>
  <c r="U185" i="3" s="1"/>
  <c r="T185" i="3"/>
  <c r="S185" i="3"/>
  <c r="W184" i="3"/>
  <c r="U184" i="3" s="1"/>
  <c r="T184" i="3"/>
  <c r="S184" i="3"/>
  <c r="W183" i="3"/>
  <c r="U183" i="3" s="1"/>
  <c r="T183" i="3"/>
  <c r="S183" i="3"/>
  <c r="W182" i="3"/>
  <c r="U182" i="3" s="1"/>
  <c r="T182" i="3"/>
  <c r="S182" i="3"/>
  <c r="W181" i="3"/>
  <c r="U181" i="3" s="1"/>
  <c r="T181" i="3"/>
  <c r="S181" i="3"/>
  <c r="W180" i="3"/>
  <c r="U180" i="3" s="1"/>
  <c r="T180" i="3"/>
  <c r="S180" i="3"/>
  <c r="W179" i="3"/>
  <c r="U179" i="3" s="1"/>
  <c r="T179" i="3"/>
  <c r="S179" i="3"/>
  <c r="W178" i="3"/>
  <c r="U178" i="3" s="1"/>
  <c r="T178" i="3"/>
  <c r="S178" i="3"/>
  <c r="W177" i="3"/>
  <c r="U177" i="3" s="1"/>
  <c r="T177" i="3"/>
  <c r="S177" i="3"/>
  <c r="W176" i="3"/>
  <c r="U176" i="3" s="1"/>
  <c r="T176" i="3"/>
  <c r="S176" i="3"/>
  <c r="W175" i="3"/>
  <c r="U175" i="3" s="1"/>
  <c r="T175" i="3"/>
  <c r="S175" i="3"/>
  <c r="W174" i="3"/>
  <c r="U174" i="3" s="1"/>
  <c r="T174" i="3"/>
  <c r="S174" i="3"/>
  <c r="W173" i="3"/>
  <c r="U173" i="3" s="1"/>
  <c r="T173" i="3"/>
  <c r="S173" i="3"/>
  <c r="W172" i="3"/>
  <c r="U172" i="3" s="1"/>
  <c r="T172" i="3"/>
  <c r="S172" i="3"/>
  <c r="W171" i="3"/>
  <c r="U171" i="3" s="1"/>
  <c r="T171" i="3"/>
  <c r="S171" i="3"/>
  <c r="W170" i="3"/>
  <c r="U170" i="3" s="1"/>
  <c r="T170" i="3"/>
  <c r="S170" i="3"/>
  <c r="W169" i="3"/>
  <c r="U169" i="3" s="1"/>
  <c r="T169" i="3"/>
  <c r="S169" i="3"/>
  <c r="W168" i="3"/>
  <c r="U168" i="3" s="1"/>
  <c r="T168" i="3"/>
  <c r="S168" i="3"/>
  <c r="W167" i="3"/>
  <c r="U167" i="3" s="1"/>
  <c r="T167" i="3"/>
  <c r="S167" i="3"/>
  <c r="W166" i="3"/>
  <c r="U166" i="3" s="1"/>
  <c r="T166" i="3"/>
  <c r="S166" i="3"/>
  <c r="W165" i="3"/>
  <c r="U165" i="3" s="1"/>
  <c r="T165" i="3"/>
  <c r="S165" i="3"/>
  <c r="W164" i="3"/>
  <c r="U164" i="3" s="1"/>
  <c r="T164" i="3"/>
  <c r="S164" i="3"/>
  <c r="W163" i="3"/>
  <c r="U163" i="3" s="1"/>
  <c r="T163" i="3"/>
  <c r="S163" i="3"/>
  <c r="W162" i="3"/>
  <c r="U162" i="3" s="1"/>
  <c r="T162" i="3"/>
  <c r="S162" i="3"/>
  <c r="W161" i="3"/>
  <c r="U161" i="3" s="1"/>
  <c r="T161" i="3"/>
  <c r="S161" i="3"/>
  <c r="W160" i="3"/>
  <c r="U160" i="3" s="1"/>
  <c r="T160" i="3"/>
  <c r="S160" i="3"/>
  <c r="W159" i="3"/>
  <c r="U159" i="3" s="1"/>
  <c r="T159" i="3"/>
  <c r="S159" i="3"/>
  <c r="W158" i="3"/>
  <c r="U158" i="3" s="1"/>
  <c r="T158" i="3"/>
  <c r="S158" i="3"/>
  <c r="W157" i="3"/>
  <c r="U157" i="3" s="1"/>
  <c r="T157" i="3"/>
  <c r="S157" i="3"/>
  <c r="W156" i="3"/>
  <c r="U156" i="3" s="1"/>
  <c r="T156" i="3"/>
  <c r="S156" i="3"/>
  <c r="W155" i="3"/>
  <c r="U155" i="3" s="1"/>
  <c r="T155" i="3"/>
  <c r="S155" i="3"/>
  <c r="W154" i="3"/>
  <c r="U154" i="3" s="1"/>
  <c r="T154" i="3"/>
  <c r="S154" i="3"/>
  <c r="W153" i="3"/>
  <c r="U153" i="3" s="1"/>
  <c r="T153" i="3"/>
  <c r="S153" i="3"/>
  <c r="W152" i="3"/>
  <c r="U152" i="3" s="1"/>
  <c r="T152" i="3"/>
  <c r="S152" i="3"/>
  <c r="W151" i="3"/>
  <c r="U151" i="3" s="1"/>
  <c r="T151" i="3"/>
  <c r="S151" i="3"/>
  <c r="W150" i="3"/>
  <c r="U150" i="3" s="1"/>
  <c r="T150" i="3"/>
  <c r="S150" i="3"/>
  <c r="W149" i="3"/>
  <c r="U149" i="3" s="1"/>
  <c r="T149" i="3"/>
  <c r="S149" i="3"/>
  <c r="W148" i="3"/>
  <c r="U148" i="3" s="1"/>
  <c r="T148" i="3"/>
  <c r="S148" i="3"/>
  <c r="W147" i="3"/>
  <c r="U147" i="3" s="1"/>
  <c r="T147" i="3"/>
  <c r="S147" i="3"/>
  <c r="W146" i="3"/>
  <c r="U146" i="3" s="1"/>
  <c r="T146" i="3"/>
  <c r="S146" i="3"/>
  <c r="W145" i="3"/>
  <c r="U145" i="3" s="1"/>
  <c r="T145" i="3"/>
  <c r="S145" i="3"/>
  <c r="W144" i="3"/>
  <c r="U144" i="3" s="1"/>
  <c r="T144" i="3"/>
  <c r="S144" i="3"/>
  <c r="W143" i="3"/>
  <c r="U143" i="3" s="1"/>
  <c r="T143" i="3"/>
  <c r="S143" i="3"/>
  <c r="W142" i="3"/>
  <c r="U142" i="3" s="1"/>
  <c r="T142" i="3"/>
  <c r="S142" i="3"/>
  <c r="W141" i="3"/>
  <c r="U141" i="3" s="1"/>
  <c r="T141" i="3"/>
  <c r="S141" i="3"/>
  <c r="W140" i="3"/>
  <c r="U140" i="3" s="1"/>
  <c r="T140" i="3"/>
  <c r="S140" i="3"/>
  <c r="W139" i="3"/>
  <c r="U139" i="3" s="1"/>
  <c r="T139" i="3"/>
  <c r="S139" i="3"/>
  <c r="W138" i="3"/>
  <c r="U138" i="3" s="1"/>
  <c r="T138" i="3"/>
  <c r="S138" i="3"/>
  <c r="W137" i="3"/>
  <c r="U137" i="3" s="1"/>
  <c r="T137" i="3"/>
  <c r="S137" i="3"/>
  <c r="W136" i="3"/>
  <c r="U136" i="3" s="1"/>
  <c r="T136" i="3"/>
  <c r="S136" i="3"/>
  <c r="W135" i="3"/>
  <c r="U135" i="3" s="1"/>
  <c r="T135" i="3"/>
  <c r="S135" i="3"/>
  <c r="W134" i="3"/>
  <c r="U134" i="3" s="1"/>
  <c r="T134" i="3"/>
  <c r="S134" i="3"/>
  <c r="W133" i="3"/>
  <c r="U133" i="3" s="1"/>
  <c r="T133" i="3"/>
  <c r="S133" i="3"/>
  <c r="W132" i="3"/>
  <c r="U132" i="3" s="1"/>
  <c r="T132" i="3"/>
  <c r="S132" i="3"/>
  <c r="W131" i="3"/>
  <c r="U131" i="3" s="1"/>
  <c r="T131" i="3"/>
  <c r="S131" i="3"/>
  <c r="W130" i="3"/>
  <c r="U130" i="3" s="1"/>
  <c r="T130" i="3"/>
  <c r="S130" i="3"/>
  <c r="W129" i="3"/>
  <c r="U129" i="3" s="1"/>
  <c r="T129" i="3"/>
  <c r="S129" i="3"/>
  <c r="W128" i="3"/>
  <c r="U128" i="3" s="1"/>
  <c r="T128" i="3"/>
  <c r="S128" i="3"/>
  <c r="W127" i="3"/>
  <c r="U127" i="3" s="1"/>
  <c r="T127" i="3"/>
  <c r="S127" i="3"/>
  <c r="W126" i="3"/>
  <c r="U126" i="3" s="1"/>
  <c r="T126" i="3"/>
  <c r="S126" i="3"/>
  <c r="W125" i="3"/>
  <c r="U125" i="3" s="1"/>
  <c r="T125" i="3"/>
  <c r="S125" i="3"/>
  <c r="W124" i="3"/>
  <c r="U124" i="3" s="1"/>
  <c r="T124" i="3"/>
  <c r="S124" i="3"/>
  <c r="W123" i="3"/>
  <c r="U123" i="3" s="1"/>
  <c r="T123" i="3"/>
  <c r="S123" i="3"/>
  <c r="W122" i="3"/>
  <c r="U122" i="3" s="1"/>
  <c r="T122" i="3"/>
  <c r="S122" i="3"/>
  <c r="W121" i="3"/>
  <c r="U121" i="3" s="1"/>
  <c r="T121" i="3"/>
  <c r="S121" i="3"/>
  <c r="W120" i="3"/>
  <c r="U120" i="3" s="1"/>
  <c r="T120" i="3"/>
  <c r="S120" i="3"/>
  <c r="W119" i="3"/>
  <c r="U119" i="3" s="1"/>
  <c r="T119" i="3"/>
  <c r="S119" i="3"/>
  <c r="W118" i="3"/>
  <c r="U118" i="3" s="1"/>
  <c r="T118" i="3"/>
  <c r="S118" i="3"/>
  <c r="W117" i="3"/>
  <c r="U117" i="3" s="1"/>
  <c r="T117" i="3"/>
  <c r="S117" i="3"/>
  <c r="W116" i="3"/>
  <c r="U116" i="3" s="1"/>
  <c r="T116" i="3"/>
  <c r="S116" i="3"/>
  <c r="W115" i="3"/>
  <c r="U115" i="3" s="1"/>
  <c r="T115" i="3"/>
  <c r="S115" i="3"/>
  <c r="W114" i="3"/>
  <c r="U114" i="3" s="1"/>
  <c r="T114" i="3"/>
  <c r="S114" i="3"/>
  <c r="W113" i="3"/>
  <c r="U113" i="3" s="1"/>
  <c r="T113" i="3"/>
  <c r="S113" i="3"/>
  <c r="W112" i="3"/>
  <c r="U112" i="3" s="1"/>
  <c r="T112" i="3"/>
  <c r="S112" i="3"/>
  <c r="W111" i="3"/>
  <c r="U111" i="3" s="1"/>
  <c r="T111" i="3"/>
  <c r="S111" i="3"/>
  <c r="W110" i="3"/>
  <c r="U110" i="3" s="1"/>
  <c r="T110" i="3"/>
  <c r="S110" i="3"/>
  <c r="W109" i="3"/>
  <c r="U109" i="3" s="1"/>
  <c r="T109" i="3"/>
  <c r="S109" i="3"/>
  <c r="W108" i="3"/>
  <c r="U108" i="3" s="1"/>
  <c r="T108" i="3"/>
  <c r="S108" i="3"/>
  <c r="W107" i="3"/>
  <c r="U107" i="3" s="1"/>
  <c r="T107" i="3"/>
  <c r="S107" i="3"/>
  <c r="W106" i="3"/>
  <c r="U106" i="3" s="1"/>
  <c r="T106" i="3"/>
  <c r="S106" i="3"/>
  <c r="W105" i="3"/>
  <c r="U105" i="3" s="1"/>
  <c r="T105" i="3"/>
  <c r="S105" i="3"/>
  <c r="W104" i="3"/>
  <c r="U104" i="3" s="1"/>
  <c r="T104" i="3"/>
  <c r="S104" i="3"/>
  <c r="W103" i="3"/>
  <c r="U103" i="3" s="1"/>
  <c r="T103" i="3"/>
  <c r="S103" i="3"/>
  <c r="W102" i="3"/>
  <c r="U102" i="3" s="1"/>
  <c r="T102" i="3"/>
  <c r="S102" i="3"/>
  <c r="W101" i="3"/>
  <c r="U101" i="3" s="1"/>
  <c r="T101" i="3"/>
  <c r="S101" i="3"/>
  <c r="W100" i="3"/>
  <c r="U100" i="3" s="1"/>
  <c r="T100" i="3"/>
  <c r="S100" i="3"/>
  <c r="W99" i="3"/>
  <c r="U99" i="3" s="1"/>
  <c r="T99" i="3"/>
  <c r="S99" i="3"/>
  <c r="W98" i="3"/>
  <c r="U98" i="3" s="1"/>
  <c r="T98" i="3"/>
  <c r="S98" i="3"/>
  <c r="W97" i="3"/>
  <c r="U97" i="3" s="1"/>
  <c r="T97" i="3"/>
  <c r="S97" i="3"/>
  <c r="W96" i="3"/>
  <c r="U96" i="3" s="1"/>
  <c r="T96" i="3"/>
  <c r="S96" i="3"/>
  <c r="W95" i="3"/>
  <c r="U95" i="3" s="1"/>
  <c r="T95" i="3"/>
  <c r="S95" i="3"/>
  <c r="W94" i="3"/>
  <c r="U94" i="3" s="1"/>
  <c r="T94" i="3"/>
  <c r="S94" i="3"/>
  <c r="W93" i="3"/>
  <c r="U93" i="3" s="1"/>
  <c r="T93" i="3"/>
  <c r="S93" i="3"/>
  <c r="W92" i="3"/>
  <c r="U92" i="3" s="1"/>
  <c r="T92" i="3"/>
  <c r="S92" i="3"/>
  <c r="W91" i="3"/>
  <c r="U91" i="3" s="1"/>
  <c r="T91" i="3"/>
  <c r="S91" i="3"/>
  <c r="W90" i="3"/>
  <c r="U90" i="3" s="1"/>
  <c r="T90" i="3"/>
  <c r="S90" i="3"/>
  <c r="W89" i="3"/>
  <c r="U89" i="3" s="1"/>
  <c r="T89" i="3"/>
  <c r="S89" i="3"/>
  <c r="W88" i="3"/>
  <c r="U88" i="3" s="1"/>
  <c r="T88" i="3"/>
  <c r="S88" i="3"/>
  <c r="W87" i="3"/>
  <c r="U87" i="3" s="1"/>
  <c r="T87" i="3"/>
  <c r="S87" i="3"/>
  <c r="W86" i="3"/>
  <c r="U86" i="3" s="1"/>
  <c r="T86" i="3"/>
  <c r="S86" i="3"/>
  <c r="W85" i="3"/>
  <c r="U85" i="3" s="1"/>
  <c r="T85" i="3"/>
  <c r="S85" i="3"/>
  <c r="W84" i="3"/>
  <c r="U84" i="3" s="1"/>
  <c r="T84" i="3"/>
  <c r="S84" i="3"/>
  <c r="W83" i="3"/>
  <c r="U83" i="3" s="1"/>
  <c r="T83" i="3"/>
  <c r="S83" i="3"/>
  <c r="W82" i="3"/>
  <c r="U82" i="3" s="1"/>
  <c r="T82" i="3"/>
  <c r="S82" i="3"/>
  <c r="W81" i="3"/>
  <c r="U81" i="3" s="1"/>
  <c r="T81" i="3"/>
  <c r="S81" i="3"/>
  <c r="W80" i="3"/>
  <c r="U80" i="3" s="1"/>
  <c r="T80" i="3"/>
  <c r="S80" i="3"/>
  <c r="W79" i="3"/>
  <c r="U79" i="3" s="1"/>
  <c r="T79" i="3"/>
  <c r="S79" i="3"/>
  <c r="W78" i="3"/>
  <c r="U78" i="3" s="1"/>
  <c r="T78" i="3"/>
  <c r="S78" i="3"/>
  <c r="W77" i="3"/>
  <c r="U77" i="3" s="1"/>
  <c r="T77" i="3"/>
  <c r="S77" i="3"/>
  <c r="W76" i="3"/>
  <c r="U76" i="3" s="1"/>
  <c r="T76" i="3"/>
  <c r="S76" i="3"/>
  <c r="W75" i="3"/>
  <c r="U75" i="3" s="1"/>
  <c r="T75" i="3"/>
  <c r="S75" i="3"/>
  <c r="W74" i="3"/>
  <c r="U74" i="3" s="1"/>
  <c r="T74" i="3"/>
  <c r="S74" i="3"/>
  <c r="W73" i="3"/>
  <c r="U73" i="3" s="1"/>
  <c r="T73" i="3"/>
  <c r="S73" i="3"/>
  <c r="W72" i="3"/>
  <c r="U72" i="3" s="1"/>
  <c r="T72" i="3"/>
  <c r="S72" i="3"/>
  <c r="W71" i="3"/>
  <c r="U71" i="3" s="1"/>
  <c r="T71" i="3"/>
  <c r="S71" i="3"/>
  <c r="W70" i="3"/>
  <c r="U70" i="3" s="1"/>
  <c r="T70" i="3"/>
  <c r="S70" i="3"/>
  <c r="W69" i="3"/>
  <c r="U69" i="3" s="1"/>
  <c r="T69" i="3"/>
  <c r="S69" i="3"/>
  <c r="W68" i="3"/>
  <c r="U68" i="3" s="1"/>
  <c r="T68" i="3"/>
  <c r="S68" i="3"/>
  <c r="W67" i="3"/>
  <c r="U67" i="3" s="1"/>
  <c r="T67" i="3"/>
  <c r="S67" i="3"/>
  <c r="W66" i="3"/>
  <c r="U66" i="3" s="1"/>
  <c r="T66" i="3"/>
  <c r="S66" i="3"/>
  <c r="W65" i="3"/>
  <c r="U65" i="3" s="1"/>
  <c r="T65" i="3"/>
  <c r="S65" i="3"/>
  <c r="W64" i="3"/>
  <c r="U64" i="3" s="1"/>
  <c r="T64" i="3"/>
  <c r="S64" i="3"/>
  <c r="W63" i="3"/>
  <c r="U63" i="3" s="1"/>
  <c r="T63" i="3"/>
  <c r="S63" i="3"/>
  <c r="W62" i="3"/>
  <c r="U62" i="3" s="1"/>
  <c r="T62" i="3"/>
  <c r="S62" i="3"/>
  <c r="W61" i="3"/>
  <c r="U61" i="3" s="1"/>
  <c r="T61" i="3"/>
  <c r="S61" i="3"/>
  <c r="W60" i="3"/>
  <c r="U60" i="3" s="1"/>
  <c r="T60" i="3"/>
  <c r="S60" i="3"/>
  <c r="W59" i="3"/>
  <c r="U59" i="3" s="1"/>
  <c r="T59" i="3"/>
  <c r="S59" i="3"/>
  <c r="W58" i="3"/>
  <c r="U58" i="3" s="1"/>
  <c r="T58" i="3"/>
  <c r="S58" i="3"/>
  <c r="W57" i="3"/>
  <c r="U57" i="3" s="1"/>
  <c r="T57" i="3"/>
  <c r="S57" i="3"/>
  <c r="W56" i="3"/>
  <c r="U56" i="3" s="1"/>
  <c r="T56" i="3"/>
  <c r="S56" i="3"/>
  <c r="W55" i="3"/>
  <c r="U55" i="3" s="1"/>
  <c r="T55" i="3"/>
  <c r="S55" i="3"/>
  <c r="W54" i="3"/>
  <c r="U54" i="3" s="1"/>
  <c r="T54" i="3"/>
  <c r="S54" i="3"/>
  <c r="W53" i="3"/>
  <c r="U53" i="3" s="1"/>
  <c r="T53" i="3"/>
  <c r="S53" i="3"/>
  <c r="W52" i="3"/>
  <c r="U52" i="3" s="1"/>
  <c r="T52" i="3"/>
  <c r="S52" i="3"/>
  <c r="W51" i="3"/>
  <c r="U51" i="3" s="1"/>
  <c r="T51" i="3"/>
  <c r="S51" i="3"/>
  <c r="W50" i="3"/>
  <c r="T50" i="3"/>
  <c r="S50" i="3"/>
  <c r="W49" i="3"/>
  <c r="U49" i="3" s="1"/>
  <c r="T49" i="3"/>
  <c r="S49" i="3"/>
  <c r="W48" i="3"/>
  <c r="U48" i="3" s="1"/>
  <c r="T48" i="3"/>
  <c r="S48" i="3"/>
  <c r="W47" i="3"/>
  <c r="U47" i="3" s="1"/>
  <c r="T47" i="3"/>
  <c r="S47" i="3"/>
  <c r="W46" i="3"/>
  <c r="U46" i="3" s="1"/>
  <c r="T46" i="3"/>
  <c r="S46" i="3"/>
  <c r="W45" i="3"/>
  <c r="U45" i="3" s="1"/>
  <c r="T45" i="3"/>
  <c r="S45" i="3"/>
  <c r="W44" i="3"/>
  <c r="U44" i="3" s="1"/>
  <c r="T44" i="3"/>
  <c r="S44" i="3"/>
  <c r="W43" i="3"/>
  <c r="T43" i="3"/>
  <c r="S43" i="3"/>
  <c r="W42" i="3"/>
  <c r="U42" i="3" s="1"/>
  <c r="T42" i="3"/>
  <c r="S42" i="3"/>
  <c r="W41" i="3"/>
  <c r="U41" i="3" s="1"/>
  <c r="T41" i="3"/>
  <c r="S41" i="3"/>
  <c r="W40" i="3"/>
  <c r="T40" i="3"/>
  <c r="S40" i="3"/>
  <c r="W39" i="3"/>
  <c r="U39" i="3" s="1"/>
  <c r="T39" i="3"/>
  <c r="S39" i="3"/>
  <c r="W38" i="3"/>
  <c r="U38" i="3" s="1"/>
  <c r="T38" i="3"/>
  <c r="S38" i="3"/>
  <c r="W37" i="3"/>
  <c r="T37" i="3"/>
  <c r="S37" i="3"/>
  <c r="W36" i="3"/>
  <c r="T36" i="3"/>
  <c r="S36" i="3"/>
  <c r="W35" i="3"/>
  <c r="T35" i="3"/>
  <c r="S35" i="3"/>
  <c r="W34" i="3"/>
  <c r="T34" i="3"/>
  <c r="S34" i="3"/>
  <c r="W33" i="3"/>
  <c r="T33" i="3"/>
  <c r="S33" i="3"/>
  <c r="W32" i="3"/>
  <c r="T32" i="3"/>
  <c r="S32" i="3"/>
  <c r="W31" i="3"/>
  <c r="T31" i="3"/>
  <c r="S31" i="3"/>
  <c r="W30" i="3"/>
  <c r="T30" i="3"/>
  <c r="S30" i="3"/>
  <c r="W29" i="3"/>
  <c r="T29" i="3"/>
  <c r="S29" i="3"/>
  <c r="W28" i="3"/>
  <c r="T28" i="3"/>
  <c r="S28" i="3"/>
  <c r="W27" i="3"/>
  <c r="T27" i="3"/>
  <c r="S27" i="3"/>
  <c r="W26" i="3"/>
  <c r="T26" i="3"/>
  <c r="S26" i="3"/>
  <c r="W25" i="3"/>
  <c r="T25" i="3"/>
  <c r="S25" i="3"/>
  <c r="W24" i="3"/>
  <c r="T24" i="3"/>
  <c r="S24" i="3"/>
  <c r="W23" i="3"/>
  <c r="T23" i="3"/>
  <c r="S23" i="3"/>
  <c r="W22" i="3"/>
  <c r="T22" i="3"/>
  <c r="S22" i="3"/>
  <c r="W21" i="3"/>
  <c r="T21" i="3"/>
  <c r="S21" i="3"/>
  <c r="W20" i="3"/>
  <c r="T20" i="3"/>
  <c r="S20" i="3"/>
  <c r="W19" i="3"/>
  <c r="T19" i="3"/>
  <c r="S19" i="3"/>
  <c r="W18" i="3"/>
  <c r="T18" i="3"/>
  <c r="S18" i="3"/>
  <c r="W17" i="3"/>
  <c r="T17" i="3"/>
  <c r="S17" i="3"/>
  <c r="W16" i="3"/>
  <c r="T16" i="3"/>
  <c r="S16" i="3"/>
  <c r="W15" i="3"/>
  <c r="T15" i="3"/>
  <c r="S15" i="3"/>
  <c r="W14" i="3"/>
  <c r="T14" i="3"/>
  <c r="S14" i="3"/>
  <c r="W13" i="3"/>
  <c r="T13" i="3"/>
  <c r="S13" i="3"/>
  <c r="W12" i="3"/>
  <c r="T12" i="3"/>
  <c r="S12" i="3"/>
  <c r="W11" i="3"/>
  <c r="T11" i="3"/>
  <c r="S11" i="3"/>
  <c r="W10" i="3"/>
  <c r="T10" i="3"/>
  <c r="S10" i="3"/>
  <c r="W9" i="3"/>
  <c r="T9" i="3"/>
  <c r="S9" i="3"/>
  <c r="W8" i="3"/>
  <c r="T8" i="3"/>
  <c r="S8" i="3"/>
  <c r="W7" i="3"/>
  <c r="T7" i="3"/>
  <c r="S7" i="3"/>
  <c r="W6" i="3"/>
  <c r="T6" i="3"/>
  <c r="S6" i="3"/>
  <c r="W5" i="3"/>
  <c r="T5" i="3"/>
  <c r="S5" i="3"/>
  <c r="W4" i="3"/>
  <c r="T4" i="3"/>
  <c r="S4" i="3"/>
  <c r="W3" i="3"/>
  <c r="T3" i="3"/>
  <c r="S3" i="3"/>
  <c r="W2" i="3"/>
  <c r="U2" i="3" s="1"/>
  <c r="T2" i="3"/>
  <c r="S2" i="3"/>
  <c r="U6" i="19" l="1"/>
  <c r="U10" i="19"/>
  <c r="U14" i="19"/>
  <c r="U18" i="19"/>
  <c r="U22" i="19"/>
  <c r="U26" i="19"/>
  <c r="U30" i="19"/>
  <c r="U34" i="19"/>
  <c r="U38" i="19"/>
  <c r="U42" i="19"/>
  <c r="U46" i="19"/>
  <c r="U50" i="19"/>
  <c r="U54" i="19"/>
  <c r="U58" i="19"/>
  <c r="U62" i="19"/>
  <c r="U66" i="19"/>
  <c r="U70" i="19"/>
  <c r="U74" i="19"/>
  <c r="U78" i="19"/>
  <c r="U82" i="19"/>
  <c r="U86" i="19"/>
  <c r="U90" i="19"/>
  <c r="U142" i="19"/>
  <c r="U146" i="19"/>
  <c r="U150" i="19"/>
  <c r="U154" i="19"/>
  <c r="U158" i="19"/>
  <c r="U162" i="19"/>
  <c r="U166" i="19"/>
  <c r="U170" i="19"/>
  <c r="U174" i="19"/>
  <c r="U178" i="19"/>
  <c r="U182" i="19"/>
  <c r="U186" i="19"/>
  <c r="U190" i="19"/>
  <c r="U194" i="19"/>
  <c r="U198" i="19"/>
  <c r="U202" i="19"/>
  <c r="U206" i="19"/>
  <c r="U210" i="19"/>
  <c r="U214" i="19"/>
  <c r="U218" i="19"/>
  <c r="U222" i="19"/>
  <c r="W6" i="15"/>
  <c r="W10" i="15"/>
  <c r="W18" i="15"/>
  <c r="W26" i="15"/>
  <c r="W30" i="15"/>
  <c r="W34" i="15"/>
  <c r="W42" i="15"/>
  <c r="W46" i="15"/>
  <c r="W50" i="15"/>
  <c r="W54" i="15"/>
  <c r="W58" i="15"/>
  <c r="W62" i="15"/>
  <c r="W4" i="22"/>
  <c r="W8" i="22"/>
  <c r="Y2" i="9"/>
  <c r="X3" i="9"/>
  <c r="V2" i="5"/>
  <c r="U3" i="5"/>
  <c r="X2" i="17"/>
  <c r="W3" i="17"/>
  <c r="W4" i="14"/>
  <c r="W8" i="14"/>
  <c r="W12" i="14"/>
  <c r="W20" i="14"/>
  <c r="W24" i="14"/>
  <c r="W36" i="14"/>
  <c r="W40" i="14"/>
  <c r="W44" i="14"/>
  <c r="W48" i="14"/>
  <c r="W52" i="14"/>
  <c r="W6" i="23"/>
  <c r="W10" i="23"/>
  <c r="W14" i="23"/>
  <c r="W18" i="23"/>
  <c r="W22" i="23"/>
  <c r="W26" i="23"/>
  <c r="W30" i="23"/>
  <c r="W34" i="23"/>
  <c r="W38" i="23"/>
  <c r="W42" i="23"/>
  <c r="W46" i="23"/>
  <c r="W50" i="23"/>
  <c r="W54" i="23"/>
  <c r="W58" i="23"/>
  <c r="W62" i="23"/>
  <c r="W66" i="23"/>
  <c r="W70" i="23"/>
  <c r="W74" i="23"/>
  <c r="W78" i="23"/>
  <c r="W82" i="23"/>
  <c r="W86" i="23"/>
  <c r="W90" i="23"/>
  <c r="W138" i="23"/>
  <c r="W142" i="23"/>
  <c r="W146" i="23"/>
  <c r="W150" i="23"/>
  <c r="W154" i="23"/>
  <c r="W158" i="23"/>
  <c r="W162" i="23"/>
  <c r="W166" i="23"/>
  <c r="W170" i="23"/>
  <c r="W174" i="23"/>
  <c r="W178" i="23"/>
  <c r="W182" i="23"/>
  <c r="W186" i="23"/>
  <c r="W190" i="23"/>
  <c r="W194" i="23"/>
  <c r="W198" i="23"/>
  <c r="W202" i="23"/>
  <c r="W206" i="23"/>
  <c r="W210" i="23"/>
  <c r="W214" i="23"/>
  <c r="W218" i="23"/>
  <c r="W222" i="23"/>
  <c r="W4" i="17"/>
  <c r="W8" i="17"/>
  <c r="W12" i="17"/>
  <c r="W16" i="17"/>
  <c r="W20" i="17"/>
  <c r="W24" i="17"/>
  <c r="W28" i="17"/>
  <c r="W32" i="17"/>
  <c r="W40" i="17"/>
  <c r="W4" i="13"/>
  <c r="W8" i="13"/>
  <c r="W12" i="13"/>
  <c r="W16" i="13"/>
  <c r="W20" i="13"/>
  <c r="W24" i="13"/>
  <c r="W28" i="13"/>
  <c r="W32" i="13"/>
  <c r="W36" i="13"/>
  <c r="W40" i="13"/>
  <c r="W44" i="13"/>
  <c r="W48" i="13"/>
  <c r="W52" i="13"/>
  <c r="W56" i="13"/>
  <c r="W60" i="13"/>
  <c r="U5" i="12"/>
  <c r="U9" i="12"/>
  <c r="U13" i="12"/>
  <c r="U17" i="12"/>
  <c r="U21" i="12"/>
  <c r="U25" i="12"/>
  <c r="U29" i="12"/>
  <c r="U33" i="12"/>
  <c r="U37" i="12"/>
  <c r="U41" i="12"/>
  <c r="U45" i="12"/>
  <c r="U49" i="12"/>
  <c r="U53" i="12"/>
  <c r="U57" i="12"/>
  <c r="U61" i="12"/>
  <c r="U65" i="12"/>
  <c r="U69" i="12"/>
  <c r="U73" i="12"/>
  <c r="U77" i="12"/>
  <c r="U81" i="12"/>
  <c r="U85" i="12"/>
  <c r="U89" i="12"/>
  <c r="U141" i="12"/>
  <c r="U145" i="12"/>
  <c r="U149" i="12"/>
  <c r="U153" i="12"/>
  <c r="U157" i="12"/>
  <c r="U161" i="12"/>
  <c r="U165" i="12"/>
  <c r="U169" i="12"/>
  <c r="U173" i="12"/>
  <c r="U177" i="12"/>
  <c r="U181" i="12"/>
  <c r="U185" i="12"/>
  <c r="U189" i="12"/>
  <c r="U193" i="12"/>
  <c r="U197" i="12"/>
  <c r="U201" i="12"/>
  <c r="U205" i="12"/>
  <c r="U209" i="12"/>
  <c r="U213" i="12"/>
  <c r="U217" i="12"/>
  <c r="U221" i="12"/>
  <c r="U7" i="11"/>
  <c r="U11" i="11"/>
  <c r="U15" i="11"/>
  <c r="U19" i="11"/>
  <c r="U23" i="11"/>
  <c r="U27" i="11"/>
  <c r="U31" i="11"/>
  <c r="U35" i="11"/>
  <c r="U39" i="11"/>
  <c r="U43" i="11"/>
  <c r="U47" i="11"/>
  <c r="U51" i="11"/>
  <c r="U55" i="11"/>
  <c r="U59" i="11"/>
  <c r="U63" i="11"/>
  <c r="U67" i="11"/>
  <c r="U71" i="11"/>
  <c r="U75" i="11"/>
  <c r="U79" i="11"/>
  <c r="U83" i="11"/>
  <c r="U87" i="11"/>
  <c r="U139" i="11"/>
  <c r="U143" i="11"/>
  <c r="U147" i="11"/>
  <c r="U151" i="11"/>
  <c r="U155" i="11"/>
  <c r="U159" i="11"/>
  <c r="U163" i="11"/>
  <c r="U167" i="11"/>
  <c r="U171" i="11"/>
  <c r="U175" i="11"/>
  <c r="U179" i="11"/>
  <c r="U183" i="11"/>
  <c r="U187" i="11"/>
  <c r="U191" i="11"/>
  <c r="U195" i="11"/>
  <c r="U199" i="11"/>
  <c r="U203" i="11"/>
  <c r="U207" i="11"/>
  <c r="U211" i="11"/>
  <c r="U215" i="11"/>
  <c r="U219" i="11"/>
  <c r="U138" i="11"/>
  <c r="W5" i="8"/>
  <c r="W9" i="8"/>
  <c r="W13" i="8"/>
  <c r="W17" i="8"/>
  <c r="W21" i="8"/>
  <c r="W25" i="8"/>
  <c r="W29" i="8"/>
  <c r="W33" i="8"/>
  <c r="W37" i="8"/>
  <c r="W41" i="8"/>
  <c r="U6" i="7"/>
  <c r="U14" i="7"/>
  <c r="U22" i="7"/>
  <c r="U30" i="7"/>
  <c r="U38" i="7"/>
  <c r="U70" i="7"/>
  <c r="V2" i="6"/>
  <c r="U3" i="6"/>
  <c r="U7" i="6"/>
  <c r="U11" i="6"/>
  <c r="U15" i="6"/>
  <c r="U19" i="6"/>
  <c r="U23" i="6"/>
  <c r="U27" i="6"/>
  <c r="U31" i="6"/>
  <c r="U35" i="6"/>
  <c r="U39" i="6"/>
  <c r="U43" i="6"/>
  <c r="U47" i="6"/>
  <c r="U51" i="6"/>
  <c r="U55" i="6"/>
  <c r="U59" i="6"/>
  <c r="U63" i="6"/>
  <c r="U67" i="6"/>
  <c r="U71" i="6"/>
  <c r="U75" i="6"/>
  <c r="U79" i="6"/>
  <c r="U4" i="2"/>
  <c r="U8" i="2"/>
  <c r="U12" i="2"/>
  <c r="U16" i="2"/>
  <c r="U20" i="2"/>
  <c r="U24" i="2"/>
  <c r="U28" i="2"/>
  <c r="U32" i="2"/>
  <c r="U36" i="2"/>
  <c r="U40" i="2"/>
  <c r="U158" i="4"/>
  <c r="X24" i="25"/>
  <c r="O49" i="25"/>
  <c r="P49" i="25" s="1"/>
  <c r="U8" i="4"/>
  <c r="U20" i="4"/>
  <c r="U24" i="4"/>
  <c r="U36" i="4"/>
  <c r="U40" i="4"/>
  <c r="U7" i="5"/>
  <c r="U23" i="5"/>
  <c r="U35" i="5"/>
  <c r="U39" i="5"/>
  <c r="U51" i="5"/>
  <c r="U55" i="5"/>
  <c r="U59" i="5"/>
  <c r="U137" i="11"/>
  <c r="U137" i="19"/>
  <c r="U4" i="4"/>
  <c r="U12" i="4"/>
  <c r="U16" i="4"/>
  <c r="U28" i="4"/>
  <c r="U32" i="4"/>
  <c r="U44" i="4"/>
  <c r="U48" i="4"/>
  <c r="U11" i="5"/>
  <c r="U15" i="5"/>
  <c r="U27" i="5"/>
  <c r="U31" i="5"/>
  <c r="U43" i="5"/>
  <c r="U47" i="5"/>
  <c r="V2" i="4"/>
  <c r="U3" i="4"/>
  <c r="V103" i="7"/>
  <c r="U137" i="10"/>
  <c r="W137" i="18"/>
  <c r="W12" i="22"/>
  <c r="W16" i="22"/>
  <c r="W20" i="22"/>
  <c r="W24" i="22"/>
  <c r="W28" i="22"/>
  <c r="W32" i="22"/>
  <c r="W36" i="22"/>
  <c r="W40" i="22"/>
  <c r="W44" i="22"/>
  <c r="W48" i="22"/>
  <c r="W52" i="22"/>
  <c r="W56" i="22"/>
  <c r="W60" i="22"/>
  <c r="W64" i="22"/>
  <c r="W68" i="22"/>
  <c r="W72" i="22"/>
  <c r="W76" i="22"/>
  <c r="W80" i="22"/>
  <c r="W84" i="22"/>
  <c r="W88" i="22"/>
  <c r="W140" i="22"/>
  <c r="W144" i="22"/>
  <c r="W148" i="22"/>
  <c r="W152" i="22"/>
  <c r="W156" i="22"/>
  <c r="W160" i="22"/>
  <c r="W164" i="22"/>
  <c r="W168" i="22"/>
  <c r="W172" i="22"/>
  <c r="W176" i="22"/>
  <c r="W180" i="22"/>
  <c r="W184" i="22"/>
  <c r="W188" i="22"/>
  <c r="W192" i="22"/>
  <c r="W196" i="22"/>
  <c r="W200" i="22"/>
  <c r="W204" i="22"/>
  <c r="W208" i="22"/>
  <c r="W212" i="22"/>
  <c r="W216" i="22"/>
  <c r="W220" i="22"/>
  <c r="W6" i="24"/>
  <c r="W10" i="24"/>
  <c r="W14" i="24"/>
  <c r="W18" i="24"/>
  <c r="W22" i="24"/>
  <c r="W26" i="24"/>
  <c r="W30" i="24"/>
  <c r="W34" i="24"/>
  <c r="W38" i="24"/>
  <c r="W42" i="24"/>
  <c r="W46" i="24"/>
  <c r="W50" i="24"/>
  <c r="W54" i="24"/>
  <c r="W58" i="24"/>
  <c r="W62" i="24"/>
  <c r="W66" i="24"/>
  <c r="W70" i="24"/>
  <c r="W74" i="24"/>
  <c r="W78" i="24"/>
  <c r="W82" i="24"/>
  <c r="W86" i="24"/>
  <c r="W90" i="24"/>
  <c r="W138" i="24"/>
  <c r="W142" i="24"/>
  <c r="W146" i="24"/>
  <c r="W150" i="24"/>
  <c r="W154" i="24"/>
  <c r="W158" i="24"/>
  <c r="W162" i="24"/>
  <c r="W166" i="24"/>
  <c r="W170" i="24"/>
  <c r="W174" i="24"/>
  <c r="W178" i="24"/>
  <c r="W182" i="24"/>
  <c r="W186" i="24"/>
  <c r="W190" i="24"/>
  <c r="W194" i="24"/>
  <c r="W198" i="24"/>
  <c r="W202" i="24"/>
  <c r="W206" i="24"/>
  <c r="W210" i="24"/>
  <c r="W214" i="24"/>
  <c r="W218" i="24"/>
  <c r="W222" i="24"/>
  <c r="U44" i="2"/>
  <c r="U48" i="2"/>
  <c r="V48" i="2" s="1"/>
  <c r="W137" i="23"/>
  <c r="W137" i="22"/>
  <c r="BW34" i="25"/>
  <c r="BX34" i="25" s="1"/>
  <c r="BV49" i="25"/>
  <c r="BV34" i="25"/>
  <c r="X2" i="24"/>
  <c r="W3" i="24"/>
  <c r="W7" i="24"/>
  <c r="W11" i="24"/>
  <c r="W15" i="24"/>
  <c r="W19" i="24"/>
  <c r="W23" i="24"/>
  <c r="W27" i="24"/>
  <c r="W31" i="24"/>
  <c r="W35" i="24"/>
  <c r="W39" i="24"/>
  <c r="W43" i="24"/>
  <c r="W47" i="24"/>
  <c r="W51" i="24"/>
  <c r="W55" i="24"/>
  <c r="W59" i="24"/>
  <c r="W63" i="24"/>
  <c r="W67" i="24"/>
  <c r="W71" i="24"/>
  <c r="W75" i="24"/>
  <c r="W79" i="24"/>
  <c r="W83" i="24"/>
  <c r="W87" i="24"/>
  <c r="W139" i="24"/>
  <c r="W143" i="24"/>
  <c r="W147" i="24"/>
  <c r="W151" i="24"/>
  <c r="W155" i="24"/>
  <c r="W159" i="24"/>
  <c r="W163" i="24"/>
  <c r="W167" i="24"/>
  <c r="W171" i="24"/>
  <c r="W175" i="24"/>
  <c r="W179" i="24"/>
  <c r="W183" i="24"/>
  <c r="W187" i="24"/>
  <c r="W191" i="24"/>
  <c r="W195" i="24"/>
  <c r="W199" i="24"/>
  <c r="W203" i="24"/>
  <c r="W207" i="24"/>
  <c r="W211" i="24"/>
  <c r="W215" i="24"/>
  <c r="W219" i="24"/>
  <c r="W5" i="23"/>
  <c r="W9" i="23"/>
  <c r="W13" i="23"/>
  <c r="W17" i="23"/>
  <c r="W21" i="23"/>
  <c r="W25" i="23"/>
  <c r="W29" i="23"/>
  <c r="W33" i="23"/>
  <c r="W37" i="23"/>
  <c r="W41" i="23"/>
  <c r="W45" i="23"/>
  <c r="W49" i="23"/>
  <c r="W53" i="23"/>
  <c r="W57" i="23"/>
  <c r="W61" i="23"/>
  <c r="W65" i="23"/>
  <c r="W69" i="23"/>
  <c r="W73" i="23"/>
  <c r="W77" i="23"/>
  <c r="W81" i="23"/>
  <c r="W85" i="23"/>
  <c r="W89" i="23"/>
  <c r="W141" i="23"/>
  <c r="W145" i="23"/>
  <c r="W149" i="23"/>
  <c r="W153" i="23"/>
  <c r="W157" i="23"/>
  <c r="W161" i="23"/>
  <c r="W165" i="23"/>
  <c r="W169" i="23"/>
  <c r="W173" i="23"/>
  <c r="W177" i="23"/>
  <c r="W181" i="23"/>
  <c r="W185" i="23"/>
  <c r="W189" i="23"/>
  <c r="W193" i="23"/>
  <c r="W197" i="23"/>
  <c r="W201" i="23"/>
  <c r="W205" i="23"/>
  <c r="W209" i="23"/>
  <c r="W213" i="23"/>
  <c r="W217" i="23"/>
  <c r="W221" i="23"/>
  <c r="BS34" i="25"/>
  <c r="BS49" i="25"/>
  <c r="BT34" i="25"/>
  <c r="BU34" i="25" s="1"/>
  <c r="BP34" i="25"/>
  <c r="BQ34" i="25"/>
  <c r="BR34" i="25" s="1"/>
  <c r="BP49" i="25"/>
  <c r="BQ49" i="25"/>
  <c r="BR49" i="25" s="1"/>
  <c r="W5" i="22"/>
  <c r="W9" i="22"/>
  <c r="W13" i="22"/>
  <c r="W17" i="22"/>
  <c r="W21" i="22"/>
  <c r="W25" i="22"/>
  <c r="W29" i="22"/>
  <c r="W33" i="22"/>
  <c r="W37" i="22"/>
  <c r="W41" i="22"/>
  <c r="W45" i="22"/>
  <c r="W49" i="22"/>
  <c r="W53" i="22"/>
  <c r="W57" i="22"/>
  <c r="W61" i="22"/>
  <c r="W65" i="22"/>
  <c r="W69" i="22"/>
  <c r="W73" i="22"/>
  <c r="W77" i="22"/>
  <c r="W81" i="22"/>
  <c r="W85" i="22"/>
  <c r="W89" i="22"/>
  <c r="W141" i="22"/>
  <c r="W145" i="22"/>
  <c r="W149" i="22"/>
  <c r="W153" i="22"/>
  <c r="W157" i="22"/>
  <c r="W161" i="22"/>
  <c r="W165" i="22"/>
  <c r="W169" i="22"/>
  <c r="W173" i="22"/>
  <c r="W177" i="22"/>
  <c r="W181" i="22"/>
  <c r="W185" i="22"/>
  <c r="W189" i="22"/>
  <c r="W193" i="22"/>
  <c r="W197" i="22"/>
  <c r="W201" i="22"/>
  <c r="W205" i="22"/>
  <c r="W209" i="22"/>
  <c r="W213" i="22"/>
  <c r="W217" i="22"/>
  <c r="W221" i="22"/>
  <c r="BM34" i="25"/>
  <c r="BM49" i="25"/>
  <c r="BN34" i="25"/>
  <c r="BO34" i="25" s="1"/>
  <c r="BN49" i="25"/>
  <c r="BO49" i="25" s="1"/>
  <c r="X2" i="21"/>
  <c r="W3" i="21"/>
  <c r="W7" i="21"/>
  <c r="W11" i="21"/>
  <c r="W15" i="21"/>
  <c r="W19" i="21"/>
  <c r="W23" i="21"/>
  <c r="W27" i="21"/>
  <c r="W31" i="21"/>
  <c r="W35" i="21"/>
  <c r="W39" i="21"/>
  <c r="W43" i="21"/>
  <c r="W47" i="21"/>
  <c r="W51" i="21"/>
  <c r="W55" i="21"/>
  <c r="W59" i="21"/>
  <c r="W63" i="21"/>
  <c r="W67" i="21"/>
  <c r="W71" i="21"/>
  <c r="W75" i="21"/>
  <c r="W79" i="21"/>
  <c r="W83" i="21"/>
  <c r="W87" i="21"/>
  <c r="W139" i="21"/>
  <c r="W143" i="21"/>
  <c r="W147" i="21"/>
  <c r="W151" i="21"/>
  <c r="W155" i="21"/>
  <c r="W159" i="21"/>
  <c r="W163" i="21"/>
  <c r="W167" i="21"/>
  <c r="W171" i="21"/>
  <c r="W175" i="21"/>
  <c r="W179" i="21"/>
  <c r="W183" i="21"/>
  <c r="W187" i="21"/>
  <c r="W191" i="21"/>
  <c r="W195" i="21"/>
  <c r="W199" i="21"/>
  <c r="W203" i="21"/>
  <c r="W207" i="21"/>
  <c r="W211" i="21"/>
  <c r="W215" i="21"/>
  <c r="W219" i="21"/>
  <c r="W138" i="21"/>
  <c r="BJ34" i="25"/>
  <c r="BJ49" i="25"/>
  <c r="BK34" i="25"/>
  <c r="BL34" i="25" s="1"/>
  <c r="BK49" i="25"/>
  <c r="BL49" i="25" s="1"/>
  <c r="V2" i="20"/>
  <c r="U3" i="20"/>
  <c r="U7" i="20"/>
  <c r="U11" i="20"/>
  <c r="U15" i="20"/>
  <c r="U19" i="20"/>
  <c r="U23" i="20"/>
  <c r="U27" i="20"/>
  <c r="U31" i="20"/>
  <c r="U35" i="20"/>
  <c r="U39" i="20"/>
  <c r="U43" i="20"/>
  <c r="U47" i="20"/>
  <c r="U51" i="20"/>
  <c r="U55" i="20"/>
  <c r="U59" i="20"/>
  <c r="U63" i="20"/>
  <c r="U67" i="20"/>
  <c r="U71" i="20"/>
  <c r="U75" i="20"/>
  <c r="U79" i="20"/>
  <c r="U83" i="20"/>
  <c r="U87" i="20"/>
  <c r="U139" i="20"/>
  <c r="U143" i="20"/>
  <c r="U147" i="20"/>
  <c r="U151" i="20"/>
  <c r="U155" i="20"/>
  <c r="U159" i="20"/>
  <c r="U163" i="20"/>
  <c r="U167" i="20"/>
  <c r="U171" i="20"/>
  <c r="U175" i="20"/>
  <c r="U179" i="20"/>
  <c r="U183" i="20"/>
  <c r="U187" i="20"/>
  <c r="U191" i="20"/>
  <c r="U195" i="20"/>
  <c r="U199" i="20"/>
  <c r="U203" i="20"/>
  <c r="U207" i="20"/>
  <c r="U211" i="20"/>
  <c r="U215" i="20"/>
  <c r="U219" i="20"/>
  <c r="U5" i="19"/>
  <c r="U9" i="19"/>
  <c r="U13" i="19"/>
  <c r="U17" i="19"/>
  <c r="U21" i="19"/>
  <c r="U25" i="19"/>
  <c r="U29" i="19"/>
  <c r="U33" i="19"/>
  <c r="U37" i="19"/>
  <c r="U41" i="19"/>
  <c r="U45" i="19"/>
  <c r="U49" i="19"/>
  <c r="U53" i="19"/>
  <c r="U57" i="19"/>
  <c r="U61" i="19"/>
  <c r="U65" i="19"/>
  <c r="U69" i="19"/>
  <c r="U73" i="19"/>
  <c r="U77" i="19"/>
  <c r="U81" i="19"/>
  <c r="U85" i="19"/>
  <c r="U89" i="19"/>
  <c r="U141" i="19"/>
  <c r="U145" i="19"/>
  <c r="U149" i="19"/>
  <c r="U153" i="19"/>
  <c r="U157" i="19"/>
  <c r="U161" i="19"/>
  <c r="U165" i="19"/>
  <c r="U169" i="19"/>
  <c r="U173" i="19"/>
  <c r="U177" i="19"/>
  <c r="U181" i="19"/>
  <c r="U185" i="19"/>
  <c r="U189" i="19"/>
  <c r="U193" i="19"/>
  <c r="U197" i="19"/>
  <c r="U201" i="19"/>
  <c r="U205" i="19"/>
  <c r="U209" i="19"/>
  <c r="U213" i="19"/>
  <c r="U217" i="19"/>
  <c r="U221" i="19"/>
  <c r="BG34" i="25"/>
  <c r="BG49" i="25"/>
  <c r="BH34" i="25"/>
  <c r="BI34" i="25" s="1"/>
  <c r="BH49" i="25"/>
  <c r="BI49" i="25" s="1"/>
  <c r="BD34" i="25"/>
  <c r="BE34" i="25"/>
  <c r="BF34" i="25" s="1"/>
  <c r="BD49" i="25"/>
  <c r="W5" i="18"/>
  <c r="W9" i="18"/>
  <c r="W13" i="18"/>
  <c r="W17" i="18"/>
  <c r="W21" i="18"/>
  <c r="W25" i="18"/>
  <c r="W29" i="18"/>
  <c r="W33" i="18"/>
  <c r="W37" i="18"/>
  <c r="W41" i="18"/>
  <c r="W45" i="18"/>
  <c r="W49" i="18"/>
  <c r="W53" i="18"/>
  <c r="W57" i="18"/>
  <c r="W61" i="18"/>
  <c r="W65" i="18"/>
  <c r="W69" i="18"/>
  <c r="W73" i="18"/>
  <c r="W77" i="18"/>
  <c r="W81" i="18"/>
  <c r="W85" i="18"/>
  <c r="W89" i="18"/>
  <c r="W141" i="18"/>
  <c r="W145" i="18"/>
  <c r="W149" i="18"/>
  <c r="W153" i="18"/>
  <c r="W157" i="18"/>
  <c r="W161" i="18"/>
  <c r="W165" i="18"/>
  <c r="W169" i="18"/>
  <c r="W173" i="18"/>
  <c r="W177" i="18"/>
  <c r="W181" i="18"/>
  <c r="W185" i="18"/>
  <c r="W189" i="18"/>
  <c r="W193" i="18"/>
  <c r="W197" i="18"/>
  <c r="W201" i="18"/>
  <c r="W205" i="18"/>
  <c r="W209" i="18"/>
  <c r="W213" i="18"/>
  <c r="W217" i="18"/>
  <c r="W221" i="18"/>
  <c r="AX34" i="25"/>
  <c r="AX49" i="25"/>
  <c r="AY34" i="25"/>
  <c r="AZ34" i="25" s="1"/>
  <c r="W4" i="16"/>
  <c r="W8" i="16"/>
  <c r="W12" i="16"/>
  <c r="W16" i="16"/>
  <c r="W20" i="16"/>
  <c r="W24" i="16"/>
  <c r="W28" i="16"/>
  <c r="W32" i="16"/>
  <c r="W36" i="16"/>
  <c r="W40" i="16"/>
  <c r="W44" i="16"/>
  <c r="W48" i="16"/>
  <c r="W52" i="16"/>
  <c r="W56" i="16"/>
  <c r="W60" i="16"/>
  <c r="W64" i="16"/>
  <c r="X2" i="16"/>
  <c r="W3" i="16"/>
  <c r="W7" i="16"/>
  <c r="W11" i="16"/>
  <c r="W15" i="16"/>
  <c r="W19" i="16"/>
  <c r="W23" i="16"/>
  <c r="W27" i="16"/>
  <c r="W31" i="16"/>
  <c r="W35" i="16"/>
  <c r="W39" i="16"/>
  <c r="W43" i="16"/>
  <c r="W47" i="16"/>
  <c r="W51" i="16"/>
  <c r="W55" i="16"/>
  <c r="W59" i="16"/>
  <c r="W63" i="16"/>
  <c r="W67" i="16"/>
  <c r="BB34" i="25"/>
  <c r="BC34" i="25" s="1"/>
  <c r="BA34" i="25"/>
  <c r="BA49" i="25"/>
  <c r="W7" i="17"/>
  <c r="W11" i="17"/>
  <c r="W15" i="17"/>
  <c r="W19" i="17"/>
  <c r="W23" i="17"/>
  <c r="W27" i="17"/>
  <c r="W31" i="17"/>
  <c r="W35" i="17"/>
  <c r="W39" i="17"/>
  <c r="W43" i="17"/>
  <c r="W47" i="17"/>
  <c r="W51" i="17"/>
  <c r="W55" i="17"/>
  <c r="W59" i="17"/>
  <c r="W63" i="17"/>
  <c r="W67" i="17"/>
  <c r="W71" i="17"/>
  <c r="W75" i="17"/>
  <c r="W79" i="17"/>
  <c r="W83" i="17"/>
  <c r="W87" i="17"/>
  <c r="W139" i="17"/>
  <c r="W143" i="17"/>
  <c r="W147" i="17"/>
  <c r="W151" i="17"/>
  <c r="W155" i="17"/>
  <c r="W159" i="17"/>
  <c r="W163" i="17"/>
  <c r="W167" i="17"/>
  <c r="W171" i="17"/>
  <c r="W175" i="17"/>
  <c r="W179" i="17"/>
  <c r="W183" i="17"/>
  <c r="W187" i="17"/>
  <c r="W191" i="17"/>
  <c r="W195" i="17"/>
  <c r="W199" i="17"/>
  <c r="W203" i="17"/>
  <c r="W207" i="17"/>
  <c r="W211" i="17"/>
  <c r="W215" i="17"/>
  <c r="W219" i="17"/>
  <c r="W138" i="17"/>
  <c r="W5" i="15"/>
  <c r="W13" i="15"/>
  <c r="W17" i="15"/>
  <c r="W21" i="15"/>
  <c r="W25" i="15"/>
  <c r="W29" i="15"/>
  <c r="W33" i="15"/>
  <c r="W37" i="15"/>
  <c r="W41" i="15"/>
  <c r="W45" i="15"/>
  <c r="W49" i="15"/>
  <c r="W53" i="15"/>
  <c r="W57" i="15"/>
  <c r="W61" i="15"/>
  <c r="W65" i="15"/>
  <c r="AU34" i="25"/>
  <c r="AU49" i="25"/>
  <c r="AV34" i="25"/>
  <c r="AW34" i="25" s="1"/>
  <c r="AR34" i="25"/>
  <c r="AR49" i="25"/>
  <c r="W5" i="14"/>
  <c r="W9" i="14"/>
  <c r="W13" i="14"/>
  <c r="W17" i="14"/>
  <c r="W21" i="14"/>
  <c r="W25" i="14"/>
  <c r="W29" i="14"/>
  <c r="W33" i="14"/>
  <c r="W37" i="14"/>
  <c r="W41" i="14"/>
  <c r="W45" i="14"/>
  <c r="W49" i="14"/>
  <c r="W53" i="14"/>
  <c r="W7" i="13"/>
  <c r="W11" i="13"/>
  <c r="W15" i="13"/>
  <c r="W19" i="13"/>
  <c r="W23" i="13"/>
  <c r="AO34" i="25"/>
  <c r="AO49" i="25"/>
  <c r="AL34" i="25"/>
  <c r="AL49" i="25"/>
  <c r="AM34" i="25"/>
  <c r="AN34" i="25" s="1"/>
  <c r="AM49" i="25"/>
  <c r="AN49" i="25" s="1"/>
  <c r="U4" i="12"/>
  <c r="U8" i="12"/>
  <c r="U12" i="12"/>
  <c r="U16" i="12"/>
  <c r="U20" i="12"/>
  <c r="U24" i="12"/>
  <c r="U28" i="12"/>
  <c r="U32" i="12"/>
  <c r="U36" i="12"/>
  <c r="U40" i="12"/>
  <c r="U44" i="12"/>
  <c r="U48" i="12"/>
  <c r="U52" i="12"/>
  <c r="U56" i="12"/>
  <c r="U60" i="12"/>
  <c r="U64" i="12"/>
  <c r="U68" i="12"/>
  <c r="U72" i="12"/>
  <c r="U76" i="12"/>
  <c r="U80" i="12"/>
  <c r="U84" i="12"/>
  <c r="U88" i="12"/>
  <c r="U140" i="12"/>
  <c r="U144" i="12"/>
  <c r="U148" i="12"/>
  <c r="U152" i="12"/>
  <c r="U156" i="12"/>
  <c r="U160" i="12"/>
  <c r="U164" i="12"/>
  <c r="U168" i="12"/>
  <c r="U172" i="12"/>
  <c r="U176" i="12"/>
  <c r="U180" i="12"/>
  <c r="U184" i="12"/>
  <c r="U188" i="12"/>
  <c r="U192" i="12"/>
  <c r="U196" i="12"/>
  <c r="U200" i="12"/>
  <c r="U204" i="12"/>
  <c r="U208" i="12"/>
  <c r="U212" i="12"/>
  <c r="U216" i="12"/>
  <c r="U220" i="12"/>
  <c r="V2" i="12"/>
  <c r="U3" i="12"/>
  <c r="AI34" i="25"/>
  <c r="AJ34" i="25"/>
  <c r="AK34" i="25" s="1"/>
  <c r="AI49" i="25"/>
  <c r="AJ49" i="25"/>
  <c r="AK49" i="25" s="1"/>
  <c r="U4" i="11"/>
  <c r="U8" i="11"/>
  <c r="U12" i="11"/>
  <c r="U16" i="11"/>
  <c r="U20" i="11"/>
  <c r="U24" i="11"/>
  <c r="U28" i="11"/>
  <c r="U32" i="11"/>
  <c r="U36" i="11"/>
  <c r="U40" i="11"/>
  <c r="U44" i="11"/>
  <c r="U48" i="11"/>
  <c r="U52" i="11"/>
  <c r="U56" i="11"/>
  <c r="U60" i="11"/>
  <c r="U64" i="11"/>
  <c r="U68" i="11"/>
  <c r="U72" i="11"/>
  <c r="U76" i="11"/>
  <c r="U80" i="11"/>
  <c r="U84" i="11"/>
  <c r="U88" i="11"/>
  <c r="U140" i="11"/>
  <c r="U144" i="11"/>
  <c r="U148" i="11"/>
  <c r="U152" i="11"/>
  <c r="U156" i="11"/>
  <c r="U160" i="11"/>
  <c r="U164" i="11"/>
  <c r="U168" i="11"/>
  <c r="U172" i="11"/>
  <c r="U176" i="11"/>
  <c r="U180" i="11"/>
  <c r="U184" i="11"/>
  <c r="U188" i="11"/>
  <c r="U192" i="11"/>
  <c r="U196" i="11"/>
  <c r="U200" i="11"/>
  <c r="U204" i="11"/>
  <c r="U208" i="11"/>
  <c r="U212" i="11"/>
  <c r="U216" i="11"/>
  <c r="U220" i="11"/>
  <c r="U6" i="10"/>
  <c r="U10" i="10"/>
  <c r="U14" i="10"/>
  <c r="U18" i="10"/>
  <c r="U22" i="10"/>
  <c r="U26" i="10"/>
  <c r="U30" i="10"/>
  <c r="U34" i="10"/>
  <c r="U38" i="10"/>
  <c r="U42" i="10"/>
  <c r="U46" i="10"/>
  <c r="U50" i="10"/>
  <c r="U54" i="10"/>
  <c r="U58" i="10"/>
  <c r="U62" i="10"/>
  <c r="U66" i="10"/>
  <c r="U70" i="10"/>
  <c r="U74" i="10"/>
  <c r="U78" i="10"/>
  <c r="U82" i="10"/>
  <c r="U86" i="10"/>
  <c r="U90" i="10"/>
  <c r="U138" i="10"/>
  <c r="U142" i="10"/>
  <c r="U146" i="10"/>
  <c r="U150" i="10"/>
  <c r="U154" i="10"/>
  <c r="U158" i="10"/>
  <c r="U162" i="10"/>
  <c r="U166" i="10"/>
  <c r="U170" i="10"/>
  <c r="U174" i="10"/>
  <c r="U178" i="10"/>
  <c r="U182" i="10"/>
  <c r="U186" i="10"/>
  <c r="U190" i="10"/>
  <c r="U194" i="10"/>
  <c r="U198" i="10"/>
  <c r="U202" i="10"/>
  <c r="U206" i="10"/>
  <c r="U210" i="10"/>
  <c r="U214" i="10"/>
  <c r="U218" i="10"/>
  <c r="U222" i="10"/>
  <c r="AF34" i="25"/>
  <c r="AF49" i="25"/>
  <c r="AG34" i="25"/>
  <c r="AH34" i="25" s="1"/>
  <c r="AG49" i="25"/>
  <c r="AH49" i="25" s="1"/>
  <c r="U5" i="10"/>
  <c r="U9" i="10"/>
  <c r="U13" i="10"/>
  <c r="U17" i="10"/>
  <c r="U21" i="10"/>
  <c r="U25" i="10"/>
  <c r="U29" i="10"/>
  <c r="U33" i="10"/>
  <c r="U37" i="10"/>
  <c r="U41" i="10"/>
  <c r="U45" i="10"/>
  <c r="U49" i="10"/>
  <c r="U53" i="10"/>
  <c r="U57" i="10"/>
  <c r="U61" i="10"/>
  <c r="U65" i="10"/>
  <c r="U69" i="10"/>
  <c r="U73" i="10"/>
  <c r="U77" i="10"/>
  <c r="U81" i="10"/>
  <c r="U85" i="10"/>
  <c r="U89" i="10"/>
  <c r="U141" i="10"/>
  <c r="U145" i="10"/>
  <c r="U149" i="10"/>
  <c r="U153" i="10"/>
  <c r="U157" i="10"/>
  <c r="U161" i="10"/>
  <c r="U165" i="10"/>
  <c r="U169" i="10"/>
  <c r="U173" i="10"/>
  <c r="U177" i="10"/>
  <c r="U181" i="10"/>
  <c r="U185" i="10"/>
  <c r="U189" i="10"/>
  <c r="U193" i="10"/>
  <c r="U197" i="10"/>
  <c r="U201" i="10"/>
  <c r="U205" i="10"/>
  <c r="U209" i="10"/>
  <c r="U213" i="10"/>
  <c r="U217" i="10"/>
  <c r="U221" i="10"/>
  <c r="AC34" i="25"/>
  <c r="AC49" i="25"/>
  <c r="X7" i="9"/>
  <c r="X11" i="9"/>
  <c r="X15" i="9"/>
  <c r="X19" i="9"/>
  <c r="X27" i="9"/>
  <c r="X31" i="9"/>
  <c r="X35" i="9"/>
  <c r="X39" i="9"/>
  <c r="X43" i="9"/>
  <c r="X6" i="9"/>
  <c r="X10" i="9"/>
  <c r="X14" i="9"/>
  <c r="X18" i="9"/>
  <c r="X22" i="9"/>
  <c r="X26" i="9"/>
  <c r="X30" i="9"/>
  <c r="X34" i="9"/>
  <c r="X38" i="9"/>
  <c r="X42" i="9"/>
  <c r="Z34" i="25"/>
  <c r="Z49" i="25"/>
  <c r="X53" i="25"/>
  <c r="Y53" i="25" s="1"/>
  <c r="W34" i="25"/>
  <c r="W49" i="25"/>
  <c r="V2" i="7"/>
  <c r="X19" i="25" s="1"/>
  <c r="Y19" i="25" s="1"/>
  <c r="X54" i="25"/>
  <c r="Y54" i="25" s="1"/>
  <c r="X49" i="25"/>
  <c r="Y49" i="25" s="1"/>
  <c r="U42" i="25"/>
  <c r="T34" i="25"/>
  <c r="T49" i="25"/>
  <c r="U4" i="6"/>
  <c r="U8" i="6"/>
  <c r="U12" i="6"/>
  <c r="U16" i="6"/>
  <c r="U20" i="6"/>
  <c r="U24" i="6"/>
  <c r="U28" i="6"/>
  <c r="U32" i="6"/>
  <c r="U36" i="6"/>
  <c r="U40" i="6"/>
  <c r="U44" i="6"/>
  <c r="U48" i="6"/>
  <c r="U52" i="6"/>
  <c r="U56" i="6"/>
  <c r="U60" i="6"/>
  <c r="U64" i="6"/>
  <c r="U68" i="6"/>
  <c r="U72" i="6"/>
  <c r="U76" i="6"/>
  <c r="U80" i="6"/>
  <c r="U49" i="25"/>
  <c r="V49" i="25" s="1"/>
  <c r="U6" i="5"/>
  <c r="U10" i="5"/>
  <c r="U14" i="5"/>
  <c r="U18" i="5"/>
  <c r="U22" i="5"/>
  <c r="U26" i="5"/>
  <c r="U30" i="5"/>
  <c r="U34" i="5"/>
  <c r="U38" i="5"/>
  <c r="U42" i="5"/>
  <c r="U46" i="5"/>
  <c r="U50" i="5"/>
  <c r="U54" i="5"/>
  <c r="U58" i="5"/>
  <c r="Q34" i="25"/>
  <c r="Q49" i="25"/>
  <c r="R13" i="25"/>
  <c r="R34" i="25"/>
  <c r="S34" i="25" s="1"/>
  <c r="O31" i="25"/>
  <c r="N34" i="25"/>
  <c r="N49" i="25"/>
  <c r="O25" i="25"/>
  <c r="U5" i="4"/>
  <c r="U9" i="4"/>
  <c r="U13" i="4"/>
  <c r="U17" i="4"/>
  <c r="U21" i="4"/>
  <c r="U25" i="4"/>
  <c r="U29" i="4"/>
  <c r="U33" i="4"/>
  <c r="U37" i="4"/>
  <c r="U41" i="4"/>
  <c r="U45" i="4"/>
  <c r="U49" i="4"/>
  <c r="O34" i="25"/>
  <c r="P34" i="25" s="1"/>
  <c r="L20" i="25"/>
  <c r="K34" i="25"/>
  <c r="K49" i="25"/>
  <c r="U4" i="3"/>
  <c r="U8" i="3"/>
  <c r="U12" i="3"/>
  <c r="U16" i="3"/>
  <c r="U20" i="3"/>
  <c r="U28" i="3"/>
  <c r="U32" i="3"/>
  <c r="U36" i="3"/>
  <c r="U40" i="3"/>
  <c r="V40" i="3" s="1"/>
  <c r="V2" i="3"/>
  <c r="U3" i="3"/>
  <c r="U7" i="3"/>
  <c r="U11" i="3"/>
  <c r="U15" i="3"/>
  <c r="U19" i="3"/>
  <c r="U23" i="3"/>
  <c r="U27" i="3"/>
  <c r="U31" i="3"/>
  <c r="U35" i="3"/>
  <c r="L49" i="25"/>
  <c r="M49" i="25" s="1"/>
  <c r="H34" i="25"/>
  <c r="H49" i="25"/>
  <c r="V2" i="2"/>
  <c r="U3" i="2"/>
  <c r="U7" i="2"/>
  <c r="U11" i="2"/>
  <c r="U15" i="2"/>
  <c r="U19" i="2"/>
  <c r="U23" i="2"/>
  <c r="U27" i="2"/>
  <c r="U31" i="2"/>
  <c r="U35" i="2"/>
  <c r="U39" i="2"/>
  <c r="U43" i="2"/>
  <c r="BW38" i="25"/>
  <c r="BW56" i="25"/>
  <c r="BW32" i="25"/>
  <c r="BX32" i="25" s="1"/>
  <c r="BW51" i="25"/>
  <c r="BW23" i="25"/>
  <c r="BW63" i="25"/>
  <c r="BX63" i="25" s="1"/>
  <c r="BW68" i="25"/>
  <c r="BX68" i="25" s="1"/>
  <c r="BW19" i="25"/>
  <c r="BX19" i="25" s="1"/>
  <c r="BV61" i="25"/>
  <c r="BV28" i="25"/>
  <c r="BV15" i="25"/>
  <c r="BV46" i="25"/>
  <c r="BV24" i="25"/>
  <c r="BV30" i="25"/>
  <c r="BV17" i="25"/>
  <c r="BV37" i="25"/>
  <c r="BV48" i="25"/>
  <c r="BV9" i="25"/>
  <c r="BV14" i="25"/>
  <c r="BV70" i="25"/>
  <c r="BV31" i="25"/>
  <c r="BV71" i="25"/>
  <c r="BV57" i="25"/>
  <c r="BV53" i="25"/>
  <c r="BW59" i="25"/>
  <c r="BX59" i="25" s="1"/>
  <c r="BW65" i="25"/>
  <c r="BX65" i="25" s="1"/>
  <c r="BW67" i="25"/>
  <c r="BX67" i="25" s="1"/>
  <c r="BV7" i="25"/>
  <c r="BW61" i="25"/>
  <c r="BX61" i="25" s="1"/>
  <c r="BW28" i="25"/>
  <c r="BW14" i="25"/>
  <c r="BW70" i="25"/>
  <c r="BX70" i="25" s="1"/>
  <c r="BW71" i="25"/>
  <c r="BX71" i="25" s="1"/>
  <c r="BV60" i="25"/>
  <c r="BV42" i="25"/>
  <c r="BV13" i="25"/>
  <c r="BV52" i="25"/>
  <c r="BV35" i="25"/>
  <c r="BV62" i="25"/>
  <c r="BV11" i="25"/>
  <c r="BV66" i="25"/>
  <c r="BV36" i="25"/>
  <c r="BV50" i="25"/>
  <c r="BV10" i="25"/>
  <c r="BV12" i="25"/>
  <c r="BV44" i="25"/>
  <c r="BV43" i="25"/>
  <c r="BV25" i="25"/>
  <c r="BV47" i="25"/>
  <c r="BW55" i="25"/>
  <c r="BX55" i="25" s="1"/>
  <c r="BW64" i="25"/>
  <c r="BX64" i="25" s="1"/>
  <c r="BW69" i="25"/>
  <c r="BX69" i="25" s="1"/>
  <c r="BV38" i="25"/>
  <c r="BW60" i="25"/>
  <c r="BX60" i="25" s="1"/>
  <c r="BV59" i="25"/>
  <c r="BV32" i="25"/>
  <c r="BV23" i="25"/>
  <c r="BV33" i="25"/>
  <c r="BV54" i="25"/>
  <c r="BV21" i="25"/>
  <c r="BV18" i="25"/>
  <c r="BV29" i="25"/>
  <c r="BV56" i="25"/>
  <c r="BV63" i="25"/>
  <c r="BV68" i="25"/>
  <c r="BV19" i="25"/>
  <c r="BW52" i="25"/>
  <c r="BX52" i="25" s="1"/>
  <c r="BW12" i="25"/>
  <c r="BX12" i="25" s="1"/>
  <c r="BW47" i="25"/>
  <c r="BV5" i="25"/>
  <c r="BV8" i="25"/>
  <c r="BV40" i="25"/>
  <c r="BW62" i="25"/>
  <c r="BX62" i="25" s="1"/>
  <c r="BW43" i="25"/>
  <c r="BX43" i="25" s="1"/>
  <c r="BV20" i="25"/>
  <c r="BV41" i="25"/>
  <c r="BV16" i="25"/>
  <c r="BV65" i="25"/>
  <c r="BV67" i="25"/>
  <c r="BV22" i="25"/>
  <c r="BV39" i="25"/>
  <c r="BV27" i="25"/>
  <c r="BV51" i="25"/>
  <c r="BV58" i="25"/>
  <c r="BV6" i="25"/>
  <c r="BV45" i="25"/>
  <c r="BW66" i="25"/>
  <c r="BX66" i="25" s="1"/>
  <c r="BV55" i="25"/>
  <c r="BV64" i="25"/>
  <c r="BV69" i="25"/>
  <c r="BV26" i="25"/>
  <c r="W4" i="24"/>
  <c r="W8" i="24"/>
  <c r="W12" i="24"/>
  <c r="W16" i="24"/>
  <c r="W20" i="24"/>
  <c r="W24" i="24"/>
  <c r="W28" i="24"/>
  <c r="W32" i="24"/>
  <c r="W36" i="24"/>
  <c r="W40" i="24"/>
  <c r="W44" i="24"/>
  <c r="W48" i="24"/>
  <c r="W52" i="24"/>
  <c r="W56" i="24"/>
  <c r="W60" i="24"/>
  <c r="W64" i="24"/>
  <c r="W68" i="24"/>
  <c r="W72" i="24"/>
  <c r="W76" i="24"/>
  <c r="W80" i="24"/>
  <c r="W84" i="24"/>
  <c r="W88" i="24"/>
  <c r="W140" i="24"/>
  <c r="W144" i="24"/>
  <c r="W148" i="24"/>
  <c r="W152" i="24"/>
  <c r="W156" i="24"/>
  <c r="W160" i="24"/>
  <c r="W164" i="24"/>
  <c r="W168" i="24"/>
  <c r="W172" i="24"/>
  <c r="W176" i="24"/>
  <c r="W180" i="24"/>
  <c r="W184" i="24"/>
  <c r="W188" i="24"/>
  <c r="W192" i="24"/>
  <c r="W196" i="24"/>
  <c r="W200" i="24"/>
  <c r="W204" i="24"/>
  <c r="W208" i="24"/>
  <c r="W212" i="24"/>
  <c r="W216" i="24"/>
  <c r="W220" i="24"/>
  <c r="W5" i="24"/>
  <c r="W9" i="24"/>
  <c r="W13" i="24"/>
  <c r="W17" i="24"/>
  <c r="W21" i="24"/>
  <c r="W25" i="24"/>
  <c r="W29" i="24"/>
  <c r="W33" i="24"/>
  <c r="W37" i="24"/>
  <c r="W41" i="24"/>
  <c r="W45" i="24"/>
  <c r="W49" i="24"/>
  <c r="W53" i="24"/>
  <c r="W57" i="24"/>
  <c r="W61" i="24"/>
  <c r="W65" i="24"/>
  <c r="W69" i="24"/>
  <c r="W73" i="24"/>
  <c r="W77" i="24"/>
  <c r="W81" i="24"/>
  <c r="W85" i="24"/>
  <c r="W89" i="24"/>
  <c r="W141" i="24"/>
  <c r="W145" i="24"/>
  <c r="W149" i="24"/>
  <c r="W153" i="24"/>
  <c r="W157" i="24"/>
  <c r="W161" i="24"/>
  <c r="W165" i="24"/>
  <c r="W169" i="24"/>
  <c r="W173" i="24"/>
  <c r="W177" i="24"/>
  <c r="W181" i="24"/>
  <c r="W185" i="24"/>
  <c r="W189" i="24"/>
  <c r="W193" i="24"/>
  <c r="W197" i="24"/>
  <c r="W201" i="24"/>
  <c r="W205" i="24"/>
  <c r="W209" i="24"/>
  <c r="W213" i="24"/>
  <c r="W217" i="24"/>
  <c r="W221" i="24"/>
  <c r="X2" i="23"/>
  <c r="W3" i="23"/>
  <c r="W7" i="23"/>
  <c r="W11" i="23"/>
  <c r="W15" i="23"/>
  <c r="W19" i="23"/>
  <c r="W23" i="23"/>
  <c r="W27" i="23"/>
  <c r="W31" i="23"/>
  <c r="W35" i="23"/>
  <c r="W39" i="23"/>
  <c r="W43" i="23"/>
  <c r="W47" i="23"/>
  <c r="W51" i="23"/>
  <c r="W55" i="23"/>
  <c r="W59" i="23"/>
  <c r="W63" i="23"/>
  <c r="W67" i="23"/>
  <c r="W71" i="23"/>
  <c r="W75" i="23"/>
  <c r="W79" i="23"/>
  <c r="W83" i="23"/>
  <c r="W87" i="23"/>
  <c r="W139" i="23"/>
  <c r="W143" i="23"/>
  <c r="W147" i="23"/>
  <c r="W151" i="23"/>
  <c r="W155" i="23"/>
  <c r="W159" i="23"/>
  <c r="W163" i="23"/>
  <c r="W167" i="23"/>
  <c r="W171" i="23"/>
  <c r="W175" i="23"/>
  <c r="W179" i="23"/>
  <c r="W183" i="23"/>
  <c r="W187" i="23"/>
  <c r="W191" i="23"/>
  <c r="W195" i="23"/>
  <c r="W199" i="23"/>
  <c r="W203" i="23"/>
  <c r="W207" i="23"/>
  <c r="W211" i="23"/>
  <c r="W215" i="23"/>
  <c r="W219" i="23"/>
  <c r="BT60" i="25"/>
  <c r="BU60" i="25" s="1"/>
  <c r="BT52" i="25"/>
  <c r="BU52" i="25" s="1"/>
  <c r="BT62" i="25"/>
  <c r="BU62" i="25" s="1"/>
  <c r="BT66" i="25"/>
  <c r="BU66" i="25" s="1"/>
  <c r="BT12" i="25"/>
  <c r="BU12" i="25" s="1"/>
  <c r="BT47" i="25"/>
  <c r="BS59" i="25"/>
  <c r="BS20" i="25"/>
  <c r="BS55" i="25"/>
  <c r="BS41" i="25"/>
  <c r="BS5" i="25"/>
  <c r="BS16" i="25"/>
  <c r="BS64" i="25"/>
  <c r="BS65" i="25"/>
  <c r="BS8" i="25"/>
  <c r="BS67" i="25"/>
  <c r="BS69" i="25"/>
  <c r="BS22" i="25"/>
  <c r="BS40" i="25"/>
  <c r="BS39" i="25"/>
  <c r="BS26" i="25"/>
  <c r="BS27" i="25"/>
  <c r="BT61" i="25"/>
  <c r="BU61" i="25" s="1"/>
  <c r="BT28" i="25"/>
  <c r="BT14" i="25"/>
  <c r="BT70" i="25"/>
  <c r="BU70" i="25" s="1"/>
  <c r="BT31" i="25"/>
  <c r="BT71" i="25"/>
  <c r="BU71" i="25" s="1"/>
  <c r="BT57" i="25"/>
  <c r="BU57" i="25" s="1"/>
  <c r="BT53" i="25"/>
  <c r="BU53" i="25" s="1"/>
  <c r="BS60" i="25"/>
  <c r="BS42" i="25"/>
  <c r="BS13" i="25"/>
  <c r="BS52" i="25"/>
  <c r="BS35" i="25"/>
  <c r="BS62" i="25"/>
  <c r="BS11" i="25"/>
  <c r="BS66" i="25"/>
  <c r="BS36" i="25"/>
  <c r="BS50" i="25"/>
  <c r="BS10" i="25"/>
  <c r="BS12" i="25"/>
  <c r="BS44" i="25"/>
  <c r="BS43" i="25"/>
  <c r="BS25" i="25"/>
  <c r="BS47" i="25"/>
  <c r="BT59" i="25"/>
  <c r="BU59" i="25" s="1"/>
  <c r="BT55" i="25"/>
  <c r="BU55" i="25" s="1"/>
  <c r="BT64" i="25"/>
  <c r="BU64" i="25" s="1"/>
  <c r="BT65" i="25"/>
  <c r="BU65" i="25" s="1"/>
  <c r="BT67" i="25"/>
  <c r="BU67" i="25" s="1"/>
  <c r="BT69" i="25"/>
  <c r="BU69" i="25" s="1"/>
  <c r="BS38" i="25"/>
  <c r="BS7" i="25"/>
  <c r="BS56" i="25"/>
  <c r="BS32" i="25"/>
  <c r="BS51" i="25"/>
  <c r="BS23" i="25"/>
  <c r="BS63" i="25"/>
  <c r="BS33" i="25"/>
  <c r="BS58" i="25"/>
  <c r="BS54" i="25"/>
  <c r="BS68" i="25"/>
  <c r="BS21" i="25"/>
  <c r="BS6" i="25"/>
  <c r="BS18" i="25"/>
  <c r="BS19" i="25"/>
  <c r="BS29" i="25"/>
  <c r="BS45" i="25"/>
  <c r="BT56" i="25"/>
  <c r="BT63" i="25"/>
  <c r="BU63" i="25" s="1"/>
  <c r="BT68" i="25"/>
  <c r="BU68" i="25" s="1"/>
  <c r="BT19" i="25"/>
  <c r="BU19" i="25" s="1"/>
  <c r="BS28" i="25"/>
  <c r="BS30" i="25"/>
  <c r="BS9" i="25"/>
  <c r="BS71" i="25"/>
  <c r="BT51" i="25"/>
  <c r="BS37" i="25"/>
  <c r="BS53" i="25"/>
  <c r="BT32" i="25"/>
  <c r="BU32" i="25" s="1"/>
  <c r="BS15" i="25"/>
  <c r="BS17" i="25"/>
  <c r="BS14" i="25"/>
  <c r="BS57" i="25"/>
  <c r="BT38" i="25"/>
  <c r="BS46" i="25"/>
  <c r="BT23" i="25"/>
  <c r="BS61" i="25"/>
  <c r="BS24" i="25"/>
  <c r="BS48" i="25"/>
  <c r="BS31" i="25"/>
  <c r="BS70" i="25"/>
  <c r="W4" i="23"/>
  <c r="W8" i="23"/>
  <c r="W12" i="23"/>
  <c r="W16" i="23"/>
  <c r="W20" i="23"/>
  <c r="W24" i="23"/>
  <c r="W28" i="23"/>
  <c r="W32" i="23"/>
  <c r="W36" i="23"/>
  <c r="W40" i="23"/>
  <c r="W44" i="23"/>
  <c r="W48" i="23"/>
  <c r="W52" i="23"/>
  <c r="W56" i="23"/>
  <c r="W60" i="23"/>
  <c r="W64" i="23"/>
  <c r="W68" i="23"/>
  <c r="W72" i="23"/>
  <c r="W76" i="23"/>
  <c r="W80" i="23"/>
  <c r="W84" i="23"/>
  <c r="W88" i="23"/>
  <c r="W140" i="23"/>
  <c r="W144" i="23"/>
  <c r="W148" i="23"/>
  <c r="W152" i="23"/>
  <c r="W156" i="23"/>
  <c r="W160" i="23"/>
  <c r="W164" i="23"/>
  <c r="W168" i="23"/>
  <c r="W172" i="23"/>
  <c r="W176" i="23"/>
  <c r="W180" i="23"/>
  <c r="W184" i="23"/>
  <c r="W188" i="23"/>
  <c r="W192" i="23"/>
  <c r="W196" i="23"/>
  <c r="W200" i="23"/>
  <c r="W204" i="23"/>
  <c r="W208" i="23"/>
  <c r="W212" i="23"/>
  <c r="W216" i="23"/>
  <c r="W220" i="23"/>
  <c r="W6" i="22"/>
  <c r="W10" i="22"/>
  <c r="W14" i="22"/>
  <c r="W18" i="22"/>
  <c r="W22" i="22"/>
  <c r="W26" i="22"/>
  <c r="W30" i="22"/>
  <c r="W34" i="22"/>
  <c r="W38" i="22"/>
  <c r="W42" i="22"/>
  <c r="W46" i="22"/>
  <c r="W50" i="22"/>
  <c r="W54" i="22"/>
  <c r="W58" i="22"/>
  <c r="W62" i="22"/>
  <c r="W66" i="22"/>
  <c r="W70" i="22"/>
  <c r="W74" i="22"/>
  <c r="W78" i="22"/>
  <c r="W82" i="22"/>
  <c r="W86" i="22"/>
  <c r="W90" i="22"/>
  <c r="W138" i="22"/>
  <c r="W142" i="22"/>
  <c r="W146" i="22"/>
  <c r="W150" i="22"/>
  <c r="W154" i="22"/>
  <c r="W158" i="22"/>
  <c r="W162" i="22"/>
  <c r="W166" i="22"/>
  <c r="W170" i="22"/>
  <c r="W174" i="22"/>
  <c r="W178" i="22"/>
  <c r="W182" i="22"/>
  <c r="W186" i="22"/>
  <c r="W190" i="22"/>
  <c r="W194" i="22"/>
  <c r="W198" i="22"/>
  <c r="W202" i="22"/>
  <c r="W206" i="22"/>
  <c r="W210" i="22"/>
  <c r="W214" i="22"/>
  <c r="W218" i="22"/>
  <c r="W222" i="22"/>
  <c r="BQ38" i="25"/>
  <c r="BQ56" i="25"/>
  <c r="BQ32" i="25"/>
  <c r="BR32" i="25" s="1"/>
  <c r="BQ23" i="25"/>
  <c r="BQ63" i="25"/>
  <c r="BR63" i="25" s="1"/>
  <c r="BQ58" i="25"/>
  <c r="BR58" i="25" s="1"/>
  <c r="BQ54" i="25"/>
  <c r="BR54" i="25" s="1"/>
  <c r="BQ68" i="25"/>
  <c r="BR68" i="25" s="1"/>
  <c r="BQ19" i="25"/>
  <c r="BR19" i="25" s="1"/>
  <c r="BP61" i="25"/>
  <c r="BP28" i="25"/>
  <c r="BP15" i="25"/>
  <c r="BP46" i="25"/>
  <c r="BP24" i="25"/>
  <c r="BP30" i="25"/>
  <c r="BP17" i="25"/>
  <c r="BP37" i="25"/>
  <c r="BP48" i="25"/>
  <c r="BP9" i="25"/>
  <c r="BP14" i="25"/>
  <c r="BP70" i="25"/>
  <c r="BP31" i="25"/>
  <c r="BP71" i="25"/>
  <c r="BP57" i="25"/>
  <c r="BP53" i="25"/>
  <c r="BQ64" i="25"/>
  <c r="BR64" i="25" s="1"/>
  <c r="BQ69" i="25"/>
  <c r="BR69" i="25" s="1"/>
  <c r="BQ61" i="25"/>
  <c r="BR61" i="25" s="1"/>
  <c r="BQ46" i="25"/>
  <c r="BR46" i="25" s="1"/>
  <c r="BQ30" i="25"/>
  <c r="BR30" i="25" s="1"/>
  <c r="BQ48" i="25"/>
  <c r="BR48" i="25" s="1"/>
  <c r="BQ14" i="25"/>
  <c r="BQ70" i="25"/>
  <c r="BR70" i="25" s="1"/>
  <c r="BQ71" i="25"/>
  <c r="BR71" i="25" s="1"/>
  <c r="BQ57" i="25"/>
  <c r="BR57" i="25" s="1"/>
  <c r="BP60" i="25"/>
  <c r="BP42" i="25"/>
  <c r="BP13" i="25"/>
  <c r="BP52" i="25"/>
  <c r="BP35" i="25"/>
  <c r="BP62" i="25"/>
  <c r="BP11" i="25"/>
  <c r="BP66" i="25"/>
  <c r="BP36" i="25"/>
  <c r="BP50" i="25"/>
  <c r="BP10" i="25"/>
  <c r="BP12" i="25"/>
  <c r="BP44" i="25"/>
  <c r="BP43" i="25"/>
  <c r="BP25" i="25"/>
  <c r="BP47" i="25"/>
  <c r="BQ59" i="25"/>
  <c r="BR59" i="25" s="1"/>
  <c r="BQ55" i="25"/>
  <c r="BR55" i="25" s="1"/>
  <c r="BQ41" i="25"/>
  <c r="BR41" i="25" s="1"/>
  <c r="BQ65" i="25"/>
  <c r="BR65" i="25" s="1"/>
  <c r="BQ67" i="25"/>
  <c r="BR67" i="25" s="1"/>
  <c r="BQ60" i="25"/>
  <c r="BR60" i="25" s="1"/>
  <c r="BP59" i="25"/>
  <c r="BP55" i="25"/>
  <c r="BP5" i="25"/>
  <c r="BP64" i="25"/>
  <c r="BP8" i="25"/>
  <c r="BP69" i="25"/>
  <c r="BP40" i="25"/>
  <c r="BP26" i="25"/>
  <c r="BQ62" i="25"/>
  <c r="BR62" i="25" s="1"/>
  <c r="BQ27" i="25"/>
  <c r="BP7" i="25"/>
  <c r="BP32" i="25"/>
  <c r="BP23" i="25"/>
  <c r="BP33" i="25"/>
  <c r="BP54" i="25"/>
  <c r="BP21" i="25"/>
  <c r="BP18" i="25"/>
  <c r="BP29" i="25"/>
  <c r="BQ47" i="25"/>
  <c r="BP20" i="25"/>
  <c r="BP41" i="25"/>
  <c r="BP16" i="25"/>
  <c r="BP65" i="25"/>
  <c r="BP67" i="25"/>
  <c r="BP22" i="25"/>
  <c r="BP39" i="25"/>
  <c r="BP27" i="25"/>
  <c r="BP38" i="25"/>
  <c r="BP58" i="25"/>
  <c r="BP45" i="25"/>
  <c r="BQ66" i="25"/>
  <c r="BR66" i="25" s="1"/>
  <c r="BP68" i="25"/>
  <c r="BP6" i="25"/>
  <c r="BP63" i="25"/>
  <c r="BP19" i="25"/>
  <c r="BP56" i="25"/>
  <c r="BP51" i="25"/>
  <c r="X2" i="22"/>
  <c r="BQ5" i="25" s="1"/>
  <c r="W3" i="22"/>
  <c r="W7" i="22"/>
  <c r="W11" i="22"/>
  <c r="W15" i="22"/>
  <c r="W19" i="22"/>
  <c r="W23" i="22"/>
  <c r="W27" i="22"/>
  <c r="W31" i="22"/>
  <c r="W35" i="22"/>
  <c r="W39" i="22"/>
  <c r="W43" i="22"/>
  <c r="W47" i="22"/>
  <c r="W51" i="22"/>
  <c r="W55" i="22"/>
  <c r="W59" i="22"/>
  <c r="W63" i="22"/>
  <c r="W67" i="22"/>
  <c r="W71" i="22"/>
  <c r="W75" i="22"/>
  <c r="W79" i="22"/>
  <c r="W83" i="22"/>
  <c r="W87" i="22"/>
  <c r="W139" i="22"/>
  <c r="W143" i="22"/>
  <c r="W147" i="22"/>
  <c r="W151" i="22"/>
  <c r="W155" i="22"/>
  <c r="W159" i="22"/>
  <c r="W163" i="22"/>
  <c r="W167" i="22"/>
  <c r="W171" i="22"/>
  <c r="W175" i="22"/>
  <c r="W179" i="22"/>
  <c r="W183" i="22"/>
  <c r="W187" i="22"/>
  <c r="W191" i="22"/>
  <c r="W195" i="22"/>
  <c r="W199" i="22"/>
  <c r="W203" i="22"/>
  <c r="W207" i="22"/>
  <c r="W211" i="22"/>
  <c r="W215" i="22"/>
  <c r="W219" i="22"/>
  <c r="W5" i="21"/>
  <c r="W9" i="21"/>
  <c r="W13" i="21"/>
  <c r="W17" i="21"/>
  <c r="W21" i="21"/>
  <c r="W25" i="21"/>
  <c r="W29" i="21"/>
  <c r="W33" i="21"/>
  <c r="W37" i="21"/>
  <c r="W41" i="21"/>
  <c r="W45" i="21"/>
  <c r="W49" i="21"/>
  <c r="W53" i="21"/>
  <c r="W57" i="21"/>
  <c r="W61" i="21"/>
  <c r="W65" i="21"/>
  <c r="W69" i="21"/>
  <c r="W73" i="21"/>
  <c r="W77" i="21"/>
  <c r="W81" i="21"/>
  <c r="W85" i="21"/>
  <c r="W89" i="21"/>
  <c r="W141" i="21"/>
  <c r="W145" i="21"/>
  <c r="W149" i="21"/>
  <c r="W153" i="21"/>
  <c r="W157" i="21"/>
  <c r="W161" i="21"/>
  <c r="W165" i="21"/>
  <c r="W169" i="21"/>
  <c r="W173" i="21"/>
  <c r="W177" i="21"/>
  <c r="W181" i="21"/>
  <c r="W185" i="21"/>
  <c r="W189" i="21"/>
  <c r="W193" i="21"/>
  <c r="W197" i="21"/>
  <c r="W201" i="21"/>
  <c r="W205" i="21"/>
  <c r="W209" i="21"/>
  <c r="W213" i="21"/>
  <c r="W217" i="21"/>
  <c r="W221" i="21"/>
  <c r="BN60" i="25"/>
  <c r="BO60" i="25" s="1"/>
  <c r="BN62" i="25"/>
  <c r="BO62" i="25" s="1"/>
  <c r="BN66" i="25"/>
  <c r="BO66" i="25" s="1"/>
  <c r="BN47" i="25"/>
  <c r="BM59" i="25"/>
  <c r="BM20" i="25"/>
  <c r="BM55" i="25"/>
  <c r="BM41" i="25"/>
  <c r="BM5" i="25"/>
  <c r="BM16" i="25"/>
  <c r="BM64" i="25"/>
  <c r="BM65" i="25"/>
  <c r="BM8" i="25"/>
  <c r="BM67" i="25"/>
  <c r="BM69" i="25"/>
  <c r="BM22" i="25"/>
  <c r="BM40" i="25"/>
  <c r="BM39" i="25"/>
  <c r="BM26" i="25"/>
  <c r="BM27" i="25"/>
  <c r="BN61" i="25"/>
  <c r="BO61" i="25" s="1"/>
  <c r="BN46" i="25"/>
  <c r="BO46" i="25" s="1"/>
  <c r="BN30" i="25"/>
  <c r="BO30" i="25" s="1"/>
  <c r="BN48" i="25"/>
  <c r="BO48" i="25" s="1"/>
  <c r="BN14" i="25"/>
  <c r="BN70" i="25"/>
  <c r="BO70" i="25" s="1"/>
  <c r="BN71" i="25"/>
  <c r="BO71" i="25" s="1"/>
  <c r="BN57" i="25"/>
  <c r="BO57" i="25" s="1"/>
  <c r="BM60" i="25"/>
  <c r="BM42" i="25"/>
  <c r="BM13" i="25"/>
  <c r="BM52" i="25"/>
  <c r="BM35" i="25"/>
  <c r="BM62" i="25"/>
  <c r="BM11" i="25"/>
  <c r="BM66" i="25"/>
  <c r="BM36" i="25"/>
  <c r="BM50" i="25"/>
  <c r="BM10" i="25"/>
  <c r="BM12" i="25"/>
  <c r="BM44" i="25"/>
  <c r="BM43" i="25"/>
  <c r="BM25" i="25"/>
  <c r="BM47" i="25"/>
  <c r="BN59" i="25"/>
  <c r="BO59" i="25" s="1"/>
  <c r="BN55" i="25"/>
  <c r="BO55" i="25" s="1"/>
  <c r="BN41" i="25"/>
  <c r="BO41" i="25" s="1"/>
  <c r="BN64" i="25"/>
  <c r="BO64" i="25" s="1"/>
  <c r="BN65" i="25"/>
  <c r="BO65" i="25" s="1"/>
  <c r="BN67" i="25"/>
  <c r="BO67" i="25" s="1"/>
  <c r="BN69" i="25"/>
  <c r="BO69" i="25" s="1"/>
  <c r="BN27" i="25"/>
  <c r="BM38" i="25"/>
  <c r="BM7" i="25"/>
  <c r="BM56" i="25"/>
  <c r="BM32" i="25"/>
  <c r="BM51" i="25"/>
  <c r="BM23" i="25"/>
  <c r="BM63" i="25"/>
  <c r="BM33" i="25"/>
  <c r="BM58" i="25"/>
  <c r="BM54" i="25"/>
  <c r="BM68" i="25"/>
  <c r="BM21" i="25"/>
  <c r="BM6" i="25"/>
  <c r="BM18" i="25"/>
  <c r="BM19" i="25"/>
  <c r="BM29" i="25"/>
  <c r="BM45" i="25"/>
  <c r="BN56" i="25"/>
  <c r="BN63" i="25"/>
  <c r="BO63" i="25" s="1"/>
  <c r="BN68" i="25"/>
  <c r="BO68" i="25" s="1"/>
  <c r="BN19" i="25"/>
  <c r="BO19" i="25" s="1"/>
  <c r="BM28" i="25"/>
  <c r="BM30" i="25"/>
  <c r="BM9" i="25"/>
  <c r="BM71" i="25"/>
  <c r="BM70" i="25"/>
  <c r="BN32" i="25"/>
  <c r="BO32" i="25" s="1"/>
  <c r="BM15" i="25"/>
  <c r="BM17" i="25"/>
  <c r="BM14" i="25"/>
  <c r="BM57" i="25"/>
  <c r="BM37" i="25"/>
  <c r="BN23" i="25"/>
  <c r="BN54" i="25"/>
  <c r="BO54" i="25" s="1"/>
  <c r="BM61" i="25"/>
  <c r="BM24" i="25"/>
  <c r="BM48" i="25"/>
  <c r="BM31" i="25"/>
  <c r="BN38" i="25"/>
  <c r="BN58" i="25"/>
  <c r="BO58" i="25" s="1"/>
  <c r="BM46" i="25"/>
  <c r="BM53" i="25"/>
  <c r="W6" i="21"/>
  <c r="W10" i="21"/>
  <c r="W14" i="21"/>
  <c r="W18" i="21"/>
  <c r="W22" i="21"/>
  <c r="W26" i="21"/>
  <c r="W30" i="21"/>
  <c r="W34" i="21"/>
  <c r="W38" i="21"/>
  <c r="W42" i="21"/>
  <c r="W46" i="21"/>
  <c r="W50" i="21"/>
  <c r="W54" i="21"/>
  <c r="W58" i="21"/>
  <c r="W62" i="21"/>
  <c r="W66" i="21"/>
  <c r="W70" i="21"/>
  <c r="W74" i="21"/>
  <c r="W78" i="21"/>
  <c r="W82" i="21"/>
  <c r="W86" i="21"/>
  <c r="W90" i="21"/>
  <c r="W142" i="21"/>
  <c r="W146" i="21"/>
  <c r="W150" i="21"/>
  <c r="W154" i="21"/>
  <c r="W158" i="21"/>
  <c r="W162" i="21"/>
  <c r="W166" i="21"/>
  <c r="W170" i="21"/>
  <c r="W174" i="21"/>
  <c r="W178" i="21"/>
  <c r="W182" i="21"/>
  <c r="W186" i="21"/>
  <c r="W190" i="21"/>
  <c r="W194" i="21"/>
  <c r="W198" i="21"/>
  <c r="W202" i="21"/>
  <c r="W206" i="21"/>
  <c r="W210" i="21"/>
  <c r="W214" i="21"/>
  <c r="W218" i="21"/>
  <c r="W222" i="21"/>
  <c r="BK38" i="25"/>
  <c r="BK7" i="25"/>
  <c r="BK56" i="25"/>
  <c r="BK32" i="25"/>
  <c r="BL32" i="25" s="1"/>
  <c r="BK51" i="25"/>
  <c r="BK23" i="25"/>
  <c r="BK63" i="25"/>
  <c r="BL63" i="25" s="1"/>
  <c r="BK33" i="25"/>
  <c r="BK58" i="25"/>
  <c r="BL58" i="25" s="1"/>
  <c r="BK54" i="25"/>
  <c r="BL54" i="25" s="1"/>
  <c r="BK68" i="25"/>
  <c r="BL68" i="25" s="1"/>
  <c r="BK21" i="25"/>
  <c r="BK6" i="25"/>
  <c r="BK18" i="25"/>
  <c r="BK19" i="25"/>
  <c r="BL19" i="25" s="1"/>
  <c r="BK29" i="25"/>
  <c r="BL29" i="25" s="1"/>
  <c r="BK45" i="25"/>
  <c r="BJ61" i="25"/>
  <c r="BJ28" i="25"/>
  <c r="BJ15" i="25"/>
  <c r="BJ46" i="25"/>
  <c r="BJ24" i="25"/>
  <c r="BJ30" i="25"/>
  <c r="BJ17" i="25"/>
  <c r="BJ37" i="25"/>
  <c r="BJ48" i="25"/>
  <c r="BJ9" i="25"/>
  <c r="BJ14" i="25"/>
  <c r="BJ70" i="25"/>
  <c r="BJ31" i="25"/>
  <c r="BJ71" i="25"/>
  <c r="BJ57" i="25"/>
  <c r="BJ53" i="25"/>
  <c r="BK60" i="25"/>
  <c r="BL60" i="25" s="1"/>
  <c r="BK42" i="25"/>
  <c r="BK13" i="25"/>
  <c r="BK35" i="25"/>
  <c r="BK62" i="25"/>
  <c r="BL62" i="25" s="1"/>
  <c r="BK66" i="25"/>
  <c r="BL66" i="25" s="1"/>
  <c r="BK50" i="25"/>
  <c r="BL50" i="25" s="1"/>
  <c r="BK12" i="25"/>
  <c r="BL12" i="25" s="1"/>
  <c r="BK43" i="25"/>
  <c r="BL43" i="25" s="1"/>
  <c r="BK59" i="25"/>
  <c r="BL59" i="25" s="1"/>
  <c r="BK20" i="25"/>
  <c r="BK55" i="25"/>
  <c r="BL55" i="25" s="1"/>
  <c r="BK41" i="25"/>
  <c r="BL41" i="25" s="1"/>
  <c r="BK5" i="25"/>
  <c r="BK16" i="25"/>
  <c r="BK64" i="25"/>
  <c r="BL64" i="25" s="1"/>
  <c r="BK65" i="25"/>
  <c r="BL65" i="25" s="1"/>
  <c r="BK8" i="25"/>
  <c r="BK67" i="25"/>
  <c r="BL67" i="25" s="1"/>
  <c r="BK69" i="25"/>
  <c r="BL69" i="25" s="1"/>
  <c r="BK22" i="25"/>
  <c r="BK40" i="25"/>
  <c r="BK39" i="25"/>
  <c r="BK26" i="25"/>
  <c r="BK27" i="25"/>
  <c r="BJ38" i="25"/>
  <c r="BJ7" i="25"/>
  <c r="BJ56" i="25"/>
  <c r="BJ32" i="25"/>
  <c r="BJ51" i="25"/>
  <c r="BJ23" i="25"/>
  <c r="BJ63" i="25"/>
  <c r="BJ33" i="25"/>
  <c r="BJ58" i="25"/>
  <c r="BJ54" i="25"/>
  <c r="BJ68" i="25"/>
  <c r="BJ21" i="25"/>
  <c r="BJ6" i="25"/>
  <c r="BJ18" i="25"/>
  <c r="BJ19" i="25"/>
  <c r="BJ29" i="25"/>
  <c r="BJ45" i="25"/>
  <c r="BK52" i="25"/>
  <c r="BL52" i="25" s="1"/>
  <c r="BK11" i="25"/>
  <c r="BL11" i="25" s="1"/>
  <c r="BK36" i="25"/>
  <c r="BK10" i="25"/>
  <c r="BK44" i="25"/>
  <c r="BL44" i="25" s="1"/>
  <c r="BK25" i="25"/>
  <c r="BK61" i="25"/>
  <c r="BL61" i="25" s="1"/>
  <c r="BK24" i="25"/>
  <c r="BL24" i="25" s="1"/>
  <c r="BK48" i="25"/>
  <c r="BL48" i="25" s="1"/>
  <c r="BK31" i="25"/>
  <c r="BK53" i="25"/>
  <c r="BL53" i="25" s="1"/>
  <c r="BJ42" i="25"/>
  <c r="BJ52" i="25"/>
  <c r="BJ62" i="25"/>
  <c r="BJ66" i="25"/>
  <c r="BJ50" i="25"/>
  <c r="BJ12" i="25"/>
  <c r="BJ43" i="25"/>
  <c r="BJ47" i="25"/>
  <c r="BK28" i="25"/>
  <c r="BK30" i="25"/>
  <c r="BL30" i="25" s="1"/>
  <c r="BK9" i="25"/>
  <c r="BL9" i="25" s="1"/>
  <c r="BK71" i="25"/>
  <c r="BL71" i="25" s="1"/>
  <c r="BJ59" i="25"/>
  <c r="BJ55" i="25"/>
  <c r="BJ5" i="25"/>
  <c r="BJ64" i="25"/>
  <c r="BJ8" i="25"/>
  <c r="BJ69" i="25"/>
  <c r="BJ40" i="25"/>
  <c r="BJ26" i="25"/>
  <c r="BK15" i="25"/>
  <c r="BK17" i="25"/>
  <c r="BK14" i="25"/>
  <c r="BK57" i="25"/>
  <c r="BL57" i="25" s="1"/>
  <c r="BJ60" i="25"/>
  <c r="BJ13" i="25"/>
  <c r="BJ35" i="25"/>
  <c r="BJ11" i="25"/>
  <c r="BJ36" i="25"/>
  <c r="BJ10" i="25"/>
  <c r="BJ44" i="25"/>
  <c r="BJ25" i="25"/>
  <c r="BK70" i="25"/>
  <c r="BL70" i="25" s="1"/>
  <c r="BJ20" i="25"/>
  <c r="BJ16" i="25"/>
  <c r="BJ67" i="25"/>
  <c r="BJ39" i="25"/>
  <c r="BK46" i="25"/>
  <c r="BL46" i="25" s="1"/>
  <c r="BK37" i="25"/>
  <c r="BL37" i="25" s="1"/>
  <c r="BK47" i="25"/>
  <c r="BJ41" i="25"/>
  <c r="BJ65" i="25"/>
  <c r="BJ22" i="25"/>
  <c r="BJ27" i="25"/>
  <c r="U4" i="20"/>
  <c r="U8" i="20"/>
  <c r="U12" i="20"/>
  <c r="U16" i="20"/>
  <c r="U20" i="20"/>
  <c r="U24" i="20"/>
  <c r="U28" i="20"/>
  <c r="U32" i="20"/>
  <c r="U36" i="20"/>
  <c r="U40" i="20"/>
  <c r="U44" i="20"/>
  <c r="U48" i="20"/>
  <c r="U52" i="20"/>
  <c r="U56" i="20"/>
  <c r="U60" i="20"/>
  <c r="U64" i="20"/>
  <c r="U68" i="20"/>
  <c r="U72" i="20"/>
  <c r="U76" i="20"/>
  <c r="U80" i="20"/>
  <c r="U84" i="20"/>
  <c r="U88" i="20"/>
  <c r="U140" i="20"/>
  <c r="U144" i="20"/>
  <c r="U148" i="20"/>
  <c r="U152" i="20"/>
  <c r="U156" i="20"/>
  <c r="U160" i="20"/>
  <c r="U164" i="20"/>
  <c r="U168" i="20"/>
  <c r="U172" i="20"/>
  <c r="U176" i="20"/>
  <c r="U180" i="20"/>
  <c r="U184" i="20"/>
  <c r="U188" i="20"/>
  <c r="U192" i="20"/>
  <c r="U196" i="20"/>
  <c r="U200" i="20"/>
  <c r="U204" i="20"/>
  <c r="U208" i="20"/>
  <c r="U212" i="20"/>
  <c r="U216" i="20"/>
  <c r="U220" i="20"/>
  <c r="U5" i="20"/>
  <c r="U9" i="20"/>
  <c r="U13" i="20"/>
  <c r="U17" i="20"/>
  <c r="U21" i="20"/>
  <c r="U25" i="20"/>
  <c r="U29" i="20"/>
  <c r="U33" i="20"/>
  <c r="U37" i="20"/>
  <c r="U41" i="20"/>
  <c r="U45" i="20"/>
  <c r="U49" i="20"/>
  <c r="U53" i="20"/>
  <c r="U57" i="20"/>
  <c r="U61" i="20"/>
  <c r="U65" i="20"/>
  <c r="U69" i="20"/>
  <c r="U73" i="20"/>
  <c r="U77" i="20"/>
  <c r="U81" i="20"/>
  <c r="U85" i="20"/>
  <c r="U89" i="20"/>
  <c r="U141" i="20"/>
  <c r="U145" i="20"/>
  <c r="U149" i="20"/>
  <c r="U153" i="20"/>
  <c r="U157" i="20"/>
  <c r="U161" i="20"/>
  <c r="U165" i="20"/>
  <c r="U169" i="20"/>
  <c r="U173" i="20"/>
  <c r="U177" i="20"/>
  <c r="U181" i="20"/>
  <c r="U185" i="20"/>
  <c r="U189" i="20"/>
  <c r="U193" i="20"/>
  <c r="U197" i="20"/>
  <c r="U201" i="20"/>
  <c r="U205" i="20"/>
  <c r="U209" i="20"/>
  <c r="U213" i="20"/>
  <c r="U217" i="20"/>
  <c r="U221" i="20"/>
  <c r="V2" i="19"/>
  <c r="U3" i="19"/>
  <c r="U7" i="19"/>
  <c r="U11" i="19"/>
  <c r="U15" i="19"/>
  <c r="U19" i="19"/>
  <c r="U23" i="19"/>
  <c r="U27" i="19"/>
  <c r="U31" i="19"/>
  <c r="U35" i="19"/>
  <c r="U39" i="19"/>
  <c r="U43" i="19"/>
  <c r="U47" i="19"/>
  <c r="U51" i="19"/>
  <c r="U55" i="19"/>
  <c r="U59" i="19"/>
  <c r="U63" i="19"/>
  <c r="U67" i="19"/>
  <c r="U71" i="19"/>
  <c r="U75" i="19"/>
  <c r="U79" i="19"/>
  <c r="U83" i="19"/>
  <c r="U87" i="19"/>
  <c r="U139" i="19"/>
  <c r="U143" i="19"/>
  <c r="U147" i="19"/>
  <c r="U151" i="19"/>
  <c r="U155" i="19"/>
  <c r="U159" i="19"/>
  <c r="U163" i="19"/>
  <c r="U167" i="19"/>
  <c r="U171" i="19"/>
  <c r="U175" i="19"/>
  <c r="U179" i="19"/>
  <c r="U183" i="19"/>
  <c r="U187" i="19"/>
  <c r="U191" i="19"/>
  <c r="U195" i="19"/>
  <c r="U199" i="19"/>
  <c r="U203" i="19"/>
  <c r="U207" i="19"/>
  <c r="U211" i="19"/>
  <c r="U215" i="19"/>
  <c r="U219" i="19"/>
  <c r="BH60" i="25"/>
  <c r="BI60" i="25" s="1"/>
  <c r="BH42" i="25"/>
  <c r="BH13" i="25"/>
  <c r="BH52" i="25"/>
  <c r="BI52" i="25" s="1"/>
  <c r="BH35" i="25"/>
  <c r="BH62" i="25"/>
  <c r="BI62" i="25" s="1"/>
  <c r="BH11" i="25"/>
  <c r="BI11" i="25" s="1"/>
  <c r="BH66" i="25"/>
  <c r="BI66" i="25" s="1"/>
  <c r="BH36" i="25"/>
  <c r="BH50" i="25"/>
  <c r="BI50" i="25" s="1"/>
  <c r="BH10" i="25"/>
  <c r="BH12" i="25"/>
  <c r="BI12" i="25" s="1"/>
  <c r="BH44" i="25"/>
  <c r="BI44" i="25" s="1"/>
  <c r="BH43" i="25"/>
  <c r="BI43" i="25" s="1"/>
  <c r="BH25" i="25"/>
  <c r="BH47" i="25"/>
  <c r="BG59" i="25"/>
  <c r="BG20" i="25"/>
  <c r="BG55" i="25"/>
  <c r="BG41" i="25"/>
  <c r="BG5" i="25"/>
  <c r="BG16" i="25"/>
  <c r="BG64" i="25"/>
  <c r="BG65" i="25"/>
  <c r="BG8" i="25"/>
  <c r="BG67" i="25"/>
  <c r="BG69" i="25"/>
  <c r="BG22" i="25"/>
  <c r="BG40" i="25"/>
  <c r="BG39" i="25"/>
  <c r="BG26" i="25"/>
  <c r="BG27" i="25"/>
  <c r="BH23" i="25"/>
  <c r="BH58" i="25"/>
  <c r="BI58" i="25" s="1"/>
  <c r="BH68" i="25"/>
  <c r="BI68" i="25" s="1"/>
  <c r="BH6" i="25"/>
  <c r="BH19" i="25"/>
  <c r="BI19" i="25" s="1"/>
  <c r="BH61" i="25"/>
  <c r="BI61" i="25" s="1"/>
  <c r="BH28" i="25"/>
  <c r="BH15" i="25"/>
  <c r="BH46" i="25"/>
  <c r="BI46" i="25" s="1"/>
  <c r="BH24" i="25"/>
  <c r="BI24" i="25" s="1"/>
  <c r="BH30" i="25"/>
  <c r="BI30" i="25" s="1"/>
  <c r="BH17" i="25"/>
  <c r="BH37" i="25"/>
  <c r="BI37" i="25" s="1"/>
  <c r="BH48" i="25"/>
  <c r="BI48" i="25" s="1"/>
  <c r="BH9" i="25"/>
  <c r="BI9" i="25" s="1"/>
  <c r="BH14" i="25"/>
  <c r="BH70" i="25"/>
  <c r="BI70" i="25" s="1"/>
  <c r="BH31" i="25"/>
  <c r="BH71" i="25"/>
  <c r="BI71" i="25" s="1"/>
  <c r="BH57" i="25"/>
  <c r="BI57" i="25" s="1"/>
  <c r="BH53" i="25"/>
  <c r="BI53" i="25" s="1"/>
  <c r="BG60" i="25"/>
  <c r="BG42" i="25"/>
  <c r="BG13" i="25"/>
  <c r="BG52" i="25"/>
  <c r="BG35" i="25"/>
  <c r="BG62" i="25"/>
  <c r="BG11" i="25"/>
  <c r="BG66" i="25"/>
  <c r="BG36" i="25"/>
  <c r="BG50" i="25"/>
  <c r="BG10" i="25"/>
  <c r="BG12" i="25"/>
  <c r="BG44" i="25"/>
  <c r="BG43" i="25"/>
  <c r="BG25" i="25"/>
  <c r="BG47" i="25"/>
  <c r="BH38" i="25"/>
  <c r="BH7" i="25"/>
  <c r="BH56" i="25"/>
  <c r="BH32" i="25"/>
  <c r="BI32" i="25" s="1"/>
  <c r="BH51" i="25"/>
  <c r="BH63" i="25"/>
  <c r="BI63" i="25" s="1"/>
  <c r="BH33" i="25"/>
  <c r="BH54" i="25"/>
  <c r="BI54" i="25" s="1"/>
  <c r="BH21" i="25"/>
  <c r="BH18" i="25"/>
  <c r="BH55" i="25"/>
  <c r="BI55" i="25" s="1"/>
  <c r="BH64" i="25"/>
  <c r="BI64" i="25" s="1"/>
  <c r="BH69" i="25"/>
  <c r="BI69" i="25" s="1"/>
  <c r="BH26" i="25"/>
  <c r="BG38" i="25"/>
  <c r="BG56" i="25"/>
  <c r="BG51" i="25"/>
  <c r="BG63" i="25"/>
  <c r="BG58" i="25"/>
  <c r="BG68" i="25"/>
  <c r="BG6" i="25"/>
  <c r="BG19" i="25"/>
  <c r="BG45" i="25"/>
  <c r="BH41" i="25"/>
  <c r="BI41" i="25" s="1"/>
  <c r="BH65" i="25"/>
  <c r="BI65" i="25" s="1"/>
  <c r="BH22" i="25"/>
  <c r="BH29" i="25"/>
  <c r="BI29" i="25" s="1"/>
  <c r="BG61" i="25"/>
  <c r="BG15" i="25"/>
  <c r="BG24" i="25"/>
  <c r="BG17" i="25"/>
  <c r="BG48" i="25"/>
  <c r="BG14" i="25"/>
  <c r="BG31" i="25"/>
  <c r="BG57" i="25"/>
  <c r="BH59" i="25"/>
  <c r="BI59" i="25" s="1"/>
  <c r="BH5" i="25"/>
  <c r="BH8" i="25"/>
  <c r="BH40" i="25"/>
  <c r="BH27" i="25"/>
  <c r="BG7" i="25"/>
  <c r="BG32" i="25"/>
  <c r="BG23" i="25"/>
  <c r="BG33" i="25"/>
  <c r="BG54" i="25"/>
  <c r="BG21" i="25"/>
  <c r="BG18" i="25"/>
  <c r="BG29" i="25"/>
  <c r="BH67" i="25"/>
  <c r="BI67" i="25" s="1"/>
  <c r="BG46" i="25"/>
  <c r="BG70" i="25"/>
  <c r="BH16" i="25"/>
  <c r="BG28" i="25"/>
  <c r="BG9" i="25"/>
  <c r="BH39" i="25"/>
  <c r="BG30" i="25"/>
  <c r="BG71" i="25"/>
  <c r="BH20" i="25"/>
  <c r="BH45" i="25"/>
  <c r="BG37" i="25"/>
  <c r="BG53" i="25"/>
  <c r="U4" i="19"/>
  <c r="U8" i="19"/>
  <c r="U12" i="19"/>
  <c r="U16" i="19"/>
  <c r="U20" i="19"/>
  <c r="U24" i="19"/>
  <c r="U28" i="19"/>
  <c r="U32" i="19"/>
  <c r="U36" i="19"/>
  <c r="U40" i="19"/>
  <c r="U44" i="19"/>
  <c r="U48" i="19"/>
  <c r="U52" i="19"/>
  <c r="U56" i="19"/>
  <c r="U60" i="19"/>
  <c r="U64" i="19"/>
  <c r="U68" i="19"/>
  <c r="U72" i="19"/>
  <c r="U76" i="19"/>
  <c r="U80" i="19"/>
  <c r="U84" i="19"/>
  <c r="U88" i="19"/>
  <c r="U140" i="19"/>
  <c r="U144" i="19"/>
  <c r="U148" i="19"/>
  <c r="U152" i="19"/>
  <c r="U156" i="19"/>
  <c r="U160" i="19"/>
  <c r="U164" i="19"/>
  <c r="U168" i="19"/>
  <c r="U172" i="19"/>
  <c r="U176" i="19"/>
  <c r="U180" i="19"/>
  <c r="U184" i="19"/>
  <c r="U188" i="19"/>
  <c r="U192" i="19"/>
  <c r="U196" i="19"/>
  <c r="U200" i="19"/>
  <c r="U204" i="19"/>
  <c r="U208" i="19"/>
  <c r="U212" i="19"/>
  <c r="U216" i="19"/>
  <c r="U220" i="19"/>
  <c r="W6" i="18"/>
  <c r="W10" i="18"/>
  <c r="W14" i="18"/>
  <c r="W18" i="18"/>
  <c r="W22" i="18"/>
  <c r="W26" i="18"/>
  <c r="W30" i="18"/>
  <c r="W34" i="18"/>
  <c r="W38" i="18"/>
  <c r="W42" i="18"/>
  <c r="W46" i="18"/>
  <c r="W50" i="18"/>
  <c r="W54" i="18"/>
  <c r="W58" i="18"/>
  <c r="W62" i="18"/>
  <c r="W66" i="18"/>
  <c r="W70" i="18"/>
  <c r="W74" i="18"/>
  <c r="W78" i="18"/>
  <c r="W82" i="18"/>
  <c r="W86" i="18"/>
  <c r="W90" i="18"/>
  <c r="W138" i="18"/>
  <c r="W142" i="18"/>
  <c r="W146" i="18"/>
  <c r="W150" i="18"/>
  <c r="W154" i="18"/>
  <c r="W158" i="18"/>
  <c r="W162" i="18"/>
  <c r="W166" i="18"/>
  <c r="W170" i="18"/>
  <c r="W174" i="18"/>
  <c r="W178" i="18"/>
  <c r="W182" i="18"/>
  <c r="W186" i="18"/>
  <c r="W190" i="18"/>
  <c r="W194" i="18"/>
  <c r="W198" i="18"/>
  <c r="W202" i="18"/>
  <c r="W206" i="18"/>
  <c r="W210" i="18"/>
  <c r="W214" i="18"/>
  <c r="W218" i="18"/>
  <c r="W222" i="18"/>
  <c r="BE38" i="25"/>
  <c r="BE56" i="25"/>
  <c r="BE32" i="25"/>
  <c r="BF32" i="25" s="1"/>
  <c r="BE23" i="25"/>
  <c r="BE63" i="25"/>
  <c r="BF63" i="25" s="1"/>
  <c r="BE58" i="25"/>
  <c r="BF58" i="25" s="1"/>
  <c r="BE68" i="25"/>
  <c r="BF68" i="25" s="1"/>
  <c r="BE19" i="25"/>
  <c r="BF19" i="25" s="1"/>
  <c r="BE29" i="25"/>
  <c r="BF29" i="25" s="1"/>
  <c r="BD61" i="25"/>
  <c r="BD28" i="25"/>
  <c r="BD15" i="25"/>
  <c r="BD46" i="25"/>
  <c r="BD24" i="25"/>
  <c r="BD30" i="25"/>
  <c r="BD17" i="25"/>
  <c r="BD37" i="25"/>
  <c r="BD48" i="25"/>
  <c r="BD9" i="25"/>
  <c r="BD14" i="25"/>
  <c r="BD70" i="25"/>
  <c r="BD31" i="25"/>
  <c r="BD71" i="25"/>
  <c r="BD57" i="25"/>
  <c r="BD53" i="25"/>
  <c r="BE59" i="25"/>
  <c r="BF59" i="25" s="1"/>
  <c r="BE64" i="25"/>
  <c r="BF64" i="25" s="1"/>
  <c r="BE69" i="25"/>
  <c r="BF69" i="25" s="1"/>
  <c r="BE61" i="25"/>
  <c r="BF61" i="25" s="1"/>
  <c r="BE14" i="25"/>
  <c r="BE70" i="25"/>
  <c r="BF70" i="25" s="1"/>
  <c r="BE71" i="25"/>
  <c r="BF71" i="25" s="1"/>
  <c r="BE57" i="25"/>
  <c r="BF57" i="25" s="1"/>
  <c r="BD60" i="25"/>
  <c r="BD42" i="25"/>
  <c r="BD13" i="25"/>
  <c r="BD52" i="25"/>
  <c r="BD35" i="25"/>
  <c r="BD62" i="25"/>
  <c r="BD11" i="25"/>
  <c r="BD66" i="25"/>
  <c r="BD36" i="25"/>
  <c r="BD50" i="25"/>
  <c r="BD10" i="25"/>
  <c r="BD12" i="25"/>
  <c r="BD44" i="25"/>
  <c r="BD43" i="25"/>
  <c r="BD25" i="25"/>
  <c r="BD47" i="25"/>
  <c r="BE55" i="25"/>
  <c r="BF55" i="25" s="1"/>
  <c r="BE16" i="25"/>
  <c r="BE65" i="25"/>
  <c r="BF65" i="25" s="1"/>
  <c r="BE67" i="25"/>
  <c r="BF67" i="25" s="1"/>
  <c r="BE60" i="25"/>
  <c r="BF60" i="25" s="1"/>
  <c r="BD38" i="25"/>
  <c r="BD56" i="25"/>
  <c r="BD51" i="25"/>
  <c r="BD63" i="25"/>
  <c r="BD58" i="25"/>
  <c r="BD68" i="25"/>
  <c r="BD6" i="25"/>
  <c r="BD19" i="25"/>
  <c r="BD45" i="25"/>
  <c r="BE62" i="25"/>
  <c r="BF62" i="25" s="1"/>
  <c r="BD55" i="25"/>
  <c r="BD64" i="25"/>
  <c r="BD69" i="25"/>
  <c r="BD26" i="25"/>
  <c r="BE25" i="25"/>
  <c r="BD32" i="25"/>
  <c r="BD23" i="25"/>
  <c r="BD54" i="25"/>
  <c r="BD18" i="25"/>
  <c r="BE66" i="25"/>
  <c r="BF66" i="25" s="1"/>
  <c r="BE47" i="25"/>
  <c r="BD20" i="25"/>
  <c r="BD41" i="25"/>
  <c r="BD16" i="25"/>
  <c r="BD65" i="25"/>
  <c r="BD67" i="25"/>
  <c r="BD22" i="25"/>
  <c r="BD39" i="25"/>
  <c r="BD27" i="25"/>
  <c r="BD59" i="25"/>
  <c r="BD5" i="25"/>
  <c r="BD8" i="25"/>
  <c r="BD40" i="25"/>
  <c r="BD7" i="25"/>
  <c r="BD33" i="25"/>
  <c r="BD21" i="25"/>
  <c r="BD29" i="25"/>
  <c r="X2" i="18"/>
  <c r="W3" i="18"/>
  <c r="W7" i="18"/>
  <c r="W11" i="18"/>
  <c r="W15" i="18"/>
  <c r="W19" i="18"/>
  <c r="W23" i="18"/>
  <c r="W27" i="18"/>
  <c r="W31" i="18"/>
  <c r="W35" i="18"/>
  <c r="W39" i="18"/>
  <c r="W43" i="18"/>
  <c r="W47" i="18"/>
  <c r="W51" i="18"/>
  <c r="W55" i="18"/>
  <c r="W59" i="18"/>
  <c r="W63" i="18"/>
  <c r="W67" i="18"/>
  <c r="W71" i="18"/>
  <c r="W75" i="18"/>
  <c r="W79" i="18"/>
  <c r="W83" i="18"/>
  <c r="W87" i="18"/>
  <c r="W139" i="18"/>
  <c r="W143" i="18"/>
  <c r="W147" i="18"/>
  <c r="W151" i="18"/>
  <c r="W155" i="18"/>
  <c r="W159" i="18"/>
  <c r="W163" i="18"/>
  <c r="W167" i="18"/>
  <c r="W171" i="18"/>
  <c r="W175" i="18"/>
  <c r="W179" i="18"/>
  <c r="W183" i="18"/>
  <c r="W187" i="18"/>
  <c r="W191" i="18"/>
  <c r="W195" i="18"/>
  <c r="W199" i="18"/>
  <c r="W203" i="18"/>
  <c r="W207" i="18"/>
  <c r="W211" i="18"/>
  <c r="W215" i="18"/>
  <c r="W219" i="18"/>
  <c r="W5" i="17"/>
  <c r="W9" i="17"/>
  <c r="W13" i="17"/>
  <c r="W17" i="17"/>
  <c r="W21" i="17"/>
  <c r="W25" i="17"/>
  <c r="W29" i="17"/>
  <c r="W33" i="17"/>
  <c r="W37" i="17"/>
  <c r="W41" i="17"/>
  <c r="W45" i="17"/>
  <c r="W49" i="17"/>
  <c r="W53" i="17"/>
  <c r="W57" i="17"/>
  <c r="W61" i="17"/>
  <c r="W65" i="17"/>
  <c r="W69" i="17"/>
  <c r="W73" i="17"/>
  <c r="W77" i="17"/>
  <c r="W81" i="17"/>
  <c r="W85" i="17"/>
  <c r="W89" i="17"/>
  <c r="W141" i="17"/>
  <c r="W145" i="17"/>
  <c r="W149" i="17"/>
  <c r="W153" i="17"/>
  <c r="W157" i="17"/>
  <c r="W161" i="17"/>
  <c r="W165" i="17"/>
  <c r="W169" i="17"/>
  <c r="W173" i="17"/>
  <c r="W177" i="17"/>
  <c r="W181" i="17"/>
  <c r="W185" i="17"/>
  <c r="W189" i="17"/>
  <c r="W193" i="17"/>
  <c r="W197" i="17"/>
  <c r="W201" i="17"/>
  <c r="W205" i="17"/>
  <c r="W209" i="17"/>
  <c r="W213" i="17"/>
  <c r="W217" i="17"/>
  <c r="W221" i="17"/>
  <c r="BB60" i="25"/>
  <c r="BC60" i="25" s="1"/>
  <c r="BB62" i="25"/>
  <c r="BC62" i="25" s="1"/>
  <c r="BB66" i="25"/>
  <c r="BC66" i="25" s="1"/>
  <c r="BB47" i="25"/>
  <c r="BA59" i="25"/>
  <c r="BA20" i="25"/>
  <c r="BA55" i="25"/>
  <c r="BA41" i="25"/>
  <c r="BA5" i="25"/>
  <c r="BA16" i="25"/>
  <c r="BA64" i="25"/>
  <c r="BA65" i="25"/>
  <c r="BA8" i="25"/>
  <c r="BA67" i="25"/>
  <c r="BA69" i="25"/>
  <c r="BA22" i="25"/>
  <c r="BA40" i="25"/>
  <c r="BA39" i="25"/>
  <c r="BA26" i="25"/>
  <c r="BA27" i="25"/>
  <c r="BB70" i="25"/>
  <c r="BC70" i="25" s="1"/>
  <c r="BB38" i="25"/>
  <c r="BB56" i="25"/>
  <c r="BB32" i="25"/>
  <c r="BC32" i="25" s="1"/>
  <c r="BB23" i="25"/>
  <c r="BB63" i="25"/>
  <c r="BC63" i="25" s="1"/>
  <c r="BB58" i="25"/>
  <c r="BC58" i="25" s="1"/>
  <c r="BB68" i="25"/>
  <c r="BC68" i="25" s="1"/>
  <c r="BB19" i="25"/>
  <c r="BC19" i="25" s="1"/>
  <c r="BA61" i="25"/>
  <c r="BA28" i="25"/>
  <c r="BA15" i="25"/>
  <c r="BA46" i="25"/>
  <c r="BA24" i="25"/>
  <c r="BA30" i="25"/>
  <c r="BA17" i="25"/>
  <c r="BA37" i="25"/>
  <c r="BA48" i="25"/>
  <c r="BA9" i="25"/>
  <c r="BA14" i="25"/>
  <c r="BA70" i="25"/>
  <c r="BA31" i="25"/>
  <c r="BA71" i="25"/>
  <c r="BA57" i="25"/>
  <c r="BA53" i="25"/>
  <c r="BB61" i="25"/>
  <c r="BC61" i="25" s="1"/>
  <c r="BB59" i="25"/>
  <c r="BC59" i="25" s="1"/>
  <c r="BB55" i="25"/>
  <c r="BC55" i="25" s="1"/>
  <c r="BB64" i="25"/>
  <c r="BC64" i="25" s="1"/>
  <c r="BB65" i="25"/>
  <c r="BC65" i="25" s="1"/>
  <c r="BB67" i="25"/>
  <c r="BC67" i="25" s="1"/>
  <c r="BB69" i="25"/>
  <c r="BC69" i="25" s="1"/>
  <c r="BA38" i="25"/>
  <c r="BA7" i="25"/>
  <c r="BA56" i="25"/>
  <c r="BA32" i="25"/>
  <c r="BA51" i="25"/>
  <c r="BA23" i="25"/>
  <c r="BA63" i="25"/>
  <c r="BA33" i="25"/>
  <c r="BA58" i="25"/>
  <c r="BA54" i="25"/>
  <c r="BA68" i="25"/>
  <c r="BA21" i="25"/>
  <c r="BA6" i="25"/>
  <c r="BA18" i="25"/>
  <c r="BA19" i="25"/>
  <c r="BA29" i="25"/>
  <c r="BA45" i="25"/>
  <c r="BB14" i="25"/>
  <c r="BB57" i="25"/>
  <c r="BC57" i="25" s="1"/>
  <c r="BA13" i="25"/>
  <c r="BA11" i="25"/>
  <c r="BA10" i="25"/>
  <c r="BA25" i="25"/>
  <c r="BA52" i="25"/>
  <c r="BA66" i="25"/>
  <c r="BA12" i="25"/>
  <c r="BA47" i="25"/>
  <c r="BA60" i="25"/>
  <c r="BA35" i="25"/>
  <c r="BA36" i="25"/>
  <c r="BA44" i="25"/>
  <c r="BB71" i="25"/>
  <c r="BC71" i="25" s="1"/>
  <c r="BA42" i="25"/>
  <c r="BA62" i="25"/>
  <c r="BA50" i="25"/>
  <c r="BA43" i="25"/>
  <c r="W77" i="15"/>
  <c r="W71" i="16"/>
  <c r="W6" i="17"/>
  <c r="W10" i="17"/>
  <c r="W14" i="17"/>
  <c r="W18" i="17"/>
  <c r="W22" i="17"/>
  <c r="W26" i="17"/>
  <c r="W30" i="17"/>
  <c r="W34" i="17"/>
  <c r="W38" i="17"/>
  <c r="W42" i="17"/>
  <c r="W46" i="17"/>
  <c r="W50" i="17"/>
  <c r="W54" i="17"/>
  <c r="W58" i="17"/>
  <c r="W62" i="17"/>
  <c r="W66" i="17"/>
  <c r="W70" i="17"/>
  <c r="W74" i="17"/>
  <c r="W78" i="17"/>
  <c r="W82" i="17"/>
  <c r="W86" i="17"/>
  <c r="W90" i="17"/>
  <c r="W142" i="17"/>
  <c r="W146" i="17"/>
  <c r="W150" i="17"/>
  <c r="W154" i="17"/>
  <c r="W158" i="17"/>
  <c r="W162" i="17"/>
  <c r="W166" i="17"/>
  <c r="W170" i="17"/>
  <c r="W174" i="17"/>
  <c r="W178" i="17"/>
  <c r="W182" i="17"/>
  <c r="W186" i="17"/>
  <c r="W190" i="17"/>
  <c r="W194" i="17"/>
  <c r="W198" i="17"/>
  <c r="W202" i="17"/>
  <c r="W206" i="17"/>
  <c r="W210" i="17"/>
  <c r="W214" i="17"/>
  <c r="W218" i="17"/>
  <c r="W222" i="17"/>
  <c r="AY38" i="25"/>
  <c r="AY56" i="25"/>
  <c r="AY32" i="25"/>
  <c r="AZ32" i="25" s="1"/>
  <c r="AY63" i="25"/>
  <c r="AZ63" i="25" s="1"/>
  <c r="AY58" i="25"/>
  <c r="AZ58" i="25" s="1"/>
  <c r="AY68" i="25"/>
  <c r="AZ68" i="25" s="1"/>
  <c r="AY19" i="25"/>
  <c r="AZ19" i="25" s="1"/>
  <c r="AX61" i="25"/>
  <c r="AX28" i="25"/>
  <c r="AX15" i="25"/>
  <c r="AX46" i="25"/>
  <c r="AX24" i="25"/>
  <c r="AX30" i="25"/>
  <c r="AX17" i="25"/>
  <c r="AX37" i="25"/>
  <c r="AX48" i="25"/>
  <c r="AX9" i="25"/>
  <c r="AX14" i="25"/>
  <c r="AX70" i="25"/>
  <c r="AX31" i="25"/>
  <c r="AX71" i="25"/>
  <c r="AX57" i="25"/>
  <c r="AX53" i="25"/>
  <c r="AY59" i="25"/>
  <c r="AZ59" i="25" s="1"/>
  <c r="AY55" i="25"/>
  <c r="AZ55" i="25" s="1"/>
  <c r="AY41" i="25"/>
  <c r="AZ41" i="25" s="1"/>
  <c r="AY64" i="25"/>
  <c r="AZ64" i="25" s="1"/>
  <c r="AY65" i="25"/>
  <c r="AZ65" i="25" s="1"/>
  <c r="AY67" i="25"/>
  <c r="AZ67" i="25" s="1"/>
  <c r="AY69" i="25"/>
  <c r="AZ69" i="25" s="1"/>
  <c r="AY22" i="25"/>
  <c r="AX38" i="25"/>
  <c r="AX7" i="25"/>
  <c r="AX56" i="25"/>
  <c r="AX32" i="25"/>
  <c r="AX51" i="25"/>
  <c r="AX23" i="25"/>
  <c r="AX63" i="25"/>
  <c r="AX33" i="25"/>
  <c r="AX58" i="25"/>
  <c r="AX54" i="25"/>
  <c r="AX68" i="25"/>
  <c r="AX21" i="25"/>
  <c r="AX6" i="25"/>
  <c r="AX18" i="25"/>
  <c r="AX19" i="25"/>
  <c r="AX29" i="25"/>
  <c r="AX45" i="25"/>
  <c r="AY60" i="25"/>
  <c r="AZ60" i="25" s="1"/>
  <c r="AY10" i="25"/>
  <c r="AX59" i="25"/>
  <c r="AX55" i="25"/>
  <c r="AX5" i="25"/>
  <c r="AX64" i="25"/>
  <c r="AX8" i="25"/>
  <c r="AX69" i="25"/>
  <c r="AX40" i="25"/>
  <c r="AX26" i="25"/>
  <c r="AY61" i="25"/>
  <c r="AZ61" i="25" s="1"/>
  <c r="AY24" i="25"/>
  <c r="AZ24" i="25" s="1"/>
  <c r="AY14" i="25"/>
  <c r="AY31" i="25"/>
  <c r="AY57" i="25"/>
  <c r="AZ57" i="25" s="1"/>
  <c r="AX60" i="25"/>
  <c r="AX13" i="25"/>
  <c r="AX35" i="25"/>
  <c r="AX11" i="25"/>
  <c r="AX36" i="25"/>
  <c r="AX10" i="25"/>
  <c r="AX44" i="25"/>
  <c r="AX25" i="25"/>
  <c r="AY62" i="25"/>
  <c r="AZ62" i="25" s="1"/>
  <c r="AX20" i="25"/>
  <c r="AX16" i="25"/>
  <c r="AX67" i="25"/>
  <c r="AX39" i="25"/>
  <c r="AY71" i="25"/>
  <c r="AZ71" i="25" s="1"/>
  <c r="AX42" i="25"/>
  <c r="AX62" i="25"/>
  <c r="AX50" i="25"/>
  <c r="AX43" i="25"/>
  <c r="AX65" i="25"/>
  <c r="AX27" i="25"/>
  <c r="AY70" i="25"/>
  <c r="AZ70" i="25" s="1"/>
  <c r="AX52" i="25"/>
  <c r="AX66" i="25"/>
  <c r="AX12" i="25"/>
  <c r="AX47" i="25"/>
  <c r="AY66" i="25"/>
  <c r="AZ66" i="25" s="1"/>
  <c r="AY47" i="25"/>
  <c r="AX41" i="25"/>
  <c r="AX22" i="25"/>
  <c r="W6" i="16"/>
  <c r="W10" i="16"/>
  <c r="W14" i="16"/>
  <c r="W18" i="16"/>
  <c r="W22" i="16"/>
  <c r="W26" i="16"/>
  <c r="W30" i="16"/>
  <c r="W34" i="16"/>
  <c r="W38" i="16"/>
  <c r="W42" i="16"/>
  <c r="W46" i="16"/>
  <c r="W50" i="16"/>
  <c r="W54" i="16"/>
  <c r="W58" i="16"/>
  <c r="W62" i="16"/>
  <c r="W66" i="16"/>
  <c r="W74" i="16"/>
  <c r="W5" i="16"/>
  <c r="W9" i="16"/>
  <c r="W13" i="16"/>
  <c r="W17" i="16"/>
  <c r="W21" i="16"/>
  <c r="W25" i="16"/>
  <c r="W29" i="16"/>
  <c r="W33" i="16"/>
  <c r="W37" i="16"/>
  <c r="W41" i="16"/>
  <c r="W45" i="16"/>
  <c r="W49" i="16"/>
  <c r="W53" i="16"/>
  <c r="W57" i="16"/>
  <c r="W61" i="16"/>
  <c r="W65" i="16"/>
  <c r="W81" i="16"/>
  <c r="W14" i="15"/>
  <c r="W22" i="15"/>
  <c r="W38" i="15"/>
  <c r="W9" i="15"/>
  <c r="X2" i="15"/>
  <c r="AV5" i="25" s="1"/>
  <c r="W3" i="15"/>
  <c r="W7" i="15"/>
  <c r="W11" i="15"/>
  <c r="W15" i="15"/>
  <c r="W19" i="15"/>
  <c r="W23" i="15"/>
  <c r="W27" i="15"/>
  <c r="W31" i="15"/>
  <c r="W35" i="15"/>
  <c r="W39" i="15"/>
  <c r="W43" i="15"/>
  <c r="W47" i="15"/>
  <c r="W51" i="15"/>
  <c r="W55" i="15"/>
  <c r="W59" i="15"/>
  <c r="W63" i="15"/>
  <c r="W71" i="15"/>
  <c r="W57" i="14"/>
  <c r="AV59" i="25"/>
  <c r="AW59" i="25" s="1"/>
  <c r="AV55" i="25"/>
  <c r="AW55" i="25" s="1"/>
  <c r="AV41" i="25"/>
  <c r="AW41" i="25" s="1"/>
  <c r="AV64" i="25"/>
  <c r="AW64" i="25" s="1"/>
  <c r="AV65" i="25"/>
  <c r="AW65" i="25" s="1"/>
  <c r="AV67" i="25"/>
  <c r="AW67" i="25" s="1"/>
  <c r="AV69" i="25"/>
  <c r="AW69" i="25" s="1"/>
  <c r="AV22" i="25"/>
  <c r="AU38" i="25"/>
  <c r="AU7" i="25"/>
  <c r="AU56" i="25"/>
  <c r="AU32" i="25"/>
  <c r="AU51" i="25"/>
  <c r="AU23" i="25"/>
  <c r="AU63" i="25"/>
  <c r="AU33" i="25"/>
  <c r="AU58" i="25"/>
  <c r="AU54" i="25"/>
  <c r="AU68" i="25"/>
  <c r="AU21" i="25"/>
  <c r="AU6" i="25"/>
  <c r="AU18" i="25"/>
  <c r="AU19" i="25"/>
  <c r="AU29" i="25"/>
  <c r="AU45" i="25"/>
  <c r="AV56" i="25"/>
  <c r="AV24" i="25"/>
  <c r="AW24" i="25" s="1"/>
  <c r="AV63" i="25"/>
  <c r="AW63" i="25" s="1"/>
  <c r="AV66" i="25"/>
  <c r="AW66" i="25" s="1"/>
  <c r="AV68" i="25"/>
  <c r="AW68" i="25" s="1"/>
  <c r="AV31" i="25"/>
  <c r="AV19" i="25"/>
  <c r="AW19" i="25" s="1"/>
  <c r="AV47" i="25"/>
  <c r="AU60" i="25"/>
  <c r="AU28" i="25"/>
  <c r="AU41" i="25"/>
  <c r="AU35" i="25"/>
  <c r="AU30" i="25"/>
  <c r="AU65" i="25"/>
  <c r="AU36" i="25"/>
  <c r="AU9" i="25"/>
  <c r="AU22" i="25"/>
  <c r="AU44" i="25"/>
  <c r="AU71" i="25"/>
  <c r="AU27" i="25"/>
  <c r="AU61" i="25"/>
  <c r="AU64" i="25"/>
  <c r="AU12" i="25"/>
  <c r="AU47" i="25"/>
  <c r="AV57" i="25"/>
  <c r="AW57" i="25" s="1"/>
  <c r="AU46" i="25"/>
  <c r="AU67" i="25"/>
  <c r="AU39" i="25"/>
  <c r="AU55" i="25"/>
  <c r="AU66" i="25"/>
  <c r="AU31" i="25"/>
  <c r="AV58" i="25"/>
  <c r="AW58" i="25" s="1"/>
  <c r="AU16" i="25"/>
  <c r="AU10" i="25"/>
  <c r="AU53" i="25"/>
  <c r="AV60" i="25"/>
  <c r="AW60" i="25" s="1"/>
  <c r="AV32" i="25"/>
  <c r="AW32" i="25" s="1"/>
  <c r="AV71" i="25"/>
  <c r="AW71" i="25" s="1"/>
  <c r="AU59" i="25"/>
  <c r="AU42" i="25"/>
  <c r="AU15" i="25"/>
  <c r="AU5" i="25"/>
  <c r="AU62" i="25"/>
  <c r="AU17" i="25"/>
  <c r="AU8" i="25"/>
  <c r="AU50" i="25"/>
  <c r="AU14" i="25"/>
  <c r="AU40" i="25"/>
  <c r="AU43" i="25"/>
  <c r="AU57" i="25"/>
  <c r="AV61" i="25"/>
  <c r="AW61" i="25" s="1"/>
  <c r="AV10" i="25"/>
  <c r="AV70" i="25"/>
  <c r="AW70" i="25" s="1"/>
  <c r="AU52" i="25"/>
  <c r="AU24" i="25"/>
  <c r="AU48" i="25"/>
  <c r="AU69" i="25"/>
  <c r="AU26" i="25"/>
  <c r="AV38" i="25"/>
  <c r="AV62" i="25"/>
  <c r="AW62" i="25" s="1"/>
  <c r="AV14" i="25"/>
  <c r="AU20" i="25"/>
  <c r="AU13" i="25"/>
  <c r="AU11" i="25"/>
  <c r="AU37" i="25"/>
  <c r="AU70" i="25"/>
  <c r="AU25" i="25"/>
  <c r="W4" i="15"/>
  <c r="W8" i="15"/>
  <c r="W12" i="15"/>
  <c r="W16" i="15"/>
  <c r="W20" i="15"/>
  <c r="W24" i="15"/>
  <c r="W28" i="15"/>
  <c r="W32" i="15"/>
  <c r="W36" i="15"/>
  <c r="W40" i="15"/>
  <c r="W44" i="15"/>
  <c r="W48" i="15"/>
  <c r="W52" i="15"/>
  <c r="W56" i="15"/>
  <c r="W60" i="15"/>
  <c r="W64" i="15"/>
  <c r="W68" i="15"/>
  <c r="W6" i="14"/>
  <c r="W10" i="14"/>
  <c r="W14" i="14"/>
  <c r="W18" i="14"/>
  <c r="W22" i="14"/>
  <c r="W26" i="14"/>
  <c r="W30" i="14"/>
  <c r="W34" i="14"/>
  <c r="W38" i="14"/>
  <c r="W42" i="14"/>
  <c r="W46" i="14"/>
  <c r="W50" i="14"/>
  <c r="W54" i="14"/>
  <c r="AS61" i="25"/>
  <c r="AT61" i="25" s="1"/>
  <c r="AS24" i="25"/>
  <c r="AT24" i="25" s="1"/>
  <c r="AS14" i="25"/>
  <c r="AS70" i="25"/>
  <c r="AT70" i="25" s="1"/>
  <c r="AS31" i="25"/>
  <c r="AS71" i="25"/>
  <c r="AT71" i="25" s="1"/>
  <c r="AS57" i="25"/>
  <c r="AT57" i="25" s="1"/>
  <c r="AR60" i="25"/>
  <c r="AR42" i="25"/>
  <c r="AR13" i="25"/>
  <c r="AR52" i="25"/>
  <c r="AR35" i="25"/>
  <c r="AR62" i="25"/>
  <c r="AR11" i="25"/>
  <c r="AR66" i="25"/>
  <c r="AR36" i="25"/>
  <c r="AR50" i="25"/>
  <c r="AR10" i="25"/>
  <c r="AR12" i="25"/>
  <c r="AR44" i="25"/>
  <c r="AR43" i="25"/>
  <c r="AR25" i="25"/>
  <c r="AR47" i="25"/>
  <c r="AS38" i="25"/>
  <c r="AS10" i="25"/>
  <c r="AR55" i="25"/>
  <c r="AR64" i="25"/>
  <c r="AR69" i="25"/>
  <c r="AR26" i="25"/>
  <c r="AS32" i="25"/>
  <c r="AT32" i="25" s="1"/>
  <c r="AR20" i="25"/>
  <c r="AR17" i="25"/>
  <c r="AR39" i="25"/>
  <c r="AS19" i="25"/>
  <c r="AT19" i="25" s="1"/>
  <c r="AR32" i="25"/>
  <c r="AR8" i="25"/>
  <c r="AR21" i="25"/>
  <c r="AR15" i="25"/>
  <c r="AR58" i="25"/>
  <c r="AR6" i="25"/>
  <c r="AS63" i="25"/>
  <c r="AT63" i="25" s="1"/>
  <c r="AR28" i="25"/>
  <c r="AR33" i="25"/>
  <c r="AR40" i="25"/>
  <c r="AS55" i="25"/>
  <c r="AT55" i="25" s="1"/>
  <c r="AS64" i="25"/>
  <c r="AT64" i="25" s="1"/>
  <c r="AS66" i="25"/>
  <c r="AT66" i="25" s="1"/>
  <c r="AS69" i="25"/>
  <c r="AT69" i="25" s="1"/>
  <c r="AS47" i="25"/>
  <c r="AR61" i="25"/>
  <c r="AR56" i="25"/>
  <c r="AR41" i="25"/>
  <c r="AR24" i="25"/>
  <c r="AR63" i="25"/>
  <c r="AR65" i="25"/>
  <c r="AR48" i="25"/>
  <c r="AR68" i="25"/>
  <c r="AR22" i="25"/>
  <c r="AR31" i="25"/>
  <c r="AR19" i="25"/>
  <c r="AR27" i="25"/>
  <c r="AS58" i="25"/>
  <c r="AT58" i="25" s="1"/>
  <c r="AS67" i="25"/>
  <c r="AT67" i="25" s="1"/>
  <c r="AR7" i="25"/>
  <c r="AR46" i="25"/>
  <c r="AR23" i="25"/>
  <c r="AR37" i="25"/>
  <c r="AR54" i="25"/>
  <c r="AR70" i="25"/>
  <c r="AR18" i="25"/>
  <c r="AR53" i="25"/>
  <c r="AS59" i="25"/>
  <c r="AT59" i="25" s="1"/>
  <c r="AS62" i="25"/>
  <c r="AT62" i="25" s="1"/>
  <c r="AR38" i="25"/>
  <c r="AR51" i="25"/>
  <c r="AR16" i="25"/>
  <c r="AR67" i="25"/>
  <c r="AR14" i="25"/>
  <c r="AR57" i="25"/>
  <c r="AR45" i="25"/>
  <c r="AS60" i="25"/>
  <c r="AT60" i="25" s="1"/>
  <c r="AS56" i="25"/>
  <c r="AS41" i="25"/>
  <c r="AT41" i="25" s="1"/>
  <c r="AS65" i="25"/>
  <c r="AT65" i="25" s="1"/>
  <c r="AS68" i="25"/>
  <c r="AT68" i="25" s="1"/>
  <c r="AS22" i="25"/>
  <c r="AR59" i="25"/>
  <c r="AR5" i="25"/>
  <c r="AR30" i="25"/>
  <c r="AR9" i="25"/>
  <c r="AR71" i="25"/>
  <c r="AR29" i="25"/>
  <c r="W16" i="14"/>
  <c r="W28" i="14"/>
  <c r="W32" i="14"/>
  <c r="W64" i="13"/>
  <c r="X2" i="14"/>
  <c r="AS7" i="25" s="1"/>
  <c r="W3" i="14"/>
  <c r="W7" i="14"/>
  <c r="W11" i="14"/>
  <c r="W15" i="14"/>
  <c r="W19" i="14"/>
  <c r="W23" i="14"/>
  <c r="W27" i="14"/>
  <c r="W31" i="14"/>
  <c r="W35" i="14"/>
  <c r="W39" i="14"/>
  <c r="W43" i="14"/>
  <c r="W47" i="14"/>
  <c r="W51" i="14"/>
  <c r="W75" i="14"/>
  <c r="W5" i="13"/>
  <c r="W9" i="13"/>
  <c r="W13" i="13"/>
  <c r="W17" i="13"/>
  <c r="W21" i="13"/>
  <c r="W25" i="13"/>
  <c r="W29" i="13"/>
  <c r="W33" i="13"/>
  <c r="W37" i="13"/>
  <c r="W41" i="13"/>
  <c r="W45" i="13"/>
  <c r="W49" i="13"/>
  <c r="W53" i="13"/>
  <c r="W57" i="13"/>
  <c r="W61" i="13"/>
  <c r="W27" i="13"/>
  <c r="W31" i="13"/>
  <c r="W35" i="13"/>
  <c r="W39" i="13"/>
  <c r="W43" i="13"/>
  <c r="W47" i="13"/>
  <c r="W51" i="13"/>
  <c r="W55" i="13"/>
  <c r="W59" i="13"/>
  <c r="AP59" i="25"/>
  <c r="AQ59" i="25" s="1"/>
  <c r="AP55" i="25"/>
  <c r="AQ55" i="25" s="1"/>
  <c r="AP41" i="25"/>
  <c r="AQ41" i="25" s="1"/>
  <c r="AP64" i="25"/>
  <c r="AQ64" i="25" s="1"/>
  <c r="AP65" i="25"/>
  <c r="AQ65" i="25" s="1"/>
  <c r="AP67" i="25"/>
  <c r="AQ67" i="25" s="1"/>
  <c r="AP69" i="25"/>
  <c r="AQ69" i="25" s="1"/>
  <c r="AP22" i="25"/>
  <c r="AO38" i="25"/>
  <c r="AO7" i="25"/>
  <c r="AO56" i="25"/>
  <c r="AO32" i="25"/>
  <c r="AO51" i="25"/>
  <c r="AO23" i="25"/>
  <c r="AO63" i="25"/>
  <c r="AO33" i="25"/>
  <c r="AO58" i="25"/>
  <c r="AO54" i="25"/>
  <c r="AO68" i="25"/>
  <c r="AO21" i="25"/>
  <c r="AO6" i="25"/>
  <c r="AO18" i="25"/>
  <c r="AO19" i="25"/>
  <c r="AO29" i="25"/>
  <c r="AO45" i="25"/>
  <c r="AP61" i="25"/>
  <c r="AQ61" i="25" s="1"/>
  <c r="AP24" i="25"/>
  <c r="AQ24" i="25" s="1"/>
  <c r="AP31" i="25"/>
  <c r="AP47" i="25"/>
  <c r="AO41" i="25"/>
  <c r="AO65" i="25"/>
  <c r="AO22" i="25"/>
  <c r="AO27" i="25"/>
  <c r="AP7" i="25"/>
  <c r="AP70" i="25"/>
  <c r="AQ70" i="25" s="1"/>
  <c r="AO61" i="25"/>
  <c r="AO24" i="25"/>
  <c r="AO69" i="25"/>
  <c r="AO47" i="25"/>
  <c r="AP58" i="25"/>
  <c r="AQ58" i="25" s="1"/>
  <c r="AO13" i="25"/>
  <c r="AO37" i="25"/>
  <c r="AO39" i="25"/>
  <c r="AP10" i="25"/>
  <c r="AO52" i="25"/>
  <c r="AO48" i="25"/>
  <c r="AO26" i="25"/>
  <c r="AP57" i="25"/>
  <c r="AQ57" i="25" s="1"/>
  <c r="AO16" i="25"/>
  <c r="AO67" i="25"/>
  <c r="AO25" i="25"/>
  <c r="AP60" i="25"/>
  <c r="AQ60" i="25" s="1"/>
  <c r="AP32" i="25"/>
  <c r="AQ32" i="25" s="1"/>
  <c r="AP71" i="25"/>
  <c r="AQ71" i="25" s="1"/>
  <c r="AO59" i="25"/>
  <c r="AO42" i="25"/>
  <c r="AO15" i="25"/>
  <c r="AO5" i="25"/>
  <c r="AO62" i="25"/>
  <c r="AO17" i="25"/>
  <c r="AO8" i="25"/>
  <c r="AO50" i="25"/>
  <c r="AO14" i="25"/>
  <c r="AO40" i="25"/>
  <c r="AO43" i="25"/>
  <c r="AO57" i="25"/>
  <c r="AP56" i="25"/>
  <c r="AP63" i="25"/>
  <c r="AQ63" i="25" s="1"/>
  <c r="AP66" i="25"/>
  <c r="AQ66" i="25" s="1"/>
  <c r="AP68" i="25"/>
  <c r="AQ68" i="25" s="1"/>
  <c r="AP19" i="25"/>
  <c r="AQ19" i="25" s="1"/>
  <c r="AO60" i="25"/>
  <c r="AO28" i="25"/>
  <c r="AO35" i="25"/>
  <c r="AO30" i="25"/>
  <c r="AO36" i="25"/>
  <c r="AO9" i="25"/>
  <c r="AO44" i="25"/>
  <c r="AO71" i="25"/>
  <c r="AO55" i="25"/>
  <c r="AO64" i="25"/>
  <c r="AO66" i="25"/>
  <c r="AO12" i="25"/>
  <c r="AO31" i="25"/>
  <c r="AP38" i="25"/>
  <c r="AP62" i="25"/>
  <c r="AQ62" i="25" s="1"/>
  <c r="AP14" i="25"/>
  <c r="AO20" i="25"/>
  <c r="AO46" i="25"/>
  <c r="AO11" i="25"/>
  <c r="AO10" i="25"/>
  <c r="AO70" i="25"/>
  <c r="AO53" i="25"/>
  <c r="W6" i="13"/>
  <c r="W10" i="13"/>
  <c r="W14" i="13"/>
  <c r="W18" i="13"/>
  <c r="W22" i="13"/>
  <c r="W26" i="13"/>
  <c r="W30" i="13"/>
  <c r="W34" i="13"/>
  <c r="W38" i="13"/>
  <c r="W42" i="13"/>
  <c r="W46" i="13"/>
  <c r="W50" i="13"/>
  <c r="W54" i="13"/>
  <c r="W58" i="13"/>
  <c r="W86" i="13"/>
  <c r="U5" i="11"/>
  <c r="U9" i="11"/>
  <c r="U13" i="11"/>
  <c r="U17" i="11"/>
  <c r="U21" i="11"/>
  <c r="U25" i="11"/>
  <c r="U29" i="11"/>
  <c r="U33" i="11"/>
  <c r="U37" i="11"/>
  <c r="U41" i="11"/>
  <c r="U45" i="11"/>
  <c r="U49" i="11"/>
  <c r="U53" i="11"/>
  <c r="U57" i="11"/>
  <c r="U61" i="11"/>
  <c r="U65" i="11"/>
  <c r="U69" i="11"/>
  <c r="U73" i="11"/>
  <c r="U77" i="11"/>
  <c r="U81" i="11"/>
  <c r="U85" i="11"/>
  <c r="U89" i="11"/>
  <c r="U141" i="11"/>
  <c r="U145" i="11"/>
  <c r="U149" i="11"/>
  <c r="U153" i="11"/>
  <c r="U157" i="11"/>
  <c r="U161" i="11"/>
  <c r="U165" i="11"/>
  <c r="U169" i="11"/>
  <c r="U173" i="11"/>
  <c r="U177" i="11"/>
  <c r="U181" i="11"/>
  <c r="U185" i="11"/>
  <c r="U189" i="11"/>
  <c r="U193" i="11"/>
  <c r="U197" i="11"/>
  <c r="U201" i="11"/>
  <c r="U205" i="11"/>
  <c r="U209" i="11"/>
  <c r="U213" i="11"/>
  <c r="U217" i="11"/>
  <c r="U221" i="11"/>
  <c r="AJ38" i="25"/>
  <c r="AJ7" i="25"/>
  <c r="AJ56" i="25"/>
  <c r="AJ32" i="25"/>
  <c r="AK32" i="25" s="1"/>
  <c r="AJ51" i="25"/>
  <c r="AJ23" i="25"/>
  <c r="AJ63" i="25"/>
  <c r="AK63" i="25" s="1"/>
  <c r="AJ33" i="25"/>
  <c r="AJ58" i="25"/>
  <c r="AK58" i="25" s="1"/>
  <c r="AJ54" i="25"/>
  <c r="AK54" i="25" s="1"/>
  <c r="AJ68" i="25"/>
  <c r="AK68" i="25" s="1"/>
  <c r="AJ21" i="25"/>
  <c r="AJ6" i="25"/>
  <c r="AJ18" i="25"/>
  <c r="AJ19" i="25"/>
  <c r="AK19" i="25" s="1"/>
  <c r="AJ29" i="25"/>
  <c r="AK29" i="25" s="1"/>
  <c r="AJ45" i="25"/>
  <c r="AI61" i="25"/>
  <c r="AI28" i="25"/>
  <c r="AI15" i="25"/>
  <c r="AI46" i="25"/>
  <c r="AI24" i="25"/>
  <c r="AI30" i="25"/>
  <c r="AI17" i="25"/>
  <c r="AI37" i="25"/>
  <c r="AI48" i="25"/>
  <c r="AI9" i="25"/>
  <c r="AI14" i="25"/>
  <c r="AI70" i="25"/>
  <c r="AI31" i="25"/>
  <c r="AI71" i="25"/>
  <c r="AI57" i="25"/>
  <c r="AI53" i="25"/>
  <c r="AJ5" i="25"/>
  <c r="AJ65" i="25"/>
  <c r="AK65" i="25" s="1"/>
  <c r="AJ67" i="25"/>
  <c r="AK67" i="25" s="1"/>
  <c r="AJ22" i="25"/>
  <c r="AJ61" i="25"/>
  <c r="AK61" i="25" s="1"/>
  <c r="AJ28" i="25"/>
  <c r="AJ15" i="25"/>
  <c r="AJ46" i="25"/>
  <c r="AK46" i="25" s="1"/>
  <c r="AJ24" i="25"/>
  <c r="AK24" i="25" s="1"/>
  <c r="AJ30" i="25"/>
  <c r="AK30" i="25" s="1"/>
  <c r="AJ17" i="25"/>
  <c r="AJ37" i="25"/>
  <c r="AK37" i="25" s="1"/>
  <c r="AJ48" i="25"/>
  <c r="AK48" i="25" s="1"/>
  <c r="AJ9" i="25"/>
  <c r="AK9" i="25" s="1"/>
  <c r="AJ14" i="25"/>
  <c r="AJ70" i="25"/>
  <c r="AK70" i="25" s="1"/>
  <c r="AJ31" i="25"/>
  <c r="AJ71" i="25"/>
  <c r="AK71" i="25" s="1"/>
  <c r="AJ57" i="25"/>
  <c r="AK57" i="25" s="1"/>
  <c r="AJ53" i="25"/>
  <c r="AK53" i="25" s="1"/>
  <c r="AI60" i="25"/>
  <c r="AI42" i="25"/>
  <c r="AI13" i="25"/>
  <c r="AI52" i="25"/>
  <c r="AI35" i="25"/>
  <c r="AI62" i="25"/>
  <c r="AI11" i="25"/>
  <c r="AI66" i="25"/>
  <c r="AI36" i="25"/>
  <c r="AI50" i="25"/>
  <c r="AI10" i="25"/>
  <c r="AI12" i="25"/>
  <c r="AI44" i="25"/>
  <c r="AI43" i="25"/>
  <c r="AI25" i="25"/>
  <c r="AI47" i="25"/>
  <c r="AJ59" i="25"/>
  <c r="AK59" i="25" s="1"/>
  <c r="AJ20" i="25"/>
  <c r="AJ55" i="25"/>
  <c r="AK55" i="25" s="1"/>
  <c r="AJ41" i="25"/>
  <c r="AK41" i="25" s="1"/>
  <c r="AJ16" i="25"/>
  <c r="AJ64" i="25"/>
  <c r="AK64" i="25" s="1"/>
  <c r="AJ8" i="25"/>
  <c r="AJ69" i="25"/>
  <c r="AK69" i="25" s="1"/>
  <c r="AJ60" i="25"/>
  <c r="AK60" i="25" s="1"/>
  <c r="AJ35" i="25"/>
  <c r="AJ36" i="25"/>
  <c r="AJ40" i="25"/>
  <c r="AJ26" i="25"/>
  <c r="AI38" i="25"/>
  <c r="AI56" i="25"/>
  <c r="AI51" i="25"/>
  <c r="AI63" i="25"/>
  <c r="AI58" i="25"/>
  <c r="AI68" i="25"/>
  <c r="AI6" i="25"/>
  <c r="AI19" i="25"/>
  <c r="AI45" i="25"/>
  <c r="AJ13" i="25"/>
  <c r="AJ11" i="25"/>
  <c r="AK11" i="25" s="1"/>
  <c r="AJ10" i="25"/>
  <c r="AJ39" i="25"/>
  <c r="AI7" i="25"/>
  <c r="AI23" i="25"/>
  <c r="AI54" i="25"/>
  <c r="AI18" i="25"/>
  <c r="AJ52" i="25"/>
  <c r="AK52" i="25" s="1"/>
  <c r="AJ12" i="25"/>
  <c r="AK12" i="25" s="1"/>
  <c r="AJ47" i="25"/>
  <c r="AI16" i="25"/>
  <c r="AI67" i="25"/>
  <c r="AI39" i="25"/>
  <c r="AJ42" i="25"/>
  <c r="AJ62" i="25"/>
  <c r="AK62" i="25" s="1"/>
  <c r="AJ50" i="25"/>
  <c r="AK50" i="25" s="1"/>
  <c r="AJ44" i="25"/>
  <c r="AK44" i="25" s="1"/>
  <c r="AJ25" i="25"/>
  <c r="AI59" i="25"/>
  <c r="AI55" i="25"/>
  <c r="AI5" i="25"/>
  <c r="AI64" i="25"/>
  <c r="AI8" i="25"/>
  <c r="AI69" i="25"/>
  <c r="AI40" i="25"/>
  <c r="AI26" i="25"/>
  <c r="AJ27" i="25"/>
  <c r="AI32" i="25"/>
  <c r="AI33" i="25"/>
  <c r="AI21" i="25"/>
  <c r="AI29" i="25"/>
  <c r="AJ66" i="25"/>
  <c r="AK66" i="25" s="1"/>
  <c r="AJ43" i="25"/>
  <c r="AK43" i="25" s="1"/>
  <c r="AI20" i="25"/>
  <c r="AI41" i="25"/>
  <c r="AI65" i="25"/>
  <c r="AI22" i="25"/>
  <c r="AI27" i="25"/>
  <c r="U6" i="11"/>
  <c r="U10" i="11"/>
  <c r="U14" i="11"/>
  <c r="U18" i="11"/>
  <c r="U22" i="11"/>
  <c r="U26" i="11"/>
  <c r="U30" i="11"/>
  <c r="U34" i="11"/>
  <c r="U38" i="11"/>
  <c r="U42" i="11"/>
  <c r="U46" i="11"/>
  <c r="U50" i="11"/>
  <c r="U54" i="11"/>
  <c r="U58" i="11"/>
  <c r="U62" i="11"/>
  <c r="U66" i="11"/>
  <c r="U70" i="11"/>
  <c r="U74" i="11"/>
  <c r="U78" i="11"/>
  <c r="U82" i="11"/>
  <c r="U86" i="11"/>
  <c r="U90" i="11"/>
  <c r="U142" i="11"/>
  <c r="U146" i="11"/>
  <c r="U150" i="11"/>
  <c r="U154" i="11"/>
  <c r="U158" i="11"/>
  <c r="U162" i="11"/>
  <c r="U166" i="11"/>
  <c r="U170" i="11"/>
  <c r="U174" i="11"/>
  <c r="U178" i="11"/>
  <c r="U182" i="11"/>
  <c r="U186" i="11"/>
  <c r="U190" i="11"/>
  <c r="U194" i="11"/>
  <c r="U198" i="11"/>
  <c r="U202" i="11"/>
  <c r="U206" i="11"/>
  <c r="U210" i="11"/>
  <c r="U214" i="11"/>
  <c r="U218" i="11"/>
  <c r="U222" i="11"/>
  <c r="U7" i="12"/>
  <c r="U11" i="12"/>
  <c r="U15" i="12"/>
  <c r="U19" i="12"/>
  <c r="U23" i="12"/>
  <c r="U27" i="12"/>
  <c r="U43" i="12"/>
  <c r="U47" i="12"/>
  <c r="U51" i="12"/>
  <c r="U59" i="12"/>
  <c r="V107" i="6"/>
  <c r="U6" i="12"/>
  <c r="U10" i="12"/>
  <c r="U14" i="12"/>
  <c r="U18" i="12"/>
  <c r="U22" i="12"/>
  <c r="U26" i="12"/>
  <c r="U30" i="12"/>
  <c r="U34" i="12"/>
  <c r="U38" i="12"/>
  <c r="U42" i="12"/>
  <c r="U46" i="12"/>
  <c r="U50" i="12"/>
  <c r="U54" i="12"/>
  <c r="U58" i="12"/>
  <c r="U62" i="12"/>
  <c r="U66" i="12"/>
  <c r="U70" i="12"/>
  <c r="U74" i="12"/>
  <c r="U78" i="12"/>
  <c r="U82" i="12"/>
  <c r="U86" i="12"/>
  <c r="U90" i="12"/>
  <c r="U138" i="12"/>
  <c r="U142" i="12"/>
  <c r="U146" i="12"/>
  <c r="U150" i="12"/>
  <c r="U154" i="12"/>
  <c r="U158" i="12"/>
  <c r="U162" i="12"/>
  <c r="U166" i="12"/>
  <c r="U170" i="12"/>
  <c r="U174" i="12"/>
  <c r="U178" i="12"/>
  <c r="U182" i="12"/>
  <c r="U186" i="12"/>
  <c r="U190" i="12"/>
  <c r="U194" i="12"/>
  <c r="U198" i="12"/>
  <c r="U202" i="12"/>
  <c r="U206" i="12"/>
  <c r="U210" i="12"/>
  <c r="U214" i="12"/>
  <c r="U218" i="12"/>
  <c r="U222" i="12"/>
  <c r="AM32" i="25"/>
  <c r="AN32" i="25" s="1"/>
  <c r="AM58" i="25"/>
  <c r="AN58" i="25" s="1"/>
  <c r="AM61" i="25"/>
  <c r="AN61" i="25" s="1"/>
  <c r="AM28" i="25"/>
  <c r="AM15" i="25"/>
  <c r="AM46" i="25"/>
  <c r="AN46" i="25" s="1"/>
  <c r="AM24" i="25"/>
  <c r="AN24" i="25" s="1"/>
  <c r="AM30" i="25"/>
  <c r="AN30" i="25" s="1"/>
  <c r="AM17" i="25"/>
  <c r="AM37" i="25"/>
  <c r="AN37" i="25" s="1"/>
  <c r="AM48" i="25"/>
  <c r="AN48" i="25" s="1"/>
  <c r="AM9" i="25"/>
  <c r="AN9" i="25" s="1"/>
  <c r="AM14" i="25"/>
  <c r="AM70" i="25"/>
  <c r="AN70" i="25" s="1"/>
  <c r="AM31" i="25"/>
  <c r="AM71" i="25"/>
  <c r="AN71" i="25" s="1"/>
  <c r="AM57" i="25"/>
  <c r="AN57" i="25" s="1"/>
  <c r="AM53" i="25"/>
  <c r="AN53" i="25" s="1"/>
  <c r="AL60" i="25"/>
  <c r="AL42" i="25"/>
  <c r="AL13" i="25"/>
  <c r="AL52" i="25"/>
  <c r="AL35" i="25"/>
  <c r="AL62" i="25"/>
  <c r="AL11" i="25"/>
  <c r="AL66" i="25"/>
  <c r="AL36" i="25"/>
  <c r="AL50" i="25"/>
  <c r="AL10" i="25"/>
  <c r="AL12" i="25"/>
  <c r="AL44" i="25"/>
  <c r="AL43" i="25"/>
  <c r="AL25" i="25"/>
  <c r="AL47" i="25"/>
  <c r="AM38" i="25"/>
  <c r="AM7" i="25"/>
  <c r="AM56" i="25"/>
  <c r="AM51" i="25"/>
  <c r="AM23" i="25"/>
  <c r="AM63" i="25"/>
  <c r="AN63" i="25" s="1"/>
  <c r="AM33" i="25"/>
  <c r="AM54" i="25"/>
  <c r="AN54" i="25" s="1"/>
  <c r="AM59" i="25"/>
  <c r="AN59" i="25" s="1"/>
  <c r="AM55" i="25"/>
  <c r="AN55" i="25" s="1"/>
  <c r="AM5" i="25"/>
  <c r="AM64" i="25"/>
  <c r="AN64" i="25" s="1"/>
  <c r="AM8" i="25"/>
  <c r="AM68" i="25"/>
  <c r="AN68" i="25" s="1"/>
  <c r="AM22" i="25"/>
  <c r="AM44" i="25"/>
  <c r="AN44" i="25" s="1"/>
  <c r="AM19" i="25"/>
  <c r="AN19" i="25" s="1"/>
  <c r="AM27" i="25"/>
  <c r="AL59" i="25"/>
  <c r="AL28" i="25"/>
  <c r="AL32" i="25"/>
  <c r="AL5" i="25"/>
  <c r="AL30" i="25"/>
  <c r="AL33" i="25"/>
  <c r="AL8" i="25"/>
  <c r="AL9" i="25"/>
  <c r="AL21" i="25"/>
  <c r="AL40" i="25"/>
  <c r="AL71" i="25"/>
  <c r="AL29" i="25"/>
  <c r="AL55" i="25"/>
  <c r="AL69" i="25"/>
  <c r="AL26" i="25"/>
  <c r="AM60" i="25"/>
  <c r="AN60" i="25" s="1"/>
  <c r="AM13" i="25"/>
  <c r="AM35" i="25"/>
  <c r="AM11" i="25"/>
  <c r="AN11" i="25" s="1"/>
  <c r="AM36" i="25"/>
  <c r="AM69" i="25"/>
  <c r="AN69" i="25" s="1"/>
  <c r="AM12" i="25"/>
  <c r="AN12" i="25" s="1"/>
  <c r="AM18" i="25"/>
  <c r="AM26" i="25"/>
  <c r="AM47" i="25"/>
  <c r="AL61" i="25"/>
  <c r="AL56" i="25"/>
  <c r="AL41" i="25"/>
  <c r="AL24" i="25"/>
  <c r="AL63" i="25"/>
  <c r="AL65" i="25"/>
  <c r="AL48" i="25"/>
  <c r="AL68" i="25"/>
  <c r="AL22" i="25"/>
  <c r="AL31" i="25"/>
  <c r="AL19" i="25"/>
  <c r="AL27" i="25"/>
  <c r="AM20" i="25"/>
  <c r="AM41" i="25"/>
  <c r="AN41" i="25" s="1"/>
  <c r="AM16" i="25"/>
  <c r="AM67" i="25"/>
  <c r="AN67" i="25" s="1"/>
  <c r="AM39" i="25"/>
  <c r="AM45" i="25"/>
  <c r="AL23" i="25"/>
  <c r="AL37" i="25"/>
  <c r="AL18" i="25"/>
  <c r="AM42" i="25"/>
  <c r="AM52" i="25"/>
  <c r="AN52" i="25" s="1"/>
  <c r="AM62" i="25"/>
  <c r="AN62" i="25" s="1"/>
  <c r="AM66" i="25"/>
  <c r="AN66" i="25" s="1"/>
  <c r="AM50" i="25"/>
  <c r="AN50" i="25" s="1"/>
  <c r="AM21" i="25"/>
  <c r="AM40" i="25"/>
  <c r="AM43" i="25"/>
  <c r="AN43" i="25" s="1"/>
  <c r="AM29" i="25"/>
  <c r="AN29" i="25" s="1"/>
  <c r="AL38" i="25"/>
  <c r="AL20" i="25"/>
  <c r="AL15" i="25"/>
  <c r="AL51" i="25"/>
  <c r="AL16" i="25"/>
  <c r="AL17" i="25"/>
  <c r="AL58" i="25"/>
  <c r="AL67" i="25"/>
  <c r="AL14" i="25"/>
  <c r="AL6" i="25"/>
  <c r="AL39" i="25"/>
  <c r="AL57" i="25"/>
  <c r="AL45" i="25"/>
  <c r="AM65" i="25"/>
  <c r="AN65" i="25" s="1"/>
  <c r="AM10" i="25"/>
  <c r="AM6" i="25"/>
  <c r="AM25" i="25"/>
  <c r="AL7" i="25"/>
  <c r="AL46" i="25"/>
  <c r="AL64" i="25"/>
  <c r="AL54" i="25"/>
  <c r="AL70" i="25"/>
  <c r="AL53" i="25"/>
  <c r="U31" i="12"/>
  <c r="U35" i="12"/>
  <c r="U39" i="12"/>
  <c r="U55" i="12"/>
  <c r="U63" i="12"/>
  <c r="U67" i="12"/>
  <c r="U71" i="12"/>
  <c r="U75" i="12"/>
  <c r="U79" i="12"/>
  <c r="U83" i="12"/>
  <c r="U87" i="12"/>
  <c r="U139" i="12"/>
  <c r="U143" i="12"/>
  <c r="U147" i="12"/>
  <c r="U151" i="12"/>
  <c r="U155" i="12"/>
  <c r="U159" i="12"/>
  <c r="U163" i="12"/>
  <c r="U167" i="12"/>
  <c r="U171" i="12"/>
  <c r="U175" i="12"/>
  <c r="U179" i="12"/>
  <c r="U183" i="12"/>
  <c r="U187" i="12"/>
  <c r="U191" i="12"/>
  <c r="U195" i="12"/>
  <c r="U199" i="12"/>
  <c r="U203" i="12"/>
  <c r="U207" i="12"/>
  <c r="U211" i="12"/>
  <c r="U215" i="12"/>
  <c r="U219" i="12"/>
  <c r="AG38" i="25"/>
  <c r="AG7" i="25"/>
  <c r="AG56" i="25"/>
  <c r="AG32" i="25"/>
  <c r="AH32" i="25" s="1"/>
  <c r="AG51" i="25"/>
  <c r="AG23" i="25"/>
  <c r="AG63" i="25"/>
  <c r="AH63" i="25" s="1"/>
  <c r="AG33" i="25"/>
  <c r="AG58" i="25"/>
  <c r="AH58" i="25" s="1"/>
  <c r="AG54" i="25"/>
  <c r="AH54" i="25" s="1"/>
  <c r="AG68" i="25"/>
  <c r="AH68" i="25" s="1"/>
  <c r="AG21" i="25"/>
  <c r="AG6" i="25"/>
  <c r="AG18" i="25"/>
  <c r="AG19" i="25"/>
  <c r="AH19" i="25" s="1"/>
  <c r="AG29" i="25"/>
  <c r="AH29" i="25" s="1"/>
  <c r="AG45" i="25"/>
  <c r="AF61" i="25"/>
  <c r="AF28" i="25"/>
  <c r="AF15" i="25"/>
  <c r="AF46" i="25"/>
  <c r="AF24" i="25"/>
  <c r="AF30" i="25"/>
  <c r="AF17" i="25"/>
  <c r="AF37" i="25"/>
  <c r="AF48" i="25"/>
  <c r="AF9" i="25"/>
  <c r="AF14" i="25"/>
  <c r="AF70" i="25"/>
  <c r="AF31" i="25"/>
  <c r="AF71" i="25"/>
  <c r="AF57" i="25"/>
  <c r="AF53" i="25"/>
  <c r="AG60" i="25"/>
  <c r="AH60" i="25" s="1"/>
  <c r="AG42" i="25"/>
  <c r="AG13" i="25"/>
  <c r="AG52" i="25"/>
  <c r="AH52" i="25" s="1"/>
  <c r="AG35" i="25"/>
  <c r="AG62" i="25"/>
  <c r="AH62" i="25" s="1"/>
  <c r="AG66" i="25"/>
  <c r="AH66" i="25" s="1"/>
  <c r="AG36" i="25"/>
  <c r="AG59" i="25"/>
  <c r="AH59" i="25" s="1"/>
  <c r="AG20" i="25"/>
  <c r="AG55" i="25"/>
  <c r="AH55" i="25" s="1"/>
  <c r="AG41" i="25"/>
  <c r="AH41" i="25" s="1"/>
  <c r="AG5" i="25"/>
  <c r="AG16" i="25"/>
  <c r="AG64" i="25"/>
  <c r="AH64" i="25" s="1"/>
  <c r="AG65" i="25"/>
  <c r="AH65" i="25" s="1"/>
  <c r="AG8" i="25"/>
  <c r="AG67" i="25"/>
  <c r="AH67" i="25" s="1"/>
  <c r="AG69" i="25"/>
  <c r="AH69" i="25" s="1"/>
  <c r="AG22" i="25"/>
  <c r="AG40" i="25"/>
  <c r="AG39" i="25"/>
  <c r="AG26" i="25"/>
  <c r="AG27" i="25"/>
  <c r="AF38" i="25"/>
  <c r="AF7" i="25"/>
  <c r="AF56" i="25"/>
  <c r="AF32" i="25"/>
  <c r="AF51" i="25"/>
  <c r="AF23" i="25"/>
  <c r="AF63" i="25"/>
  <c r="AF33" i="25"/>
  <c r="AF58" i="25"/>
  <c r="AF54" i="25"/>
  <c r="AF68" i="25"/>
  <c r="AF21" i="25"/>
  <c r="AF6" i="25"/>
  <c r="AF18" i="25"/>
  <c r="AF19" i="25"/>
  <c r="AF29" i="25"/>
  <c r="AF45" i="25"/>
  <c r="AG11" i="25"/>
  <c r="AH11" i="25" s="1"/>
  <c r="AG50" i="25"/>
  <c r="AH50" i="25" s="1"/>
  <c r="AG61" i="25"/>
  <c r="AH61" i="25" s="1"/>
  <c r="AG24" i="25"/>
  <c r="AH24" i="25" s="1"/>
  <c r="AG48" i="25"/>
  <c r="AH48" i="25" s="1"/>
  <c r="AG12" i="25"/>
  <c r="AH12" i="25" s="1"/>
  <c r="AG43" i="25"/>
  <c r="AH43" i="25" s="1"/>
  <c r="AG47" i="25"/>
  <c r="AF20" i="25"/>
  <c r="AF41" i="25"/>
  <c r="AF16" i="25"/>
  <c r="AF65" i="25"/>
  <c r="AF67" i="25"/>
  <c r="AF22" i="25"/>
  <c r="AF39" i="25"/>
  <c r="AF27" i="25"/>
  <c r="AG28" i="25"/>
  <c r="AG30" i="25"/>
  <c r="AH30" i="25" s="1"/>
  <c r="AG9" i="25"/>
  <c r="AH9" i="25" s="1"/>
  <c r="AG70" i="25"/>
  <c r="AH70" i="25" s="1"/>
  <c r="AG71" i="25"/>
  <c r="AH71" i="25" s="1"/>
  <c r="AG53" i="25"/>
  <c r="AH53" i="25" s="1"/>
  <c r="AF42" i="25"/>
  <c r="AF52" i="25"/>
  <c r="AF62" i="25"/>
  <c r="AF66" i="25"/>
  <c r="AF50" i="25"/>
  <c r="AF12" i="25"/>
  <c r="AF43" i="25"/>
  <c r="AF47" i="25"/>
  <c r="AG15" i="25"/>
  <c r="AG17" i="25"/>
  <c r="AG10" i="25"/>
  <c r="AG44" i="25"/>
  <c r="AH44" i="25" s="1"/>
  <c r="AG25" i="25"/>
  <c r="AF59" i="25"/>
  <c r="AF55" i="25"/>
  <c r="AF5" i="25"/>
  <c r="AF64" i="25"/>
  <c r="AF8" i="25"/>
  <c r="AF69" i="25"/>
  <c r="AF40" i="25"/>
  <c r="AF26" i="25"/>
  <c r="AG31" i="25"/>
  <c r="AF13" i="25"/>
  <c r="AF11" i="25"/>
  <c r="AF10" i="25"/>
  <c r="AF25" i="25"/>
  <c r="AG46" i="25"/>
  <c r="AH46" i="25" s="1"/>
  <c r="AG37" i="25"/>
  <c r="AH37" i="25" s="1"/>
  <c r="AG14" i="25"/>
  <c r="AG57" i="25"/>
  <c r="AH57" i="25" s="1"/>
  <c r="AF60" i="25"/>
  <c r="AF35" i="25"/>
  <c r="AF36" i="25"/>
  <c r="AF44" i="25"/>
  <c r="U4" i="10"/>
  <c r="U8" i="10"/>
  <c r="U12" i="10"/>
  <c r="U16" i="10"/>
  <c r="U20" i="10"/>
  <c r="U24" i="10"/>
  <c r="U28" i="10"/>
  <c r="U32" i="10"/>
  <c r="U36" i="10"/>
  <c r="U40" i="10"/>
  <c r="U44" i="10"/>
  <c r="U48" i="10"/>
  <c r="U52" i="10"/>
  <c r="U56" i="10"/>
  <c r="U60" i="10"/>
  <c r="U64" i="10"/>
  <c r="U68" i="10"/>
  <c r="U72" i="10"/>
  <c r="U76" i="10"/>
  <c r="U80" i="10"/>
  <c r="U84" i="10"/>
  <c r="U88" i="10"/>
  <c r="U140" i="10"/>
  <c r="U144" i="10"/>
  <c r="U148" i="10"/>
  <c r="U152" i="10"/>
  <c r="U156" i="10"/>
  <c r="U160" i="10"/>
  <c r="U164" i="10"/>
  <c r="U168" i="10"/>
  <c r="U172" i="10"/>
  <c r="U176" i="10"/>
  <c r="U180" i="10"/>
  <c r="U184" i="10"/>
  <c r="U188" i="10"/>
  <c r="U192" i="10"/>
  <c r="U196" i="10"/>
  <c r="U200" i="10"/>
  <c r="U204" i="10"/>
  <c r="U208" i="10"/>
  <c r="U212" i="10"/>
  <c r="U216" i="10"/>
  <c r="U220" i="10"/>
  <c r="V2" i="10"/>
  <c r="U3" i="10"/>
  <c r="U7" i="10"/>
  <c r="U11" i="10"/>
  <c r="U15" i="10"/>
  <c r="U19" i="10"/>
  <c r="U23" i="10"/>
  <c r="U27" i="10"/>
  <c r="U31" i="10"/>
  <c r="U35" i="10"/>
  <c r="U39" i="10"/>
  <c r="U43" i="10"/>
  <c r="U47" i="10"/>
  <c r="U51" i="10"/>
  <c r="U55" i="10"/>
  <c r="U59" i="10"/>
  <c r="U63" i="10"/>
  <c r="U67" i="10"/>
  <c r="U71" i="10"/>
  <c r="U75" i="10"/>
  <c r="U79" i="10"/>
  <c r="U83" i="10"/>
  <c r="U87" i="10"/>
  <c r="U139" i="10"/>
  <c r="U143" i="10"/>
  <c r="U147" i="10"/>
  <c r="U151" i="10"/>
  <c r="U155" i="10"/>
  <c r="U159" i="10"/>
  <c r="U163" i="10"/>
  <c r="U167" i="10"/>
  <c r="U171" i="10"/>
  <c r="U175" i="10"/>
  <c r="U179" i="10"/>
  <c r="U183" i="10"/>
  <c r="U187" i="10"/>
  <c r="U191" i="10"/>
  <c r="U195" i="10"/>
  <c r="U199" i="10"/>
  <c r="U203" i="10"/>
  <c r="U207" i="10"/>
  <c r="U211" i="10"/>
  <c r="U215" i="10"/>
  <c r="U219" i="10"/>
  <c r="W18" i="8"/>
  <c r="AA59" i="25"/>
  <c r="AB59" i="25" s="1"/>
  <c r="AA55" i="25"/>
  <c r="AB55" i="25" s="1"/>
  <c r="AA64" i="25"/>
  <c r="AB64" i="25" s="1"/>
  <c r="AA65" i="25"/>
  <c r="AB65" i="25" s="1"/>
  <c r="AA67" i="25"/>
  <c r="AB67" i="25" s="1"/>
  <c r="AA69" i="25"/>
  <c r="AB69" i="25" s="1"/>
  <c r="Z38" i="25"/>
  <c r="Z7" i="25"/>
  <c r="Z56" i="25"/>
  <c r="Z32" i="25"/>
  <c r="Z51" i="25"/>
  <c r="Z23" i="25"/>
  <c r="Z63" i="25"/>
  <c r="Z33" i="25"/>
  <c r="Z58" i="25"/>
  <c r="Z54" i="25"/>
  <c r="Z68" i="25"/>
  <c r="Z21" i="25"/>
  <c r="Z6" i="25"/>
  <c r="Z18" i="25"/>
  <c r="Z19" i="25"/>
  <c r="Z29" i="25"/>
  <c r="Z45" i="25"/>
  <c r="AA61" i="25"/>
  <c r="AB61" i="25" s="1"/>
  <c r="AA56" i="25"/>
  <c r="AA24" i="25"/>
  <c r="AB24" i="25" s="1"/>
  <c r="AA63" i="25"/>
  <c r="AB63" i="25" s="1"/>
  <c r="AA66" i="25"/>
  <c r="AB66" i="25" s="1"/>
  <c r="AA68" i="25"/>
  <c r="AB68" i="25" s="1"/>
  <c r="AA12" i="25"/>
  <c r="AB12" i="25" s="1"/>
  <c r="AA19" i="25"/>
  <c r="AB19" i="25" s="1"/>
  <c r="AA47" i="25"/>
  <c r="Z60" i="25"/>
  <c r="Z28" i="25"/>
  <c r="Z41" i="25"/>
  <c r="Z35" i="25"/>
  <c r="Z30" i="25"/>
  <c r="Z65" i="25"/>
  <c r="Z36" i="25"/>
  <c r="Z9" i="25"/>
  <c r="Z22" i="25"/>
  <c r="Z44" i="25"/>
  <c r="Z71" i="25"/>
  <c r="Z27" i="25"/>
  <c r="AA70" i="25"/>
  <c r="AB70" i="25" s="1"/>
  <c r="Z55" i="25"/>
  <c r="Z52" i="25"/>
  <c r="Z64" i="25"/>
  <c r="Z66" i="25"/>
  <c r="Z69" i="25"/>
  <c r="Z12" i="25"/>
  <c r="Z26" i="25"/>
  <c r="Z47" i="25"/>
  <c r="Z61" i="25"/>
  <c r="Z24" i="25"/>
  <c r="Z48" i="25"/>
  <c r="Z31" i="25"/>
  <c r="AA50" i="25"/>
  <c r="AB50" i="25" s="1"/>
  <c r="Z20" i="25"/>
  <c r="Z46" i="25"/>
  <c r="Z11" i="25"/>
  <c r="Z67" i="25"/>
  <c r="Z70" i="25"/>
  <c r="Z25" i="25"/>
  <c r="Z53" i="25"/>
  <c r="Z42" i="25"/>
  <c r="Z5" i="25"/>
  <c r="Z17" i="25"/>
  <c r="Z50" i="25"/>
  <c r="Z40" i="25"/>
  <c r="Z57" i="25"/>
  <c r="Z16" i="25"/>
  <c r="Z39" i="25"/>
  <c r="AA60" i="25"/>
  <c r="AB60" i="25" s="1"/>
  <c r="AA32" i="25"/>
  <c r="AB32" i="25" s="1"/>
  <c r="AA71" i="25"/>
  <c r="AB71" i="25" s="1"/>
  <c r="Z59" i="25"/>
  <c r="Z15" i="25"/>
  <c r="Z62" i="25"/>
  <c r="Z8" i="25"/>
  <c r="Z14" i="25"/>
  <c r="Z43" i="25"/>
  <c r="AA38" i="25"/>
  <c r="AA62" i="25"/>
  <c r="AB62" i="25" s="1"/>
  <c r="AA58" i="25"/>
  <c r="AB58" i="25" s="1"/>
  <c r="AA14" i="25"/>
  <c r="Z13" i="25"/>
  <c r="Z37" i="25"/>
  <c r="Z10" i="25"/>
  <c r="W32" i="8"/>
  <c r="W4" i="8"/>
  <c r="W8" i="8"/>
  <c r="W12" i="8"/>
  <c r="W16" i="8"/>
  <c r="W20" i="8"/>
  <c r="W24" i="8"/>
  <c r="W28" i="8"/>
  <c r="W36" i="8"/>
  <c r="W40" i="8"/>
  <c r="X55" i="9"/>
  <c r="X79" i="9"/>
  <c r="X2" i="8"/>
  <c r="W3" i="8"/>
  <c r="W7" i="8"/>
  <c r="W11" i="8"/>
  <c r="W15" i="8"/>
  <c r="W19" i="8"/>
  <c r="W23" i="8"/>
  <c r="W27" i="8"/>
  <c r="W31" i="8"/>
  <c r="W35" i="8"/>
  <c r="W39" i="8"/>
  <c r="W55" i="8"/>
  <c r="X62" i="9"/>
  <c r="X5" i="9"/>
  <c r="X9" i="9"/>
  <c r="X13" i="9"/>
  <c r="X17" i="9"/>
  <c r="X21" i="9"/>
  <c r="X25" i="9"/>
  <c r="X29" i="9"/>
  <c r="X33" i="9"/>
  <c r="X37" i="9"/>
  <c r="X41" i="9"/>
  <c r="X23" i="9"/>
  <c r="U139" i="6"/>
  <c r="AD60" i="25"/>
  <c r="AE60" i="25" s="1"/>
  <c r="AD62" i="25"/>
  <c r="AE62" i="25" s="1"/>
  <c r="AD66" i="25"/>
  <c r="AE66" i="25" s="1"/>
  <c r="AD50" i="25"/>
  <c r="AE50" i="25" s="1"/>
  <c r="AD12" i="25"/>
  <c r="AE12" i="25" s="1"/>
  <c r="AD47" i="25"/>
  <c r="AC59" i="25"/>
  <c r="AC20" i="25"/>
  <c r="AC55" i="25"/>
  <c r="AC41" i="25"/>
  <c r="AC5" i="25"/>
  <c r="AC16" i="25"/>
  <c r="AC64" i="25"/>
  <c r="AC65" i="25"/>
  <c r="AC8" i="25"/>
  <c r="AC67" i="25"/>
  <c r="AC69" i="25"/>
  <c r="AC22" i="25"/>
  <c r="AC40" i="25"/>
  <c r="AC39" i="25"/>
  <c r="AC26" i="25"/>
  <c r="AC27" i="25"/>
  <c r="AD61" i="25"/>
  <c r="AE61" i="25" s="1"/>
  <c r="AD24" i="25"/>
  <c r="AE24" i="25" s="1"/>
  <c r="AD14" i="25"/>
  <c r="AD70" i="25"/>
  <c r="AE70" i="25" s="1"/>
  <c r="AD71" i="25"/>
  <c r="AE71" i="25" s="1"/>
  <c r="AC60" i="25"/>
  <c r="AC42" i="25"/>
  <c r="AC13" i="25"/>
  <c r="AC52" i="25"/>
  <c r="AC35" i="25"/>
  <c r="AC62" i="25"/>
  <c r="AC11" i="25"/>
  <c r="AC66" i="25"/>
  <c r="AC36" i="25"/>
  <c r="AC50" i="25"/>
  <c r="AC10" i="25"/>
  <c r="AC12" i="25"/>
  <c r="AC44" i="25"/>
  <c r="AC43" i="25"/>
  <c r="AC25" i="25"/>
  <c r="AC47" i="25"/>
  <c r="AD32" i="25"/>
  <c r="AE32" i="25" s="1"/>
  <c r="AC61" i="25"/>
  <c r="AC15" i="25"/>
  <c r="AC24" i="25"/>
  <c r="AC17" i="25"/>
  <c r="AC48" i="25"/>
  <c r="AC14" i="25"/>
  <c r="AC31" i="25"/>
  <c r="AC57" i="25"/>
  <c r="AD65" i="25"/>
  <c r="AE65" i="25" s="1"/>
  <c r="AD67" i="25"/>
  <c r="AE67" i="25" s="1"/>
  <c r="AC7" i="25"/>
  <c r="AC32" i="25"/>
  <c r="AC23" i="25"/>
  <c r="AC33" i="25"/>
  <c r="AC54" i="25"/>
  <c r="AC21" i="25"/>
  <c r="AC18" i="25"/>
  <c r="AC29" i="25"/>
  <c r="AD56" i="25"/>
  <c r="AD63" i="25"/>
  <c r="AE63" i="25" s="1"/>
  <c r="AD68" i="25"/>
  <c r="AE68" i="25" s="1"/>
  <c r="AD19" i="25"/>
  <c r="AE19" i="25" s="1"/>
  <c r="AC28" i="25"/>
  <c r="AC30" i="25"/>
  <c r="AC9" i="25"/>
  <c r="AC71" i="25"/>
  <c r="AD55" i="25"/>
  <c r="AE55" i="25" s="1"/>
  <c r="AD64" i="25"/>
  <c r="AE64" i="25" s="1"/>
  <c r="AD69" i="25"/>
  <c r="AE69" i="25" s="1"/>
  <c r="AC56" i="25"/>
  <c r="AC63" i="25"/>
  <c r="AC68" i="25"/>
  <c r="AC19" i="25"/>
  <c r="AD38" i="25"/>
  <c r="AD58" i="25"/>
  <c r="AE58" i="25" s="1"/>
  <c r="AC37" i="25"/>
  <c r="AC53" i="25"/>
  <c r="AD59" i="25"/>
  <c r="AE59" i="25" s="1"/>
  <c r="AC38" i="25"/>
  <c r="AC51" i="25"/>
  <c r="AC58" i="25"/>
  <c r="AC6" i="25"/>
  <c r="AC45" i="25"/>
  <c r="AC46" i="25"/>
  <c r="AC70" i="25"/>
  <c r="X4" i="9"/>
  <c r="X8" i="9"/>
  <c r="X12" i="9"/>
  <c r="X16" i="9"/>
  <c r="X20" i="9"/>
  <c r="X24" i="9"/>
  <c r="X28" i="9"/>
  <c r="X32" i="9"/>
  <c r="X36" i="9"/>
  <c r="X40" i="9"/>
  <c r="X44" i="9"/>
  <c r="X48" i="9"/>
  <c r="X52" i="9"/>
  <c r="X43" i="25"/>
  <c r="Y43" i="25" s="1"/>
  <c r="X37" i="25"/>
  <c r="X29" i="25"/>
  <c r="X44" i="25"/>
  <c r="Y44" i="25" s="1"/>
  <c r="V93" i="6"/>
  <c r="X52" i="25"/>
  <c r="Y52" i="25" s="1"/>
  <c r="X46" i="25"/>
  <c r="Y46" i="25" s="1"/>
  <c r="X60" i="25"/>
  <c r="Y60" i="25" s="1"/>
  <c r="X30" i="25"/>
  <c r="Y30" i="25" s="1"/>
  <c r="X66" i="25"/>
  <c r="Y66" i="25" s="1"/>
  <c r="X68" i="25"/>
  <c r="Y68" i="25" s="1"/>
  <c r="X71" i="25"/>
  <c r="Y71" i="25" s="1"/>
  <c r="W60" i="25"/>
  <c r="W42" i="25"/>
  <c r="W13" i="25"/>
  <c r="W52" i="25"/>
  <c r="W35" i="25"/>
  <c r="W62" i="25"/>
  <c r="W11" i="25"/>
  <c r="W66" i="25"/>
  <c r="W36" i="25"/>
  <c r="W50" i="25"/>
  <c r="W10" i="25"/>
  <c r="W12" i="25"/>
  <c r="W44" i="25"/>
  <c r="W43" i="25"/>
  <c r="W25" i="25"/>
  <c r="W47" i="25"/>
  <c r="X63" i="25"/>
  <c r="Y63" i="25" s="1"/>
  <c r="X57" i="25"/>
  <c r="Y57" i="25" s="1"/>
  <c r="W28" i="25"/>
  <c r="W46" i="25"/>
  <c r="W30" i="25"/>
  <c r="W37" i="25"/>
  <c r="W9" i="25"/>
  <c r="W70" i="25"/>
  <c r="W71" i="25"/>
  <c r="W53" i="25"/>
  <c r="X64" i="25"/>
  <c r="Y64" i="25" s="1"/>
  <c r="X67" i="25"/>
  <c r="Y67" i="25" s="1"/>
  <c r="W38" i="25"/>
  <c r="W56" i="25"/>
  <c r="W51" i="25"/>
  <c r="W63" i="25"/>
  <c r="W58" i="25"/>
  <c r="W68" i="25"/>
  <c r="W6" i="25"/>
  <c r="W19" i="25"/>
  <c r="W45" i="25"/>
  <c r="X59" i="25"/>
  <c r="Y59" i="25" s="1"/>
  <c r="X62" i="25"/>
  <c r="Y62" i="25" s="1"/>
  <c r="X65" i="25"/>
  <c r="Y65" i="25" s="1"/>
  <c r="X50" i="25"/>
  <c r="Y50" i="25" s="1"/>
  <c r="X70" i="25"/>
  <c r="Y70" i="25" s="1"/>
  <c r="W59" i="25"/>
  <c r="W20" i="25"/>
  <c r="W55" i="25"/>
  <c r="W41" i="25"/>
  <c r="W5" i="25"/>
  <c r="W16" i="25"/>
  <c r="W64" i="25"/>
  <c r="W65" i="25"/>
  <c r="W8" i="25"/>
  <c r="W67" i="25"/>
  <c r="W69" i="25"/>
  <c r="W22" i="25"/>
  <c r="W40" i="25"/>
  <c r="W39" i="25"/>
  <c r="W26" i="25"/>
  <c r="W27" i="25"/>
  <c r="X61" i="25"/>
  <c r="Y61" i="25" s="1"/>
  <c r="X58" i="25"/>
  <c r="Y58" i="25" s="1"/>
  <c r="X69" i="25"/>
  <c r="Y69" i="25" s="1"/>
  <c r="W61" i="25"/>
  <c r="W15" i="25"/>
  <c r="W24" i="25"/>
  <c r="W17" i="25"/>
  <c r="W48" i="25"/>
  <c r="W14" i="25"/>
  <c r="W31" i="25"/>
  <c r="W57" i="25"/>
  <c r="X32" i="25"/>
  <c r="X12" i="25"/>
  <c r="Y12" i="25" s="1"/>
  <c r="W7" i="25"/>
  <c r="W32" i="25"/>
  <c r="W23" i="25"/>
  <c r="W33" i="25"/>
  <c r="W54" i="25"/>
  <c r="W21" i="25"/>
  <c r="W18" i="25"/>
  <c r="W29" i="25"/>
  <c r="U4" i="7"/>
  <c r="U12" i="7"/>
  <c r="U20" i="7"/>
  <c r="U28" i="7"/>
  <c r="U36" i="7"/>
  <c r="U44" i="7"/>
  <c r="U52" i="7"/>
  <c r="U60" i="7"/>
  <c r="U68" i="7"/>
  <c r="U76" i="7"/>
  <c r="U80" i="7"/>
  <c r="X9" i="25"/>
  <c r="Y9" i="25" s="1"/>
  <c r="X48" i="25"/>
  <c r="Y48" i="25" s="1"/>
  <c r="X11" i="25"/>
  <c r="Y11" i="25" s="1"/>
  <c r="X41" i="25"/>
  <c r="X55" i="25"/>
  <c r="Y55" i="25" s="1"/>
  <c r="U54" i="25"/>
  <c r="V54" i="25" s="1"/>
  <c r="U27" i="25"/>
  <c r="V110" i="4"/>
  <c r="U5" i="6"/>
  <c r="U9" i="6"/>
  <c r="U13" i="6"/>
  <c r="U17" i="6"/>
  <c r="U21" i="6"/>
  <c r="U25" i="6"/>
  <c r="U29" i="6"/>
  <c r="U33" i="6"/>
  <c r="U37" i="6"/>
  <c r="U41" i="6"/>
  <c r="U45" i="6"/>
  <c r="U49" i="6"/>
  <c r="U53" i="6"/>
  <c r="U57" i="6"/>
  <c r="U61" i="6"/>
  <c r="U65" i="6"/>
  <c r="U69" i="6"/>
  <c r="U73" i="6"/>
  <c r="U77" i="6"/>
  <c r="U85" i="6"/>
  <c r="U153" i="6"/>
  <c r="U43" i="25"/>
  <c r="V43" i="25" s="1"/>
  <c r="U13" i="25"/>
  <c r="U61" i="25"/>
  <c r="V61" i="25" s="1"/>
  <c r="U63" i="25"/>
  <c r="V63" i="25" s="1"/>
  <c r="U67" i="25"/>
  <c r="V67" i="25" s="1"/>
  <c r="U12" i="25"/>
  <c r="V12" i="25" s="1"/>
  <c r="T38" i="25"/>
  <c r="T7" i="25"/>
  <c r="T56" i="25"/>
  <c r="T32" i="25"/>
  <c r="T51" i="25"/>
  <c r="T23" i="25"/>
  <c r="T63" i="25"/>
  <c r="T33" i="25"/>
  <c r="T58" i="25"/>
  <c r="T54" i="25"/>
  <c r="T68" i="25"/>
  <c r="T21" i="25"/>
  <c r="T6" i="25"/>
  <c r="T18" i="25"/>
  <c r="T19" i="25"/>
  <c r="T29" i="25"/>
  <c r="T45" i="25"/>
  <c r="U64" i="25"/>
  <c r="V64" i="25" s="1"/>
  <c r="U70" i="25"/>
  <c r="V70" i="25" s="1"/>
  <c r="T20" i="25"/>
  <c r="T41" i="25"/>
  <c r="U60" i="25"/>
  <c r="V60" i="25" s="1"/>
  <c r="U30" i="25"/>
  <c r="V30" i="25" s="1"/>
  <c r="U58" i="25"/>
  <c r="V58" i="25" s="1"/>
  <c r="U69" i="25"/>
  <c r="V69" i="25" s="1"/>
  <c r="U57" i="25"/>
  <c r="V57" i="25" s="1"/>
  <c r="T61" i="25"/>
  <c r="T28" i="25"/>
  <c r="T15" i="25"/>
  <c r="T46" i="25"/>
  <c r="T24" i="25"/>
  <c r="T30" i="25"/>
  <c r="T17" i="25"/>
  <c r="T37" i="25"/>
  <c r="T48" i="25"/>
  <c r="T9" i="25"/>
  <c r="T14" i="25"/>
  <c r="T70" i="25"/>
  <c r="T31" i="25"/>
  <c r="T71" i="25"/>
  <c r="T57" i="25"/>
  <c r="T53" i="25"/>
  <c r="U32" i="25"/>
  <c r="U50" i="25"/>
  <c r="V50" i="25" s="1"/>
  <c r="T59" i="25"/>
  <c r="T55" i="25"/>
  <c r="T5" i="25"/>
  <c r="U62" i="25"/>
  <c r="V62" i="25" s="1"/>
  <c r="T60" i="25"/>
  <c r="T35" i="25"/>
  <c r="T11" i="25"/>
  <c r="T36" i="25"/>
  <c r="T10" i="25"/>
  <c r="T44" i="25"/>
  <c r="T25" i="25"/>
  <c r="U66" i="25"/>
  <c r="V66" i="25" s="1"/>
  <c r="T42" i="25"/>
  <c r="T16" i="25"/>
  <c r="T65" i="25"/>
  <c r="T67" i="25"/>
  <c r="T22" i="25"/>
  <c r="T39" i="25"/>
  <c r="T27" i="25"/>
  <c r="U68" i="25"/>
  <c r="V68" i="25" s="1"/>
  <c r="T62" i="25"/>
  <c r="T50" i="25"/>
  <c r="T43" i="25"/>
  <c r="U59" i="25"/>
  <c r="V59" i="25" s="1"/>
  <c r="U71" i="25"/>
  <c r="V71" i="25" s="1"/>
  <c r="T52" i="25"/>
  <c r="T64" i="25"/>
  <c r="T8" i="25"/>
  <c r="T69" i="25"/>
  <c r="T40" i="25"/>
  <c r="T26" i="25"/>
  <c r="T13" i="25"/>
  <c r="T66" i="25"/>
  <c r="T12" i="25"/>
  <c r="T47" i="25"/>
  <c r="U84" i="6"/>
  <c r="U23" i="25"/>
  <c r="V23" i="25" s="1"/>
  <c r="U155" i="6"/>
  <c r="U35" i="25"/>
  <c r="U55" i="25"/>
  <c r="V55" i="25" s="1"/>
  <c r="U156" i="4"/>
  <c r="U79" i="5"/>
  <c r="V79" i="5" s="1"/>
  <c r="U83" i="5"/>
  <c r="V83" i="5" s="1"/>
  <c r="U6" i="6"/>
  <c r="U10" i="6"/>
  <c r="U14" i="6"/>
  <c r="U18" i="6"/>
  <c r="U22" i="6"/>
  <c r="U26" i="6"/>
  <c r="U30" i="6"/>
  <c r="U34" i="6"/>
  <c r="U38" i="6"/>
  <c r="U42" i="6"/>
  <c r="U46" i="6"/>
  <c r="U50" i="6"/>
  <c r="U54" i="6"/>
  <c r="U58" i="6"/>
  <c r="U62" i="6"/>
  <c r="U66" i="6"/>
  <c r="U70" i="6"/>
  <c r="U74" i="6"/>
  <c r="U78" i="6"/>
  <c r="U90" i="6"/>
  <c r="V90" i="6" s="1"/>
  <c r="U65" i="25" s="1"/>
  <c r="V65" i="25" s="1"/>
  <c r="U52" i="25"/>
  <c r="V52" i="25" s="1"/>
  <c r="U51" i="25"/>
  <c r="V51" i="25" s="1"/>
  <c r="U37" i="25"/>
  <c r="U53" i="25"/>
  <c r="V53" i="25" s="1"/>
  <c r="U159" i="5"/>
  <c r="R9" i="25"/>
  <c r="S9" i="25" s="1"/>
  <c r="R46" i="25"/>
  <c r="S46" i="25" s="1"/>
  <c r="U5" i="5"/>
  <c r="U9" i="5"/>
  <c r="U13" i="5"/>
  <c r="U17" i="5"/>
  <c r="U21" i="5"/>
  <c r="U25" i="5"/>
  <c r="U29" i="5"/>
  <c r="U33" i="5"/>
  <c r="U37" i="5"/>
  <c r="U41" i="5"/>
  <c r="U45" i="5"/>
  <c r="U49" i="5"/>
  <c r="U53" i="5"/>
  <c r="U53" i="4"/>
  <c r="V53" i="4" s="1"/>
  <c r="U57" i="4"/>
  <c r="V57" i="4" s="1"/>
  <c r="U61" i="4"/>
  <c r="V61" i="4" s="1"/>
  <c r="R12" i="25"/>
  <c r="S12" i="25" s="1"/>
  <c r="R61" i="25"/>
  <c r="S61" i="25" s="1"/>
  <c r="R63" i="25"/>
  <c r="S63" i="25" s="1"/>
  <c r="R58" i="25"/>
  <c r="S58" i="25" s="1"/>
  <c r="R69" i="25"/>
  <c r="S69" i="25" s="1"/>
  <c r="R57" i="25"/>
  <c r="S57" i="25" s="1"/>
  <c r="Q61" i="25"/>
  <c r="Q28" i="25"/>
  <c r="Q15" i="25"/>
  <c r="Q46" i="25"/>
  <c r="Q24" i="25"/>
  <c r="Q30" i="25"/>
  <c r="Q17" i="25"/>
  <c r="Q37" i="25"/>
  <c r="Q48" i="25"/>
  <c r="Q9" i="25"/>
  <c r="Q14" i="25"/>
  <c r="Q70" i="25"/>
  <c r="Q31" i="25"/>
  <c r="Q71" i="25"/>
  <c r="Q57" i="25"/>
  <c r="Q53" i="25"/>
  <c r="R32" i="25"/>
  <c r="R64" i="25"/>
  <c r="S64" i="25" s="1"/>
  <c r="R67" i="25"/>
  <c r="S67" i="25" s="1"/>
  <c r="Q38" i="25"/>
  <c r="R30" i="25"/>
  <c r="S30" i="25" s="1"/>
  <c r="R68" i="25"/>
  <c r="S68" i="25" s="1"/>
  <c r="Q60" i="25"/>
  <c r="Q56" i="25"/>
  <c r="Q41" i="25"/>
  <c r="Q35" i="25"/>
  <c r="Q63" i="25"/>
  <c r="Q65" i="25"/>
  <c r="Q36" i="25"/>
  <c r="Q68" i="25"/>
  <c r="Q22" i="25"/>
  <c r="Q44" i="25"/>
  <c r="Q19" i="25"/>
  <c r="Q27" i="25"/>
  <c r="Q13" i="25"/>
  <c r="Q58" i="25"/>
  <c r="Q39" i="25"/>
  <c r="R59" i="25"/>
  <c r="S59" i="25" s="1"/>
  <c r="R65" i="25"/>
  <c r="S65" i="25" s="1"/>
  <c r="R70" i="25"/>
  <c r="S70" i="25" s="1"/>
  <c r="Q7" i="25"/>
  <c r="Q55" i="25"/>
  <c r="Q52" i="25"/>
  <c r="Q23" i="25"/>
  <c r="Q64" i="25"/>
  <c r="Q66" i="25"/>
  <c r="Q54" i="25"/>
  <c r="Q69" i="25"/>
  <c r="Q12" i="25"/>
  <c r="Q18" i="25"/>
  <c r="Q26" i="25"/>
  <c r="Q47" i="25"/>
  <c r="Q20" i="25"/>
  <c r="Q11" i="25"/>
  <c r="Q6" i="25"/>
  <c r="R62" i="25"/>
  <c r="S62" i="25" s="1"/>
  <c r="R50" i="25"/>
  <c r="S50" i="25" s="1"/>
  <c r="Q59" i="25"/>
  <c r="Q42" i="25"/>
  <c r="Q32" i="25"/>
  <c r="Q5" i="25"/>
  <c r="Q62" i="25"/>
  <c r="Q33" i="25"/>
  <c r="Q8" i="25"/>
  <c r="Q50" i="25"/>
  <c r="Q21" i="25"/>
  <c r="Q40" i="25"/>
  <c r="Q43" i="25"/>
  <c r="Q29" i="25"/>
  <c r="R60" i="25"/>
  <c r="S60" i="25" s="1"/>
  <c r="R66" i="25"/>
  <c r="S66" i="25" s="1"/>
  <c r="R71" i="25"/>
  <c r="S71" i="25" s="1"/>
  <c r="Q51" i="25"/>
  <c r="Q16" i="25"/>
  <c r="Q67" i="25"/>
  <c r="Q10" i="25"/>
  <c r="Q25" i="25"/>
  <c r="Q45" i="25"/>
  <c r="U4" i="5"/>
  <c r="U8" i="5"/>
  <c r="U12" i="5"/>
  <c r="U16" i="5"/>
  <c r="U20" i="5"/>
  <c r="U24" i="5"/>
  <c r="U28" i="5"/>
  <c r="U32" i="5"/>
  <c r="U36" i="5"/>
  <c r="U40" i="5"/>
  <c r="U44" i="5"/>
  <c r="U48" i="5"/>
  <c r="U52" i="5"/>
  <c r="U56" i="5"/>
  <c r="U60" i="5"/>
  <c r="V111" i="5"/>
  <c r="R42" i="25"/>
  <c r="R27" i="25"/>
  <c r="R33" i="25"/>
  <c r="R6" i="25"/>
  <c r="S6" i="25" s="1"/>
  <c r="R16" i="25"/>
  <c r="R25" i="25"/>
  <c r="U19" i="5"/>
  <c r="U63" i="5"/>
  <c r="R35" i="25"/>
  <c r="R37" i="25"/>
  <c r="R55" i="25"/>
  <c r="S55" i="25" s="1"/>
  <c r="R53" i="25"/>
  <c r="S53" i="25" s="1"/>
  <c r="R39" i="25"/>
  <c r="R54" i="25"/>
  <c r="S54" i="25" s="1"/>
  <c r="R51" i="25"/>
  <c r="S51" i="25" s="1"/>
  <c r="R40" i="25"/>
  <c r="U57" i="5"/>
  <c r="U65" i="5"/>
  <c r="V65" i="5" s="1"/>
  <c r="R52" i="25" s="1"/>
  <c r="S52" i="25" s="1"/>
  <c r="U157" i="5"/>
  <c r="R17" i="25"/>
  <c r="S17" i="25" s="1"/>
  <c r="R38" i="25"/>
  <c r="S38" i="25" s="1"/>
  <c r="R45" i="25"/>
  <c r="S45" i="25" s="1"/>
  <c r="R43" i="25"/>
  <c r="S43" i="25" s="1"/>
  <c r="R44" i="25"/>
  <c r="S44" i="25" s="1"/>
  <c r="R31" i="25"/>
  <c r="R24" i="25"/>
  <c r="O45" i="25"/>
  <c r="P45" i="25" s="1"/>
  <c r="O46" i="25"/>
  <c r="P46" i="25" s="1"/>
  <c r="O37" i="25"/>
  <c r="U72" i="4"/>
  <c r="O36" i="25"/>
  <c r="O9" i="25"/>
  <c r="P9" i="25" s="1"/>
  <c r="O48" i="25"/>
  <c r="P48" i="25" s="1"/>
  <c r="O27" i="25"/>
  <c r="O40" i="25"/>
  <c r="U7" i="4"/>
  <c r="U11" i="4"/>
  <c r="U15" i="4"/>
  <c r="U23" i="4"/>
  <c r="U27" i="4"/>
  <c r="U39" i="4"/>
  <c r="U43" i="4"/>
  <c r="U51" i="4"/>
  <c r="U55" i="4"/>
  <c r="O29" i="25"/>
  <c r="O26" i="25"/>
  <c r="P26" i="25" s="1"/>
  <c r="O28" i="25"/>
  <c r="O44" i="25"/>
  <c r="P44" i="25" s="1"/>
  <c r="O43" i="25"/>
  <c r="P43" i="25" s="1"/>
  <c r="O18" i="25"/>
  <c r="P18" i="25" s="1"/>
  <c r="O39" i="25"/>
  <c r="O22" i="25"/>
  <c r="P22" i="25" s="1"/>
  <c r="N60" i="25"/>
  <c r="N42" i="25"/>
  <c r="N13" i="25"/>
  <c r="N52" i="25"/>
  <c r="N35" i="25"/>
  <c r="N62" i="25"/>
  <c r="N11" i="25"/>
  <c r="N66" i="25"/>
  <c r="N36" i="25"/>
  <c r="N50" i="25"/>
  <c r="N10" i="25"/>
  <c r="N12" i="25"/>
  <c r="N44" i="25"/>
  <c r="N43" i="25"/>
  <c r="N25" i="25"/>
  <c r="N47" i="25"/>
  <c r="O60" i="25"/>
  <c r="P60" i="25" s="1"/>
  <c r="O30" i="25"/>
  <c r="P30" i="25" s="1"/>
  <c r="O58" i="25"/>
  <c r="P58" i="25" s="1"/>
  <c r="O69" i="25"/>
  <c r="P69" i="25" s="1"/>
  <c r="O57" i="25"/>
  <c r="P57" i="25" s="1"/>
  <c r="N61" i="25"/>
  <c r="N28" i="25"/>
  <c r="N15" i="25"/>
  <c r="N46" i="25"/>
  <c r="N24" i="25"/>
  <c r="N30" i="25"/>
  <c r="N17" i="25"/>
  <c r="N37" i="25"/>
  <c r="N48" i="25"/>
  <c r="N9" i="25"/>
  <c r="N14" i="25"/>
  <c r="N70" i="25"/>
  <c r="N31" i="25"/>
  <c r="N71" i="25"/>
  <c r="N57" i="25"/>
  <c r="N53" i="25"/>
  <c r="O61" i="25"/>
  <c r="P61" i="25" s="1"/>
  <c r="O63" i="25"/>
  <c r="P63" i="25" s="1"/>
  <c r="O67" i="25"/>
  <c r="P67" i="25" s="1"/>
  <c r="O12" i="25"/>
  <c r="P12" i="25" s="1"/>
  <c r="N7" i="25"/>
  <c r="N32" i="25"/>
  <c r="N23" i="25"/>
  <c r="N33" i="25"/>
  <c r="N54" i="25"/>
  <c r="N21" i="25"/>
  <c r="N18" i="25"/>
  <c r="N29" i="25"/>
  <c r="O32" i="25"/>
  <c r="O50" i="25"/>
  <c r="P50" i="25" s="1"/>
  <c r="N20" i="25"/>
  <c r="N41" i="25"/>
  <c r="N16" i="25"/>
  <c r="N65" i="25"/>
  <c r="N67" i="25"/>
  <c r="N22" i="25"/>
  <c r="N39" i="25"/>
  <c r="N27" i="25"/>
  <c r="O62" i="25"/>
  <c r="P62" i="25" s="1"/>
  <c r="O68" i="25"/>
  <c r="P68" i="25" s="1"/>
  <c r="N51" i="25"/>
  <c r="N68" i="25"/>
  <c r="N19" i="25"/>
  <c r="O64" i="25"/>
  <c r="P64" i="25" s="1"/>
  <c r="N59" i="25"/>
  <c r="N55" i="25"/>
  <c r="N5" i="25"/>
  <c r="N64" i="25"/>
  <c r="N8" i="25"/>
  <c r="N69" i="25"/>
  <c r="N40" i="25"/>
  <c r="N26" i="25"/>
  <c r="O59" i="25"/>
  <c r="P59" i="25" s="1"/>
  <c r="O66" i="25"/>
  <c r="P66" i="25" s="1"/>
  <c r="O71" i="25"/>
  <c r="P71" i="25" s="1"/>
  <c r="N38" i="25"/>
  <c r="N56" i="25"/>
  <c r="N63" i="25"/>
  <c r="N58" i="25"/>
  <c r="N6" i="25"/>
  <c r="N45" i="25"/>
  <c r="O70" i="25"/>
  <c r="P70" i="25" s="1"/>
  <c r="O54" i="25"/>
  <c r="P54" i="25" s="1"/>
  <c r="U19" i="4"/>
  <c r="U31" i="4"/>
  <c r="U35" i="4"/>
  <c r="U47" i="4"/>
  <c r="U6" i="4"/>
  <c r="U10" i="4"/>
  <c r="U14" i="4"/>
  <c r="U18" i="4"/>
  <c r="U22" i="4"/>
  <c r="U26" i="4"/>
  <c r="U30" i="4"/>
  <c r="U34" i="4"/>
  <c r="U38" i="4"/>
  <c r="U42" i="4"/>
  <c r="U46" i="4"/>
  <c r="U50" i="4"/>
  <c r="U70" i="4"/>
  <c r="V70" i="4" s="1"/>
  <c r="O16" i="25" s="1"/>
  <c r="O42" i="25"/>
  <c r="O17" i="25"/>
  <c r="P17" i="25" s="1"/>
  <c r="O15" i="25"/>
  <c r="O21" i="25"/>
  <c r="P21" i="25" s="1"/>
  <c r="O56" i="25"/>
  <c r="P56" i="25" s="1"/>
  <c r="O10" i="25"/>
  <c r="P10" i="25" s="1"/>
  <c r="L44" i="25"/>
  <c r="L10" i="25"/>
  <c r="M10" i="25" s="1"/>
  <c r="U43" i="3"/>
  <c r="V43" i="3" s="1"/>
  <c r="L54" i="25"/>
  <c r="M54" i="25" s="1"/>
  <c r="U6" i="3"/>
  <c r="U14" i="3"/>
  <c r="U18" i="3"/>
  <c r="U22" i="3"/>
  <c r="U26" i="3"/>
  <c r="U30" i="3"/>
  <c r="U34" i="3"/>
  <c r="U50" i="3"/>
  <c r="V50" i="3" s="1"/>
  <c r="L53" i="25"/>
  <c r="M53" i="25" s="1"/>
  <c r="L48" i="25"/>
  <c r="M48" i="25" s="1"/>
  <c r="L51" i="25"/>
  <c r="L59" i="25"/>
  <c r="M59" i="25" s="1"/>
  <c r="L56" i="25"/>
  <c r="M56" i="25" s="1"/>
  <c r="L64" i="25"/>
  <c r="M64" i="25" s="1"/>
  <c r="L66" i="25"/>
  <c r="M66" i="25" s="1"/>
  <c r="L50" i="25"/>
  <c r="M50" i="25" s="1"/>
  <c r="L14" i="25"/>
  <c r="M14" i="25" s="1"/>
  <c r="L6" i="25"/>
  <c r="L57" i="25"/>
  <c r="M57" i="25" s="1"/>
  <c r="K61" i="25"/>
  <c r="K28" i="25"/>
  <c r="K15" i="25"/>
  <c r="K46" i="25"/>
  <c r="K24" i="25"/>
  <c r="K30" i="25"/>
  <c r="K17" i="25"/>
  <c r="K37" i="25"/>
  <c r="K48" i="25"/>
  <c r="K9" i="25"/>
  <c r="K14" i="25"/>
  <c r="K70" i="25"/>
  <c r="K31" i="25"/>
  <c r="K71" i="25"/>
  <c r="K57" i="25"/>
  <c r="K53" i="25"/>
  <c r="L60" i="25"/>
  <c r="M60" i="25" s="1"/>
  <c r="L62" i="25"/>
  <c r="M62" i="25" s="1"/>
  <c r="L11" i="25"/>
  <c r="L58" i="25"/>
  <c r="M58" i="25" s="1"/>
  <c r="L9" i="25"/>
  <c r="L22" i="25"/>
  <c r="M22" i="25" s="1"/>
  <c r="K38" i="25"/>
  <c r="K7" i="25"/>
  <c r="K32" i="25"/>
  <c r="K23" i="25"/>
  <c r="K33" i="25"/>
  <c r="K54" i="25"/>
  <c r="K21" i="25"/>
  <c r="K18" i="25"/>
  <c r="K29" i="25"/>
  <c r="L12" i="25"/>
  <c r="M12" i="25" s="1"/>
  <c r="K20" i="25"/>
  <c r="K5" i="25"/>
  <c r="L38" i="25"/>
  <c r="M38" i="25" s="1"/>
  <c r="L7" i="25"/>
  <c r="M7" i="25" s="1"/>
  <c r="L63" i="25"/>
  <c r="M63" i="25" s="1"/>
  <c r="L65" i="25"/>
  <c r="M65" i="25" s="1"/>
  <c r="L67" i="25"/>
  <c r="M67" i="25" s="1"/>
  <c r="L69" i="25"/>
  <c r="M69" i="25" s="1"/>
  <c r="L70" i="25"/>
  <c r="M70" i="25" s="1"/>
  <c r="L19" i="25"/>
  <c r="M19" i="25" s="1"/>
  <c r="K60" i="25"/>
  <c r="K42" i="25"/>
  <c r="K13" i="25"/>
  <c r="K52" i="25"/>
  <c r="K35" i="25"/>
  <c r="K62" i="25"/>
  <c r="K11" i="25"/>
  <c r="K66" i="25"/>
  <c r="K36" i="25"/>
  <c r="K50" i="25"/>
  <c r="K10" i="25"/>
  <c r="K12" i="25"/>
  <c r="K44" i="25"/>
  <c r="K43" i="25"/>
  <c r="K25" i="25"/>
  <c r="K47" i="25"/>
  <c r="L18" i="25"/>
  <c r="M18" i="25" s="1"/>
  <c r="K56" i="25"/>
  <c r="K51" i="25"/>
  <c r="K63" i="25"/>
  <c r="K58" i="25"/>
  <c r="K68" i="25"/>
  <c r="K6" i="25"/>
  <c r="K19" i="25"/>
  <c r="K45" i="25"/>
  <c r="L61" i="25"/>
  <c r="M61" i="25" s="1"/>
  <c r="L30" i="25"/>
  <c r="M30" i="25" s="1"/>
  <c r="L17" i="25"/>
  <c r="M17" i="25" s="1"/>
  <c r="L8" i="25"/>
  <c r="M8" i="25" s="1"/>
  <c r="L68" i="25"/>
  <c r="M68" i="25" s="1"/>
  <c r="L71" i="25"/>
  <c r="M71" i="25" s="1"/>
  <c r="K59" i="25"/>
  <c r="K55" i="25"/>
  <c r="K41" i="25"/>
  <c r="K8" i="25"/>
  <c r="K40" i="25"/>
  <c r="K67" i="25"/>
  <c r="K64" i="25"/>
  <c r="K26" i="25"/>
  <c r="K65" i="25"/>
  <c r="K22" i="25"/>
  <c r="K27" i="25"/>
  <c r="K16" i="25"/>
  <c r="K39" i="25"/>
  <c r="K69" i="25"/>
  <c r="L46" i="25"/>
  <c r="L21" i="25"/>
  <c r="L45" i="25"/>
  <c r="L26" i="25"/>
  <c r="U10" i="3"/>
  <c r="U5" i="3"/>
  <c r="U9" i="3"/>
  <c r="U13" i="3"/>
  <c r="U17" i="3"/>
  <c r="U21" i="3"/>
  <c r="U25" i="3"/>
  <c r="U29" i="3"/>
  <c r="U33" i="3"/>
  <c r="U37" i="3"/>
  <c r="L23" i="25"/>
  <c r="L43" i="25"/>
  <c r="L52" i="25"/>
  <c r="M52" i="25" s="1"/>
  <c r="L55" i="25"/>
  <c r="M55" i="25" s="1"/>
  <c r="I38" i="25"/>
  <c r="J38" i="25" s="1"/>
  <c r="I56" i="25"/>
  <c r="J56" i="25" s="1"/>
  <c r="I64" i="25"/>
  <c r="J64" i="25" s="1"/>
  <c r="I58" i="25"/>
  <c r="J58" i="25" s="1"/>
  <c r="I68" i="25"/>
  <c r="J68" i="25" s="1"/>
  <c r="I22" i="25"/>
  <c r="J22" i="25" s="1"/>
  <c r="I71" i="25"/>
  <c r="J71" i="25" s="1"/>
  <c r="H59" i="25"/>
  <c r="H20" i="25"/>
  <c r="H55" i="25"/>
  <c r="H41" i="25"/>
  <c r="H5" i="25"/>
  <c r="H16" i="25"/>
  <c r="H64" i="25"/>
  <c r="H65" i="25"/>
  <c r="H8" i="25"/>
  <c r="H67" i="25"/>
  <c r="H69" i="25"/>
  <c r="H22" i="25"/>
  <c r="H40" i="25"/>
  <c r="H39" i="25"/>
  <c r="H26" i="25"/>
  <c r="H27" i="25"/>
  <c r="I59" i="25"/>
  <c r="J59" i="25" s="1"/>
  <c r="I62" i="25"/>
  <c r="J62" i="25" s="1"/>
  <c r="I17" i="25"/>
  <c r="J17" i="25" s="1"/>
  <c r="I8" i="25"/>
  <c r="J8" i="25" s="1"/>
  <c r="I69" i="25"/>
  <c r="J69" i="25" s="1"/>
  <c r="I12" i="25"/>
  <c r="J12" i="25" s="1"/>
  <c r="I19" i="25"/>
  <c r="J19" i="25" s="1"/>
  <c r="H60" i="25"/>
  <c r="H42" i="25"/>
  <c r="H13" i="25"/>
  <c r="H52" i="25"/>
  <c r="H35" i="25"/>
  <c r="H62" i="25"/>
  <c r="H11" i="25"/>
  <c r="H66" i="25"/>
  <c r="H36" i="25"/>
  <c r="H50" i="25"/>
  <c r="H10" i="25"/>
  <c r="H12" i="25"/>
  <c r="H44" i="25"/>
  <c r="H43" i="25"/>
  <c r="H25" i="25"/>
  <c r="H47" i="25"/>
  <c r="I60" i="25"/>
  <c r="J60" i="25" s="1"/>
  <c r="I30" i="25"/>
  <c r="J30" i="25" s="1"/>
  <c r="I65" i="25"/>
  <c r="J65" i="25" s="1"/>
  <c r="I67" i="25"/>
  <c r="J67" i="25" s="1"/>
  <c r="I10" i="25"/>
  <c r="J10" i="25" s="1"/>
  <c r="I70" i="25"/>
  <c r="J70" i="25" s="1"/>
  <c r="I57" i="25"/>
  <c r="J57" i="25" s="1"/>
  <c r="H61" i="25"/>
  <c r="H28" i="25"/>
  <c r="H15" i="25"/>
  <c r="H46" i="25"/>
  <c r="H24" i="25"/>
  <c r="H30" i="25"/>
  <c r="H17" i="25"/>
  <c r="H37" i="25"/>
  <c r="H48" i="25"/>
  <c r="H9" i="25"/>
  <c r="H14" i="25"/>
  <c r="H70" i="25"/>
  <c r="H31" i="25"/>
  <c r="H71" i="25"/>
  <c r="H57" i="25"/>
  <c r="H53" i="25"/>
  <c r="I61" i="25"/>
  <c r="J61" i="25" s="1"/>
  <c r="I63" i="25"/>
  <c r="J63" i="25" s="1"/>
  <c r="I66" i="25"/>
  <c r="J66" i="25" s="1"/>
  <c r="I50" i="25"/>
  <c r="J50" i="25" s="1"/>
  <c r="I14" i="25"/>
  <c r="J14" i="25" s="1"/>
  <c r="I18" i="25"/>
  <c r="J18" i="25" s="1"/>
  <c r="H38" i="25"/>
  <c r="H7" i="25"/>
  <c r="H56" i="25"/>
  <c r="H32" i="25"/>
  <c r="H51" i="25"/>
  <c r="H23" i="25"/>
  <c r="H63" i="25"/>
  <c r="H33" i="25"/>
  <c r="H58" i="25"/>
  <c r="H54" i="25"/>
  <c r="H68" i="25"/>
  <c r="H21" i="25"/>
  <c r="H6" i="25"/>
  <c r="H18" i="25"/>
  <c r="H19" i="25"/>
  <c r="H29" i="25"/>
  <c r="H45" i="25"/>
  <c r="U56" i="2"/>
  <c r="V56" i="2" s="1"/>
  <c r="I52" i="25"/>
  <c r="J52" i="25" s="1"/>
  <c r="I39" i="25"/>
  <c r="J39" i="25" s="1"/>
  <c r="I37" i="25"/>
  <c r="J37" i="25" s="1"/>
  <c r="I55" i="25"/>
  <c r="J55" i="25" s="1"/>
  <c r="U5" i="2"/>
  <c r="U9" i="2"/>
  <c r="U13" i="2"/>
  <c r="U17" i="2"/>
  <c r="U21" i="2"/>
  <c r="U25" i="2"/>
  <c r="U29" i="2"/>
  <c r="U33" i="2"/>
  <c r="U37" i="2"/>
  <c r="U41" i="2"/>
  <c r="U45" i="2"/>
  <c r="I15" i="25"/>
  <c r="J15" i="25" s="1"/>
  <c r="I54" i="25"/>
  <c r="J54" i="25" s="1"/>
  <c r="I48" i="25"/>
  <c r="J48" i="25" s="1"/>
  <c r="I7" i="25"/>
  <c r="J7" i="25" s="1"/>
  <c r="I29" i="25"/>
  <c r="J29" i="25" s="1"/>
  <c r="U6" i="2"/>
  <c r="U10" i="2"/>
  <c r="U14" i="2"/>
  <c r="U18" i="2"/>
  <c r="U22" i="2"/>
  <c r="U26" i="2"/>
  <c r="U30" i="2"/>
  <c r="U34" i="2"/>
  <c r="U38" i="2"/>
  <c r="U42" i="2"/>
  <c r="I31" i="25"/>
  <c r="J31" i="25" s="1"/>
  <c r="I27" i="25"/>
  <c r="J27" i="25" s="1"/>
  <c r="I53" i="25"/>
  <c r="J53" i="25" s="1"/>
  <c r="V3" i="11"/>
  <c r="V63" i="5"/>
  <c r="R26" i="25" s="1"/>
  <c r="S26" i="25" s="1"/>
  <c r="V72" i="4"/>
  <c r="V51" i="4"/>
  <c r="V59" i="4"/>
  <c r="V81" i="5"/>
  <c r="V84" i="6"/>
  <c r="U22" i="25" s="1"/>
  <c r="V22" i="25" s="1"/>
  <c r="V87" i="6"/>
  <c r="V55" i="4"/>
  <c r="V63" i="4"/>
  <c r="O51" i="25" s="1"/>
  <c r="P51" i="25" s="1"/>
  <c r="X3" i="13"/>
  <c r="U24" i="3"/>
  <c r="V77" i="5"/>
  <c r="V85" i="5"/>
  <c r="U7" i="7"/>
  <c r="U15" i="7"/>
  <c r="U23" i="7"/>
  <c r="U31" i="7"/>
  <c r="U39" i="7"/>
  <c r="U47" i="7"/>
  <c r="U55" i="7"/>
  <c r="U63" i="7"/>
  <c r="U71" i="7"/>
  <c r="U79" i="7"/>
  <c r="U10" i="7"/>
  <c r="U18" i="7"/>
  <c r="U26" i="7"/>
  <c r="U34" i="7"/>
  <c r="U42" i="7"/>
  <c r="U50" i="7"/>
  <c r="U58" i="7"/>
  <c r="U66" i="7"/>
  <c r="U74" i="7"/>
  <c r="U5" i="7"/>
  <c r="U13" i="7"/>
  <c r="U21" i="7"/>
  <c r="U29" i="7"/>
  <c r="U37" i="7"/>
  <c r="U45" i="7"/>
  <c r="U53" i="7"/>
  <c r="U61" i="7"/>
  <c r="U69" i="7"/>
  <c r="U77" i="7"/>
  <c r="U85" i="7"/>
  <c r="V85" i="7" s="1"/>
  <c r="U149" i="7"/>
  <c r="U8" i="7"/>
  <c r="U16" i="7"/>
  <c r="U24" i="7"/>
  <c r="U32" i="7"/>
  <c r="U40" i="7"/>
  <c r="U48" i="7"/>
  <c r="U56" i="7"/>
  <c r="U64" i="7"/>
  <c r="U72" i="7"/>
  <c r="U88" i="7"/>
  <c r="V88" i="7" s="1"/>
  <c r="U3" i="7"/>
  <c r="U11" i="7"/>
  <c r="U19" i="7"/>
  <c r="U27" i="7"/>
  <c r="U35" i="7"/>
  <c r="U43" i="7"/>
  <c r="U51" i="7"/>
  <c r="U59" i="7"/>
  <c r="U67" i="7"/>
  <c r="U75" i="7"/>
  <c r="U78" i="7"/>
  <c r="U46" i="7"/>
  <c r="U54" i="7"/>
  <c r="U62" i="7"/>
  <c r="U9" i="7"/>
  <c r="U17" i="7"/>
  <c r="U25" i="7"/>
  <c r="U33" i="7"/>
  <c r="U41" i="7"/>
  <c r="U49" i="7"/>
  <c r="U57" i="7"/>
  <c r="U65" i="7"/>
  <c r="U73" i="7"/>
  <c r="V3" i="5" l="1"/>
  <c r="R14" i="25" s="1"/>
  <c r="S14" i="25" s="1"/>
  <c r="Y3" i="9"/>
  <c r="Y4" i="9" s="1"/>
  <c r="X3" i="17"/>
  <c r="X4" i="17" s="1"/>
  <c r="BB7" i="25" s="1"/>
  <c r="V3" i="6"/>
  <c r="V4" i="6" s="1"/>
  <c r="V5" i="6" s="1"/>
  <c r="V6" i="6" s="1"/>
  <c r="X4" i="13"/>
  <c r="X5" i="13" s="1"/>
  <c r="X6" i="13" s="1"/>
  <c r="X7" i="13" s="1"/>
  <c r="V3" i="20"/>
  <c r="V4" i="20" s="1"/>
  <c r="V5" i="20" s="1"/>
  <c r="V6" i="20" s="1"/>
  <c r="V7" i="20" s="1"/>
  <c r="V8" i="20" s="1"/>
  <c r="V9" i="20" s="1"/>
  <c r="V10" i="20" s="1"/>
  <c r="V11" i="20" s="1"/>
  <c r="V12" i="20" s="1"/>
  <c r="V13" i="20" s="1"/>
  <c r="V14" i="20" s="1"/>
  <c r="V15" i="20" s="1"/>
  <c r="V16" i="20" s="1"/>
  <c r="V17" i="20" s="1"/>
  <c r="V18" i="20" s="1"/>
  <c r="V19" i="20" s="1"/>
  <c r="V20" i="20" s="1"/>
  <c r="V21" i="20" s="1"/>
  <c r="V22" i="20" s="1"/>
  <c r="V23" i="20" s="1"/>
  <c r="V24" i="20" s="1"/>
  <c r="V25" i="20" s="1"/>
  <c r="V26" i="20" s="1"/>
  <c r="V27" i="20" s="1"/>
  <c r="V28" i="20" s="1"/>
  <c r="V29" i="20" s="1"/>
  <c r="V30" i="20" s="1"/>
  <c r="V31" i="20" s="1"/>
  <c r="V32" i="20" s="1"/>
  <c r="V33" i="20" s="1"/>
  <c r="V34" i="20" s="1"/>
  <c r="V35" i="20" s="1"/>
  <c r="V36" i="20" s="1"/>
  <c r="V37" i="20" s="1"/>
  <c r="V38" i="20" s="1"/>
  <c r="V39" i="20" s="1"/>
  <c r="V40" i="20" s="1"/>
  <c r="V41" i="20" s="1"/>
  <c r="V42" i="20" s="1"/>
  <c r="V43" i="20" s="1"/>
  <c r="V44" i="20" s="1"/>
  <c r="V45" i="20" s="1"/>
  <c r="V46" i="20" s="1"/>
  <c r="V47" i="20" s="1"/>
  <c r="V48" i="20" s="1"/>
  <c r="V49" i="20" s="1"/>
  <c r="V50" i="20" s="1"/>
  <c r="V51" i="20" s="1"/>
  <c r="V52" i="20" s="1"/>
  <c r="V53" i="20" s="1"/>
  <c r="V54" i="20" s="1"/>
  <c r="V55" i="20" s="1"/>
  <c r="V56" i="20" s="1"/>
  <c r="V57" i="20" s="1"/>
  <c r="V58" i="20" s="1"/>
  <c r="V59" i="20" s="1"/>
  <c r="V60" i="20" s="1"/>
  <c r="V61" i="20" s="1"/>
  <c r="V62" i="20" s="1"/>
  <c r="V63" i="20" s="1"/>
  <c r="V64" i="20" s="1"/>
  <c r="V65" i="20" s="1"/>
  <c r="V66" i="20" s="1"/>
  <c r="V67" i="20" s="1"/>
  <c r="V68" i="20" s="1"/>
  <c r="V69" i="20" s="1"/>
  <c r="V70" i="20" s="1"/>
  <c r="V71" i="20" s="1"/>
  <c r="V72" i="20" s="1"/>
  <c r="V73" i="20" s="1"/>
  <c r="V74" i="20" s="1"/>
  <c r="V75" i="20" s="1"/>
  <c r="V76" i="20" s="1"/>
  <c r="V77" i="20" s="1"/>
  <c r="V78" i="20" s="1"/>
  <c r="V79" i="20" s="1"/>
  <c r="V80" i="20" s="1"/>
  <c r="V81" i="20" s="1"/>
  <c r="V82" i="20" s="1"/>
  <c r="V83" i="20" s="1"/>
  <c r="V84" i="20" s="1"/>
  <c r="V85" i="20" s="1"/>
  <c r="V86" i="20" s="1"/>
  <c r="V87" i="20" s="1"/>
  <c r="V88" i="20" s="1"/>
  <c r="V89" i="20" s="1"/>
  <c r="V90" i="20" s="1"/>
  <c r="V91" i="20" s="1"/>
  <c r="V92" i="20" s="1"/>
  <c r="V93" i="20" s="1"/>
  <c r="V94" i="20" s="1"/>
  <c r="V95" i="20" s="1"/>
  <c r="V96" i="20" s="1"/>
  <c r="V97" i="20" s="1"/>
  <c r="V98" i="20" s="1"/>
  <c r="V99" i="20" s="1"/>
  <c r="V100" i="20" s="1"/>
  <c r="V101" i="20" s="1"/>
  <c r="V102" i="20" s="1"/>
  <c r="V103" i="20" s="1"/>
  <c r="V104" i="20" s="1"/>
  <c r="V105" i="20" s="1"/>
  <c r="V106" i="20" s="1"/>
  <c r="V107" i="20" s="1"/>
  <c r="V108" i="20" s="1"/>
  <c r="V109" i="20" s="1"/>
  <c r="V110" i="20" s="1"/>
  <c r="V111" i="20" s="1"/>
  <c r="V112" i="20" s="1"/>
  <c r="V113" i="20" s="1"/>
  <c r="V114" i="20" s="1"/>
  <c r="V115" i="20" s="1"/>
  <c r="V116" i="20" s="1"/>
  <c r="V117" i="20" s="1"/>
  <c r="V118" i="20" s="1"/>
  <c r="V119" i="20" s="1"/>
  <c r="V120" i="20" s="1"/>
  <c r="V121" i="20" s="1"/>
  <c r="V122" i="20" s="1"/>
  <c r="V123" i="20" s="1"/>
  <c r="V124" i="20" s="1"/>
  <c r="V125" i="20" s="1"/>
  <c r="V126" i="20" s="1"/>
  <c r="V127" i="20" s="1"/>
  <c r="V128" i="20" s="1"/>
  <c r="V129" i="20" s="1"/>
  <c r="V130" i="20" s="1"/>
  <c r="V131" i="20" s="1"/>
  <c r="V132" i="20" s="1"/>
  <c r="V133" i="20" s="1"/>
  <c r="V134" i="20" s="1"/>
  <c r="V135" i="20" s="1"/>
  <c r="V136" i="20" s="1"/>
  <c r="V137" i="20" s="1"/>
  <c r="V138" i="20" s="1"/>
  <c r="V139" i="20" s="1"/>
  <c r="V140" i="20" s="1"/>
  <c r="V141" i="20" s="1"/>
  <c r="V142" i="20" s="1"/>
  <c r="V143" i="20" s="1"/>
  <c r="V144" i="20" s="1"/>
  <c r="V145" i="20" s="1"/>
  <c r="V146" i="20" s="1"/>
  <c r="V147" i="20" s="1"/>
  <c r="V148" i="20" s="1"/>
  <c r="V149" i="20" s="1"/>
  <c r="V150" i="20" s="1"/>
  <c r="V151" i="20" s="1"/>
  <c r="V152" i="20" s="1"/>
  <c r="V153" i="20" s="1"/>
  <c r="V154" i="20" s="1"/>
  <c r="V155" i="20" s="1"/>
  <c r="V156" i="20" s="1"/>
  <c r="V157" i="20" s="1"/>
  <c r="V158" i="20" s="1"/>
  <c r="V159" i="20" s="1"/>
  <c r="V160" i="20" s="1"/>
  <c r="V161" i="20" s="1"/>
  <c r="V162" i="20" s="1"/>
  <c r="V163" i="20" s="1"/>
  <c r="V164" i="20" s="1"/>
  <c r="V165" i="20" s="1"/>
  <c r="V166" i="20" s="1"/>
  <c r="V167" i="20" s="1"/>
  <c r="V168" i="20" s="1"/>
  <c r="V169" i="20" s="1"/>
  <c r="V170" i="20" s="1"/>
  <c r="V171" i="20" s="1"/>
  <c r="V172" i="20" s="1"/>
  <c r="V173" i="20" s="1"/>
  <c r="V174" i="20" s="1"/>
  <c r="V175" i="20" s="1"/>
  <c r="V176" i="20" s="1"/>
  <c r="V177" i="20" s="1"/>
  <c r="V178" i="20" s="1"/>
  <c r="V179" i="20" s="1"/>
  <c r="V180" i="20" s="1"/>
  <c r="V181" i="20" s="1"/>
  <c r="V182" i="20" s="1"/>
  <c r="V183" i="20" s="1"/>
  <c r="V184" i="20" s="1"/>
  <c r="V185" i="20" s="1"/>
  <c r="V186" i="20" s="1"/>
  <c r="V187" i="20" s="1"/>
  <c r="V188" i="20" s="1"/>
  <c r="V189" i="20" s="1"/>
  <c r="V190" i="20" s="1"/>
  <c r="V191" i="20" s="1"/>
  <c r="V192" i="20" s="1"/>
  <c r="V193" i="20" s="1"/>
  <c r="V194" i="20" s="1"/>
  <c r="V195" i="20" s="1"/>
  <c r="V196" i="20" s="1"/>
  <c r="V197" i="20" s="1"/>
  <c r="V198" i="20" s="1"/>
  <c r="V199" i="20" s="1"/>
  <c r="V200" i="20" s="1"/>
  <c r="V201" i="20" s="1"/>
  <c r="X3" i="24"/>
  <c r="V3" i="4"/>
  <c r="V4" i="4" s="1"/>
  <c r="V5" i="4" s="1"/>
  <c r="X3" i="21"/>
  <c r="X4" i="21" s="1"/>
  <c r="X5" i="21" s="1"/>
  <c r="X6" i="21" s="1"/>
  <c r="X7" i="21" s="1"/>
  <c r="X3" i="16"/>
  <c r="X4" i="16" s="1"/>
  <c r="AY17" i="25" s="1"/>
  <c r="AY5" i="25"/>
  <c r="V4" i="11"/>
  <c r="V5" i="11" s="1"/>
  <c r="V6" i="11" s="1"/>
  <c r="V7" i="11" s="1"/>
  <c r="V8" i="11" s="1"/>
  <c r="V9" i="11" s="1"/>
  <c r="V10" i="11" s="1"/>
  <c r="V11" i="11" s="1"/>
  <c r="V12" i="11" s="1"/>
  <c r="V13" i="11" s="1"/>
  <c r="V14" i="11" s="1"/>
  <c r="V15" i="11" s="1"/>
  <c r="V16" i="11" s="1"/>
  <c r="V17" i="11" s="1"/>
  <c r="V18" i="11" s="1"/>
  <c r="V19" i="11" s="1"/>
  <c r="V20" i="11" s="1"/>
  <c r="V21" i="11" s="1"/>
  <c r="V22" i="11" s="1"/>
  <c r="V23" i="11" s="1"/>
  <c r="V24" i="11" s="1"/>
  <c r="V25" i="11" s="1"/>
  <c r="V26" i="11" s="1"/>
  <c r="V27" i="11" s="1"/>
  <c r="V28" i="11" s="1"/>
  <c r="V29" i="11" s="1"/>
  <c r="V30" i="11" s="1"/>
  <c r="V31" i="11" s="1"/>
  <c r="V32" i="11" s="1"/>
  <c r="V33" i="11" s="1"/>
  <c r="V34" i="11" s="1"/>
  <c r="V35" i="11" s="1"/>
  <c r="V36" i="11" s="1"/>
  <c r="V37" i="11" s="1"/>
  <c r="V38" i="11" s="1"/>
  <c r="V39" i="11" s="1"/>
  <c r="V40" i="11" s="1"/>
  <c r="V41" i="11" s="1"/>
  <c r="V42" i="11" s="1"/>
  <c r="V43" i="11" s="1"/>
  <c r="V44" i="11" s="1"/>
  <c r="V45" i="11" s="1"/>
  <c r="V46" i="11" s="1"/>
  <c r="V47" i="11" s="1"/>
  <c r="V48" i="11" s="1"/>
  <c r="V49" i="11" s="1"/>
  <c r="V50" i="11" s="1"/>
  <c r="V51" i="11" s="1"/>
  <c r="V52" i="11" s="1"/>
  <c r="V53" i="11" s="1"/>
  <c r="V54" i="11" s="1"/>
  <c r="V55" i="11" s="1"/>
  <c r="V56" i="11" s="1"/>
  <c r="V57" i="11" s="1"/>
  <c r="V58" i="11" s="1"/>
  <c r="V59" i="11" s="1"/>
  <c r="V60" i="11" s="1"/>
  <c r="V61" i="11" s="1"/>
  <c r="V62" i="11" s="1"/>
  <c r="V63" i="11" s="1"/>
  <c r="V64" i="11" s="1"/>
  <c r="V65" i="11" s="1"/>
  <c r="V66" i="11" s="1"/>
  <c r="V67" i="11" s="1"/>
  <c r="V68" i="11" s="1"/>
  <c r="V69" i="11" s="1"/>
  <c r="V70" i="11" s="1"/>
  <c r="V71" i="11" s="1"/>
  <c r="V72" i="11" s="1"/>
  <c r="V73" i="11" s="1"/>
  <c r="V74" i="11" s="1"/>
  <c r="V75" i="11" s="1"/>
  <c r="V76" i="11" s="1"/>
  <c r="V77" i="11" s="1"/>
  <c r="V78" i="11" s="1"/>
  <c r="V79" i="11" s="1"/>
  <c r="V80" i="11" s="1"/>
  <c r="V81" i="11" s="1"/>
  <c r="V82" i="11" s="1"/>
  <c r="V83" i="11" s="1"/>
  <c r="V84" i="11" s="1"/>
  <c r="V85" i="11" s="1"/>
  <c r="V86" i="11" s="1"/>
  <c r="V87" i="11" s="1"/>
  <c r="V88" i="11" s="1"/>
  <c r="V89" i="11" s="1"/>
  <c r="V90" i="11" s="1"/>
  <c r="V91" i="11" s="1"/>
  <c r="V92" i="11" s="1"/>
  <c r="V93" i="11" s="1"/>
  <c r="V94" i="11" s="1"/>
  <c r="V95" i="11" s="1"/>
  <c r="V96" i="11" s="1"/>
  <c r="V97" i="11" s="1"/>
  <c r="V98" i="11" s="1"/>
  <c r="V99" i="11" s="1"/>
  <c r="V100" i="11" s="1"/>
  <c r="V101" i="11" s="1"/>
  <c r="V102" i="11" s="1"/>
  <c r="V103" i="11" s="1"/>
  <c r="V104" i="11" s="1"/>
  <c r="V105" i="11" s="1"/>
  <c r="V106" i="11" s="1"/>
  <c r="V107" i="11" s="1"/>
  <c r="V108" i="11" s="1"/>
  <c r="V109" i="11" s="1"/>
  <c r="V110" i="11" s="1"/>
  <c r="V111" i="11" s="1"/>
  <c r="V112" i="11" s="1"/>
  <c r="V113" i="11" s="1"/>
  <c r="V114" i="11" s="1"/>
  <c r="V115" i="11" s="1"/>
  <c r="V116" i="11" s="1"/>
  <c r="V117" i="11" s="1"/>
  <c r="V118" i="11" s="1"/>
  <c r="V119" i="11" s="1"/>
  <c r="V120" i="11" s="1"/>
  <c r="V121" i="11" s="1"/>
  <c r="V122" i="11" s="1"/>
  <c r="V123" i="11" s="1"/>
  <c r="V124" i="11" s="1"/>
  <c r="V125" i="11" s="1"/>
  <c r="V126" i="11" s="1"/>
  <c r="V127" i="11" s="1"/>
  <c r="V128" i="11" s="1"/>
  <c r="V129" i="11" s="1"/>
  <c r="V130" i="11" s="1"/>
  <c r="V131" i="11" s="1"/>
  <c r="V132" i="11" s="1"/>
  <c r="V133" i="11" s="1"/>
  <c r="V134" i="11" s="1"/>
  <c r="V135" i="11" s="1"/>
  <c r="V136" i="11" s="1"/>
  <c r="V137" i="11" s="1"/>
  <c r="V138" i="11" s="1"/>
  <c r="V139" i="11" s="1"/>
  <c r="V140" i="11" s="1"/>
  <c r="V141" i="11" s="1"/>
  <c r="V142" i="11" s="1"/>
  <c r="V143" i="11" s="1"/>
  <c r="V144" i="11" s="1"/>
  <c r="V145" i="11" s="1"/>
  <c r="V146" i="11" s="1"/>
  <c r="V147" i="11" s="1"/>
  <c r="V148" i="11" s="1"/>
  <c r="V149" i="11" s="1"/>
  <c r="V150" i="11" s="1"/>
  <c r="V151" i="11" s="1"/>
  <c r="V152" i="11" s="1"/>
  <c r="V153" i="11" s="1"/>
  <c r="V154" i="11" s="1"/>
  <c r="V155" i="11" s="1"/>
  <c r="V156" i="11" s="1"/>
  <c r="V157" i="11" s="1"/>
  <c r="V158" i="11" s="1"/>
  <c r="V159" i="11" s="1"/>
  <c r="V160" i="11" s="1"/>
  <c r="V161" i="11" s="1"/>
  <c r="V162" i="11" s="1"/>
  <c r="V163" i="11" s="1"/>
  <c r="V164" i="11" s="1"/>
  <c r="V165" i="11" s="1"/>
  <c r="V166" i="11" s="1"/>
  <c r="V167" i="11" s="1"/>
  <c r="V168" i="11" s="1"/>
  <c r="V169" i="11" s="1"/>
  <c r="V170" i="11" s="1"/>
  <c r="V171" i="11" s="1"/>
  <c r="V172" i="11" s="1"/>
  <c r="V173" i="11" s="1"/>
  <c r="V174" i="11" s="1"/>
  <c r="V175" i="11" s="1"/>
  <c r="V176" i="11" s="1"/>
  <c r="V177" i="11" s="1"/>
  <c r="V178" i="11" s="1"/>
  <c r="V179" i="11" s="1"/>
  <c r="V180" i="11" s="1"/>
  <c r="V181" i="11" s="1"/>
  <c r="V182" i="11" s="1"/>
  <c r="V183" i="11" s="1"/>
  <c r="V184" i="11" s="1"/>
  <c r="V185" i="11" s="1"/>
  <c r="V186" i="11" s="1"/>
  <c r="V187" i="11" s="1"/>
  <c r="V188" i="11" s="1"/>
  <c r="V189" i="11" s="1"/>
  <c r="V190" i="11" s="1"/>
  <c r="V191" i="11" s="1"/>
  <c r="V192" i="11" s="1"/>
  <c r="V193" i="11" s="1"/>
  <c r="V194" i="11" s="1"/>
  <c r="V195" i="11" s="1"/>
  <c r="V196" i="11" s="1"/>
  <c r="V197" i="11" s="1"/>
  <c r="V198" i="11" s="1"/>
  <c r="V199" i="11" s="1"/>
  <c r="V200" i="11" s="1"/>
  <c r="V201" i="11" s="1"/>
  <c r="V3" i="12"/>
  <c r="V4" i="12" s="1"/>
  <c r="V5" i="12" s="1"/>
  <c r="V6" i="12" s="1"/>
  <c r="V7" i="12" s="1"/>
  <c r="V8" i="12" s="1"/>
  <c r="V9" i="12" s="1"/>
  <c r="V10" i="12" s="1"/>
  <c r="V11" i="12" s="1"/>
  <c r="V12" i="12" s="1"/>
  <c r="V13" i="12" s="1"/>
  <c r="V14" i="12" s="1"/>
  <c r="V15" i="12" s="1"/>
  <c r="V16" i="12" s="1"/>
  <c r="V17" i="12" s="1"/>
  <c r="V18" i="12" s="1"/>
  <c r="V19" i="12" s="1"/>
  <c r="V20" i="12" s="1"/>
  <c r="V21" i="12" s="1"/>
  <c r="V22" i="12" s="1"/>
  <c r="V23" i="12" s="1"/>
  <c r="V24" i="12" s="1"/>
  <c r="V25" i="12" s="1"/>
  <c r="V26" i="12" s="1"/>
  <c r="V27" i="12" s="1"/>
  <c r="V28" i="12" s="1"/>
  <c r="V29" i="12" s="1"/>
  <c r="V30" i="12" s="1"/>
  <c r="V31" i="12" s="1"/>
  <c r="V32" i="12" s="1"/>
  <c r="V33" i="12" s="1"/>
  <c r="V34" i="12" s="1"/>
  <c r="V35" i="12" s="1"/>
  <c r="V36" i="12" s="1"/>
  <c r="V37" i="12" s="1"/>
  <c r="V38" i="12" s="1"/>
  <c r="V39" i="12" s="1"/>
  <c r="V40" i="12" s="1"/>
  <c r="V41" i="12" s="1"/>
  <c r="V42" i="12" s="1"/>
  <c r="V43" i="12" s="1"/>
  <c r="V44" i="12" s="1"/>
  <c r="V45" i="12" s="1"/>
  <c r="V46" i="12" s="1"/>
  <c r="V47" i="12" s="1"/>
  <c r="V48" i="12" s="1"/>
  <c r="V49" i="12" s="1"/>
  <c r="V50" i="12" s="1"/>
  <c r="V51" i="12" s="1"/>
  <c r="V52" i="12" s="1"/>
  <c r="V53" i="12" s="1"/>
  <c r="V54" i="12" s="1"/>
  <c r="V55" i="12" s="1"/>
  <c r="V56" i="12" s="1"/>
  <c r="V57" i="12" s="1"/>
  <c r="V58" i="12" s="1"/>
  <c r="V59" i="12" s="1"/>
  <c r="V60" i="12" s="1"/>
  <c r="V61" i="12" s="1"/>
  <c r="V62" i="12" s="1"/>
  <c r="V63" i="12" s="1"/>
  <c r="V64" i="12" s="1"/>
  <c r="V65" i="12" s="1"/>
  <c r="V66" i="12" s="1"/>
  <c r="V67" i="12" s="1"/>
  <c r="V68" i="12" s="1"/>
  <c r="V69" i="12" s="1"/>
  <c r="V70" i="12" s="1"/>
  <c r="V71" i="12" s="1"/>
  <c r="V72" i="12" s="1"/>
  <c r="V73" i="12" s="1"/>
  <c r="V74" i="12" s="1"/>
  <c r="V75" i="12" s="1"/>
  <c r="V76" i="12" s="1"/>
  <c r="V77" i="12" s="1"/>
  <c r="V78" i="12" s="1"/>
  <c r="V79" i="12" s="1"/>
  <c r="V80" i="12" s="1"/>
  <c r="V81" i="12" s="1"/>
  <c r="V82" i="12" s="1"/>
  <c r="V83" i="12" s="1"/>
  <c r="V84" i="12" s="1"/>
  <c r="V85" i="12" s="1"/>
  <c r="V86" i="12" s="1"/>
  <c r="V87" i="12" s="1"/>
  <c r="V88" i="12" s="1"/>
  <c r="V89" i="12" s="1"/>
  <c r="V90" i="12" s="1"/>
  <c r="V91" i="12" s="1"/>
  <c r="V92" i="12" s="1"/>
  <c r="V93" i="12" s="1"/>
  <c r="V94" i="12" s="1"/>
  <c r="V95" i="12" s="1"/>
  <c r="V96" i="12" s="1"/>
  <c r="V97" i="12" s="1"/>
  <c r="V98" i="12" s="1"/>
  <c r="V99" i="12" s="1"/>
  <c r="V100" i="12" s="1"/>
  <c r="V101" i="12" s="1"/>
  <c r="V102" i="12" s="1"/>
  <c r="V103" i="12" s="1"/>
  <c r="V104" i="12" s="1"/>
  <c r="V105" i="12" s="1"/>
  <c r="V106" i="12" s="1"/>
  <c r="V107" i="12" s="1"/>
  <c r="V108" i="12" s="1"/>
  <c r="V109" i="12" s="1"/>
  <c r="V110" i="12" s="1"/>
  <c r="V111" i="12" s="1"/>
  <c r="V112" i="12" s="1"/>
  <c r="V113" i="12" s="1"/>
  <c r="V114" i="12" s="1"/>
  <c r="V115" i="12" s="1"/>
  <c r="V116" i="12" s="1"/>
  <c r="V117" i="12" s="1"/>
  <c r="V118" i="12" s="1"/>
  <c r="V119" i="12" s="1"/>
  <c r="V120" i="12" s="1"/>
  <c r="V121" i="12" s="1"/>
  <c r="V122" i="12" s="1"/>
  <c r="V123" i="12" s="1"/>
  <c r="V124" i="12" s="1"/>
  <c r="V125" i="12" s="1"/>
  <c r="V126" i="12" s="1"/>
  <c r="V127" i="12" s="1"/>
  <c r="V128" i="12" s="1"/>
  <c r="V129" i="12" s="1"/>
  <c r="V130" i="12" s="1"/>
  <c r="V131" i="12" s="1"/>
  <c r="V132" i="12" s="1"/>
  <c r="V133" i="12" s="1"/>
  <c r="V134" i="12" s="1"/>
  <c r="V135" i="12" s="1"/>
  <c r="V136" i="12" s="1"/>
  <c r="V137" i="12" s="1"/>
  <c r="V138" i="12" s="1"/>
  <c r="V139" i="12" s="1"/>
  <c r="V140" i="12" s="1"/>
  <c r="V141" i="12" s="1"/>
  <c r="V142" i="12" s="1"/>
  <c r="V143" i="12" s="1"/>
  <c r="V144" i="12" s="1"/>
  <c r="V145" i="12" s="1"/>
  <c r="V146" i="12" s="1"/>
  <c r="V147" i="12" s="1"/>
  <c r="V148" i="12" s="1"/>
  <c r="V149" i="12" s="1"/>
  <c r="V150" i="12" s="1"/>
  <c r="V151" i="12" s="1"/>
  <c r="V152" i="12" s="1"/>
  <c r="V153" i="12" s="1"/>
  <c r="V154" i="12" s="1"/>
  <c r="V155" i="12" s="1"/>
  <c r="V156" i="12" s="1"/>
  <c r="V157" i="12" s="1"/>
  <c r="V158" i="12" s="1"/>
  <c r="V159" i="12" s="1"/>
  <c r="V160" i="12" s="1"/>
  <c r="V161" i="12" s="1"/>
  <c r="V162" i="12" s="1"/>
  <c r="V163" i="12" s="1"/>
  <c r="V164" i="12" s="1"/>
  <c r="V165" i="12" s="1"/>
  <c r="V166" i="12" s="1"/>
  <c r="V167" i="12" s="1"/>
  <c r="V168" i="12" s="1"/>
  <c r="V169" i="12" s="1"/>
  <c r="V170" i="12" s="1"/>
  <c r="V171" i="12" s="1"/>
  <c r="V172" i="12" s="1"/>
  <c r="V173" i="12" s="1"/>
  <c r="V174" i="12" s="1"/>
  <c r="V175" i="12" s="1"/>
  <c r="V176" i="12" s="1"/>
  <c r="V177" i="12" s="1"/>
  <c r="V178" i="12" s="1"/>
  <c r="V179" i="12" s="1"/>
  <c r="V180" i="12" s="1"/>
  <c r="V181" i="12" s="1"/>
  <c r="V182" i="12" s="1"/>
  <c r="V183" i="12" s="1"/>
  <c r="V184" i="12" s="1"/>
  <c r="V185" i="12" s="1"/>
  <c r="V186" i="12" s="1"/>
  <c r="V187" i="12" s="1"/>
  <c r="V188" i="12" s="1"/>
  <c r="V189" i="12" s="1"/>
  <c r="V190" i="12" s="1"/>
  <c r="V191" i="12" s="1"/>
  <c r="V192" i="12" s="1"/>
  <c r="V193" i="12" s="1"/>
  <c r="V194" i="12" s="1"/>
  <c r="V195" i="12" s="1"/>
  <c r="V196" i="12" s="1"/>
  <c r="V197" i="12" s="1"/>
  <c r="V198" i="12" s="1"/>
  <c r="V199" i="12" s="1"/>
  <c r="V200" i="12" s="1"/>
  <c r="V201" i="12" s="1"/>
  <c r="V3" i="7"/>
  <c r="V4" i="7" s="1"/>
  <c r="V5" i="7" s="1"/>
  <c r="V6" i="7" s="1"/>
  <c r="V7" i="7" s="1"/>
  <c r="V8" i="7" s="1"/>
  <c r="V3" i="3"/>
  <c r="V4" i="3" s="1"/>
  <c r="L5" i="25" s="1"/>
  <c r="V3" i="2"/>
  <c r="V4" i="2" s="1"/>
  <c r="V5" i="2" s="1"/>
  <c r="V6" i="2" s="1"/>
  <c r="V7" i="2" s="1"/>
  <c r="X3" i="22"/>
  <c r="X4" i="22" s="1"/>
  <c r="X5" i="22" s="1"/>
  <c r="X6" i="22" s="1"/>
  <c r="X7" i="22" s="1"/>
  <c r="X3" i="23"/>
  <c r="X4" i="23" s="1"/>
  <c r="X4" i="24"/>
  <c r="V3" i="19"/>
  <c r="V4" i="19" s="1"/>
  <c r="V5" i="19" s="1"/>
  <c r="V6" i="19" s="1"/>
  <c r="V7" i="19" s="1"/>
  <c r="V8" i="19" s="1"/>
  <c r="V9" i="19" s="1"/>
  <c r="V10" i="19" s="1"/>
  <c r="V11" i="19" s="1"/>
  <c r="V12" i="19" s="1"/>
  <c r="V13" i="19" s="1"/>
  <c r="V14" i="19" s="1"/>
  <c r="V15" i="19" s="1"/>
  <c r="V16" i="19" s="1"/>
  <c r="V17" i="19" s="1"/>
  <c r="V18" i="19" s="1"/>
  <c r="V19" i="19" s="1"/>
  <c r="V20" i="19" s="1"/>
  <c r="V21" i="19" s="1"/>
  <c r="V22" i="19" s="1"/>
  <c r="V23" i="19" s="1"/>
  <c r="V24" i="19" s="1"/>
  <c r="V25" i="19" s="1"/>
  <c r="V26" i="19" s="1"/>
  <c r="V27" i="19" s="1"/>
  <c r="V28" i="19" s="1"/>
  <c r="V29" i="19" s="1"/>
  <c r="V30" i="19" s="1"/>
  <c r="V31" i="19" s="1"/>
  <c r="V32" i="19" s="1"/>
  <c r="V33" i="19" s="1"/>
  <c r="V34" i="19" s="1"/>
  <c r="V35" i="19" s="1"/>
  <c r="V36" i="19" s="1"/>
  <c r="V37" i="19" s="1"/>
  <c r="V38" i="19" s="1"/>
  <c r="V39" i="19" s="1"/>
  <c r="V40" i="19" s="1"/>
  <c r="V41" i="19" s="1"/>
  <c r="V42" i="19" s="1"/>
  <c r="V43" i="19" s="1"/>
  <c r="V44" i="19" s="1"/>
  <c r="V45" i="19" s="1"/>
  <c r="V46" i="19" s="1"/>
  <c r="V47" i="19" s="1"/>
  <c r="V48" i="19" s="1"/>
  <c r="V49" i="19" s="1"/>
  <c r="V50" i="19" s="1"/>
  <c r="V51" i="19" s="1"/>
  <c r="V52" i="19" s="1"/>
  <c r="V53" i="19" s="1"/>
  <c r="V54" i="19" s="1"/>
  <c r="V55" i="19" s="1"/>
  <c r="V56" i="19" s="1"/>
  <c r="V57" i="19" s="1"/>
  <c r="V58" i="19" s="1"/>
  <c r="V59" i="19" s="1"/>
  <c r="V60" i="19" s="1"/>
  <c r="V61" i="19" s="1"/>
  <c r="V62" i="19" s="1"/>
  <c r="V63" i="19" s="1"/>
  <c r="V64" i="19" s="1"/>
  <c r="V65" i="19" s="1"/>
  <c r="V66" i="19" s="1"/>
  <c r="V67" i="19" s="1"/>
  <c r="V68" i="19" s="1"/>
  <c r="V69" i="19" s="1"/>
  <c r="V70" i="19" s="1"/>
  <c r="V71" i="19" s="1"/>
  <c r="V72" i="19" s="1"/>
  <c r="V73" i="19" s="1"/>
  <c r="V74" i="19" s="1"/>
  <c r="V75" i="19" s="1"/>
  <c r="V76" i="19" s="1"/>
  <c r="V77" i="19" s="1"/>
  <c r="V78" i="19" s="1"/>
  <c r="V79" i="19" s="1"/>
  <c r="V80" i="19" s="1"/>
  <c r="V81" i="19" s="1"/>
  <c r="V82" i="19" s="1"/>
  <c r="V83" i="19" s="1"/>
  <c r="V84" i="19" s="1"/>
  <c r="V85" i="19" s="1"/>
  <c r="V86" i="19" s="1"/>
  <c r="V87" i="19" s="1"/>
  <c r="V88" i="19" s="1"/>
  <c r="V89" i="19" s="1"/>
  <c r="V90" i="19" s="1"/>
  <c r="V91" i="19" s="1"/>
  <c r="V92" i="19" s="1"/>
  <c r="V93" i="19" s="1"/>
  <c r="V94" i="19" s="1"/>
  <c r="V95" i="19" s="1"/>
  <c r="V96" i="19" s="1"/>
  <c r="V97" i="19" s="1"/>
  <c r="V98" i="19" s="1"/>
  <c r="V99" i="19" s="1"/>
  <c r="V100" i="19" s="1"/>
  <c r="V101" i="19" s="1"/>
  <c r="V102" i="19" s="1"/>
  <c r="V103" i="19" s="1"/>
  <c r="V104" i="19" s="1"/>
  <c r="V105" i="19" s="1"/>
  <c r="V106" i="19" s="1"/>
  <c r="V107" i="19" s="1"/>
  <c r="V108" i="19" s="1"/>
  <c r="V109" i="19" s="1"/>
  <c r="V110" i="19" s="1"/>
  <c r="V111" i="19" s="1"/>
  <c r="V112" i="19" s="1"/>
  <c r="V113" i="19" s="1"/>
  <c r="V114" i="19" s="1"/>
  <c r="V115" i="19" s="1"/>
  <c r="V116" i="19" s="1"/>
  <c r="V117" i="19" s="1"/>
  <c r="V118" i="19" s="1"/>
  <c r="V119" i="19" s="1"/>
  <c r="V120" i="19" s="1"/>
  <c r="V121" i="19" s="1"/>
  <c r="V122" i="19" s="1"/>
  <c r="V123" i="19" s="1"/>
  <c r="V124" i="19" s="1"/>
  <c r="V125" i="19" s="1"/>
  <c r="V126" i="19" s="1"/>
  <c r="V127" i="19" s="1"/>
  <c r="V128" i="19" s="1"/>
  <c r="V129" i="19" s="1"/>
  <c r="V130" i="19" s="1"/>
  <c r="V131" i="19" s="1"/>
  <c r="V132" i="19" s="1"/>
  <c r="V133" i="19" s="1"/>
  <c r="V134" i="19" s="1"/>
  <c r="V135" i="19" s="1"/>
  <c r="V136" i="19" s="1"/>
  <c r="V137" i="19" s="1"/>
  <c r="V138" i="19" s="1"/>
  <c r="V139" i="19" s="1"/>
  <c r="V140" i="19" s="1"/>
  <c r="V141" i="19" s="1"/>
  <c r="V142" i="19" s="1"/>
  <c r="V143" i="19" s="1"/>
  <c r="V144" i="19" s="1"/>
  <c r="V145" i="19" s="1"/>
  <c r="V146" i="19" s="1"/>
  <c r="V147" i="19" s="1"/>
  <c r="V148" i="19" s="1"/>
  <c r="V149" i="19" s="1"/>
  <c r="V150" i="19" s="1"/>
  <c r="V151" i="19" s="1"/>
  <c r="V152" i="19" s="1"/>
  <c r="V153" i="19" s="1"/>
  <c r="V154" i="19" s="1"/>
  <c r="V155" i="19" s="1"/>
  <c r="V156" i="19" s="1"/>
  <c r="V157" i="19" s="1"/>
  <c r="V158" i="19" s="1"/>
  <c r="V159" i="19" s="1"/>
  <c r="V160" i="19" s="1"/>
  <c r="V161" i="19" s="1"/>
  <c r="V162" i="19" s="1"/>
  <c r="V163" i="19" s="1"/>
  <c r="V164" i="19" s="1"/>
  <c r="V165" i="19" s="1"/>
  <c r="V166" i="19" s="1"/>
  <c r="V167" i="19" s="1"/>
  <c r="V168" i="19" s="1"/>
  <c r="V169" i="19" s="1"/>
  <c r="V170" i="19" s="1"/>
  <c r="V171" i="19" s="1"/>
  <c r="V172" i="19" s="1"/>
  <c r="V173" i="19" s="1"/>
  <c r="V174" i="19" s="1"/>
  <c r="V175" i="19" s="1"/>
  <c r="V176" i="19" s="1"/>
  <c r="V177" i="19" s="1"/>
  <c r="V178" i="19" s="1"/>
  <c r="V179" i="19" s="1"/>
  <c r="V180" i="19" s="1"/>
  <c r="V181" i="19" s="1"/>
  <c r="V182" i="19" s="1"/>
  <c r="V183" i="19" s="1"/>
  <c r="V184" i="19" s="1"/>
  <c r="V185" i="19" s="1"/>
  <c r="V186" i="19" s="1"/>
  <c r="V187" i="19" s="1"/>
  <c r="V188" i="19" s="1"/>
  <c r="V189" i="19" s="1"/>
  <c r="V190" i="19" s="1"/>
  <c r="V191" i="19" s="1"/>
  <c r="V192" i="19" s="1"/>
  <c r="V193" i="19" s="1"/>
  <c r="V194" i="19" s="1"/>
  <c r="V195" i="19" s="1"/>
  <c r="V196" i="19" s="1"/>
  <c r="V197" i="19" s="1"/>
  <c r="V198" i="19" s="1"/>
  <c r="V199" i="19" s="1"/>
  <c r="V200" i="19" s="1"/>
  <c r="V201" i="19" s="1"/>
  <c r="X3" i="18"/>
  <c r="X4" i="18" s="1"/>
  <c r="X5" i="18" s="1"/>
  <c r="X3" i="14"/>
  <c r="X4" i="14" s="1"/>
  <c r="X5" i="14" s="1"/>
  <c r="X6" i="14" s="1"/>
  <c r="X7" i="14" s="1"/>
  <c r="X8" i="14" s="1"/>
  <c r="X9" i="14" s="1"/>
  <c r="X10" i="14" s="1"/>
  <c r="X3" i="15"/>
  <c r="AV9" i="25" s="1"/>
  <c r="AW9" i="25" s="1"/>
  <c r="AP6" i="25"/>
  <c r="X3" i="8"/>
  <c r="X4" i="8" s="1"/>
  <c r="X5" i="8" s="1"/>
  <c r="AA10" i="25" s="1"/>
  <c r="V3" i="10"/>
  <c r="V4" i="10" s="1"/>
  <c r="V5" i="10" s="1"/>
  <c r="V6" i="10" s="1"/>
  <c r="V7" i="10" s="1"/>
  <c r="V8" i="10" s="1"/>
  <c r="V9" i="10" s="1"/>
  <c r="V10" i="10" s="1"/>
  <c r="V11" i="10" s="1"/>
  <c r="V12" i="10" s="1"/>
  <c r="V13" i="10" s="1"/>
  <c r="V14" i="10" s="1"/>
  <c r="V15" i="10" s="1"/>
  <c r="V16" i="10" s="1"/>
  <c r="V17" i="10" s="1"/>
  <c r="V18" i="10" s="1"/>
  <c r="V19" i="10" s="1"/>
  <c r="V20" i="10" s="1"/>
  <c r="V21" i="10" s="1"/>
  <c r="V22" i="10" s="1"/>
  <c r="V23" i="10" s="1"/>
  <c r="V24" i="10" s="1"/>
  <c r="V25" i="10" s="1"/>
  <c r="V26" i="10" s="1"/>
  <c r="V27" i="10" s="1"/>
  <c r="V28" i="10" s="1"/>
  <c r="V29" i="10" s="1"/>
  <c r="V30" i="10" s="1"/>
  <c r="V31" i="10" s="1"/>
  <c r="V32" i="10" s="1"/>
  <c r="V33" i="10" s="1"/>
  <c r="V34" i="10" s="1"/>
  <c r="V35" i="10" s="1"/>
  <c r="V36" i="10" s="1"/>
  <c r="V37" i="10" s="1"/>
  <c r="V38" i="10" s="1"/>
  <c r="V39" i="10" s="1"/>
  <c r="V40" i="10" s="1"/>
  <c r="V41" i="10" s="1"/>
  <c r="V42" i="10" s="1"/>
  <c r="V43" i="10" s="1"/>
  <c r="V44" i="10" s="1"/>
  <c r="V45" i="10" s="1"/>
  <c r="V46" i="10" s="1"/>
  <c r="V47" i="10" s="1"/>
  <c r="V48" i="10" s="1"/>
  <c r="V49" i="10" s="1"/>
  <c r="V50" i="10" s="1"/>
  <c r="V51" i="10" s="1"/>
  <c r="V52" i="10" s="1"/>
  <c r="V53" i="10" s="1"/>
  <c r="V54" i="10" s="1"/>
  <c r="V55" i="10" s="1"/>
  <c r="V56" i="10" s="1"/>
  <c r="V57" i="10" s="1"/>
  <c r="V58" i="10" s="1"/>
  <c r="V59" i="10" s="1"/>
  <c r="V60" i="10" s="1"/>
  <c r="V61" i="10" s="1"/>
  <c r="V62" i="10" s="1"/>
  <c r="V63" i="10" s="1"/>
  <c r="V64" i="10" s="1"/>
  <c r="V65" i="10" s="1"/>
  <c r="V66" i="10" s="1"/>
  <c r="V67" i="10" s="1"/>
  <c r="V68" i="10" s="1"/>
  <c r="V69" i="10" s="1"/>
  <c r="V70" i="10" s="1"/>
  <c r="V71" i="10" s="1"/>
  <c r="V72" i="10" s="1"/>
  <c r="V73" i="10" s="1"/>
  <c r="V74" i="10" s="1"/>
  <c r="V75" i="10" s="1"/>
  <c r="V76" i="10" s="1"/>
  <c r="V77" i="10" s="1"/>
  <c r="V78" i="10" s="1"/>
  <c r="V79" i="10" s="1"/>
  <c r="V80" i="10" s="1"/>
  <c r="V81" i="10" s="1"/>
  <c r="V82" i="10" s="1"/>
  <c r="V83" i="10" s="1"/>
  <c r="V84" i="10" s="1"/>
  <c r="V85" i="10" s="1"/>
  <c r="V86" i="10" s="1"/>
  <c r="V87" i="10" s="1"/>
  <c r="V88" i="10" s="1"/>
  <c r="V89" i="10" s="1"/>
  <c r="V90" i="10" s="1"/>
  <c r="V91" i="10" s="1"/>
  <c r="V92" i="10" s="1"/>
  <c r="V93" i="10" s="1"/>
  <c r="V94" i="10" s="1"/>
  <c r="V95" i="10" s="1"/>
  <c r="V96" i="10" s="1"/>
  <c r="V97" i="10" s="1"/>
  <c r="V98" i="10" s="1"/>
  <c r="V99" i="10" s="1"/>
  <c r="V100" i="10" s="1"/>
  <c r="V101" i="10" s="1"/>
  <c r="V102" i="10" s="1"/>
  <c r="V103" i="10" s="1"/>
  <c r="V104" i="10" s="1"/>
  <c r="V105" i="10" s="1"/>
  <c r="V106" i="10" s="1"/>
  <c r="V107" i="10" s="1"/>
  <c r="V108" i="10" s="1"/>
  <c r="V109" i="10" s="1"/>
  <c r="V110" i="10" s="1"/>
  <c r="V111" i="10" s="1"/>
  <c r="V112" i="10" s="1"/>
  <c r="V113" i="10" s="1"/>
  <c r="V114" i="10" s="1"/>
  <c r="V115" i="10" s="1"/>
  <c r="V116" i="10" s="1"/>
  <c r="V117" i="10" s="1"/>
  <c r="V118" i="10" s="1"/>
  <c r="V119" i="10" s="1"/>
  <c r="V120" i="10" s="1"/>
  <c r="V121" i="10" s="1"/>
  <c r="V122" i="10" s="1"/>
  <c r="V123" i="10" s="1"/>
  <c r="V124" i="10" s="1"/>
  <c r="V125" i="10" s="1"/>
  <c r="V126" i="10" s="1"/>
  <c r="V127" i="10" s="1"/>
  <c r="V128" i="10" s="1"/>
  <c r="V129" i="10" s="1"/>
  <c r="V130" i="10" s="1"/>
  <c r="V131" i="10" s="1"/>
  <c r="V132" i="10" s="1"/>
  <c r="V133" i="10" s="1"/>
  <c r="V134" i="10" s="1"/>
  <c r="V135" i="10" s="1"/>
  <c r="V136" i="10" s="1"/>
  <c r="V137" i="10" s="1"/>
  <c r="V138" i="10" s="1"/>
  <c r="V139" i="10" s="1"/>
  <c r="V140" i="10" s="1"/>
  <c r="V141" i="10" s="1"/>
  <c r="V142" i="10" s="1"/>
  <c r="V143" i="10" s="1"/>
  <c r="V144" i="10" s="1"/>
  <c r="V145" i="10" s="1"/>
  <c r="V146" i="10" s="1"/>
  <c r="V147" i="10" s="1"/>
  <c r="V148" i="10" s="1"/>
  <c r="V149" i="10" s="1"/>
  <c r="V150" i="10" s="1"/>
  <c r="V151" i="10" s="1"/>
  <c r="V152" i="10" s="1"/>
  <c r="V153" i="10" s="1"/>
  <c r="V154" i="10" s="1"/>
  <c r="V155" i="10" s="1"/>
  <c r="V156" i="10" s="1"/>
  <c r="V157" i="10" s="1"/>
  <c r="V158" i="10" s="1"/>
  <c r="V159" i="10" s="1"/>
  <c r="V160" i="10" s="1"/>
  <c r="V161" i="10" s="1"/>
  <c r="V162" i="10" s="1"/>
  <c r="V163" i="10" s="1"/>
  <c r="V164" i="10" s="1"/>
  <c r="V165" i="10" s="1"/>
  <c r="V166" i="10" s="1"/>
  <c r="V167" i="10" s="1"/>
  <c r="V168" i="10" s="1"/>
  <c r="V169" i="10" s="1"/>
  <c r="V170" i="10" s="1"/>
  <c r="V171" i="10" s="1"/>
  <c r="V172" i="10" s="1"/>
  <c r="V173" i="10" s="1"/>
  <c r="V174" i="10" s="1"/>
  <c r="V175" i="10" s="1"/>
  <c r="V176" i="10" s="1"/>
  <c r="V177" i="10" s="1"/>
  <c r="V178" i="10" s="1"/>
  <c r="V179" i="10" s="1"/>
  <c r="V180" i="10" s="1"/>
  <c r="V181" i="10" s="1"/>
  <c r="V182" i="10" s="1"/>
  <c r="V183" i="10" s="1"/>
  <c r="V184" i="10" s="1"/>
  <c r="V185" i="10" s="1"/>
  <c r="V186" i="10" s="1"/>
  <c r="V187" i="10" s="1"/>
  <c r="V188" i="10" s="1"/>
  <c r="V189" i="10" s="1"/>
  <c r="V190" i="10" s="1"/>
  <c r="V191" i="10" s="1"/>
  <c r="V192" i="10" s="1"/>
  <c r="V193" i="10" s="1"/>
  <c r="V194" i="10" s="1"/>
  <c r="V195" i="10" s="1"/>
  <c r="V196" i="10" s="1"/>
  <c r="V197" i="10" s="1"/>
  <c r="V198" i="10" s="1"/>
  <c r="V199" i="10" s="1"/>
  <c r="V200" i="10" s="1"/>
  <c r="V201" i="10" s="1"/>
  <c r="G67" i="25"/>
  <c r="G64" i="25"/>
  <c r="V85" i="6"/>
  <c r="G62" i="25"/>
  <c r="G66" i="25"/>
  <c r="G70" i="25"/>
  <c r="G69" i="25"/>
  <c r="G59" i="25"/>
  <c r="O65" i="25"/>
  <c r="P65" i="25" s="1"/>
  <c r="G65" i="25" s="1"/>
  <c r="O53" i="25"/>
  <c r="P53" i="25" s="1"/>
  <c r="G63" i="25"/>
  <c r="G71" i="25"/>
  <c r="G61" i="25"/>
  <c r="G60" i="25"/>
  <c r="M9" i="25"/>
  <c r="G68" i="25"/>
  <c r="V4" i="5" l="1"/>
  <c r="R19" i="25" s="1"/>
  <c r="S19" i="25" s="1"/>
  <c r="X5" i="24"/>
  <c r="BW7" i="25"/>
  <c r="X5" i="23"/>
  <c r="BT10" i="25"/>
  <c r="X5" i="17"/>
  <c r="X6" i="17" s="1"/>
  <c r="X7" i="17" s="1"/>
  <c r="X8" i="17" s="1"/>
  <c r="U14" i="25"/>
  <c r="V14" i="25" s="1"/>
  <c r="X6" i="18"/>
  <c r="X7" i="18" s="1"/>
  <c r="BE10" i="25"/>
  <c r="AP12" i="25"/>
  <c r="AQ12" i="25" s="1"/>
  <c r="AY9" i="25"/>
  <c r="AZ9" i="25" s="1"/>
  <c r="O14" i="25"/>
  <c r="P14" i="25" s="1"/>
  <c r="X5" i="16"/>
  <c r="X6" i="16" s="1"/>
  <c r="AY6" i="25" s="1"/>
  <c r="X8" i="22"/>
  <c r="X9" i="22" s="1"/>
  <c r="BQ8" i="25"/>
  <c r="X8" i="21"/>
  <c r="BN5" i="25"/>
  <c r="V5" i="3"/>
  <c r="V6" i="3" s="1"/>
  <c r="V7" i="3" s="1"/>
  <c r="V8" i="3" s="1"/>
  <c r="V9" i="3" s="1"/>
  <c r="V10" i="3" s="1"/>
  <c r="V11" i="3" s="1"/>
  <c r="V12" i="3" s="1"/>
  <c r="V13" i="3" s="1"/>
  <c r="V14" i="3" s="1"/>
  <c r="AS12" i="25"/>
  <c r="AT12" i="25" s="1"/>
  <c r="AS17" i="25"/>
  <c r="X11" i="14"/>
  <c r="X12" i="14" s="1"/>
  <c r="AS18" i="25" s="1"/>
  <c r="AS6" i="25"/>
  <c r="AS9" i="25"/>
  <c r="AT9" i="25" s="1"/>
  <c r="X4" i="15"/>
  <c r="X5" i="15" s="1"/>
  <c r="X6" i="15" s="1"/>
  <c r="X7" i="15" s="1"/>
  <c r="X8" i="15" s="1"/>
  <c r="X9" i="15" s="1"/>
  <c r="X10" i="15" s="1"/>
  <c r="X6" i="8"/>
  <c r="X7" i="8" s="1"/>
  <c r="X8" i="8" s="1"/>
  <c r="AP8" i="25"/>
  <c r="I9" i="25"/>
  <c r="J9" i="25" s="1"/>
  <c r="X8" i="13"/>
  <c r="AP9" i="25"/>
  <c r="AQ9" i="25" s="1"/>
  <c r="Y5" i="9"/>
  <c r="Y6" i="9" s="1"/>
  <c r="Y7" i="9" s="1"/>
  <c r="AD5" i="25"/>
  <c r="BL22" i="25"/>
  <c r="BI22" i="25"/>
  <c r="AZ22" i="25"/>
  <c r="AT22" i="25"/>
  <c r="AW22" i="25"/>
  <c r="AN22" i="25"/>
  <c r="AK22" i="25"/>
  <c r="AQ22" i="25"/>
  <c r="AH22" i="25"/>
  <c r="V9" i="7"/>
  <c r="X22" i="25"/>
  <c r="Y22" i="25" s="1"/>
  <c r="V7" i="6"/>
  <c r="V8" i="6" s="1"/>
  <c r="V9" i="6" s="1"/>
  <c r="V10" i="6" s="1"/>
  <c r="U19" i="25"/>
  <c r="V19" i="25" s="1"/>
  <c r="V5" i="5"/>
  <c r="V6" i="5" s="1"/>
  <c r="V7" i="5" s="1"/>
  <c r="V8" i="5" s="1"/>
  <c r="V9" i="5" s="1"/>
  <c r="V6" i="4"/>
  <c r="O8" i="25"/>
  <c r="P8" i="25" s="1"/>
  <c r="V32" i="25"/>
  <c r="Y32" i="25"/>
  <c r="P32" i="25"/>
  <c r="S32" i="25"/>
  <c r="M5" i="25"/>
  <c r="V8" i="2"/>
  <c r="I5" i="25"/>
  <c r="J5" i="25" s="1"/>
  <c r="X6" i="24" l="1"/>
  <c r="BW6" i="25"/>
  <c r="X6" i="23"/>
  <c r="BT9" i="25"/>
  <c r="BU9" i="25" s="1"/>
  <c r="BB6" i="25"/>
  <c r="X8" i="18"/>
  <c r="BE8" i="25"/>
  <c r="BF8" i="25" s="1"/>
  <c r="X9" i="17"/>
  <c r="X10" i="17" s="1"/>
  <c r="BB11" i="25"/>
  <c r="BC11" i="25" s="1"/>
  <c r="X7" i="16"/>
  <c r="X8" i="16" s="1"/>
  <c r="X9" i="16" s="1"/>
  <c r="X10" i="16" s="1"/>
  <c r="X11" i="16" s="1"/>
  <c r="L32" i="25"/>
  <c r="M32" i="25" s="1"/>
  <c r="X10" i="22"/>
  <c r="X11" i="22" s="1"/>
  <c r="BQ9" i="25"/>
  <c r="BR9" i="25" s="1"/>
  <c r="X9" i="21"/>
  <c r="BN8" i="25"/>
  <c r="BO8" i="25" s="1"/>
  <c r="AV12" i="25"/>
  <c r="AW12" i="25" s="1"/>
  <c r="AA5" i="25"/>
  <c r="AV6" i="25"/>
  <c r="X13" i="14"/>
  <c r="X14" i="14" s="1"/>
  <c r="X15" i="14" s="1"/>
  <c r="X16" i="14" s="1"/>
  <c r="AS21" i="25" s="1"/>
  <c r="AV18" i="25"/>
  <c r="X11" i="15"/>
  <c r="AV17" i="25"/>
  <c r="X9" i="13"/>
  <c r="X10" i="13" s="1"/>
  <c r="X11" i="13" s="1"/>
  <c r="X12" i="13" s="1"/>
  <c r="AP5" i="25"/>
  <c r="X9" i="8"/>
  <c r="X10" i="8" s="1"/>
  <c r="X11" i="8" s="1"/>
  <c r="X12" i="8" s="1"/>
  <c r="AA6" i="25"/>
  <c r="Y8" i="9"/>
  <c r="Y9" i="9" s="1"/>
  <c r="AD8" i="25"/>
  <c r="AE8" i="25" s="1"/>
  <c r="BR8" i="25"/>
  <c r="BL8" i="25"/>
  <c r="BI8" i="25"/>
  <c r="AK8" i="25"/>
  <c r="AQ8" i="25"/>
  <c r="AN8" i="25"/>
  <c r="AH8" i="25"/>
  <c r="V10" i="7"/>
  <c r="BX14" i="25" s="1"/>
  <c r="X8" i="25"/>
  <c r="Y8" i="25" s="1"/>
  <c r="V11" i="6"/>
  <c r="V12" i="6" s="1"/>
  <c r="U5" i="25"/>
  <c r="V5" i="25" s="1"/>
  <c r="V10" i="5"/>
  <c r="V11" i="5" s="1"/>
  <c r="V7" i="4"/>
  <c r="V8" i="4" s="1"/>
  <c r="O19" i="25"/>
  <c r="P19" i="25" s="1"/>
  <c r="G19" i="25" s="1"/>
  <c r="Y24" i="25"/>
  <c r="S24" i="25"/>
  <c r="V15" i="3"/>
  <c r="V16" i="3" s="1"/>
  <c r="V17" i="3" s="1"/>
  <c r="L24" i="25"/>
  <c r="V9" i="2"/>
  <c r="M11" i="25" s="1"/>
  <c r="I32" i="25"/>
  <c r="J32" i="25" s="1"/>
  <c r="X7" i="24" l="1"/>
  <c r="BW10" i="25"/>
  <c r="X7" i="23"/>
  <c r="BT5" i="25"/>
  <c r="X9" i="18"/>
  <c r="X10" i="18" s="1"/>
  <c r="BE5" i="25"/>
  <c r="X11" i="17"/>
  <c r="X12" i="17" s="1"/>
  <c r="X13" i="17" s="1"/>
  <c r="X14" i="17" s="1"/>
  <c r="X15" i="17" s="1"/>
  <c r="BB22" i="25"/>
  <c r="BC22" i="25" s="1"/>
  <c r="AY12" i="25"/>
  <c r="AZ12" i="25" s="1"/>
  <c r="X12" i="22"/>
  <c r="X13" i="22" s="1"/>
  <c r="BQ12" i="25"/>
  <c r="BR12" i="25" s="1"/>
  <c r="X10" i="21"/>
  <c r="X11" i="21" s="1"/>
  <c r="X12" i="21" s="1"/>
  <c r="X13" i="21" s="1"/>
  <c r="X14" i="21" s="1"/>
  <c r="BN9" i="25"/>
  <c r="BO9" i="25" s="1"/>
  <c r="X13" i="8"/>
  <c r="X14" i="8" s="1"/>
  <c r="AA34" i="25"/>
  <c r="AB34" i="25" s="1"/>
  <c r="X17" i="14"/>
  <c r="X18" i="14" s="1"/>
  <c r="AS20" i="25" s="1"/>
  <c r="X12" i="16"/>
  <c r="X13" i="16" s="1"/>
  <c r="AY21" i="25"/>
  <c r="X12" i="15"/>
  <c r="X13" i="15" s="1"/>
  <c r="X14" i="15" s="1"/>
  <c r="X15" i="15" s="1"/>
  <c r="X16" i="15" s="1"/>
  <c r="AV11" i="25"/>
  <c r="AW11" i="25" s="1"/>
  <c r="X13" i="13"/>
  <c r="AP13" i="25"/>
  <c r="Y10" i="9"/>
  <c r="AD6" i="25"/>
  <c r="R7" i="25"/>
  <c r="S7" i="25" s="1"/>
  <c r="G32" i="25"/>
  <c r="BR14" i="25"/>
  <c r="BU14" i="25"/>
  <c r="BL14" i="25"/>
  <c r="BO14" i="25"/>
  <c r="BF14" i="25"/>
  <c r="BI14" i="25"/>
  <c r="AZ14" i="25"/>
  <c r="BC14" i="25"/>
  <c r="AW14" i="25"/>
  <c r="AT14" i="25"/>
  <c r="AN14" i="25"/>
  <c r="AK14" i="25"/>
  <c r="AQ14" i="25"/>
  <c r="AB14" i="25"/>
  <c r="AH14" i="25"/>
  <c r="AE14" i="25"/>
  <c r="V11" i="7"/>
  <c r="V12" i="7" s="1"/>
  <c r="V13" i="7" s="1"/>
  <c r="BX10" i="25" s="1"/>
  <c r="X14" i="25"/>
  <c r="Y14" i="25" s="1"/>
  <c r="V13" i="6"/>
  <c r="V14" i="6" s="1"/>
  <c r="U8" i="25"/>
  <c r="V8" i="25" s="1"/>
  <c r="V12" i="5"/>
  <c r="V13" i="5" s="1"/>
  <c r="V9" i="4"/>
  <c r="V10" i="4" s="1"/>
  <c r="V11" i="4" s="1"/>
  <c r="V12" i="4" s="1"/>
  <c r="V13" i="4" s="1"/>
  <c r="O7" i="25"/>
  <c r="P7" i="25" s="1"/>
  <c r="V27" i="25"/>
  <c r="P27" i="25"/>
  <c r="S27" i="25"/>
  <c r="V18" i="3"/>
  <c r="L27" i="25"/>
  <c r="M27" i="25" s="1"/>
  <c r="V10" i="2"/>
  <c r="V11" i="2" s="1"/>
  <c r="M24" i="25" s="1"/>
  <c r="I11" i="25"/>
  <c r="J11" i="25" s="1"/>
  <c r="X8" i="24" l="1"/>
  <c r="X9" i="24" s="1"/>
  <c r="BW5" i="25"/>
  <c r="X8" i="23"/>
  <c r="BT7" i="25"/>
  <c r="X11" i="18"/>
  <c r="BE12" i="25"/>
  <c r="BF12" i="25" s="1"/>
  <c r="X16" i="17"/>
  <c r="BB15" i="25"/>
  <c r="AA31" i="25"/>
  <c r="X14" i="22"/>
  <c r="BQ10" i="25"/>
  <c r="X15" i="21"/>
  <c r="X16" i="21" s="1"/>
  <c r="BN10" i="25"/>
  <c r="X19" i="14"/>
  <c r="X20" i="14" s="1"/>
  <c r="X14" i="16"/>
  <c r="X15" i="16" s="1"/>
  <c r="X16" i="16" s="1"/>
  <c r="AY13" i="25"/>
  <c r="X17" i="15"/>
  <c r="AV21" i="25"/>
  <c r="X14" i="13"/>
  <c r="X15" i="13" s="1"/>
  <c r="AP11" i="25"/>
  <c r="AQ11" i="25" s="1"/>
  <c r="X15" i="8"/>
  <c r="AA23" i="25"/>
  <c r="Y11" i="9"/>
  <c r="AD11" i="25"/>
  <c r="AE11" i="25" s="1"/>
  <c r="R8" i="25"/>
  <c r="S8" i="25" s="1"/>
  <c r="G14" i="25"/>
  <c r="BR10" i="25"/>
  <c r="BU10" i="25"/>
  <c r="BO10" i="25"/>
  <c r="BL10" i="25"/>
  <c r="BF10" i="25"/>
  <c r="BI10" i="25"/>
  <c r="AZ10" i="25"/>
  <c r="AW10" i="25"/>
  <c r="AT10" i="25"/>
  <c r="AK10" i="25"/>
  <c r="AQ10" i="25"/>
  <c r="AN10" i="25"/>
  <c r="AB10" i="25"/>
  <c r="AH10" i="25"/>
  <c r="V14" i="7"/>
  <c r="V15" i="7" s="1"/>
  <c r="BX7" i="25" s="1"/>
  <c r="X10" i="25"/>
  <c r="Y10" i="25" s="1"/>
  <c r="V15" i="6"/>
  <c r="V16" i="6" s="1"/>
  <c r="V17" i="6" s="1"/>
  <c r="V18" i="6" s="1"/>
  <c r="U7" i="25"/>
  <c r="V7" i="25" s="1"/>
  <c r="V14" i="5"/>
  <c r="R10" i="25" s="1"/>
  <c r="S10" i="25" s="1"/>
  <c r="V14" i="4"/>
  <c r="V15" i="4" s="1"/>
  <c r="V16" i="4" s="1"/>
  <c r="V13" i="25"/>
  <c r="S13" i="25"/>
  <c r="V19" i="3"/>
  <c r="L13" i="25"/>
  <c r="V12" i="2"/>
  <c r="V13" i="2" s="1"/>
  <c r="M6" i="25" s="1"/>
  <c r="I24" i="25"/>
  <c r="J24" i="25" s="1"/>
  <c r="X10" i="24" l="1"/>
  <c r="X11" i="24" s="1"/>
  <c r="X12" i="24" s="1"/>
  <c r="X13" i="24" s="1"/>
  <c r="BW8" i="25"/>
  <c r="BX8" i="25" s="1"/>
  <c r="X9" i="23"/>
  <c r="X10" i="23" s="1"/>
  <c r="BT6" i="25"/>
  <c r="X12" i="18"/>
  <c r="X13" i="18" s="1"/>
  <c r="X14" i="18" s="1"/>
  <c r="BE11" i="25"/>
  <c r="BF11" i="25" s="1"/>
  <c r="X17" i="17"/>
  <c r="X18" i="17" s="1"/>
  <c r="BB16" i="25"/>
  <c r="X15" i="22"/>
  <c r="BQ7" i="25"/>
  <c r="BR7" i="25" s="1"/>
  <c r="X17" i="21"/>
  <c r="X18" i="21" s="1"/>
  <c r="X19" i="21" s="1"/>
  <c r="BN12" i="25"/>
  <c r="BO12" i="25" s="1"/>
  <c r="AS23" i="25"/>
  <c r="X17" i="16"/>
  <c r="AY11" i="25"/>
  <c r="AZ11" i="25" s="1"/>
  <c r="X18" i="15"/>
  <c r="X19" i="15" s="1"/>
  <c r="AV25" i="25"/>
  <c r="X21" i="14"/>
  <c r="X22" i="14" s="1"/>
  <c r="X23" i="14" s="1"/>
  <c r="X24" i="14" s="1"/>
  <c r="AS16" i="25"/>
  <c r="X16" i="13"/>
  <c r="AP21" i="25"/>
  <c r="X16" i="8"/>
  <c r="AA13" i="25"/>
  <c r="O5" i="25"/>
  <c r="P5" i="25" s="1"/>
  <c r="Y12" i="9"/>
  <c r="Y13" i="9" s="1"/>
  <c r="Y14" i="9" s="1"/>
  <c r="AD23" i="25"/>
  <c r="BU7" i="25"/>
  <c r="BL7" i="25"/>
  <c r="BI7" i="25"/>
  <c r="BC7" i="25"/>
  <c r="AT7" i="25"/>
  <c r="AN7" i="25"/>
  <c r="AK7" i="25"/>
  <c r="AQ7" i="25"/>
  <c r="AH7" i="25"/>
  <c r="V16" i="7"/>
  <c r="V17" i="7" s="1"/>
  <c r="V18" i="7" s="1"/>
  <c r="BX5" i="25" s="1"/>
  <c r="X7" i="25"/>
  <c r="Y7" i="25" s="1"/>
  <c r="V19" i="6"/>
  <c r="U38" i="25"/>
  <c r="V38" i="25" s="1"/>
  <c r="V15" i="5"/>
  <c r="V16" i="5" s="1"/>
  <c r="V17" i="5" s="1"/>
  <c r="V18" i="5" s="1"/>
  <c r="V19" i="5" s="1"/>
  <c r="V20" i="5" s="1"/>
  <c r="V21" i="5" s="1"/>
  <c r="V17" i="4"/>
  <c r="P16" i="25"/>
  <c r="S16" i="25"/>
  <c r="V20" i="3"/>
  <c r="L16" i="25"/>
  <c r="V14" i="2"/>
  <c r="V15" i="2" s="1"/>
  <c r="V16" i="2" s="1"/>
  <c r="V17" i="2" s="1"/>
  <c r="V18" i="2" s="1"/>
  <c r="V19" i="2" s="1"/>
  <c r="M23" i="25" s="1"/>
  <c r="I6" i="25"/>
  <c r="J6" i="25" s="1"/>
  <c r="X14" i="24" l="1"/>
  <c r="X15" i="24" s="1"/>
  <c r="BW15" i="25"/>
  <c r="X11" i="23"/>
  <c r="BT11" i="25"/>
  <c r="BU11" i="25" s="1"/>
  <c r="X15" i="18"/>
  <c r="X16" i="18" s="1"/>
  <c r="X17" i="18" s="1"/>
  <c r="X18" i="18" s="1"/>
  <c r="BE24" i="25"/>
  <c r="BF24" i="25" s="1"/>
  <c r="X19" i="17"/>
  <c r="BB20" i="25"/>
  <c r="X16" i="22"/>
  <c r="BQ18" i="25"/>
  <c r="X20" i="21"/>
  <c r="BN22" i="25"/>
  <c r="BO22" i="25" s="1"/>
  <c r="X18" i="16"/>
  <c r="AY23" i="25"/>
  <c r="X20" i="15"/>
  <c r="X21" i="15" s="1"/>
  <c r="AV13" i="25"/>
  <c r="X25" i="14"/>
  <c r="AS26" i="25"/>
  <c r="X17" i="13"/>
  <c r="X18" i="13" s="1"/>
  <c r="X19" i="13" s="1"/>
  <c r="AP18" i="25"/>
  <c r="X17" i="8"/>
  <c r="AA25" i="25"/>
  <c r="Y15" i="9"/>
  <c r="AD13" i="25"/>
  <c r="R5" i="25"/>
  <c r="S5" i="25" s="1"/>
  <c r="BR5" i="25"/>
  <c r="BU5" i="25"/>
  <c r="BO5" i="25"/>
  <c r="BL5" i="25"/>
  <c r="BF5" i="25"/>
  <c r="BI5" i="25"/>
  <c r="AZ5" i="25"/>
  <c r="AW5" i="25"/>
  <c r="AK5" i="25"/>
  <c r="AQ5" i="25"/>
  <c r="AN5" i="25"/>
  <c r="AB5" i="25"/>
  <c r="AH5" i="25"/>
  <c r="AE5" i="25"/>
  <c r="V19" i="7"/>
  <c r="V20" i="7" s="1"/>
  <c r="V21" i="7" s="1"/>
  <c r="V22" i="7" s="1"/>
  <c r="V23" i="7" s="1"/>
  <c r="V24" i="7" s="1"/>
  <c r="V25" i="7" s="1"/>
  <c r="V26" i="7" s="1"/>
  <c r="V27" i="7" s="1"/>
  <c r="V28" i="7" s="1"/>
  <c r="V29" i="7" s="1"/>
  <c r="V30" i="7" s="1"/>
  <c r="X5" i="25"/>
  <c r="Y5" i="25" s="1"/>
  <c r="V20" i="6"/>
  <c r="V21" i="6" s="1"/>
  <c r="U10" i="25"/>
  <c r="V10" i="25" s="1"/>
  <c r="V22" i="5"/>
  <c r="V23" i="5" s="1"/>
  <c r="V24" i="5" s="1"/>
  <c r="V18" i="4"/>
  <c r="O11" i="25" s="1"/>
  <c r="P11" i="25" s="1"/>
  <c r="P31" i="25"/>
  <c r="S31" i="25"/>
  <c r="V21" i="3"/>
  <c r="L31" i="25"/>
  <c r="M31" i="25" s="1"/>
  <c r="V20" i="2"/>
  <c r="M21" i="25" s="1"/>
  <c r="I23" i="25"/>
  <c r="J23" i="25" s="1"/>
  <c r="X16" i="24" l="1"/>
  <c r="X17" i="24" s="1"/>
  <c r="X18" i="24" s="1"/>
  <c r="BW24" i="25"/>
  <c r="BX24" i="25" s="1"/>
  <c r="X12" i="23"/>
  <c r="X13" i="23" s="1"/>
  <c r="BT22" i="25"/>
  <c r="BU22" i="25" s="1"/>
  <c r="X19" i="18"/>
  <c r="X20" i="18" s="1"/>
  <c r="BE46" i="25"/>
  <c r="BF46" i="25" s="1"/>
  <c r="X20" i="17"/>
  <c r="BB43" i="25"/>
  <c r="BC43" i="25" s="1"/>
  <c r="X17" i="22"/>
  <c r="X18" i="22" s="1"/>
  <c r="BQ6" i="25"/>
  <c r="X21" i="21"/>
  <c r="BN18" i="25"/>
  <c r="X19" i="16"/>
  <c r="X20" i="16" s="1"/>
  <c r="X21" i="16" s="1"/>
  <c r="X22" i="16" s="1"/>
  <c r="X23" i="16" s="1"/>
  <c r="AY30" i="25"/>
  <c r="AZ30" i="25" s="1"/>
  <c r="X22" i="15"/>
  <c r="X23" i="15" s="1"/>
  <c r="X24" i="15" s="1"/>
  <c r="X25" i="15" s="1"/>
  <c r="AV23" i="25"/>
  <c r="X26" i="14"/>
  <c r="AS30" i="25"/>
  <c r="AT30" i="25" s="1"/>
  <c r="X20" i="13"/>
  <c r="AP29" i="25"/>
  <c r="AQ29" i="25" s="1"/>
  <c r="X18" i="8"/>
  <c r="X19" i="8" s="1"/>
  <c r="X20" i="8" s="1"/>
  <c r="AA16" i="25"/>
  <c r="R11" i="25"/>
  <c r="S11" i="25" s="1"/>
  <c r="Y16" i="9"/>
  <c r="Y17" i="9" s="1"/>
  <c r="Y18" i="9" s="1"/>
  <c r="AD15" i="25"/>
  <c r="BL17" i="25"/>
  <c r="BI17" i="25"/>
  <c r="AZ17" i="25"/>
  <c r="AW17" i="25"/>
  <c r="AT17" i="25"/>
  <c r="AK17" i="25"/>
  <c r="AN17" i="25"/>
  <c r="AH17" i="25"/>
  <c r="V31" i="7"/>
  <c r="BX38" i="25" s="1"/>
  <c r="X17" i="25"/>
  <c r="Y17" i="25" s="1"/>
  <c r="V22" i="6"/>
  <c r="V23" i="6" s="1"/>
  <c r="V24" i="6" s="1"/>
  <c r="V25" i="6" s="1"/>
  <c r="V26" i="6" s="1"/>
  <c r="V27" i="6" s="1"/>
  <c r="V28" i="6" s="1"/>
  <c r="V29" i="6" s="1"/>
  <c r="V30" i="6" s="1"/>
  <c r="U9" i="25"/>
  <c r="V9" i="25" s="1"/>
  <c r="V25" i="5"/>
  <c r="V26" i="5" s="1"/>
  <c r="V27" i="5" s="1"/>
  <c r="V19" i="4"/>
  <c r="P15" i="25"/>
  <c r="V22" i="3"/>
  <c r="L15" i="25"/>
  <c r="M15" i="25" s="1"/>
  <c r="V21" i="2"/>
  <c r="M13" i="25" s="1"/>
  <c r="I21" i="25"/>
  <c r="J21" i="25" s="1"/>
  <c r="X19" i="24" l="1"/>
  <c r="BW29" i="25"/>
  <c r="BX29" i="25" s="1"/>
  <c r="X14" i="23"/>
  <c r="X15" i="23" s="1"/>
  <c r="BT16" i="25"/>
  <c r="X21" i="18"/>
  <c r="X22" i="18" s="1"/>
  <c r="X23" i="18" s="1"/>
  <c r="BE26" i="25"/>
  <c r="X21" i="17"/>
  <c r="BB28" i="25"/>
  <c r="X19" i="22"/>
  <c r="X20" i="22" s="1"/>
  <c r="X21" i="22" s="1"/>
  <c r="X22" i="22" s="1"/>
  <c r="X23" i="22" s="1"/>
  <c r="X24" i="22" s="1"/>
  <c r="X25" i="22" s="1"/>
  <c r="BQ22" i="25"/>
  <c r="BR22" i="25" s="1"/>
  <c r="X22" i="21"/>
  <c r="X23" i="21" s="1"/>
  <c r="X24" i="21" s="1"/>
  <c r="X25" i="21" s="1"/>
  <c r="X26" i="21" s="1"/>
  <c r="BN6" i="25"/>
  <c r="X24" i="16"/>
  <c r="AY25" i="25"/>
  <c r="X26" i="15"/>
  <c r="X27" i="15" s="1"/>
  <c r="X28" i="15" s="1"/>
  <c r="AV7" i="25"/>
  <c r="AW7" i="25" s="1"/>
  <c r="X27" i="14"/>
  <c r="X28" i="14" s="1"/>
  <c r="X29" i="14" s="1"/>
  <c r="X30" i="14" s="1"/>
  <c r="AS25" i="25"/>
  <c r="X21" i="13"/>
  <c r="AP30" i="25"/>
  <c r="AQ30" i="25" s="1"/>
  <c r="R22" i="25"/>
  <c r="S22" i="25" s="1"/>
  <c r="X21" i="8"/>
  <c r="X22" i="8" s="1"/>
  <c r="AA20" i="25"/>
  <c r="Y19" i="9"/>
  <c r="Y20" i="9" s="1"/>
  <c r="AD37" i="25"/>
  <c r="AE37" i="25" s="1"/>
  <c r="V20" i="4"/>
  <c r="O6" i="25"/>
  <c r="P6" i="25" s="1"/>
  <c r="BR38" i="25"/>
  <c r="BU38" i="25"/>
  <c r="BO38" i="25"/>
  <c r="BL38" i="25"/>
  <c r="BF38" i="25"/>
  <c r="BI38" i="25"/>
  <c r="BC38" i="25"/>
  <c r="AZ38" i="25"/>
  <c r="AW38" i="25"/>
  <c r="AT38" i="25"/>
  <c r="AK38" i="25"/>
  <c r="AQ38" i="25"/>
  <c r="AN38" i="25"/>
  <c r="AB38" i="25"/>
  <c r="AH38" i="25"/>
  <c r="AE38" i="25"/>
  <c r="V32" i="7"/>
  <c r="V33" i="7" s="1"/>
  <c r="X38" i="25"/>
  <c r="Y38" i="25" s="1"/>
  <c r="V31" i="6"/>
  <c r="V32" i="6" s="1"/>
  <c r="V33" i="6" s="1"/>
  <c r="V34" i="6" s="1"/>
  <c r="U11" i="25"/>
  <c r="V11" i="25" s="1"/>
  <c r="V28" i="5"/>
  <c r="V29" i="5" s="1"/>
  <c r="V30" i="5" s="1"/>
  <c r="V31" i="5" s="1"/>
  <c r="P25" i="25"/>
  <c r="S25" i="25"/>
  <c r="V23" i="3"/>
  <c r="L25" i="25"/>
  <c r="V22" i="2"/>
  <c r="V23" i="2" s="1"/>
  <c r="M26" i="25" s="1"/>
  <c r="I13" i="25"/>
  <c r="J13" i="25" s="1"/>
  <c r="X20" i="24" l="1"/>
  <c r="BW27" i="25"/>
  <c r="X16" i="23"/>
  <c r="BT18" i="25"/>
  <c r="BU18" i="25" s="1"/>
  <c r="X24" i="18"/>
  <c r="BE42" i="25"/>
  <c r="X22" i="17"/>
  <c r="X23" i="17" s="1"/>
  <c r="BB33" i="25"/>
  <c r="X26" i="22"/>
  <c r="BQ17" i="25"/>
  <c r="BR17" i="25" s="1"/>
  <c r="X27" i="21"/>
  <c r="X28" i="21" s="1"/>
  <c r="BN11" i="25"/>
  <c r="BO11" i="25" s="1"/>
  <c r="X25" i="16"/>
  <c r="X26" i="16" s="1"/>
  <c r="X27" i="16" s="1"/>
  <c r="AY15" i="25"/>
  <c r="X29" i="15"/>
  <c r="X30" i="15" s="1"/>
  <c r="AV26" i="25"/>
  <c r="X31" i="14"/>
  <c r="AS27" i="25"/>
  <c r="X22" i="13"/>
  <c r="AP16" i="25"/>
  <c r="X23" i="8"/>
  <c r="X24" i="8" s="1"/>
  <c r="AA40" i="25"/>
  <c r="Y21" i="9"/>
  <c r="AD30" i="25"/>
  <c r="AE30" i="25" s="1"/>
  <c r="R18" i="25"/>
  <c r="S18" i="25" s="1"/>
  <c r="V21" i="4"/>
  <c r="V22" i="4" s="1"/>
  <c r="V23" i="4" s="1"/>
  <c r="V24" i="4" s="1"/>
  <c r="O38" i="25"/>
  <c r="P38" i="25" s="1"/>
  <c r="G38" i="25" s="1"/>
  <c r="BR18" i="25"/>
  <c r="BL18" i="25"/>
  <c r="BO18" i="25"/>
  <c r="BI18" i="25"/>
  <c r="AT18" i="25"/>
  <c r="AW18" i="25"/>
  <c r="AN18" i="25"/>
  <c r="AK18" i="25"/>
  <c r="AQ18" i="25"/>
  <c r="AH18" i="25"/>
  <c r="V34" i="7"/>
  <c r="V35" i="7" s="1"/>
  <c r="V36" i="7" s="1"/>
  <c r="V37" i="7" s="1"/>
  <c r="V38" i="7" s="1"/>
  <c r="V39" i="7" s="1"/>
  <c r="X18" i="25"/>
  <c r="Y18" i="25" s="1"/>
  <c r="V35" i="6"/>
  <c r="U18" i="25" s="1"/>
  <c r="V18" i="25" s="1"/>
  <c r="V32" i="5"/>
  <c r="V37" i="25"/>
  <c r="Y37" i="25"/>
  <c r="P37" i="25"/>
  <c r="S37" i="25"/>
  <c r="L37" i="25"/>
  <c r="M37" i="25" s="1"/>
  <c r="V24" i="3"/>
  <c r="V25" i="3" s="1"/>
  <c r="V24" i="2"/>
  <c r="M43" i="25" s="1"/>
  <c r="I26" i="25"/>
  <c r="J26" i="25" s="1"/>
  <c r="X21" i="24" l="1"/>
  <c r="BW21" i="25"/>
  <c r="BX21" i="25" s="1"/>
  <c r="X17" i="23"/>
  <c r="BT17" i="25"/>
  <c r="BU17" i="25" s="1"/>
  <c r="X25" i="18"/>
  <c r="X26" i="18" s="1"/>
  <c r="X27" i="18" s="1"/>
  <c r="X28" i="18" s="1"/>
  <c r="X29" i="18" s="1"/>
  <c r="X30" i="18" s="1"/>
  <c r="X31" i="18" s="1"/>
  <c r="BE48" i="25"/>
  <c r="BF48" i="25" s="1"/>
  <c r="X24" i="17"/>
  <c r="BB50" i="25"/>
  <c r="BC50" i="25" s="1"/>
  <c r="X27" i="22"/>
  <c r="X28" i="22" s="1"/>
  <c r="X29" i="22" s="1"/>
  <c r="X30" i="22" s="1"/>
  <c r="X31" i="22" s="1"/>
  <c r="X32" i="22" s="1"/>
  <c r="BQ24" i="25"/>
  <c r="BR24" i="25" s="1"/>
  <c r="X29" i="21"/>
  <c r="BN17" i="25"/>
  <c r="BO17" i="25" s="1"/>
  <c r="V26" i="3"/>
  <c r="L29" i="25" s="1"/>
  <c r="M29" i="25" s="1"/>
  <c r="L34" i="25"/>
  <c r="M34" i="25" s="1"/>
  <c r="X28" i="16"/>
  <c r="X29" i="16" s="1"/>
  <c r="X30" i="16" s="1"/>
  <c r="X31" i="16" s="1"/>
  <c r="X32" i="16" s="1"/>
  <c r="AY27" i="25"/>
  <c r="X31" i="15"/>
  <c r="X32" i="15" s="1"/>
  <c r="X33" i="15" s="1"/>
  <c r="X34" i="15" s="1"/>
  <c r="X35" i="15" s="1"/>
  <c r="AV30" i="25"/>
  <c r="AW30" i="25" s="1"/>
  <c r="X32" i="14"/>
  <c r="AS37" i="25"/>
  <c r="AT37" i="25" s="1"/>
  <c r="X23" i="13"/>
  <c r="X24" i="13" s="1"/>
  <c r="AP15" i="25"/>
  <c r="X25" i="8"/>
  <c r="X26" i="8" s="1"/>
  <c r="AA30" i="25"/>
  <c r="AB30" i="25" s="1"/>
  <c r="Y22" i="9"/>
  <c r="AD25" i="25"/>
  <c r="V25" i="4"/>
  <c r="V26" i="4" s="1"/>
  <c r="V27" i="4" s="1"/>
  <c r="O13" i="25"/>
  <c r="P13" i="25" s="1"/>
  <c r="BL21" i="25"/>
  <c r="BI21" i="25"/>
  <c r="AZ21" i="25"/>
  <c r="AT21" i="25"/>
  <c r="AW21" i="25"/>
  <c r="AN21" i="25"/>
  <c r="AK21" i="25"/>
  <c r="AQ21" i="25"/>
  <c r="AH21" i="25"/>
  <c r="V40" i="7"/>
  <c r="V41" i="7" s="1"/>
  <c r="BX6" i="25" s="1"/>
  <c r="X21" i="25"/>
  <c r="Y21" i="25" s="1"/>
  <c r="V36" i="6"/>
  <c r="U17" i="25" s="1"/>
  <c r="V17" i="25" s="1"/>
  <c r="V33" i="5"/>
  <c r="Y29" i="25"/>
  <c r="P29" i="25"/>
  <c r="V25" i="2"/>
  <c r="M16" i="25" s="1"/>
  <c r="I43" i="25"/>
  <c r="J43" i="25" s="1"/>
  <c r="X22" i="24" l="1"/>
  <c r="BW22" i="25"/>
  <c r="BX22" i="25" s="1"/>
  <c r="X18" i="23"/>
  <c r="BT21" i="25"/>
  <c r="BU21" i="25" s="1"/>
  <c r="X32" i="18"/>
  <c r="X33" i="18" s="1"/>
  <c r="X34" i="18" s="1"/>
  <c r="X35" i="18" s="1"/>
  <c r="X36" i="18" s="1"/>
  <c r="BE51" i="25"/>
  <c r="X25" i="17"/>
  <c r="BB35" i="25"/>
  <c r="V27" i="3"/>
  <c r="V28" i="3" s="1"/>
  <c r="X33" i="22"/>
  <c r="X34" i="22" s="1"/>
  <c r="X35" i="22" s="1"/>
  <c r="BQ25" i="25"/>
  <c r="X30" i="21"/>
  <c r="X31" i="21" s="1"/>
  <c r="X32" i="21" s="1"/>
  <c r="X33" i="21" s="1"/>
  <c r="X34" i="21" s="1"/>
  <c r="X35" i="21" s="1"/>
  <c r="BN29" i="25"/>
  <c r="BO29" i="25" s="1"/>
  <c r="X33" i="16"/>
  <c r="X34" i="16" s="1"/>
  <c r="X35" i="16" s="1"/>
  <c r="X36" i="16" s="1"/>
  <c r="AY20" i="25"/>
  <c r="X36" i="15"/>
  <c r="AV20" i="25"/>
  <c r="X33" i="14"/>
  <c r="X34" i="14" s="1"/>
  <c r="X35" i="14" s="1"/>
  <c r="AS39" i="25"/>
  <c r="X25" i="13"/>
  <c r="X26" i="13" s="1"/>
  <c r="X27" i="13" s="1"/>
  <c r="X28" i="13" s="1"/>
  <c r="X29" i="13" s="1"/>
  <c r="X30" i="13" s="1"/>
  <c r="X31" i="13" s="1"/>
  <c r="AP20" i="25"/>
  <c r="X27" i="8"/>
  <c r="X28" i="8" s="1"/>
  <c r="X29" i="8" s="1"/>
  <c r="X30" i="8" s="1"/>
  <c r="X31" i="8" s="1"/>
  <c r="AA26" i="25"/>
  <c r="Y23" i="9"/>
  <c r="AD9" i="25"/>
  <c r="AE9" i="25" s="1"/>
  <c r="V34" i="5"/>
  <c r="R23" i="25"/>
  <c r="S23" i="25" s="1"/>
  <c r="V28" i="4"/>
  <c r="V29" i="4" s="1"/>
  <c r="V30" i="4" s="1"/>
  <c r="V31" i="4" s="1"/>
  <c r="V32" i="4" s="1"/>
  <c r="V33" i="4" s="1"/>
  <c r="V34" i="4" s="1"/>
  <c r="V35" i="4" s="1"/>
  <c r="O24" i="25"/>
  <c r="P24" i="25" s="1"/>
  <c r="BR6" i="25"/>
  <c r="BU6" i="25"/>
  <c r="BO6" i="25"/>
  <c r="BL6" i="25"/>
  <c r="BI6" i="25"/>
  <c r="BC6" i="25"/>
  <c r="AZ6" i="25"/>
  <c r="AW6" i="25"/>
  <c r="AT6" i="25"/>
  <c r="AQ6" i="25"/>
  <c r="AN6" i="25"/>
  <c r="AK6" i="25"/>
  <c r="AB6" i="25"/>
  <c r="AH6" i="25"/>
  <c r="AE6" i="25"/>
  <c r="V42" i="7"/>
  <c r="X6" i="25"/>
  <c r="Y6" i="25" s="1"/>
  <c r="V37" i="6"/>
  <c r="V38" i="6" s="1"/>
  <c r="V39" i="6" s="1"/>
  <c r="P40" i="25"/>
  <c r="S40" i="25"/>
  <c r="V26" i="2"/>
  <c r="V27" i="2" s="1"/>
  <c r="M25" i="25" s="1"/>
  <c r="I16" i="25"/>
  <c r="J16" i="25" s="1"/>
  <c r="X23" i="24" l="1"/>
  <c r="BW17" i="25"/>
  <c r="BX17" i="25" s="1"/>
  <c r="X19" i="23"/>
  <c r="BT15" i="25"/>
  <c r="BU15" i="25" s="1"/>
  <c r="L40" i="25"/>
  <c r="X37" i="18"/>
  <c r="BE27" i="25"/>
  <c r="X26" i="17"/>
  <c r="X27" i="17" s="1"/>
  <c r="X28" i="17" s="1"/>
  <c r="X29" i="17" s="1"/>
  <c r="BB36" i="25"/>
  <c r="X36" i="22"/>
  <c r="X37" i="22" s="1"/>
  <c r="X38" i="22" s="1"/>
  <c r="X39" i="22" s="1"/>
  <c r="X40" i="22" s="1"/>
  <c r="X41" i="22" s="1"/>
  <c r="BQ15" i="25"/>
  <c r="BR15" i="25" s="1"/>
  <c r="X36" i="21"/>
  <c r="BN21" i="25"/>
  <c r="BO21" i="25" s="1"/>
  <c r="V43" i="7"/>
  <c r="BX15" i="25" s="1"/>
  <c r="X34" i="25"/>
  <c r="Y34" i="25" s="1"/>
  <c r="X37" i="16"/>
  <c r="AY44" i="25"/>
  <c r="AZ44" i="25" s="1"/>
  <c r="X37" i="15"/>
  <c r="AV15" i="25"/>
  <c r="AW15" i="25" s="1"/>
  <c r="X36" i="14"/>
  <c r="AS8" i="25"/>
  <c r="AT8" i="25" s="1"/>
  <c r="X32" i="13"/>
  <c r="X33" i="13" s="1"/>
  <c r="X34" i="13" s="1"/>
  <c r="X35" i="13" s="1"/>
  <c r="X36" i="13" s="1"/>
  <c r="AP27" i="25"/>
  <c r="U24" i="25"/>
  <c r="V24" i="25" s="1"/>
  <c r="X32" i="8"/>
  <c r="AA28" i="25"/>
  <c r="Y24" i="9"/>
  <c r="Y25" i="9" s="1"/>
  <c r="Y26" i="9" s="1"/>
  <c r="Y27" i="9" s="1"/>
  <c r="AD16" i="25"/>
  <c r="V35" i="5"/>
  <c r="V36" i="5" s="1"/>
  <c r="V37" i="5" s="1"/>
  <c r="R15" i="25"/>
  <c r="S15" i="25" s="1"/>
  <c r="V36" i="4"/>
  <c r="O33" i="25" s="1"/>
  <c r="O20" i="25"/>
  <c r="P20" i="25" s="1"/>
  <c r="BL15" i="25"/>
  <c r="BI15" i="25"/>
  <c r="BC15" i="25"/>
  <c r="AZ15" i="25"/>
  <c r="AK15" i="25"/>
  <c r="AN15" i="25"/>
  <c r="AQ15" i="25"/>
  <c r="AE15" i="25"/>
  <c r="AH15" i="25"/>
  <c r="V40" i="6"/>
  <c r="V41" i="6" s="1"/>
  <c r="V42" i="6" s="1"/>
  <c r="V43" i="6" s="1"/>
  <c r="V44" i="6" s="1"/>
  <c r="V45" i="6" s="1"/>
  <c r="V46" i="6" s="1"/>
  <c r="P39" i="25"/>
  <c r="S39" i="25"/>
  <c r="V29" i="3"/>
  <c r="L39" i="25"/>
  <c r="M39" i="25" s="1"/>
  <c r="V28" i="2"/>
  <c r="I25" i="25"/>
  <c r="J25" i="25" s="1"/>
  <c r="X24" i="24" l="1"/>
  <c r="X25" i="24" s="1"/>
  <c r="BW16" i="25"/>
  <c r="X20" i="23"/>
  <c r="X21" i="23" s="1"/>
  <c r="BT27" i="25"/>
  <c r="X38" i="18"/>
  <c r="X39" i="18" s="1"/>
  <c r="X40" i="18" s="1"/>
  <c r="BE30" i="25"/>
  <c r="BF30" i="25" s="1"/>
  <c r="X30" i="17"/>
  <c r="X31" i="17" s="1"/>
  <c r="X32" i="17" s="1"/>
  <c r="X33" i="17" s="1"/>
  <c r="X34" i="17" s="1"/>
  <c r="X35" i="17" s="1"/>
  <c r="X36" i="17" s="1"/>
  <c r="X37" i="17" s="1"/>
  <c r="BB42" i="25"/>
  <c r="V44" i="7"/>
  <c r="V45" i="7" s="1"/>
  <c r="V46" i="7" s="1"/>
  <c r="V47" i="7" s="1"/>
  <c r="V48" i="7" s="1"/>
  <c r="X42" i="22"/>
  <c r="BQ31" i="25"/>
  <c r="X37" i="21"/>
  <c r="X38" i="21" s="1"/>
  <c r="X39" i="21" s="1"/>
  <c r="X40" i="21" s="1"/>
  <c r="X41" i="21" s="1"/>
  <c r="BN25" i="25"/>
  <c r="X15" i="25"/>
  <c r="Y15" i="25" s="1"/>
  <c r="X37" i="13"/>
  <c r="AP26" i="25" s="1"/>
  <c r="AP34" i="25"/>
  <c r="AQ34" i="25" s="1"/>
  <c r="X38" i="15"/>
  <c r="X39" i="15" s="1"/>
  <c r="X40" i="15" s="1"/>
  <c r="AV49" i="25"/>
  <c r="AW49" i="25" s="1"/>
  <c r="V29" i="2"/>
  <c r="M20" i="25" s="1"/>
  <c r="I49" i="25"/>
  <c r="J49" i="25" s="1"/>
  <c r="X38" i="16"/>
  <c r="X39" i="16" s="1"/>
  <c r="X40" i="16" s="1"/>
  <c r="AY16" i="25"/>
  <c r="X37" i="14"/>
  <c r="X38" i="14" s="1"/>
  <c r="AS51" i="25"/>
  <c r="X33" i="8"/>
  <c r="AA41" i="25"/>
  <c r="AB41" i="25" s="1"/>
  <c r="U21" i="25"/>
  <c r="V21" i="25" s="1"/>
  <c r="Y28" i="9"/>
  <c r="Y29" i="9" s="1"/>
  <c r="AD18" i="25"/>
  <c r="AE18" i="25" s="1"/>
  <c r="V37" i="4"/>
  <c r="V38" i="4" s="1"/>
  <c r="O23" i="25" s="1"/>
  <c r="P23" i="25" s="1"/>
  <c r="V38" i="5"/>
  <c r="V39" i="5" s="1"/>
  <c r="V40" i="5" s="1"/>
  <c r="V41" i="5" s="1"/>
  <c r="R20" i="25"/>
  <c r="S20" i="25" s="1"/>
  <c r="BL20" i="25"/>
  <c r="BI20" i="25"/>
  <c r="AZ20" i="25"/>
  <c r="BC20" i="25"/>
  <c r="AT20" i="25"/>
  <c r="AW20" i="25"/>
  <c r="AN20" i="25"/>
  <c r="AK20" i="25"/>
  <c r="AQ20" i="25"/>
  <c r="AB20" i="25"/>
  <c r="AH20" i="25"/>
  <c r="V47" i="6"/>
  <c r="U6" i="25" s="1"/>
  <c r="V6" i="25" s="1"/>
  <c r="P36" i="25"/>
  <c r="V30" i="3"/>
  <c r="L36" i="25"/>
  <c r="X26" i="24" l="1"/>
  <c r="BW53" i="25"/>
  <c r="BX53" i="25" s="1"/>
  <c r="X22" i="23"/>
  <c r="BT37" i="25"/>
  <c r="BU37" i="25" s="1"/>
  <c r="X20" i="25"/>
  <c r="Y20" i="25" s="1"/>
  <c r="X41" i="18"/>
  <c r="X42" i="18" s="1"/>
  <c r="X43" i="18" s="1"/>
  <c r="BE28" i="25"/>
  <c r="X38" i="17"/>
  <c r="X39" i="17" s="1"/>
  <c r="BB30" i="25"/>
  <c r="BC30" i="25" s="1"/>
  <c r="X43" i="22"/>
  <c r="BQ16" i="25"/>
  <c r="X42" i="21"/>
  <c r="X43" i="21" s="1"/>
  <c r="BN15" i="25"/>
  <c r="BO15" i="25" s="1"/>
  <c r="X38" i="13"/>
  <c r="X39" i="13" s="1"/>
  <c r="X40" i="13" s="1"/>
  <c r="X41" i="13" s="1"/>
  <c r="X42" i="13" s="1"/>
  <c r="X43" i="13" s="1"/>
  <c r="X44" i="13" s="1"/>
  <c r="X45" i="13" s="1"/>
  <c r="AV45" i="25"/>
  <c r="I20" i="25"/>
  <c r="J20" i="25" s="1"/>
  <c r="V30" i="2"/>
  <c r="V31" i="2" s="1"/>
  <c r="M44" i="25" s="1"/>
  <c r="X41" i="16"/>
  <c r="AY43" i="25"/>
  <c r="AZ43" i="25" s="1"/>
  <c r="X41" i="15"/>
  <c r="X42" i="15" s="1"/>
  <c r="X43" i="15" s="1"/>
  <c r="AV27" i="25"/>
  <c r="X39" i="14"/>
  <c r="AS28" i="25"/>
  <c r="X34" i="8"/>
  <c r="X35" i="8" s="1"/>
  <c r="AA52" i="25"/>
  <c r="AB52" i="25" s="1"/>
  <c r="Y30" i="9"/>
  <c r="Y31" i="9" s="1"/>
  <c r="AD17" i="25"/>
  <c r="AE17" i="25" s="1"/>
  <c r="V42" i="5"/>
  <c r="R29" i="25"/>
  <c r="S29" i="25" s="1"/>
  <c r="BR31" i="25"/>
  <c r="BU31" i="25"/>
  <c r="BL31" i="25"/>
  <c r="BI31" i="25"/>
  <c r="AZ31" i="25"/>
  <c r="AW31" i="25"/>
  <c r="AT31" i="25"/>
  <c r="AK31" i="25"/>
  <c r="AQ31" i="25"/>
  <c r="AN31" i="25"/>
  <c r="AB31" i="25"/>
  <c r="AH31" i="25"/>
  <c r="V49" i="7"/>
  <c r="X31" i="25"/>
  <c r="Y31" i="25" s="1"/>
  <c r="V48" i="6"/>
  <c r="V49" i="6" s="1"/>
  <c r="V39" i="4"/>
  <c r="P33" i="25"/>
  <c r="S33" i="25"/>
  <c r="V31" i="3"/>
  <c r="L33" i="25"/>
  <c r="X27" i="24" l="1"/>
  <c r="BW20" i="25"/>
  <c r="BX20" i="25" s="1"/>
  <c r="X23" i="23"/>
  <c r="BT20" i="25"/>
  <c r="BU20" i="25" s="1"/>
  <c r="X44" i="18"/>
  <c r="BE54" i="25"/>
  <c r="BF54" i="25" s="1"/>
  <c r="X40" i="17"/>
  <c r="X41" i="17" s="1"/>
  <c r="X42" i="17" s="1"/>
  <c r="BB13" i="25"/>
  <c r="X44" i="22"/>
  <c r="BQ13" i="25"/>
  <c r="X44" i="21"/>
  <c r="X45" i="21" s="1"/>
  <c r="BN16" i="25"/>
  <c r="AP51" i="25"/>
  <c r="V32" i="2"/>
  <c r="V33" i="2" s="1"/>
  <c r="I44" i="25"/>
  <c r="J44" i="25" s="1"/>
  <c r="V43" i="5"/>
  <c r="V44" i="5" s="1"/>
  <c r="V45" i="5" s="1"/>
  <c r="R49" i="25"/>
  <c r="S49" i="25" s="1"/>
  <c r="X42" i="16"/>
  <c r="X43" i="16" s="1"/>
  <c r="AY45" i="25"/>
  <c r="X44" i="15"/>
  <c r="X45" i="15" s="1"/>
  <c r="X46" i="15" s="1"/>
  <c r="AV44" i="25"/>
  <c r="AW44" i="25" s="1"/>
  <c r="X40" i="14"/>
  <c r="X41" i="14" s="1"/>
  <c r="AS40" i="25"/>
  <c r="X46" i="13"/>
  <c r="X47" i="13" s="1"/>
  <c r="AP33" i="25"/>
  <c r="X36" i="8"/>
  <c r="X37" i="8" s="1"/>
  <c r="X38" i="8" s="1"/>
  <c r="X39" i="8" s="1"/>
  <c r="AA35" i="25"/>
  <c r="Y32" i="9"/>
  <c r="Y33" i="9" s="1"/>
  <c r="AD39" i="25"/>
  <c r="U15" i="25"/>
  <c r="V15" i="25" s="1"/>
  <c r="V40" i="4"/>
  <c r="O47" i="25" s="1"/>
  <c r="O55" i="25"/>
  <c r="P55" i="25" s="1"/>
  <c r="G55" i="25" s="1"/>
  <c r="BL26" i="25"/>
  <c r="BF26" i="25"/>
  <c r="BI26" i="25"/>
  <c r="AW26" i="25"/>
  <c r="AT26" i="25"/>
  <c r="AK26" i="25"/>
  <c r="AQ26" i="25"/>
  <c r="AN26" i="25"/>
  <c r="AB26" i="25"/>
  <c r="AH26" i="25"/>
  <c r="V50" i="7"/>
  <c r="V51" i="7" s="1"/>
  <c r="X26" i="25"/>
  <c r="Y26" i="25" s="1"/>
  <c r="V50" i="6"/>
  <c r="V51" i="6" s="1"/>
  <c r="P28" i="25"/>
  <c r="V32" i="3"/>
  <c r="L28" i="25"/>
  <c r="X28" i="24" l="1"/>
  <c r="BW13" i="25"/>
  <c r="BX13" i="25" s="1"/>
  <c r="X24" i="23"/>
  <c r="BT49" i="25"/>
  <c r="BU49" i="25" s="1"/>
  <c r="X45" i="18"/>
  <c r="BE36" i="25"/>
  <c r="X43" i="17"/>
  <c r="X44" i="17" s="1"/>
  <c r="BB48" i="25"/>
  <c r="BC48" i="25" s="1"/>
  <c r="X45" i="22"/>
  <c r="BQ26" i="25"/>
  <c r="BR26" i="25" s="1"/>
  <c r="X46" i="21"/>
  <c r="BN13" i="25"/>
  <c r="BO13" i="25" s="1"/>
  <c r="I47" i="25"/>
  <c r="J47" i="25" s="1"/>
  <c r="V34" i="2"/>
  <c r="M45" i="25" s="1"/>
  <c r="I34" i="25"/>
  <c r="J34" i="25" s="1"/>
  <c r="R28" i="25"/>
  <c r="S28" i="25" s="1"/>
  <c r="V46" i="5"/>
  <c r="V47" i="5" s="1"/>
  <c r="R47" i="25" s="1"/>
  <c r="X44" i="16"/>
  <c r="X45" i="16" s="1"/>
  <c r="X46" i="16" s="1"/>
  <c r="AY50" i="25"/>
  <c r="AZ50" i="25" s="1"/>
  <c r="X47" i="15"/>
  <c r="X48" i="15" s="1"/>
  <c r="X49" i="15" s="1"/>
  <c r="AV54" i="25"/>
  <c r="AW54" i="25" s="1"/>
  <c r="X42" i="14"/>
  <c r="X43" i="14" s="1"/>
  <c r="AS33" i="25"/>
  <c r="X48" i="13"/>
  <c r="AP23" i="25"/>
  <c r="X40" i="8"/>
  <c r="X41" i="8" s="1"/>
  <c r="X42" i="8" s="1"/>
  <c r="X43" i="8" s="1"/>
  <c r="X44" i="8" s="1"/>
  <c r="AA48" i="25"/>
  <c r="AB48" i="25" s="1"/>
  <c r="U20" i="25"/>
  <c r="V20" i="25" s="1"/>
  <c r="Y34" i="9"/>
  <c r="Y35" i="9" s="1"/>
  <c r="AD45" i="25"/>
  <c r="V41" i="4"/>
  <c r="V42" i="4" s="1"/>
  <c r="BR13" i="25"/>
  <c r="BL13" i="25"/>
  <c r="BI13" i="25"/>
  <c r="BC13" i="25"/>
  <c r="AZ13" i="25"/>
  <c r="AW13" i="25"/>
  <c r="AK13" i="25"/>
  <c r="AQ13" i="25"/>
  <c r="AN13" i="25"/>
  <c r="AB13" i="25"/>
  <c r="AH13" i="25"/>
  <c r="AE13" i="25"/>
  <c r="V52" i="7"/>
  <c r="BX16" i="25" s="1"/>
  <c r="X13" i="25"/>
  <c r="Y13" i="25" s="1"/>
  <c r="V52" i="6"/>
  <c r="U26" i="25" s="1"/>
  <c r="V26" i="25" s="1"/>
  <c r="Y41" i="25"/>
  <c r="V33" i="3"/>
  <c r="L41" i="25"/>
  <c r="X29" i="24" l="1"/>
  <c r="BW26" i="25"/>
  <c r="BX26" i="25" s="1"/>
  <c r="X25" i="23"/>
  <c r="BT29" i="25"/>
  <c r="BU29" i="25" s="1"/>
  <c r="I45" i="25"/>
  <c r="J45" i="25" s="1"/>
  <c r="X46" i="18"/>
  <c r="BE33" i="25"/>
  <c r="X45" i="17"/>
  <c r="X46" i="17" s="1"/>
  <c r="X47" i="17" s="1"/>
  <c r="BB54" i="25"/>
  <c r="BC54" i="25" s="1"/>
  <c r="X46" i="22"/>
  <c r="BQ53" i="25"/>
  <c r="BR53" i="25" s="1"/>
  <c r="X47" i="21"/>
  <c r="BN31" i="25"/>
  <c r="BO31" i="25" s="1"/>
  <c r="V35" i="2"/>
  <c r="V36" i="2" s="1"/>
  <c r="M51" i="25" s="1"/>
  <c r="V48" i="5"/>
  <c r="R21" i="25" s="1"/>
  <c r="S21" i="25" s="1"/>
  <c r="X47" i="16"/>
  <c r="AY39" i="25"/>
  <c r="X50" i="15"/>
  <c r="AV36" i="25"/>
  <c r="X44" i="14"/>
  <c r="AS35" i="25"/>
  <c r="X49" i="13"/>
  <c r="AP35" i="25"/>
  <c r="X45" i="8"/>
  <c r="X46" i="8" s="1"/>
  <c r="AA39" i="25"/>
  <c r="Y36" i="9"/>
  <c r="AD26" i="25"/>
  <c r="AE26" i="25" s="1"/>
  <c r="V43" i="4"/>
  <c r="O35" i="25"/>
  <c r="P35" i="25" s="1"/>
  <c r="BR16" i="25"/>
  <c r="BU16" i="25"/>
  <c r="BL16" i="25"/>
  <c r="BO16" i="25"/>
  <c r="BF16" i="25"/>
  <c r="BI16" i="25"/>
  <c r="AZ16" i="25"/>
  <c r="BC16" i="25"/>
  <c r="AT16" i="25"/>
  <c r="AN16" i="25"/>
  <c r="AK16" i="25"/>
  <c r="AQ16" i="25"/>
  <c r="AB16" i="25"/>
  <c r="AE16" i="25"/>
  <c r="AH16" i="25"/>
  <c r="V53" i="7"/>
  <c r="X16" i="25"/>
  <c r="Y16" i="25" s="1"/>
  <c r="V53" i="6"/>
  <c r="V54" i="6" s="1"/>
  <c r="V35" i="25"/>
  <c r="S35" i="25"/>
  <c r="V34" i="3"/>
  <c r="L35" i="25"/>
  <c r="M35" i="25" s="1"/>
  <c r="X30" i="24" l="1"/>
  <c r="BW57" i="25"/>
  <c r="BX57" i="25" s="1"/>
  <c r="X26" i="23"/>
  <c r="BT50" i="25"/>
  <c r="BU50" i="25" s="1"/>
  <c r="X47" i="18"/>
  <c r="X48" i="18" s="1"/>
  <c r="BE44" i="25"/>
  <c r="BF44" i="25" s="1"/>
  <c r="I35" i="25"/>
  <c r="J35" i="25" s="1"/>
  <c r="X48" i="17"/>
  <c r="X49" i="17" s="1"/>
  <c r="X50" i="17" s="1"/>
  <c r="X51" i="17" s="1"/>
  <c r="BB26" i="25"/>
  <c r="BC26" i="25" s="1"/>
  <c r="X47" i="22"/>
  <c r="X48" i="22" s="1"/>
  <c r="BQ39" i="25"/>
  <c r="X48" i="21"/>
  <c r="X49" i="21" s="1"/>
  <c r="X50" i="21" s="1"/>
  <c r="BN26" i="25"/>
  <c r="BO26" i="25" s="1"/>
  <c r="V49" i="5"/>
  <c r="R41" i="25" s="1"/>
  <c r="S41" i="25" s="1"/>
  <c r="X48" i="16"/>
  <c r="X49" i="16" s="1"/>
  <c r="AY51" i="25"/>
  <c r="X51" i="15"/>
  <c r="X52" i="15" s="1"/>
  <c r="X53" i="15" s="1"/>
  <c r="X54" i="15" s="1"/>
  <c r="AV28" i="25"/>
  <c r="X45" i="14"/>
  <c r="X46" i="14" s="1"/>
  <c r="X47" i="14" s="1"/>
  <c r="X48" i="14" s="1"/>
  <c r="AS46" i="25"/>
  <c r="AT46" i="25" s="1"/>
  <c r="X50" i="13"/>
  <c r="X51" i="13" s="1"/>
  <c r="X52" i="13" s="1"/>
  <c r="X53" i="13" s="1"/>
  <c r="X54" i="13" s="1"/>
  <c r="AP36" i="25"/>
  <c r="X47" i="8"/>
  <c r="X48" i="8" s="1"/>
  <c r="AA51" i="25"/>
  <c r="Y37" i="9"/>
  <c r="Y38" i="9" s="1"/>
  <c r="Y39" i="9" s="1"/>
  <c r="AD41" i="25"/>
  <c r="AE41" i="25" s="1"/>
  <c r="U16" i="25"/>
  <c r="V16" i="25" s="1"/>
  <c r="V44" i="4"/>
  <c r="V45" i="4" s="1"/>
  <c r="V46" i="4" s="1"/>
  <c r="V47" i="4" s="1"/>
  <c r="O41" i="25"/>
  <c r="P41" i="25" s="1"/>
  <c r="BR25" i="25"/>
  <c r="BO25" i="25"/>
  <c r="BL25" i="25"/>
  <c r="BF25" i="25"/>
  <c r="BI25" i="25"/>
  <c r="AZ25" i="25"/>
  <c r="AW25" i="25"/>
  <c r="AT25" i="25"/>
  <c r="AK25" i="25"/>
  <c r="AN25" i="25"/>
  <c r="AB25" i="25"/>
  <c r="AH25" i="25"/>
  <c r="AE25" i="25"/>
  <c r="V54" i="7"/>
  <c r="V55" i="7" s="1"/>
  <c r="BX23" i="25" s="1"/>
  <c r="X25" i="25"/>
  <c r="Y25" i="25" s="1"/>
  <c r="V55" i="6"/>
  <c r="V56" i="6" s="1"/>
  <c r="V57" i="6" s="1"/>
  <c r="P47" i="25"/>
  <c r="S47" i="25"/>
  <c r="V35" i="3"/>
  <c r="L47" i="25"/>
  <c r="M47" i="25" s="1"/>
  <c r="V37" i="2"/>
  <c r="M40" i="25" s="1"/>
  <c r="I51" i="25"/>
  <c r="J51" i="25" s="1"/>
  <c r="X31" i="24" l="1"/>
  <c r="X32" i="24" s="1"/>
  <c r="BW54" i="25"/>
  <c r="BX54" i="25" s="1"/>
  <c r="X27" i="23"/>
  <c r="BT13" i="25"/>
  <c r="BU13" i="25" s="1"/>
  <c r="X49" i="18"/>
  <c r="X50" i="18" s="1"/>
  <c r="X51" i="18" s="1"/>
  <c r="X52" i="18" s="1"/>
  <c r="X53" i="18" s="1"/>
  <c r="BE15" i="25"/>
  <c r="BF15" i="25" s="1"/>
  <c r="X52" i="17"/>
  <c r="X53" i="17" s="1"/>
  <c r="X54" i="17" s="1"/>
  <c r="X55" i="17" s="1"/>
  <c r="X56" i="17" s="1"/>
  <c r="BB10" i="25"/>
  <c r="BC10" i="25" s="1"/>
  <c r="X49" i="22"/>
  <c r="BQ20" i="25"/>
  <c r="BR20" i="25" s="1"/>
  <c r="X51" i="21"/>
  <c r="X52" i="21" s="1"/>
  <c r="BN28" i="25"/>
  <c r="V50" i="5"/>
  <c r="V51" i="5" s="1"/>
  <c r="V52" i="5" s="1"/>
  <c r="U25" i="25"/>
  <c r="V25" i="25" s="1"/>
  <c r="X50" i="16"/>
  <c r="X51" i="16" s="1"/>
  <c r="X52" i="16" s="1"/>
  <c r="AY28" i="25"/>
  <c r="X55" i="15"/>
  <c r="X56" i="15" s="1"/>
  <c r="AV40" i="25"/>
  <c r="X49" i="14"/>
  <c r="X50" i="14" s="1"/>
  <c r="X51" i="14" s="1"/>
  <c r="X52" i="14" s="1"/>
  <c r="AS42" i="25"/>
  <c r="X55" i="13"/>
  <c r="X56" i="13" s="1"/>
  <c r="AP46" i="25"/>
  <c r="AQ46" i="25" s="1"/>
  <c r="X49" i="8"/>
  <c r="AA37" i="25"/>
  <c r="AB37" i="25" s="1"/>
  <c r="Y40" i="9"/>
  <c r="Y41" i="9" s="1"/>
  <c r="Y42" i="9" s="1"/>
  <c r="Y43" i="9" s="1"/>
  <c r="Y44" i="9" s="1"/>
  <c r="Y45" i="9" s="1"/>
  <c r="Y46" i="9" s="1"/>
  <c r="AD20" i="25"/>
  <c r="AE20" i="25" s="1"/>
  <c r="V48" i="4"/>
  <c r="V49" i="4" s="1"/>
  <c r="V50" i="4" s="1"/>
  <c r="O52" i="25"/>
  <c r="P52" i="25" s="1"/>
  <c r="BR23" i="25"/>
  <c r="BU23" i="25"/>
  <c r="BL23" i="25"/>
  <c r="BO23" i="25"/>
  <c r="BF23" i="25"/>
  <c r="BI23" i="25"/>
  <c r="AZ23" i="25"/>
  <c r="BC23" i="25"/>
  <c r="AT23" i="25"/>
  <c r="AW23" i="25"/>
  <c r="AN23" i="25"/>
  <c r="AK23" i="25"/>
  <c r="AQ23" i="25"/>
  <c r="AB23" i="25"/>
  <c r="AE23" i="25"/>
  <c r="AH23" i="25"/>
  <c r="V56" i="7"/>
  <c r="V57" i="7" s="1"/>
  <c r="BX28" i="25" s="1"/>
  <c r="X23" i="25"/>
  <c r="Y23" i="25" s="1"/>
  <c r="V58" i="6"/>
  <c r="U29" i="25" s="1"/>
  <c r="V29" i="25" s="1"/>
  <c r="V42" i="25"/>
  <c r="P42" i="25"/>
  <c r="S42" i="25"/>
  <c r="V36" i="3"/>
  <c r="V37" i="3" s="1"/>
  <c r="L42" i="25"/>
  <c r="V38" i="2"/>
  <c r="M36" i="25" s="1"/>
  <c r="I40" i="25"/>
  <c r="J40" i="25" s="1"/>
  <c r="X33" i="24" l="1"/>
  <c r="BW40" i="25"/>
  <c r="X28" i="23"/>
  <c r="BT33" i="25"/>
  <c r="X54" i="18"/>
  <c r="X55" i="18" s="1"/>
  <c r="X56" i="18" s="1"/>
  <c r="X57" i="18" s="1"/>
  <c r="BE50" i="25"/>
  <c r="BF50" i="25" s="1"/>
  <c r="X57" i="17"/>
  <c r="BB52" i="25"/>
  <c r="BC52" i="25" s="1"/>
  <c r="R56" i="25"/>
  <c r="S56" i="25" s="1"/>
  <c r="X50" i="22"/>
  <c r="BQ44" i="25"/>
  <c r="BR44" i="25" s="1"/>
  <c r="X53" i="21"/>
  <c r="BN39" i="25"/>
  <c r="X53" i="16"/>
  <c r="AY36" i="25"/>
  <c r="X57" i="15"/>
  <c r="AV46" i="25"/>
  <c r="AW46" i="25" s="1"/>
  <c r="X53" i="14"/>
  <c r="X54" i="14" s="1"/>
  <c r="X55" i="14" s="1"/>
  <c r="X56" i="14" s="1"/>
  <c r="AS48" i="25"/>
  <c r="AT48" i="25" s="1"/>
  <c r="X57" i="13"/>
  <c r="X58" i="13" s="1"/>
  <c r="X59" i="13" s="1"/>
  <c r="AP42" i="25"/>
  <c r="X50" i="8"/>
  <c r="X51" i="8" s="1"/>
  <c r="AA15" i="25"/>
  <c r="AB15" i="25" s="1"/>
  <c r="Y47" i="9"/>
  <c r="Y48" i="9" s="1"/>
  <c r="Y49" i="9" s="1"/>
  <c r="Y50" i="9" s="1"/>
  <c r="AD48" i="25"/>
  <c r="AE48" i="25" s="1"/>
  <c r="V53" i="5"/>
  <c r="V54" i="5" s="1"/>
  <c r="V55" i="5" s="1"/>
  <c r="V56" i="5" s="1"/>
  <c r="V57" i="5" s="1"/>
  <c r="V58" i="5" s="1"/>
  <c r="R36" i="25"/>
  <c r="S36" i="25" s="1"/>
  <c r="G23" i="25"/>
  <c r="BU28" i="25"/>
  <c r="BO28" i="25"/>
  <c r="BL28" i="25"/>
  <c r="BF28" i="25"/>
  <c r="BI28" i="25"/>
  <c r="BC28" i="25"/>
  <c r="AZ28" i="25"/>
  <c r="AW28" i="25"/>
  <c r="AT28" i="25"/>
  <c r="AN28" i="25"/>
  <c r="AK28" i="25"/>
  <c r="AB28" i="25"/>
  <c r="AH28" i="25"/>
  <c r="V58" i="7"/>
  <c r="V59" i="7" s="1"/>
  <c r="V60" i="7" s="1"/>
  <c r="V61" i="7" s="1"/>
  <c r="BX47" i="25" s="1"/>
  <c r="X28" i="25"/>
  <c r="Y28" i="25" s="1"/>
  <c r="V59" i="6"/>
  <c r="V60" i="6" s="1"/>
  <c r="U34" i="25" s="1"/>
  <c r="V34" i="25" s="1"/>
  <c r="V39" i="2"/>
  <c r="M33" i="25" s="1"/>
  <c r="I36" i="25"/>
  <c r="J36" i="25" s="1"/>
  <c r="X34" i="24" l="1"/>
  <c r="BW36" i="25"/>
  <c r="X29" i="23"/>
  <c r="BT41" i="25"/>
  <c r="BU41" i="25" s="1"/>
  <c r="X58" i="18"/>
  <c r="X59" i="18" s="1"/>
  <c r="X60" i="18" s="1"/>
  <c r="BE52" i="25"/>
  <c r="BF52" i="25" s="1"/>
  <c r="X58" i="17"/>
  <c r="X59" i="17" s="1"/>
  <c r="X60" i="17" s="1"/>
  <c r="BB46" i="25"/>
  <c r="BC46" i="25" s="1"/>
  <c r="X51" i="22"/>
  <c r="BQ28" i="25"/>
  <c r="BR28" i="25" s="1"/>
  <c r="X54" i="21"/>
  <c r="X55" i="21" s="1"/>
  <c r="X56" i="21" s="1"/>
  <c r="BN45" i="25"/>
  <c r="U31" i="25"/>
  <c r="V31" i="25" s="1"/>
  <c r="X54" i="16"/>
  <c r="AY54" i="25"/>
  <c r="AZ54" i="25" s="1"/>
  <c r="X58" i="15"/>
  <c r="X59" i="15" s="1"/>
  <c r="X60" i="15" s="1"/>
  <c r="X61" i="15" s="1"/>
  <c r="AV35" i="25"/>
  <c r="X57" i="14"/>
  <c r="X58" i="14" s="1"/>
  <c r="X59" i="14" s="1"/>
  <c r="X60" i="14" s="1"/>
  <c r="X61" i="14" s="1"/>
  <c r="AS44" i="25"/>
  <c r="AT44" i="25" s="1"/>
  <c r="X60" i="13"/>
  <c r="X61" i="13" s="1"/>
  <c r="X62" i="13" s="1"/>
  <c r="X63" i="13" s="1"/>
  <c r="X64" i="13" s="1"/>
  <c r="X65" i="13" s="1"/>
  <c r="X66" i="13" s="1"/>
  <c r="X67" i="13" s="1"/>
  <c r="X68" i="13" s="1"/>
  <c r="X69" i="13" s="1"/>
  <c r="X70" i="13" s="1"/>
  <c r="X71" i="13" s="1"/>
  <c r="X72" i="13" s="1"/>
  <c r="X73" i="13" s="1"/>
  <c r="AP48" i="25"/>
  <c r="AQ48" i="25" s="1"/>
  <c r="X52" i="8"/>
  <c r="AA9" i="25"/>
  <c r="AB9" i="25" s="1"/>
  <c r="Y51" i="9"/>
  <c r="AD35" i="25"/>
  <c r="V59" i="5"/>
  <c r="V60" i="5" s="1"/>
  <c r="R48" i="25"/>
  <c r="S48" i="25" s="1"/>
  <c r="BR47" i="25"/>
  <c r="BU47" i="25"/>
  <c r="BL47" i="25"/>
  <c r="BO47" i="25"/>
  <c r="BF47" i="25"/>
  <c r="BI47" i="25"/>
  <c r="AZ47" i="25"/>
  <c r="BC47" i="25"/>
  <c r="AT47" i="25"/>
  <c r="AW47" i="25"/>
  <c r="AN47" i="25"/>
  <c r="AQ47" i="25"/>
  <c r="AK47" i="25"/>
  <c r="AB47" i="25"/>
  <c r="AE47" i="25"/>
  <c r="AH47" i="25"/>
  <c r="V62" i="7"/>
  <c r="V63" i="7" s="1"/>
  <c r="BX27" i="25" s="1"/>
  <c r="X47" i="25"/>
  <c r="Y47" i="25" s="1"/>
  <c r="V61" i="6"/>
  <c r="V62" i="6" s="1"/>
  <c r="V40" i="2"/>
  <c r="M28" i="25" s="1"/>
  <c r="I33" i="25"/>
  <c r="J33" i="25" s="1"/>
  <c r="X35" i="24" l="1"/>
  <c r="BW37" i="25"/>
  <c r="BX37" i="25" s="1"/>
  <c r="X30" i="23"/>
  <c r="BT36" i="25"/>
  <c r="X61" i="18"/>
  <c r="BE41" i="25"/>
  <c r="BF41" i="25" s="1"/>
  <c r="X61" i="17"/>
  <c r="X62" i="17" s="1"/>
  <c r="X63" i="17" s="1"/>
  <c r="BB41" i="25"/>
  <c r="BC41" i="25" s="1"/>
  <c r="X52" i="22"/>
  <c r="X53" i="22" s="1"/>
  <c r="X54" i="22" s="1"/>
  <c r="BQ36" i="25"/>
  <c r="X57" i="21"/>
  <c r="BN43" i="25"/>
  <c r="BO43" i="25" s="1"/>
  <c r="X55" i="16"/>
  <c r="X56" i="16" s="1"/>
  <c r="AY33" i="25"/>
  <c r="X62" i="15"/>
  <c r="AV42" i="25"/>
  <c r="X62" i="14"/>
  <c r="AS54" i="25"/>
  <c r="AT54" i="25" s="1"/>
  <c r="X74" i="13"/>
  <c r="X75" i="13" s="1"/>
  <c r="AP28" i="25"/>
  <c r="AQ28" i="25" s="1"/>
  <c r="X53" i="8"/>
  <c r="AA21" i="25"/>
  <c r="AB21" i="25" s="1"/>
  <c r="Y52" i="9"/>
  <c r="Y53" i="9" s="1"/>
  <c r="Y54" i="9" s="1"/>
  <c r="Y55" i="9" s="1"/>
  <c r="Y56" i="9" s="1"/>
  <c r="Y57" i="9" s="1"/>
  <c r="AD27" i="25"/>
  <c r="AE27" i="25" s="1"/>
  <c r="U44" i="25"/>
  <c r="V44" i="25" s="1"/>
  <c r="BR27" i="25"/>
  <c r="BU27" i="25"/>
  <c r="BL27" i="25"/>
  <c r="BO27" i="25"/>
  <c r="BF27" i="25"/>
  <c r="BI27" i="25"/>
  <c r="AZ27" i="25"/>
  <c r="AT27" i="25"/>
  <c r="AW27" i="25"/>
  <c r="AN27" i="25"/>
  <c r="AK27" i="25"/>
  <c r="AQ27" i="25"/>
  <c r="AH27" i="25"/>
  <c r="V64" i="7"/>
  <c r="X27" i="25"/>
  <c r="Y27" i="25" s="1"/>
  <c r="V63" i="6"/>
  <c r="U28" i="25" s="1"/>
  <c r="V28" i="25" s="1"/>
  <c r="V41" i="2"/>
  <c r="M41" i="25" s="1"/>
  <c r="I28" i="25"/>
  <c r="J28" i="25" s="1"/>
  <c r="X36" i="24" l="1"/>
  <c r="BW33" i="25"/>
  <c r="X31" i="23"/>
  <c r="BT35" i="25"/>
  <c r="X62" i="18"/>
  <c r="BE35" i="25"/>
  <c r="X64" i="17"/>
  <c r="BB45" i="25"/>
  <c r="BC45" i="25" s="1"/>
  <c r="X55" i="22"/>
  <c r="X56" i="22" s="1"/>
  <c r="BQ33" i="25"/>
  <c r="X58" i="21"/>
  <c r="BN44" i="25"/>
  <c r="BO44" i="25" s="1"/>
  <c r="Y58" i="9"/>
  <c r="AD28" i="25" s="1"/>
  <c r="AE28" i="25" s="1"/>
  <c r="G28" i="25" s="1"/>
  <c r="AD34" i="25"/>
  <c r="AE34" i="25" s="1"/>
  <c r="X57" i="16"/>
  <c r="X58" i="16" s="1"/>
  <c r="AY35" i="25"/>
  <c r="X63" i="15"/>
  <c r="X64" i="15" s="1"/>
  <c r="X65" i="15" s="1"/>
  <c r="X66" i="15" s="1"/>
  <c r="X67" i="15" s="1"/>
  <c r="X68" i="15" s="1"/>
  <c r="X69" i="15" s="1"/>
  <c r="X70" i="15" s="1"/>
  <c r="X71" i="15" s="1"/>
  <c r="X72" i="15" s="1"/>
  <c r="X73" i="15" s="1"/>
  <c r="AV48" i="25"/>
  <c r="AW48" i="25" s="1"/>
  <c r="X63" i="14"/>
  <c r="X64" i="14" s="1"/>
  <c r="X65" i="14" s="1"/>
  <c r="X66" i="14" s="1"/>
  <c r="AS36" i="25"/>
  <c r="X76" i="13"/>
  <c r="AP54" i="25"/>
  <c r="AQ54" i="25" s="1"/>
  <c r="X54" i="8"/>
  <c r="AA17" i="25"/>
  <c r="AB17" i="25" s="1"/>
  <c r="Y59" i="9"/>
  <c r="BO45" i="25"/>
  <c r="BL45" i="25"/>
  <c r="BI45" i="25"/>
  <c r="AZ45" i="25"/>
  <c r="AW45" i="25"/>
  <c r="AK45" i="25"/>
  <c r="AN45" i="25"/>
  <c r="AH45" i="25"/>
  <c r="AE45" i="25"/>
  <c r="V65" i="7"/>
  <c r="X45" i="25"/>
  <c r="Y45" i="25" s="1"/>
  <c r="V64" i="6"/>
  <c r="U47" i="25" s="1"/>
  <c r="V47" i="25" s="1"/>
  <c r="G47" i="25" s="1"/>
  <c r="V42" i="2"/>
  <c r="V43" i="2" s="1"/>
  <c r="M46" i="25" s="1"/>
  <c r="I41" i="25"/>
  <c r="J41" i="25" s="1"/>
  <c r="X37" i="24" l="1"/>
  <c r="BW35" i="25"/>
  <c r="X32" i="23"/>
  <c r="X33" i="23" s="1"/>
  <c r="X34" i="23" s="1"/>
  <c r="BT46" i="25"/>
  <c r="BU46" i="25" s="1"/>
  <c r="X63" i="18"/>
  <c r="X64" i="18" s="1"/>
  <c r="BE45" i="25"/>
  <c r="BF45" i="25" s="1"/>
  <c r="X65" i="17"/>
  <c r="X66" i="17" s="1"/>
  <c r="BB51" i="25"/>
  <c r="X57" i="22"/>
  <c r="X58" i="22" s="1"/>
  <c r="BQ40" i="25"/>
  <c r="X59" i="21"/>
  <c r="BN51" i="25"/>
  <c r="X59" i="16"/>
  <c r="AY52" i="25"/>
  <c r="AZ52" i="25" s="1"/>
  <c r="X74" i="15"/>
  <c r="AV43" i="25"/>
  <c r="AW43" i="25" s="1"/>
  <c r="X67" i="14"/>
  <c r="AS43" i="25"/>
  <c r="AT43" i="25" s="1"/>
  <c r="X77" i="13"/>
  <c r="X78" i="13" s="1"/>
  <c r="AP45" i="25"/>
  <c r="AQ45" i="25" s="1"/>
  <c r="X55" i="8"/>
  <c r="X56" i="8" s="1"/>
  <c r="X57" i="8" s="1"/>
  <c r="X58" i="8" s="1"/>
  <c r="AA22" i="25"/>
  <c r="AB22" i="25" s="1"/>
  <c r="Y60" i="9"/>
  <c r="AD36" i="25"/>
  <c r="BR39" i="25"/>
  <c r="BL39" i="25"/>
  <c r="BO39" i="25"/>
  <c r="BI39" i="25"/>
  <c r="AZ39" i="25"/>
  <c r="AT39" i="25"/>
  <c r="AN39" i="25"/>
  <c r="AK39" i="25"/>
  <c r="AB39" i="25"/>
  <c r="AE39" i="25"/>
  <c r="AH39" i="25"/>
  <c r="V66" i="7"/>
  <c r="BX33" i="25" s="1"/>
  <c r="X39" i="25"/>
  <c r="Y39" i="25" s="1"/>
  <c r="V65" i="6"/>
  <c r="V66" i="6" s="1"/>
  <c r="V44" i="2"/>
  <c r="M42" i="25" s="1"/>
  <c r="I46" i="25"/>
  <c r="J46" i="25" s="1"/>
  <c r="X38" i="24" l="1"/>
  <c r="BW30" i="25"/>
  <c r="BX30" i="25" s="1"/>
  <c r="X35" i="23"/>
  <c r="BT44" i="25"/>
  <c r="BU44" i="25" s="1"/>
  <c r="X65" i="18"/>
  <c r="BE39" i="25"/>
  <c r="BF39" i="25" s="1"/>
  <c r="X67" i="17"/>
  <c r="BB44" i="25"/>
  <c r="BC44" i="25" s="1"/>
  <c r="X59" i="22"/>
  <c r="X60" i="22" s="1"/>
  <c r="X61" i="22" s="1"/>
  <c r="X62" i="22" s="1"/>
  <c r="BQ35" i="25"/>
  <c r="X60" i="21"/>
  <c r="BN50" i="25"/>
  <c r="BO50" i="25" s="1"/>
  <c r="X68" i="14"/>
  <c r="X69" i="14" s="1"/>
  <c r="AS15" i="25" s="1"/>
  <c r="AT15" i="25" s="1"/>
  <c r="G15" i="25" s="1"/>
  <c r="AS49" i="25"/>
  <c r="AT49" i="25" s="1"/>
  <c r="X60" i="16"/>
  <c r="X61" i="16" s="1"/>
  <c r="X62" i="16" s="1"/>
  <c r="AY40" i="25"/>
  <c r="X75" i="15"/>
  <c r="AV50" i="25"/>
  <c r="AW50" i="25" s="1"/>
  <c r="X70" i="14"/>
  <c r="X71" i="14" s="1"/>
  <c r="X72" i="14" s="1"/>
  <c r="X79" i="13"/>
  <c r="AP43" i="25"/>
  <c r="AQ43" i="25" s="1"/>
  <c r="X59" i="8"/>
  <c r="X60" i="8" s="1"/>
  <c r="AA42" i="25"/>
  <c r="Y61" i="9"/>
  <c r="Y62" i="9" s="1"/>
  <c r="Y63" i="9" s="1"/>
  <c r="Y64" i="9" s="1"/>
  <c r="Y65" i="9" s="1"/>
  <c r="AD33" i="25"/>
  <c r="AE33" i="25" s="1"/>
  <c r="U39" i="25"/>
  <c r="V39" i="25" s="1"/>
  <c r="BR33" i="25"/>
  <c r="BU33" i="25"/>
  <c r="BL33" i="25"/>
  <c r="BF33" i="25"/>
  <c r="BI33" i="25"/>
  <c r="AZ33" i="25"/>
  <c r="BC33" i="25"/>
  <c r="AT33" i="25"/>
  <c r="AN33" i="25"/>
  <c r="AK33" i="25"/>
  <c r="AQ33" i="25"/>
  <c r="AH33" i="25"/>
  <c r="V67" i="7"/>
  <c r="BX56" i="25" s="1"/>
  <c r="X33" i="25"/>
  <c r="Y33" i="25" s="1"/>
  <c r="V67" i="6"/>
  <c r="U41" i="25" s="1"/>
  <c r="V41" i="25" s="1"/>
  <c r="V45" i="2"/>
  <c r="I42" i="25"/>
  <c r="J42" i="25" s="1"/>
  <c r="X39" i="24" l="1"/>
  <c r="BW41" i="25"/>
  <c r="BX41" i="25" s="1"/>
  <c r="G41" i="25" s="1"/>
  <c r="X36" i="23"/>
  <c r="BT58" i="25"/>
  <c r="BU58" i="25" s="1"/>
  <c r="X66" i="18"/>
  <c r="BE43" i="25"/>
  <c r="BF43" i="25" s="1"/>
  <c r="X68" i="17"/>
  <c r="BB39" i="25"/>
  <c r="BC39" i="25" s="1"/>
  <c r="X63" i="22"/>
  <c r="BQ37" i="25"/>
  <c r="BR37" i="25" s="1"/>
  <c r="X61" i="21"/>
  <c r="X62" i="21" s="1"/>
  <c r="BN20" i="25"/>
  <c r="BO20" i="25" s="1"/>
  <c r="X80" i="13"/>
  <c r="X81" i="13" s="1"/>
  <c r="AP37" i="25" s="1"/>
  <c r="AQ37" i="25" s="1"/>
  <c r="AP49" i="25"/>
  <c r="AQ49" i="25" s="1"/>
  <c r="X63" i="16"/>
  <c r="X64" i="16" s="1"/>
  <c r="X65" i="16" s="1"/>
  <c r="AY42" i="25"/>
  <c r="X76" i="15"/>
  <c r="AV51" i="25"/>
  <c r="X73" i="14"/>
  <c r="AS5" i="25"/>
  <c r="AT5" i="25" s="1"/>
  <c r="X82" i="13"/>
  <c r="X61" i="8"/>
  <c r="AA46" i="25"/>
  <c r="AB46" i="25" s="1"/>
  <c r="Y66" i="9"/>
  <c r="AD57" i="25"/>
  <c r="AE57" i="25" s="1"/>
  <c r="BR56" i="25"/>
  <c r="BU56" i="25"/>
  <c r="BO56" i="25"/>
  <c r="BL56" i="25"/>
  <c r="BF56" i="25"/>
  <c r="BI56" i="25"/>
  <c r="BC56" i="25"/>
  <c r="AZ56" i="25"/>
  <c r="AW56" i="25"/>
  <c r="AT56" i="25"/>
  <c r="AQ56" i="25"/>
  <c r="AK56" i="25"/>
  <c r="AN56" i="25"/>
  <c r="AB56" i="25"/>
  <c r="AH56" i="25"/>
  <c r="AE56" i="25"/>
  <c r="V68" i="7"/>
  <c r="V69" i="7" s="1"/>
  <c r="BX51" i="25" s="1"/>
  <c r="X56" i="25"/>
  <c r="Y56" i="25" s="1"/>
  <c r="V68" i="6"/>
  <c r="U45" i="25" s="1"/>
  <c r="V45" i="25" s="1"/>
  <c r="X40" i="24" l="1"/>
  <c r="X41" i="24" s="1"/>
  <c r="BW46" i="25"/>
  <c r="BX46" i="25" s="1"/>
  <c r="X37" i="23"/>
  <c r="X38" i="23" s="1"/>
  <c r="X39" i="23" s="1"/>
  <c r="BT42" i="25"/>
  <c r="X67" i="18"/>
  <c r="BE53" i="25"/>
  <c r="BF53" i="25" s="1"/>
  <c r="X69" i="17"/>
  <c r="BB53" i="25"/>
  <c r="BC53" i="25" s="1"/>
  <c r="X64" i="22"/>
  <c r="X65" i="22" s="1"/>
  <c r="X66" i="22" s="1"/>
  <c r="X67" i="22" s="1"/>
  <c r="X68" i="22" s="1"/>
  <c r="X69" i="22" s="1"/>
  <c r="X70" i="22" s="1"/>
  <c r="X71" i="22" s="1"/>
  <c r="X72" i="22" s="1"/>
  <c r="X73" i="22" s="1"/>
  <c r="X74" i="22" s="1"/>
  <c r="X75" i="22" s="1"/>
  <c r="X76" i="22" s="1"/>
  <c r="X77" i="22" s="1"/>
  <c r="X78" i="22" s="1"/>
  <c r="X79" i="22" s="1"/>
  <c r="X80" i="22" s="1"/>
  <c r="BQ42" i="25"/>
  <c r="X63" i="21"/>
  <c r="X64" i="21" s="1"/>
  <c r="X65" i="21" s="1"/>
  <c r="BN33" i="25"/>
  <c r="BO33" i="25" s="1"/>
  <c r="X66" i="16"/>
  <c r="X67" i="16" s="1"/>
  <c r="X68" i="16" s="1"/>
  <c r="X69" i="16" s="1"/>
  <c r="AY48" i="25"/>
  <c r="AZ48" i="25" s="1"/>
  <c r="X77" i="15"/>
  <c r="X78" i="15" s="1"/>
  <c r="X79" i="15" s="1"/>
  <c r="AV33" i="25"/>
  <c r="AW33" i="25" s="1"/>
  <c r="X74" i="14"/>
  <c r="X75" i="14" s="1"/>
  <c r="X76" i="14" s="1"/>
  <c r="X77" i="14" s="1"/>
  <c r="X78" i="14" s="1"/>
  <c r="AS11" i="25"/>
  <c r="AT11" i="25" s="1"/>
  <c r="X83" i="13"/>
  <c r="X84" i="13" s="1"/>
  <c r="X85" i="13" s="1"/>
  <c r="AP25" i="25"/>
  <c r="AQ25" i="25" s="1"/>
  <c r="X62" i="8"/>
  <c r="X63" i="8" s="1"/>
  <c r="AA45" i="25"/>
  <c r="AB45" i="25" s="1"/>
  <c r="Y67" i="9"/>
  <c r="AD43" i="25"/>
  <c r="AE43" i="25" s="1"/>
  <c r="BU51" i="25"/>
  <c r="BO51" i="25"/>
  <c r="BL51" i="25"/>
  <c r="BF51" i="25"/>
  <c r="BI51" i="25"/>
  <c r="BC51" i="25"/>
  <c r="AZ51" i="25"/>
  <c r="AW51" i="25"/>
  <c r="AT51" i="25"/>
  <c r="AQ51" i="25"/>
  <c r="AK51" i="25"/>
  <c r="AN51" i="25"/>
  <c r="AB51" i="25"/>
  <c r="AH51" i="25"/>
  <c r="V70" i="7"/>
  <c r="BX36" i="25" s="1"/>
  <c r="X51" i="25"/>
  <c r="Y51" i="25" s="1"/>
  <c r="V69" i="6"/>
  <c r="U56" i="25" s="1"/>
  <c r="V56" i="25" s="1"/>
  <c r="G56" i="25" s="1"/>
  <c r="X42" i="24" l="1"/>
  <c r="BW58" i="25"/>
  <c r="BX58" i="25" s="1"/>
  <c r="G58" i="25" s="1"/>
  <c r="X40" i="23"/>
  <c r="BT54" i="25"/>
  <c r="BU54" i="25" s="1"/>
  <c r="X68" i="18"/>
  <c r="X69" i="18" s="1"/>
  <c r="BE49" i="25"/>
  <c r="BF49" i="25" s="1"/>
  <c r="X70" i="17"/>
  <c r="X71" i="17" s="1"/>
  <c r="BB49" i="25"/>
  <c r="BC49" i="25" s="1"/>
  <c r="X81" i="22"/>
  <c r="X82" i="22" s="1"/>
  <c r="BQ52" i="25"/>
  <c r="BR52" i="25" s="1"/>
  <c r="X66" i="21"/>
  <c r="X67" i="21" s="1"/>
  <c r="BN36" i="25"/>
  <c r="BO36" i="25" s="1"/>
  <c r="X70" i="16"/>
  <c r="X71" i="16" s="1"/>
  <c r="X72" i="16" s="1"/>
  <c r="X73" i="16" s="1"/>
  <c r="X74" i="16" s="1"/>
  <c r="X75" i="16" s="1"/>
  <c r="X76" i="16" s="1"/>
  <c r="X77" i="16" s="1"/>
  <c r="X78" i="16" s="1"/>
  <c r="AY49" i="25"/>
  <c r="AZ49" i="25" s="1"/>
  <c r="X80" i="15"/>
  <c r="X81" i="15" s="1"/>
  <c r="AV52" i="25"/>
  <c r="AW52" i="25" s="1"/>
  <c r="X79" i="14"/>
  <c r="X80" i="14" s="1"/>
  <c r="X81" i="14" s="1"/>
  <c r="AS50" i="25"/>
  <c r="AT50" i="25" s="1"/>
  <c r="X86" i="13"/>
  <c r="X87" i="13" s="1"/>
  <c r="X88" i="13" s="1"/>
  <c r="AP17" i="25"/>
  <c r="AQ17" i="25" s="1"/>
  <c r="X64" i="8"/>
  <c r="AA54" i="25"/>
  <c r="AB54" i="25" s="1"/>
  <c r="Y68" i="9"/>
  <c r="AD31" i="25"/>
  <c r="AE31" i="25" s="1"/>
  <c r="BR36" i="25"/>
  <c r="BU36" i="25"/>
  <c r="BL36" i="25"/>
  <c r="BF36" i="25"/>
  <c r="BI36" i="25"/>
  <c r="BC36" i="25"/>
  <c r="AZ36" i="25"/>
  <c r="AW36" i="25"/>
  <c r="AT36" i="25"/>
  <c r="AK36" i="25"/>
  <c r="AQ36" i="25"/>
  <c r="AN36" i="25"/>
  <c r="AH36" i="25"/>
  <c r="AE36" i="25"/>
  <c r="V71" i="7"/>
  <c r="V72" i="7" s="1"/>
  <c r="V73" i="7" s="1"/>
  <c r="V74" i="7" s="1"/>
  <c r="BX40" i="25" s="1"/>
  <c r="X36" i="25"/>
  <c r="Y36" i="25" s="1"/>
  <c r="V70" i="6"/>
  <c r="V71" i="6" s="1"/>
  <c r="X43" i="24" l="1"/>
  <c r="BW48" i="25"/>
  <c r="BX48" i="25" s="1"/>
  <c r="X41" i="23"/>
  <c r="X42" i="23" s="1"/>
  <c r="X43" i="23" s="1"/>
  <c r="X44" i="23" s="1"/>
  <c r="X45" i="23" s="1"/>
  <c r="X46" i="23" s="1"/>
  <c r="BT43" i="25"/>
  <c r="BU43" i="25" s="1"/>
  <c r="X70" i="18"/>
  <c r="X71" i="18" s="1"/>
  <c r="X72" i="18" s="1"/>
  <c r="BE40" i="25"/>
  <c r="BF40" i="25" s="1"/>
  <c r="X72" i="17"/>
  <c r="X73" i="17" s="1"/>
  <c r="BB40" i="25"/>
  <c r="BC40" i="25" s="1"/>
  <c r="X83" i="22"/>
  <c r="BQ50" i="25"/>
  <c r="BR50" i="25" s="1"/>
  <c r="X68" i="21"/>
  <c r="X69" i="21" s="1"/>
  <c r="BN52" i="25"/>
  <c r="BO52" i="25" s="1"/>
  <c r="AY8" i="25"/>
  <c r="AZ8" i="25" s="1"/>
  <c r="X79" i="16"/>
  <c r="X80" i="16" s="1"/>
  <c r="X81" i="16" s="1"/>
  <c r="X82" i="16" s="1"/>
  <c r="X83" i="16" s="1"/>
  <c r="X84" i="16" s="1"/>
  <c r="AY37" i="25"/>
  <c r="AZ37" i="25" s="1"/>
  <c r="X82" i="15"/>
  <c r="X83" i="15" s="1"/>
  <c r="AV53" i="25"/>
  <c r="AW53" i="25" s="1"/>
  <c r="X82" i="14"/>
  <c r="X83" i="14" s="1"/>
  <c r="X84" i="14" s="1"/>
  <c r="X85" i="14" s="1"/>
  <c r="AS52" i="25"/>
  <c r="AT52" i="25" s="1"/>
  <c r="X89" i="13"/>
  <c r="AP50" i="25"/>
  <c r="AQ50" i="25" s="1"/>
  <c r="X65" i="8"/>
  <c r="AA36" i="25"/>
  <c r="AB36" i="25" s="1"/>
  <c r="Y69" i="9"/>
  <c r="AD29" i="25"/>
  <c r="AE29" i="25" s="1"/>
  <c r="U33" i="25"/>
  <c r="V33" i="25" s="1"/>
  <c r="BR40" i="25"/>
  <c r="BL40" i="25"/>
  <c r="BI40" i="25"/>
  <c r="AZ40" i="25"/>
  <c r="AW40" i="25"/>
  <c r="AT40" i="25"/>
  <c r="AK40" i="25"/>
  <c r="AN40" i="25"/>
  <c r="AB40" i="25"/>
  <c r="AH40" i="25"/>
  <c r="V75" i="7"/>
  <c r="BX35" i="25" s="1"/>
  <c r="X40" i="25"/>
  <c r="Y40" i="25" s="1"/>
  <c r="V72" i="6"/>
  <c r="U46" i="25" s="1"/>
  <c r="V46" i="25" s="1"/>
  <c r="X44" i="24" l="1"/>
  <c r="BW45" i="25"/>
  <c r="BX45" i="25" s="1"/>
  <c r="X47" i="23"/>
  <c r="X48" i="23" s="1"/>
  <c r="X49" i="23" s="1"/>
  <c r="BT48" i="25"/>
  <c r="BU48" i="25" s="1"/>
  <c r="X73" i="18"/>
  <c r="X74" i="18" s="1"/>
  <c r="BE31" i="25"/>
  <c r="BF31" i="25" s="1"/>
  <c r="X74" i="17"/>
  <c r="X75" i="17" s="1"/>
  <c r="X76" i="17" s="1"/>
  <c r="BB27" i="25"/>
  <c r="BC27" i="25" s="1"/>
  <c r="X84" i="22"/>
  <c r="X85" i="22" s="1"/>
  <c r="BQ51" i="25"/>
  <c r="BR51" i="25" s="1"/>
  <c r="X70" i="21"/>
  <c r="X71" i="21" s="1"/>
  <c r="X72" i="21" s="1"/>
  <c r="X73" i="21" s="1"/>
  <c r="X74" i="21" s="1"/>
  <c r="BN40" i="25"/>
  <c r="BO40" i="25" s="1"/>
  <c r="X85" i="16"/>
  <c r="X86" i="16" s="1"/>
  <c r="X87" i="16" s="1"/>
  <c r="AY46" i="25"/>
  <c r="AZ46" i="25" s="1"/>
  <c r="X84" i="15"/>
  <c r="AV39" i="25"/>
  <c r="AW39" i="25" s="1"/>
  <c r="X86" i="14"/>
  <c r="AS29" i="25"/>
  <c r="AT29" i="25" s="1"/>
  <c r="X90" i="13"/>
  <c r="X91" i="13" s="1"/>
  <c r="X92" i="13" s="1"/>
  <c r="AP52" i="25"/>
  <c r="AQ52" i="25" s="1"/>
  <c r="X66" i="8"/>
  <c r="AA29" i="25"/>
  <c r="AB29" i="25" s="1"/>
  <c r="Y70" i="9"/>
  <c r="AD46" i="25"/>
  <c r="AE46" i="25" s="1"/>
  <c r="BR35" i="25"/>
  <c r="BU35" i="25"/>
  <c r="BL35" i="25"/>
  <c r="BF35" i="25"/>
  <c r="BI35" i="25"/>
  <c r="BC35" i="25"/>
  <c r="AZ35" i="25"/>
  <c r="AW35" i="25"/>
  <c r="AT35" i="25"/>
  <c r="AK35" i="25"/>
  <c r="AQ35" i="25"/>
  <c r="AN35" i="25"/>
  <c r="AB35" i="25"/>
  <c r="AH35" i="25"/>
  <c r="AE35" i="25"/>
  <c r="V76" i="7"/>
  <c r="V77" i="7" s="1"/>
  <c r="X35" i="25"/>
  <c r="Y35" i="25" s="1"/>
  <c r="V73" i="6"/>
  <c r="U40" i="25" s="1"/>
  <c r="V40" i="25" s="1"/>
  <c r="X45" i="24" l="1"/>
  <c r="X46" i="24" s="1"/>
  <c r="X47" i="24" s="1"/>
  <c r="BW42" i="25"/>
  <c r="BX42" i="25" s="1"/>
  <c r="X50" i="23"/>
  <c r="X51" i="23" s="1"/>
  <c r="BT45" i="25"/>
  <c r="BU45" i="25" s="1"/>
  <c r="X75" i="18"/>
  <c r="BE37" i="25"/>
  <c r="BF37" i="25" s="1"/>
  <c r="X77" i="17"/>
  <c r="X78" i="17" s="1"/>
  <c r="BB31" i="25"/>
  <c r="BC31" i="25" s="1"/>
  <c r="X86" i="22"/>
  <c r="X87" i="22" s="1"/>
  <c r="X88" i="22" s="1"/>
  <c r="BQ43" i="25"/>
  <c r="BR43" i="25" s="1"/>
  <c r="X75" i="21"/>
  <c r="X76" i="21" s="1"/>
  <c r="X77" i="21" s="1"/>
  <c r="X78" i="21" s="1"/>
  <c r="X79" i="21" s="1"/>
  <c r="X80" i="21" s="1"/>
  <c r="X81" i="21" s="1"/>
  <c r="X82" i="21" s="1"/>
  <c r="BN42" i="25"/>
  <c r="BO42" i="25" s="1"/>
  <c r="G46" i="25"/>
  <c r="X88" i="16"/>
  <c r="X89" i="16" s="1"/>
  <c r="X90" i="16" s="1"/>
  <c r="AY53" i="25"/>
  <c r="AZ53" i="25" s="1"/>
  <c r="X85" i="15"/>
  <c r="X86" i="15" s="1"/>
  <c r="AV16" i="25"/>
  <c r="AW16" i="25" s="1"/>
  <c r="G16" i="25" s="1"/>
  <c r="X87" i="14"/>
  <c r="X88" i="14" s="1"/>
  <c r="X89" i="14" s="1"/>
  <c r="X90" i="14" s="1"/>
  <c r="X91" i="14" s="1"/>
  <c r="X92" i="14" s="1"/>
  <c r="AS45" i="25"/>
  <c r="AT45" i="25" s="1"/>
  <c r="X93" i="13"/>
  <c r="AP44" i="25"/>
  <c r="AQ44" i="25" s="1"/>
  <c r="X67" i="8"/>
  <c r="AA33" i="25"/>
  <c r="AB33" i="25" s="1"/>
  <c r="G33" i="25" s="1"/>
  <c r="Y71" i="9"/>
  <c r="AD40" i="25"/>
  <c r="AE40" i="25" s="1"/>
  <c r="BR42" i="25"/>
  <c r="BU42" i="25"/>
  <c r="BL42" i="25"/>
  <c r="BF42" i="25"/>
  <c r="BI42" i="25"/>
  <c r="AZ42" i="25"/>
  <c r="BC42" i="25"/>
  <c r="AT42" i="25"/>
  <c r="AW42" i="25"/>
  <c r="AQ42" i="25"/>
  <c r="AN42" i="25"/>
  <c r="AK42" i="25"/>
  <c r="AB42" i="25"/>
  <c r="AH42" i="25"/>
  <c r="V78" i="7"/>
  <c r="V79" i="7" s="1"/>
  <c r="V80" i="7" s="1"/>
  <c r="X42" i="25"/>
  <c r="Y42" i="25" s="1"/>
  <c r="V74" i="6"/>
  <c r="V75" i="6" s="1"/>
  <c r="V76" i="6" s="1"/>
  <c r="V77" i="6" s="1"/>
  <c r="X48" i="24" l="1"/>
  <c r="X49" i="24" s="1"/>
  <c r="X50" i="24" s="1"/>
  <c r="X51" i="24" s="1"/>
  <c r="BW11" i="25"/>
  <c r="BX11" i="25" s="1"/>
  <c r="X52" i="23"/>
  <c r="X53" i="23" s="1"/>
  <c r="BT39" i="25"/>
  <c r="BU39" i="25" s="1"/>
  <c r="X76" i="18"/>
  <c r="X77" i="18" s="1"/>
  <c r="X78" i="18" s="1"/>
  <c r="X79" i="18" s="1"/>
  <c r="X80" i="18" s="1"/>
  <c r="X81" i="18" s="1"/>
  <c r="X82" i="18" s="1"/>
  <c r="BE20" i="25"/>
  <c r="BF20" i="25" s="1"/>
  <c r="G20" i="25" s="1"/>
  <c r="X79" i="17"/>
  <c r="BB37" i="25"/>
  <c r="BC37" i="25" s="1"/>
  <c r="X89" i="22"/>
  <c r="BQ45" i="25"/>
  <c r="BR45" i="25" s="1"/>
  <c r="G45" i="25" s="1"/>
  <c r="X83" i="21"/>
  <c r="X84" i="21" s="1"/>
  <c r="BN35" i="25"/>
  <c r="BO35" i="25" s="1"/>
  <c r="G35" i="25" s="1"/>
  <c r="X91" i="16"/>
  <c r="X92" i="16" s="1"/>
  <c r="AY29" i="25"/>
  <c r="AZ29" i="25" s="1"/>
  <c r="X87" i="15"/>
  <c r="X88" i="15" s="1"/>
  <c r="AV29" i="25"/>
  <c r="AW29" i="25" s="1"/>
  <c r="X93" i="14"/>
  <c r="X94" i="14" s="1"/>
  <c r="AS53" i="25"/>
  <c r="AT53" i="25" s="1"/>
  <c r="X94" i="13"/>
  <c r="AP39" i="25"/>
  <c r="AQ39" i="25" s="1"/>
  <c r="X68" i="8"/>
  <c r="X69" i="8" s="1"/>
  <c r="X70" i="8" s="1"/>
  <c r="AA27" i="25"/>
  <c r="AB27" i="25" s="1"/>
  <c r="G27" i="25" s="1"/>
  <c r="Y72" i="9"/>
  <c r="Y73" i="9" s="1"/>
  <c r="Y74" i="9" s="1"/>
  <c r="Y75" i="9" s="1"/>
  <c r="Y76" i="9" s="1"/>
  <c r="Y77" i="9" s="1"/>
  <c r="Y78" i="9" s="1"/>
  <c r="AD44" i="25"/>
  <c r="AE44" i="25" s="1"/>
  <c r="U36" i="25"/>
  <c r="V36" i="25" s="1"/>
  <c r="G36" i="25" s="1"/>
  <c r="V78" i="6"/>
  <c r="V79" i="6" s="1"/>
  <c r="V80" i="6" s="1"/>
  <c r="X52" i="24" l="1"/>
  <c r="BW39" i="25"/>
  <c r="BX39" i="25" s="1"/>
  <c r="G39" i="25" s="1"/>
  <c r="X54" i="23"/>
  <c r="BT40" i="25"/>
  <c r="BU40" i="25" s="1"/>
  <c r="X83" i="18"/>
  <c r="BE13" i="25"/>
  <c r="BF13" i="25" s="1"/>
  <c r="X80" i="17"/>
  <c r="X81" i="17" s="1"/>
  <c r="X82" i="17" s="1"/>
  <c r="X83" i="17" s="1"/>
  <c r="BB25" i="25"/>
  <c r="BC25" i="25" s="1"/>
  <c r="X90" i="22"/>
  <c r="BQ29" i="25"/>
  <c r="BR29" i="25" s="1"/>
  <c r="X85" i="21"/>
  <c r="X86" i="21" s="1"/>
  <c r="X87" i="21" s="1"/>
  <c r="BN24" i="25"/>
  <c r="BO24" i="25" s="1"/>
  <c r="X95" i="14"/>
  <c r="X96" i="14" s="1"/>
  <c r="X97" i="14" s="1"/>
  <c r="AS13" i="25" s="1"/>
  <c r="AT13" i="25" s="1"/>
  <c r="AS34" i="25"/>
  <c r="AT34" i="25" s="1"/>
  <c r="G34" i="25" s="1"/>
  <c r="X93" i="16"/>
  <c r="X94" i="16" s="1"/>
  <c r="X95" i="16" s="1"/>
  <c r="X96" i="16" s="1"/>
  <c r="AY26" i="25"/>
  <c r="AZ26" i="25" s="1"/>
  <c r="X89" i="15"/>
  <c r="X90" i="15" s="1"/>
  <c r="X91" i="15" s="1"/>
  <c r="X92" i="15" s="1"/>
  <c r="X93" i="15" s="1"/>
  <c r="X94" i="15" s="1"/>
  <c r="X95" i="15" s="1"/>
  <c r="AV37" i="25"/>
  <c r="AW37" i="25" s="1"/>
  <c r="X98" i="14"/>
  <c r="X99" i="14" s="1"/>
  <c r="X100" i="14" s="1"/>
  <c r="X101" i="14" s="1"/>
  <c r="X102" i="14" s="1"/>
  <c r="X103" i="14" s="1"/>
  <c r="X104" i="14" s="1"/>
  <c r="X105" i="14" s="1"/>
  <c r="X106" i="14" s="1"/>
  <c r="X107" i="14" s="1"/>
  <c r="X108" i="14" s="1"/>
  <c r="X109" i="14" s="1"/>
  <c r="X110" i="14" s="1"/>
  <c r="X111" i="14" s="1"/>
  <c r="X112" i="14" s="1"/>
  <c r="X113" i="14" s="1"/>
  <c r="X114" i="14" s="1"/>
  <c r="X115" i="14" s="1"/>
  <c r="X116" i="14" s="1"/>
  <c r="X117" i="14" s="1"/>
  <c r="X118" i="14" s="1"/>
  <c r="X119" i="14" s="1"/>
  <c r="X120" i="14" s="1"/>
  <c r="X121" i="14" s="1"/>
  <c r="X122" i="14" s="1"/>
  <c r="X123" i="14" s="1"/>
  <c r="X124" i="14" s="1"/>
  <c r="X125" i="14" s="1"/>
  <c r="X126" i="14" s="1"/>
  <c r="X127" i="14" s="1"/>
  <c r="X128" i="14" s="1"/>
  <c r="X129" i="14" s="1"/>
  <c r="X130" i="14" s="1"/>
  <c r="X131" i="14" s="1"/>
  <c r="X132" i="14" s="1"/>
  <c r="X133" i="14" s="1"/>
  <c r="X134" i="14" s="1"/>
  <c r="X135" i="14" s="1"/>
  <c r="X136" i="14" s="1"/>
  <c r="X137" i="14" s="1"/>
  <c r="X138" i="14" s="1"/>
  <c r="X139" i="14" s="1"/>
  <c r="X140" i="14" s="1"/>
  <c r="X141" i="14" s="1"/>
  <c r="X142" i="14" s="1"/>
  <c r="X143" i="14" s="1"/>
  <c r="X144" i="14" s="1"/>
  <c r="X145" i="14" s="1"/>
  <c r="X146" i="14" s="1"/>
  <c r="X147" i="14" s="1"/>
  <c r="X148" i="14" s="1"/>
  <c r="X149" i="14" s="1"/>
  <c r="X150" i="14" s="1"/>
  <c r="X151" i="14" s="1"/>
  <c r="X152" i="14" s="1"/>
  <c r="X153" i="14" s="1"/>
  <c r="X154" i="14" s="1"/>
  <c r="X155" i="14" s="1"/>
  <c r="X156" i="14" s="1"/>
  <c r="X157" i="14" s="1"/>
  <c r="X158" i="14" s="1"/>
  <c r="X159" i="14" s="1"/>
  <c r="X160" i="14" s="1"/>
  <c r="X161" i="14" s="1"/>
  <c r="X162" i="14" s="1"/>
  <c r="X163" i="14" s="1"/>
  <c r="X164" i="14" s="1"/>
  <c r="X165" i="14" s="1"/>
  <c r="X166" i="14" s="1"/>
  <c r="X167" i="14" s="1"/>
  <c r="X168" i="14" s="1"/>
  <c r="X169" i="14" s="1"/>
  <c r="X170" i="14" s="1"/>
  <c r="X171" i="14" s="1"/>
  <c r="X172" i="14" s="1"/>
  <c r="X173" i="14" s="1"/>
  <c r="X174" i="14" s="1"/>
  <c r="X175" i="14" s="1"/>
  <c r="X176" i="14" s="1"/>
  <c r="X177" i="14" s="1"/>
  <c r="X178" i="14" s="1"/>
  <c r="X179" i="14" s="1"/>
  <c r="X180" i="14" s="1"/>
  <c r="X181" i="14" s="1"/>
  <c r="X182" i="14" s="1"/>
  <c r="X183" i="14" s="1"/>
  <c r="X184" i="14" s="1"/>
  <c r="X185" i="14" s="1"/>
  <c r="X186" i="14" s="1"/>
  <c r="X187" i="14" s="1"/>
  <c r="X188" i="14" s="1"/>
  <c r="X189" i="14" s="1"/>
  <c r="X190" i="14" s="1"/>
  <c r="X191" i="14" s="1"/>
  <c r="X192" i="14" s="1"/>
  <c r="X193" i="14" s="1"/>
  <c r="X194" i="14" s="1"/>
  <c r="X195" i="14" s="1"/>
  <c r="X196" i="14" s="1"/>
  <c r="X197" i="14" s="1"/>
  <c r="X198" i="14" s="1"/>
  <c r="X199" i="14" s="1"/>
  <c r="X200" i="14" s="1"/>
  <c r="X201" i="14" s="1"/>
  <c r="X95" i="13"/>
  <c r="AP53" i="25"/>
  <c r="AQ53" i="25" s="1"/>
  <c r="X71" i="8"/>
  <c r="AA44" i="25"/>
  <c r="AB44" i="25" s="1"/>
  <c r="Y79" i="9"/>
  <c r="Y80" i="9" s="1"/>
  <c r="Y81" i="9" s="1"/>
  <c r="Y82" i="9" s="1"/>
  <c r="AD7" i="25"/>
  <c r="AE7" i="25" s="1"/>
  <c r="U48" i="25"/>
  <c r="V48" i="25" s="1"/>
  <c r="G48" i="25" s="1"/>
  <c r="X53" i="24" l="1"/>
  <c r="X54" i="24" s="1"/>
  <c r="X55" i="24" s="1"/>
  <c r="X56" i="24" s="1"/>
  <c r="X57" i="24" s="1"/>
  <c r="BW49" i="25"/>
  <c r="BX49" i="25" s="1"/>
  <c r="X55" i="23"/>
  <c r="BT26" i="25"/>
  <c r="BU26" i="25" s="1"/>
  <c r="G26" i="25" s="1"/>
  <c r="G13" i="25"/>
  <c r="X84" i="18"/>
  <c r="BE18" i="25"/>
  <c r="BF18" i="25" s="1"/>
  <c r="X84" i="17"/>
  <c r="BB29" i="25"/>
  <c r="BC29" i="25" s="1"/>
  <c r="G29" i="25" s="1"/>
  <c r="X91" i="22"/>
  <c r="BQ11" i="25"/>
  <c r="BR11" i="25" s="1"/>
  <c r="X88" i="21"/>
  <c r="X89" i="21" s="1"/>
  <c r="BN53" i="25"/>
  <c r="BO53" i="25" s="1"/>
  <c r="X97" i="16"/>
  <c r="AY7" i="25"/>
  <c r="AZ7" i="25" s="1"/>
  <c r="X96" i="15"/>
  <c r="X97" i="15" s="1"/>
  <c r="X98" i="15" s="1"/>
  <c r="X99" i="15" s="1"/>
  <c r="X100" i="15" s="1"/>
  <c r="X101" i="15" s="1"/>
  <c r="X102" i="15" s="1"/>
  <c r="X103" i="15" s="1"/>
  <c r="X104" i="15" s="1"/>
  <c r="X105" i="15" s="1"/>
  <c r="X106" i="15" s="1"/>
  <c r="X107" i="15" s="1"/>
  <c r="X108" i="15" s="1"/>
  <c r="X109" i="15" s="1"/>
  <c r="X110" i="15" s="1"/>
  <c r="X111" i="15" s="1"/>
  <c r="X112" i="15" s="1"/>
  <c r="X113" i="15" s="1"/>
  <c r="X114" i="15" s="1"/>
  <c r="X115" i="15" s="1"/>
  <c r="X116" i="15" s="1"/>
  <c r="X117" i="15" s="1"/>
  <c r="X118" i="15" s="1"/>
  <c r="X119" i="15" s="1"/>
  <c r="X120" i="15" s="1"/>
  <c r="X121" i="15" s="1"/>
  <c r="X122" i="15" s="1"/>
  <c r="X123" i="15" s="1"/>
  <c r="X124" i="15" s="1"/>
  <c r="X125" i="15" s="1"/>
  <c r="X126" i="15" s="1"/>
  <c r="X127" i="15" s="1"/>
  <c r="X128" i="15" s="1"/>
  <c r="X129" i="15" s="1"/>
  <c r="X130" i="15" s="1"/>
  <c r="X131" i="15" s="1"/>
  <c r="X132" i="15" s="1"/>
  <c r="X133" i="15" s="1"/>
  <c r="X134" i="15" s="1"/>
  <c r="X135" i="15" s="1"/>
  <c r="X136" i="15" s="1"/>
  <c r="X137" i="15" s="1"/>
  <c r="X138" i="15" s="1"/>
  <c r="X139" i="15" s="1"/>
  <c r="X140" i="15" s="1"/>
  <c r="X141" i="15" s="1"/>
  <c r="X142" i="15" s="1"/>
  <c r="X143" i="15" s="1"/>
  <c r="X144" i="15" s="1"/>
  <c r="X145" i="15" s="1"/>
  <c r="X146" i="15" s="1"/>
  <c r="X147" i="15" s="1"/>
  <c r="X148" i="15" s="1"/>
  <c r="X149" i="15" s="1"/>
  <c r="X150" i="15" s="1"/>
  <c r="X151" i="15" s="1"/>
  <c r="X152" i="15" s="1"/>
  <c r="X153" i="15" s="1"/>
  <c r="X154" i="15" s="1"/>
  <c r="X155" i="15" s="1"/>
  <c r="X156" i="15" s="1"/>
  <c r="X157" i="15" s="1"/>
  <c r="X158" i="15" s="1"/>
  <c r="X159" i="15" s="1"/>
  <c r="X160" i="15" s="1"/>
  <c r="X161" i="15" s="1"/>
  <c r="X162" i="15" s="1"/>
  <c r="X163" i="15" s="1"/>
  <c r="X164" i="15" s="1"/>
  <c r="X165" i="15" s="1"/>
  <c r="X166" i="15" s="1"/>
  <c r="X167" i="15" s="1"/>
  <c r="X168" i="15" s="1"/>
  <c r="X169" i="15" s="1"/>
  <c r="X170" i="15" s="1"/>
  <c r="X171" i="15" s="1"/>
  <c r="X172" i="15" s="1"/>
  <c r="X173" i="15" s="1"/>
  <c r="X174" i="15" s="1"/>
  <c r="X175" i="15" s="1"/>
  <c r="X176" i="15" s="1"/>
  <c r="X177" i="15" s="1"/>
  <c r="X178" i="15" s="1"/>
  <c r="X179" i="15" s="1"/>
  <c r="X180" i="15" s="1"/>
  <c r="X181" i="15" s="1"/>
  <c r="X182" i="15" s="1"/>
  <c r="X183" i="15" s="1"/>
  <c r="X184" i="15" s="1"/>
  <c r="X185" i="15" s="1"/>
  <c r="X186" i="15" s="1"/>
  <c r="X187" i="15" s="1"/>
  <c r="X188" i="15" s="1"/>
  <c r="X189" i="15" s="1"/>
  <c r="X190" i="15" s="1"/>
  <c r="X191" i="15" s="1"/>
  <c r="X192" i="15" s="1"/>
  <c r="X193" i="15" s="1"/>
  <c r="X194" i="15" s="1"/>
  <c r="X195" i="15" s="1"/>
  <c r="X196" i="15" s="1"/>
  <c r="X197" i="15" s="1"/>
  <c r="X198" i="15" s="1"/>
  <c r="X199" i="15" s="1"/>
  <c r="X200" i="15" s="1"/>
  <c r="X201" i="15" s="1"/>
  <c r="AV8" i="25"/>
  <c r="AW8" i="25" s="1"/>
  <c r="X96" i="13"/>
  <c r="X97" i="13" s="1"/>
  <c r="X98" i="13" s="1"/>
  <c r="X99" i="13" s="1"/>
  <c r="X100" i="13" s="1"/>
  <c r="X101" i="13" s="1"/>
  <c r="X102" i="13" s="1"/>
  <c r="X103" i="13" s="1"/>
  <c r="X104" i="13" s="1"/>
  <c r="X105" i="13" s="1"/>
  <c r="X106" i="13" s="1"/>
  <c r="X107" i="13" s="1"/>
  <c r="X108" i="13" s="1"/>
  <c r="X109" i="13" s="1"/>
  <c r="X110" i="13" s="1"/>
  <c r="X111" i="13" s="1"/>
  <c r="X112" i="13" s="1"/>
  <c r="X113" i="13" s="1"/>
  <c r="X114" i="13" s="1"/>
  <c r="X115" i="13" s="1"/>
  <c r="X116" i="13" s="1"/>
  <c r="X117" i="13" s="1"/>
  <c r="X118" i="13" s="1"/>
  <c r="X119" i="13" s="1"/>
  <c r="X120" i="13" s="1"/>
  <c r="X121" i="13" s="1"/>
  <c r="X122" i="13" s="1"/>
  <c r="X123" i="13" s="1"/>
  <c r="X124" i="13" s="1"/>
  <c r="X125" i="13" s="1"/>
  <c r="X126" i="13" s="1"/>
  <c r="X127" i="13" s="1"/>
  <c r="X128" i="13" s="1"/>
  <c r="X129" i="13" s="1"/>
  <c r="X130" i="13" s="1"/>
  <c r="X131" i="13" s="1"/>
  <c r="X132" i="13" s="1"/>
  <c r="X133" i="13" s="1"/>
  <c r="X134" i="13" s="1"/>
  <c r="X135" i="13" s="1"/>
  <c r="X136" i="13" s="1"/>
  <c r="X137" i="13" s="1"/>
  <c r="X138" i="13" s="1"/>
  <c r="X139" i="13" s="1"/>
  <c r="X140" i="13" s="1"/>
  <c r="X141" i="13" s="1"/>
  <c r="X142" i="13" s="1"/>
  <c r="X143" i="13" s="1"/>
  <c r="X144" i="13" s="1"/>
  <c r="X145" i="13" s="1"/>
  <c r="X146" i="13" s="1"/>
  <c r="X147" i="13" s="1"/>
  <c r="X148" i="13" s="1"/>
  <c r="X149" i="13" s="1"/>
  <c r="X150" i="13" s="1"/>
  <c r="X151" i="13" s="1"/>
  <c r="X152" i="13" s="1"/>
  <c r="X153" i="13" s="1"/>
  <c r="X154" i="13" s="1"/>
  <c r="X155" i="13" s="1"/>
  <c r="X156" i="13" s="1"/>
  <c r="X157" i="13" s="1"/>
  <c r="X158" i="13" s="1"/>
  <c r="X159" i="13" s="1"/>
  <c r="X160" i="13" s="1"/>
  <c r="X161" i="13" s="1"/>
  <c r="X162" i="13" s="1"/>
  <c r="X163" i="13" s="1"/>
  <c r="X164" i="13" s="1"/>
  <c r="X165" i="13" s="1"/>
  <c r="X166" i="13" s="1"/>
  <c r="X167" i="13" s="1"/>
  <c r="X168" i="13" s="1"/>
  <c r="X169" i="13" s="1"/>
  <c r="X170" i="13" s="1"/>
  <c r="X171" i="13" s="1"/>
  <c r="X172" i="13" s="1"/>
  <c r="X173" i="13" s="1"/>
  <c r="X174" i="13" s="1"/>
  <c r="X175" i="13" s="1"/>
  <c r="X176" i="13" s="1"/>
  <c r="X177" i="13" s="1"/>
  <c r="X178" i="13" s="1"/>
  <c r="X179" i="13" s="1"/>
  <c r="X180" i="13" s="1"/>
  <c r="X181" i="13" s="1"/>
  <c r="X182" i="13" s="1"/>
  <c r="X183" i="13" s="1"/>
  <c r="X184" i="13" s="1"/>
  <c r="X185" i="13" s="1"/>
  <c r="X186" i="13" s="1"/>
  <c r="X187" i="13" s="1"/>
  <c r="X188" i="13" s="1"/>
  <c r="X189" i="13" s="1"/>
  <c r="X190" i="13" s="1"/>
  <c r="X191" i="13" s="1"/>
  <c r="X192" i="13" s="1"/>
  <c r="X193" i="13" s="1"/>
  <c r="X194" i="13" s="1"/>
  <c r="X195" i="13" s="1"/>
  <c r="X196" i="13" s="1"/>
  <c r="X197" i="13" s="1"/>
  <c r="X198" i="13" s="1"/>
  <c r="X199" i="13" s="1"/>
  <c r="X200" i="13" s="1"/>
  <c r="X201" i="13" s="1"/>
  <c r="AP40" i="25"/>
  <c r="AQ40" i="25" s="1"/>
  <c r="G40" i="25" s="1"/>
  <c r="X72" i="8"/>
  <c r="AA57" i="25"/>
  <c r="AB57" i="25" s="1"/>
  <c r="G57" i="25" s="1"/>
  <c r="Y83" i="9"/>
  <c r="AD52" i="25"/>
  <c r="AE52" i="25" s="1"/>
  <c r="G52" i="25" s="1"/>
  <c r="X58" i="24" l="1"/>
  <c r="BW50" i="25"/>
  <c r="BX50" i="25" s="1"/>
  <c r="G50" i="25" s="1"/>
  <c r="X56" i="23"/>
  <c r="X57" i="23" s="1"/>
  <c r="BT25" i="25"/>
  <c r="BU25" i="25" s="1"/>
  <c r="X85" i="18"/>
  <c r="BE17" i="25"/>
  <c r="BF17" i="25" s="1"/>
  <c r="X85" i="17"/>
  <c r="BB18" i="25"/>
  <c r="BC18" i="25" s="1"/>
  <c r="X92" i="22"/>
  <c r="X93" i="22" s="1"/>
  <c r="X94" i="22" s="1"/>
  <c r="X95" i="22" s="1"/>
  <c r="X96" i="22" s="1"/>
  <c r="X97" i="22" s="1"/>
  <c r="X98" i="22" s="1"/>
  <c r="X99" i="22" s="1"/>
  <c r="X100" i="22" s="1"/>
  <c r="X101" i="22" s="1"/>
  <c r="X102" i="22" s="1"/>
  <c r="X103" i="22" s="1"/>
  <c r="X104" i="22" s="1"/>
  <c r="X105" i="22" s="1"/>
  <c r="X106" i="22" s="1"/>
  <c r="X107" i="22" s="1"/>
  <c r="X108" i="22" s="1"/>
  <c r="X109" i="22" s="1"/>
  <c r="X110" i="22" s="1"/>
  <c r="X111" i="22" s="1"/>
  <c r="X112" i="22" s="1"/>
  <c r="X113" i="22" s="1"/>
  <c r="X114" i="22" s="1"/>
  <c r="X115" i="22" s="1"/>
  <c r="X116" i="22" s="1"/>
  <c r="X117" i="22" s="1"/>
  <c r="X118" i="22" s="1"/>
  <c r="X119" i="22" s="1"/>
  <c r="X120" i="22" s="1"/>
  <c r="X121" i="22" s="1"/>
  <c r="X122" i="22" s="1"/>
  <c r="X123" i="22" s="1"/>
  <c r="X124" i="22" s="1"/>
  <c r="X125" i="22" s="1"/>
  <c r="X126" i="22" s="1"/>
  <c r="X127" i="22" s="1"/>
  <c r="X128" i="22" s="1"/>
  <c r="X129" i="22" s="1"/>
  <c r="X130" i="22" s="1"/>
  <c r="X131" i="22" s="1"/>
  <c r="X132" i="22" s="1"/>
  <c r="X133" i="22" s="1"/>
  <c r="X134" i="22" s="1"/>
  <c r="X135" i="22" s="1"/>
  <c r="X136" i="22" s="1"/>
  <c r="X137" i="22" s="1"/>
  <c r="X138" i="22" s="1"/>
  <c r="X139" i="22" s="1"/>
  <c r="X140" i="22" s="1"/>
  <c r="X141" i="22" s="1"/>
  <c r="X142" i="22" s="1"/>
  <c r="X143" i="22" s="1"/>
  <c r="X144" i="22" s="1"/>
  <c r="X145" i="22" s="1"/>
  <c r="X146" i="22" s="1"/>
  <c r="X147" i="22" s="1"/>
  <c r="X148" i="22" s="1"/>
  <c r="X149" i="22" s="1"/>
  <c r="X150" i="22" s="1"/>
  <c r="X151" i="22" s="1"/>
  <c r="X152" i="22" s="1"/>
  <c r="X153" i="22" s="1"/>
  <c r="X154" i="22" s="1"/>
  <c r="X155" i="22" s="1"/>
  <c r="X156" i="22" s="1"/>
  <c r="X157" i="22" s="1"/>
  <c r="X158" i="22" s="1"/>
  <c r="X159" i="22" s="1"/>
  <c r="X160" i="22" s="1"/>
  <c r="X161" i="22" s="1"/>
  <c r="X162" i="22" s="1"/>
  <c r="X163" i="22" s="1"/>
  <c r="X164" i="22" s="1"/>
  <c r="X165" i="22" s="1"/>
  <c r="X166" i="22" s="1"/>
  <c r="X167" i="22" s="1"/>
  <c r="X168" i="22" s="1"/>
  <c r="X169" i="22" s="1"/>
  <c r="X170" i="22" s="1"/>
  <c r="X171" i="22" s="1"/>
  <c r="X172" i="22" s="1"/>
  <c r="X173" i="22" s="1"/>
  <c r="X174" i="22" s="1"/>
  <c r="X175" i="22" s="1"/>
  <c r="X176" i="22" s="1"/>
  <c r="X177" i="22" s="1"/>
  <c r="X178" i="22" s="1"/>
  <c r="X179" i="22" s="1"/>
  <c r="X180" i="22" s="1"/>
  <c r="X181" i="22" s="1"/>
  <c r="X182" i="22" s="1"/>
  <c r="X183" i="22" s="1"/>
  <c r="X184" i="22" s="1"/>
  <c r="X185" i="22" s="1"/>
  <c r="X186" i="22" s="1"/>
  <c r="X187" i="22" s="1"/>
  <c r="X188" i="22" s="1"/>
  <c r="X189" i="22" s="1"/>
  <c r="X190" i="22" s="1"/>
  <c r="X191" i="22" s="1"/>
  <c r="X192" i="22" s="1"/>
  <c r="X193" i="22" s="1"/>
  <c r="X194" i="22" s="1"/>
  <c r="X195" i="22" s="1"/>
  <c r="X196" i="22" s="1"/>
  <c r="X197" i="22" s="1"/>
  <c r="X198" i="22" s="1"/>
  <c r="X199" i="22" s="1"/>
  <c r="X200" i="22" s="1"/>
  <c r="X201" i="22" s="1"/>
  <c r="BQ21" i="25"/>
  <c r="BR21" i="25" s="1"/>
  <c r="X90" i="21"/>
  <c r="BN37" i="25"/>
  <c r="BO37" i="25" s="1"/>
  <c r="G37" i="25" s="1"/>
  <c r="X98" i="16"/>
  <c r="X99" i="16" s="1"/>
  <c r="X100" i="16" s="1"/>
  <c r="X101" i="16" s="1"/>
  <c r="X102" i="16" s="1"/>
  <c r="X103" i="16" s="1"/>
  <c r="X104" i="16" s="1"/>
  <c r="X105" i="16" s="1"/>
  <c r="X106" i="16" s="1"/>
  <c r="X107" i="16" s="1"/>
  <c r="X108" i="16" s="1"/>
  <c r="X109" i="16" s="1"/>
  <c r="X110" i="16" s="1"/>
  <c r="X111" i="16" s="1"/>
  <c r="X112" i="16" s="1"/>
  <c r="X113" i="16" s="1"/>
  <c r="X114" i="16" s="1"/>
  <c r="X115" i="16" s="1"/>
  <c r="X116" i="16" s="1"/>
  <c r="X117" i="16" s="1"/>
  <c r="X118" i="16" s="1"/>
  <c r="X119" i="16" s="1"/>
  <c r="X120" i="16" s="1"/>
  <c r="X121" i="16" s="1"/>
  <c r="X122" i="16" s="1"/>
  <c r="X123" i="16" s="1"/>
  <c r="X124" i="16" s="1"/>
  <c r="X125" i="16" s="1"/>
  <c r="X126" i="16" s="1"/>
  <c r="X127" i="16" s="1"/>
  <c r="X128" i="16" s="1"/>
  <c r="X129" i="16" s="1"/>
  <c r="X130" i="16" s="1"/>
  <c r="X131" i="16" s="1"/>
  <c r="X132" i="16" s="1"/>
  <c r="X133" i="16" s="1"/>
  <c r="X134" i="16" s="1"/>
  <c r="X135" i="16" s="1"/>
  <c r="X136" i="16" s="1"/>
  <c r="X137" i="16" s="1"/>
  <c r="X138" i="16" s="1"/>
  <c r="X139" i="16" s="1"/>
  <c r="X140" i="16" s="1"/>
  <c r="X141" i="16" s="1"/>
  <c r="X142" i="16" s="1"/>
  <c r="X143" i="16" s="1"/>
  <c r="X144" i="16" s="1"/>
  <c r="X145" i="16" s="1"/>
  <c r="X146" i="16" s="1"/>
  <c r="X147" i="16" s="1"/>
  <c r="X148" i="16" s="1"/>
  <c r="X149" i="16" s="1"/>
  <c r="X150" i="16" s="1"/>
  <c r="X151" i="16" s="1"/>
  <c r="X152" i="16" s="1"/>
  <c r="X153" i="16" s="1"/>
  <c r="X154" i="16" s="1"/>
  <c r="X155" i="16" s="1"/>
  <c r="X156" i="16" s="1"/>
  <c r="X157" i="16" s="1"/>
  <c r="X158" i="16" s="1"/>
  <c r="X159" i="16" s="1"/>
  <c r="X160" i="16" s="1"/>
  <c r="X161" i="16" s="1"/>
  <c r="X162" i="16" s="1"/>
  <c r="X163" i="16" s="1"/>
  <c r="X164" i="16" s="1"/>
  <c r="X165" i="16" s="1"/>
  <c r="X166" i="16" s="1"/>
  <c r="X167" i="16" s="1"/>
  <c r="X168" i="16" s="1"/>
  <c r="X169" i="16" s="1"/>
  <c r="X170" i="16" s="1"/>
  <c r="X171" i="16" s="1"/>
  <c r="X172" i="16" s="1"/>
  <c r="X173" i="16" s="1"/>
  <c r="X174" i="16" s="1"/>
  <c r="X175" i="16" s="1"/>
  <c r="X176" i="16" s="1"/>
  <c r="X177" i="16" s="1"/>
  <c r="X178" i="16" s="1"/>
  <c r="X179" i="16" s="1"/>
  <c r="X180" i="16" s="1"/>
  <c r="X181" i="16" s="1"/>
  <c r="X182" i="16" s="1"/>
  <c r="X183" i="16" s="1"/>
  <c r="X184" i="16" s="1"/>
  <c r="X185" i="16" s="1"/>
  <c r="X186" i="16" s="1"/>
  <c r="X187" i="16" s="1"/>
  <c r="X188" i="16" s="1"/>
  <c r="X189" i="16" s="1"/>
  <c r="X190" i="16" s="1"/>
  <c r="X191" i="16" s="1"/>
  <c r="X192" i="16" s="1"/>
  <c r="X193" i="16" s="1"/>
  <c r="X194" i="16" s="1"/>
  <c r="X195" i="16" s="1"/>
  <c r="X196" i="16" s="1"/>
  <c r="X197" i="16" s="1"/>
  <c r="X198" i="16" s="1"/>
  <c r="X199" i="16" s="1"/>
  <c r="X200" i="16" s="1"/>
  <c r="X201" i="16" s="1"/>
  <c r="AY18" i="25"/>
  <c r="AZ18" i="25" s="1"/>
  <c r="X73" i="8"/>
  <c r="AA43" i="25"/>
  <c r="AB43" i="25" s="1"/>
  <c r="G43" i="25" s="1"/>
  <c r="Y84" i="9"/>
  <c r="AD51" i="25"/>
  <c r="AE51" i="25" s="1"/>
  <c r="G51" i="25" s="1"/>
  <c r="X59" i="24" l="1"/>
  <c r="BW44" i="25"/>
  <c r="BX44" i="25" s="1"/>
  <c r="G44" i="25" s="1"/>
  <c r="X58" i="23"/>
  <c r="X59" i="23" s="1"/>
  <c r="BT30" i="25"/>
  <c r="BU30" i="25" s="1"/>
  <c r="G30" i="25" s="1"/>
  <c r="X86" i="18"/>
  <c r="X87" i="18" s="1"/>
  <c r="X88" i="18" s="1"/>
  <c r="BE21" i="25"/>
  <c r="BF21" i="25" s="1"/>
  <c r="X86" i="17"/>
  <c r="BB17" i="25"/>
  <c r="BC17" i="25" s="1"/>
  <c r="G17" i="25" s="1"/>
  <c r="X91" i="21"/>
  <c r="X92" i="21" s="1"/>
  <c r="X93" i="21" s="1"/>
  <c r="X94" i="21" s="1"/>
  <c r="X95" i="21" s="1"/>
  <c r="X96" i="21" s="1"/>
  <c r="X97" i="21" s="1"/>
  <c r="X98" i="21" s="1"/>
  <c r="X99" i="21" s="1"/>
  <c r="X100" i="21" s="1"/>
  <c r="X101" i="21" s="1"/>
  <c r="X102" i="21" s="1"/>
  <c r="X103" i="21" s="1"/>
  <c r="X104" i="21" s="1"/>
  <c r="X105" i="21" s="1"/>
  <c r="X106" i="21" s="1"/>
  <c r="X107" i="21" s="1"/>
  <c r="X108" i="21" s="1"/>
  <c r="X109" i="21" s="1"/>
  <c r="X110" i="21" s="1"/>
  <c r="X111" i="21" s="1"/>
  <c r="X112" i="21" s="1"/>
  <c r="X113" i="21" s="1"/>
  <c r="X114" i="21" s="1"/>
  <c r="X115" i="21" s="1"/>
  <c r="X116" i="21" s="1"/>
  <c r="X117" i="21" s="1"/>
  <c r="X118" i="21" s="1"/>
  <c r="X119" i="21" s="1"/>
  <c r="X120" i="21" s="1"/>
  <c r="X121" i="21" s="1"/>
  <c r="X122" i="21" s="1"/>
  <c r="X123" i="21" s="1"/>
  <c r="X124" i="21" s="1"/>
  <c r="X125" i="21" s="1"/>
  <c r="X126" i="21" s="1"/>
  <c r="X127" i="21" s="1"/>
  <c r="X128" i="21" s="1"/>
  <c r="X129" i="21" s="1"/>
  <c r="X130" i="21" s="1"/>
  <c r="X131" i="21" s="1"/>
  <c r="X132" i="21" s="1"/>
  <c r="X133" i="21" s="1"/>
  <c r="X134" i="21" s="1"/>
  <c r="X135" i="21" s="1"/>
  <c r="X136" i="21" s="1"/>
  <c r="X137" i="21" s="1"/>
  <c r="X138" i="21" s="1"/>
  <c r="X139" i="21" s="1"/>
  <c r="X140" i="21" s="1"/>
  <c r="X141" i="21" s="1"/>
  <c r="X142" i="21" s="1"/>
  <c r="X143" i="21" s="1"/>
  <c r="X144" i="21" s="1"/>
  <c r="X145" i="21" s="1"/>
  <c r="X146" i="21" s="1"/>
  <c r="X147" i="21" s="1"/>
  <c r="X148" i="21" s="1"/>
  <c r="X149" i="21" s="1"/>
  <c r="X150" i="21" s="1"/>
  <c r="X151" i="21" s="1"/>
  <c r="X152" i="21" s="1"/>
  <c r="X153" i="21" s="1"/>
  <c r="X154" i="21" s="1"/>
  <c r="X155" i="21" s="1"/>
  <c r="X156" i="21" s="1"/>
  <c r="X157" i="21" s="1"/>
  <c r="X158" i="21" s="1"/>
  <c r="X159" i="21" s="1"/>
  <c r="X160" i="21" s="1"/>
  <c r="X161" i="21" s="1"/>
  <c r="X162" i="21" s="1"/>
  <c r="X163" i="21" s="1"/>
  <c r="X164" i="21" s="1"/>
  <c r="X165" i="21" s="1"/>
  <c r="X166" i="21" s="1"/>
  <c r="X167" i="21" s="1"/>
  <c r="X168" i="21" s="1"/>
  <c r="X169" i="21" s="1"/>
  <c r="X170" i="21" s="1"/>
  <c r="X171" i="21" s="1"/>
  <c r="X172" i="21" s="1"/>
  <c r="X173" i="21" s="1"/>
  <c r="X174" i="21" s="1"/>
  <c r="X175" i="21" s="1"/>
  <c r="X176" i="21" s="1"/>
  <c r="X177" i="21" s="1"/>
  <c r="X178" i="21" s="1"/>
  <c r="X179" i="21" s="1"/>
  <c r="X180" i="21" s="1"/>
  <c r="X181" i="21" s="1"/>
  <c r="X182" i="21" s="1"/>
  <c r="X183" i="21" s="1"/>
  <c r="X184" i="21" s="1"/>
  <c r="X185" i="21" s="1"/>
  <c r="X186" i="21" s="1"/>
  <c r="X187" i="21" s="1"/>
  <c r="X188" i="21" s="1"/>
  <c r="X189" i="21" s="1"/>
  <c r="X190" i="21" s="1"/>
  <c r="X191" i="21" s="1"/>
  <c r="X192" i="21" s="1"/>
  <c r="X193" i="21" s="1"/>
  <c r="X194" i="21" s="1"/>
  <c r="X195" i="21" s="1"/>
  <c r="X196" i="21" s="1"/>
  <c r="X197" i="21" s="1"/>
  <c r="X198" i="21" s="1"/>
  <c r="X199" i="21" s="1"/>
  <c r="X200" i="21" s="1"/>
  <c r="X201" i="21" s="1"/>
  <c r="BN7" i="25"/>
  <c r="BO7" i="25" s="1"/>
  <c r="X74" i="8"/>
  <c r="X75" i="8" s="1"/>
  <c r="AA53" i="25"/>
  <c r="AB53" i="25" s="1"/>
  <c r="Y85" i="9"/>
  <c r="Y86" i="9" s="1"/>
  <c r="Y87" i="9" s="1"/>
  <c r="AD42" i="25"/>
  <c r="AE42" i="25" s="1"/>
  <c r="G42" i="25" s="1"/>
  <c r="X60" i="24" l="1"/>
  <c r="BW31" i="25"/>
  <c r="BX31" i="25" s="1"/>
  <c r="G31" i="25" s="1"/>
  <c r="X60" i="23"/>
  <c r="BT24" i="25"/>
  <c r="BU24" i="25" s="1"/>
  <c r="X89" i="18"/>
  <c r="X90" i="18" s="1"/>
  <c r="X91" i="18" s="1"/>
  <c r="BE22" i="25"/>
  <c r="BF22" i="25" s="1"/>
  <c r="X87" i="17"/>
  <c r="BB24" i="25"/>
  <c r="BC24" i="25" s="1"/>
  <c r="G24" i="25" s="1"/>
  <c r="X76" i="8"/>
  <c r="X77" i="8" s="1"/>
  <c r="AA18" i="25" s="1"/>
  <c r="AB18" i="25" s="1"/>
  <c r="AA49" i="25"/>
  <c r="AB49" i="25" s="1"/>
  <c r="X78" i="8"/>
  <c r="X79" i="8" s="1"/>
  <c r="X80" i="8" s="1"/>
  <c r="X81" i="8" s="1"/>
  <c r="Y88" i="9"/>
  <c r="AD54" i="25"/>
  <c r="AE54" i="25" s="1"/>
  <c r="G54" i="25" s="1"/>
  <c r="X61" i="24" l="1"/>
  <c r="X62" i="24" s="1"/>
  <c r="BW25" i="25"/>
  <c r="BX25" i="25" s="1"/>
  <c r="G25" i="25" s="1"/>
  <c r="X61" i="23"/>
  <c r="X62" i="23" s="1"/>
  <c r="X63" i="23" s="1"/>
  <c r="X64" i="23" s="1"/>
  <c r="X65" i="23" s="1"/>
  <c r="X66" i="23" s="1"/>
  <c r="X67" i="23" s="1"/>
  <c r="X68" i="23" s="1"/>
  <c r="X69" i="23" s="1"/>
  <c r="X70" i="23" s="1"/>
  <c r="X71" i="23" s="1"/>
  <c r="X72" i="23" s="1"/>
  <c r="X73" i="23" s="1"/>
  <c r="X74" i="23" s="1"/>
  <c r="X75" i="23" s="1"/>
  <c r="X76" i="23" s="1"/>
  <c r="X77" i="23" s="1"/>
  <c r="X78" i="23" s="1"/>
  <c r="X79" i="23" s="1"/>
  <c r="X80" i="23" s="1"/>
  <c r="X81" i="23" s="1"/>
  <c r="X82" i="23" s="1"/>
  <c r="X83" i="23" s="1"/>
  <c r="X84" i="23" s="1"/>
  <c r="X85" i="23" s="1"/>
  <c r="X86" i="23" s="1"/>
  <c r="X87" i="23" s="1"/>
  <c r="X88" i="23" s="1"/>
  <c r="X89" i="23" s="1"/>
  <c r="X90" i="23" s="1"/>
  <c r="X91" i="23" s="1"/>
  <c r="X92" i="23" s="1"/>
  <c r="X93" i="23" s="1"/>
  <c r="X94" i="23" s="1"/>
  <c r="X95" i="23" s="1"/>
  <c r="X96" i="23" s="1"/>
  <c r="X97" i="23" s="1"/>
  <c r="X98" i="23" s="1"/>
  <c r="X99" i="23" s="1"/>
  <c r="X100" i="23" s="1"/>
  <c r="X101" i="23" s="1"/>
  <c r="X102" i="23" s="1"/>
  <c r="X103" i="23" s="1"/>
  <c r="X104" i="23" s="1"/>
  <c r="X105" i="23" s="1"/>
  <c r="X106" i="23" s="1"/>
  <c r="X107" i="23" s="1"/>
  <c r="X108" i="23" s="1"/>
  <c r="X109" i="23" s="1"/>
  <c r="X110" i="23" s="1"/>
  <c r="X111" i="23" s="1"/>
  <c r="X112" i="23" s="1"/>
  <c r="X113" i="23" s="1"/>
  <c r="X114" i="23" s="1"/>
  <c r="X115" i="23" s="1"/>
  <c r="X116" i="23" s="1"/>
  <c r="X117" i="23" s="1"/>
  <c r="X118" i="23" s="1"/>
  <c r="X119" i="23" s="1"/>
  <c r="X120" i="23" s="1"/>
  <c r="X121" i="23" s="1"/>
  <c r="X122" i="23" s="1"/>
  <c r="X123" i="23" s="1"/>
  <c r="X124" i="23" s="1"/>
  <c r="X125" i="23" s="1"/>
  <c r="X126" i="23" s="1"/>
  <c r="X127" i="23" s="1"/>
  <c r="X128" i="23" s="1"/>
  <c r="X129" i="23" s="1"/>
  <c r="X130" i="23" s="1"/>
  <c r="X131" i="23" s="1"/>
  <c r="X132" i="23" s="1"/>
  <c r="X133" i="23" s="1"/>
  <c r="X134" i="23" s="1"/>
  <c r="X135" i="23" s="1"/>
  <c r="X136" i="23" s="1"/>
  <c r="X137" i="23" s="1"/>
  <c r="X138" i="23" s="1"/>
  <c r="X139" i="23" s="1"/>
  <c r="X140" i="23" s="1"/>
  <c r="X141" i="23" s="1"/>
  <c r="X142" i="23" s="1"/>
  <c r="X143" i="23" s="1"/>
  <c r="X144" i="23" s="1"/>
  <c r="X145" i="23" s="1"/>
  <c r="X146" i="23" s="1"/>
  <c r="X147" i="23" s="1"/>
  <c r="X148" i="23" s="1"/>
  <c r="X149" i="23" s="1"/>
  <c r="X150" i="23" s="1"/>
  <c r="X151" i="23" s="1"/>
  <c r="X152" i="23" s="1"/>
  <c r="X153" i="23" s="1"/>
  <c r="X154" i="23" s="1"/>
  <c r="X155" i="23" s="1"/>
  <c r="X156" i="23" s="1"/>
  <c r="X157" i="23" s="1"/>
  <c r="X158" i="23" s="1"/>
  <c r="X159" i="23" s="1"/>
  <c r="X160" i="23" s="1"/>
  <c r="X161" i="23" s="1"/>
  <c r="X162" i="23" s="1"/>
  <c r="X163" i="23" s="1"/>
  <c r="X164" i="23" s="1"/>
  <c r="X165" i="23" s="1"/>
  <c r="X166" i="23" s="1"/>
  <c r="X167" i="23" s="1"/>
  <c r="X168" i="23" s="1"/>
  <c r="X169" i="23" s="1"/>
  <c r="X170" i="23" s="1"/>
  <c r="X171" i="23" s="1"/>
  <c r="X172" i="23" s="1"/>
  <c r="X173" i="23" s="1"/>
  <c r="X174" i="23" s="1"/>
  <c r="X175" i="23" s="1"/>
  <c r="X176" i="23" s="1"/>
  <c r="X177" i="23" s="1"/>
  <c r="X178" i="23" s="1"/>
  <c r="X179" i="23" s="1"/>
  <c r="X180" i="23" s="1"/>
  <c r="X181" i="23" s="1"/>
  <c r="X182" i="23" s="1"/>
  <c r="X183" i="23" s="1"/>
  <c r="X184" i="23" s="1"/>
  <c r="X185" i="23" s="1"/>
  <c r="X186" i="23" s="1"/>
  <c r="X187" i="23" s="1"/>
  <c r="X188" i="23" s="1"/>
  <c r="X189" i="23" s="1"/>
  <c r="X190" i="23" s="1"/>
  <c r="X191" i="23" s="1"/>
  <c r="X192" i="23" s="1"/>
  <c r="X193" i="23" s="1"/>
  <c r="X194" i="23" s="1"/>
  <c r="X195" i="23" s="1"/>
  <c r="X196" i="23" s="1"/>
  <c r="X197" i="23" s="1"/>
  <c r="X198" i="23" s="1"/>
  <c r="X199" i="23" s="1"/>
  <c r="X200" i="23" s="1"/>
  <c r="X201" i="23" s="1"/>
  <c r="BT8" i="25"/>
  <c r="BU8" i="25" s="1"/>
  <c r="X92" i="18"/>
  <c r="BE9" i="25"/>
  <c r="BF9" i="25" s="1"/>
  <c r="X88" i="17"/>
  <c r="BB21" i="25"/>
  <c r="BC21" i="25" s="1"/>
  <c r="X82" i="8"/>
  <c r="AA11" i="25"/>
  <c r="AB11" i="25" s="1"/>
  <c r="G11" i="25" s="1"/>
  <c r="Y89" i="9"/>
  <c r="AD53" i="25"/>
  <c r="AE53" i="25" s="1"/>
  <c r="G53" i="25" s="1"/>
  <c r="X63" i="24" l="1"/>
  <c r="BW18" i="25"/>
  <c r="BX18" i="25" s="1"/>
  <c r="G18" i="25" s="1"/>
  <c r="X93" i="18"/>
  <c r="BE7" i="25"/>
  <c r="BF7" i="25" s="1"/>
  <c r="X89" i="17"/>
  <c r="X90" i="17" s="1"/>
  <c r="BB12" i="25"/>
  <c r="BC12" i="25" s="1"/>
  <c r="G12" i="25" s="1"/>
  <c r="X83" i="8"/>
  <c r="AA7" i="25"/>
  <c r="AB7" i="25" s="1"/>
  <c r="Y90" i="9"/>
  <c r="AD21" i="25"/>
  <c r="AE21" i="25" s="1"/>
  <c r="G21" i="25" s="1"/>
  <c r="X64" i="24" l="1"/>
  <c r="X65" i="24" s="1"/>
  <c r="X66" i="24" s="1"/>
  <c r="X67" i="24" s="1"/>
  <c r="X68" i="24" s="1"/>
  <c r="X69" i="24" s="1"/>
  <c r="X70" i="24" s="1"/>
  <c r="X71" i="24" s="1"/>
  <c r="X72" i="24" s="1"/>
  <c r="X73" i="24" s="1"/>
  <c r="X74" i="24" s="1"/>
  <c r="X75" i="24" s="1"/>
  <c r="X76" i="24" s="1"/>
  <c r="X77" i="24" s="1"/>
  <c r="X78" i="24" s="1"/>
  <c r="X79" i="24" s="1"/>
  <c r="X80" i="24" s="1"/>
  <c r="X81" i="24" s="1"/>
  <c r="X82" i="24" s="1"/>
  <c r="X83" i="24" s="1"/>
  <c r="X84" i="24" s="1"/>
  <c r="X85" i="24" s="1"/>
  <c r="X86" i="24" s="1"/>
  <c r="X87" i="24" s="1"/>
  <c r="X88" i="24" s="1"/>
  <c r="X89" i="24" s="1"/>
  <c r="X90" i="24" s="1"/>
  <c r="X91" i="24" s="1"/>
  <c r="X92" i="24" s="1"/>
  <c r="X93" i="24" s="1"/>
  <c r="X94" i="24" s="1"/>
  <c r="X95" i="24" s="1"/>
  <c r="X96" i="24" s="1"/>
  <c r="X97" i="24" s="1"/>
  <c r="X98" i="24" s="1"/>
  <c r="X99" i="24" s="1"/>
  <c r="X100" i="24" s="1"/>
  <c r="X101" i="24" s="1"/>
  <c r="X102" i="24" s="1"/>
  <c r="X103" i="24" s="1"/>
  <c r="X104" i="24" s="1"/>
  <c r="X105" i="24" s="1"/>
  <c r="X106" i="24" s="1"/>
  <c r="X107" i="24" s="1"/>
  <c r="X108" i="24" s="1"/>
  <c r="X109" i="24" s="1"/>
  <c r="X110" i="24" s="1"/>
  <c r="X111" i="24" s="1"/>
  <c r="X112" i="24" s="1"/>
  <c r="X113" i="24" s="1"/>
  <c r="X114" i="24" s="1"/>
  <c r="X115" i="24" s="1"/>
  <c r="X116" i="24" s="1"/>
  <c r="X117" i="24" s="1"/>
  <c r="X118" i="24" s="1"/>
  <c r="X119" i="24" s="1"/>
  <c r="X120" i="24" s="1"/>
  <c r="X121" i="24" s="1"/>
  <c r="X122" i="24" s="1"/>
  <c r="X123" i="24" s="1"/>
  <c r="X124" i="24" s="1"/>
  <c r="X125" i="24" s="1"/>
  <c r="X126" i="24" s="1"/>
  <c r="X127" i="24" s="1"/>
  <c r="X128" i="24" s="1"/>
  <c r="X129" i="24" s="1"/>
  <c r="X130" i="24" s="1"/>
  <c r="X131" i="24" s="1"/>
  <c r="X132" i="24" s="1"/>
  <c r="X133" i="24" s="1"/>
  <c r="X134" i="24" s="1"/>
  <c r="X135" i="24" s="1"/>
  <c r="X136" i="24" s="1"/>
  <c r="X137" i="24" s="1"/>
  <c r="X138" i="24" s="1"/>
  <c r="X139" i="24" s="1"/>
  <c r="X140" i="24" s="1"/>
  <c r="X141" i="24" s="1"/>
  <c r="X142" i="24" s="1"/>
  <c r="X143" i="24" s="1"/>
  <c r="X144" i="24" s="1"/>
  <c r="X145" i="24" s="1"/>
  <c r="X146" i="24" s="1"/>
  <c r="X147" i="24" s="1"/>
  <c r="X148" i="24" s="1"/>
  <c r="X149" i="24" s="1"/>
  <c r="X150" i="24" s="1"/>
  <c r="X151" i="24" s="1"/>
  <c r="X152" i="24" s="1"/>
  <c r="X153" i="24" s="1"/>
  <c r="X154" i="24" s="1"/>
  <c r="X155" i="24" s="1"/>
  <c r="X156" i="24" s="1"/>
  <c r="X157" i="24" s="1"/>
  <c r="X158" i="24" s="1"/>
  <c r="X159" i="24" s="1"/>
  <c r="X160" i="24" s="1"/>
  <c r="X161" i="24" s="1"/>
  <c r="X162" i="24" s="1"/>
  <c r="X163" i="24" s="1"/>
  <c r="X164" i="24" s="1"/>
  <c r="X165" i="24" s="1"/>
  <c r="X166" i="24" s="1"/>
  <c r="X167" i="24" s="1"/>
  <c r="X168" i="24" s="1"/>
  <c r="X169" i="24" s="1"/>
  <c r="X170" i="24" s="1"/>
  <c r="X171" i="24" s="1"/>
  <c r="X172" i="24" s="1"/>
  <c r="X173" i="24" s="1"/>
  <c r="X174" i="24" s="1"/>
  <c r="X175" i="24" s="1"/>
  <c r="X176" i="24" s="1"/>
  <c r="X177" i="24" s="1"/>
  <c r="X178" i="24" s="1"/>
  <c r="X179" i="24" s="1"/>
  <c r="X180" i="24" s="1"/>
  <c r="X181" i="24" s="1"/>
  <c r="X182" i="24" s="1"/>
  <c r="X183" i="24" s="1"/>
  <c r="X184" i="24" s="1"/>
  <c r="X185" i="24" s="1"/>
  <c r="X186" i="24" s="1"/>
  <c r="X187" i="24" s="1"/>
  <c r="X188" i="24" s="1"/>
  <c r="X189" i="24" s="1"/>
  <c r="X190" i="24" s="1"/>
  <c r="X191" i="24" s="1"/>
  <c r="X192" i="24" s="1"/>
  <c r="X193" i="24" s="1"/>
  <c r="X194" i="24" s="1"/>
  <c r="X195" i="24" s="1"/>
  <c r="X196" i="24" s="1"/>
  <c r="X197" i="24" s="1"/>
  <c r="X198" i="24" s="1"/>
  <c r="X199" i="24" s="1"/>
  <c r="X200" i="24" s="1"/>
  <c r="X201" i="24" s="1"/>
  <c r="BW9" i="25"/>
  <c r="BX9" i="25" s="1"/>
  <c r="G7" i="25"/>
  <c r="X94" i="18"/>
  <c r="X95" i="18" s="1"/>
  <c r="X96" i="18" s="1"/>
  <c r="X97" i="18" s="1"/>
  <c r="X98" i="18" s="1"/>
  <c r="X99" i="18" s="1"/>
  <c r="X100" i="18" s="1"/>
  <c r="X101" i="18" s="1"/>
  <c r="X102" i="18" s="1"/>
  <c r="X103" i="18" s="1"/>
  <c r="X104" i="18" s="1"/>
  <c r="X105" i="18" s="1"/>
  <c r="X106" i="18" s="1"/>
  <c r="X107" i="18" s="1"/>
  <c r="X108" i="18" s="1"/>
  <c r="X109" i="18" s="1"/>
  <c r="X110" i="18" s="1"/>
  <c r="X111" i="18" s="1"/>
  <c r="X112" i="18" s="1"/>
  <c r="X113" i="18" s="1"/>
  <c r="X114" i="18" s="1"/>
  <c r="X115" i="18" s="1"/>
  <c r="X116" i="18" s="1"/>
  <c r="X117" i="18" s="1"/>
  <c r="X118" i="18" s="1"/>
  <c r="X119" i="18" s="1"/>
  <c r="X120" i="18" s="1"/>
  <c r="X121" i="18" s="1"/>
  <c r="X122" i="18" s="1"/>
  <c r="X123" i="18" s="1"/>
  <c r="X124" i="18" s="1"/>
  <c r="X125" i="18" s="1"/>
  <c r="X126" i="18" s="1"/>
  <c r="X127" i="18" s="1"/>
  <c r="X128" i="18" s="1"/>
  <c r="X129" i="18" s="1"/>
  <c r="X130" i="18" s="1"/>
  <c r="X131" i="18" s="1"/>
  <c r="X132" i="18" s="1"/>
  <c r="X133" i="18" s="1"/>
  <c r="X134" i="18" s="1"/>
  <c r="X135" i="18" s="1"/>
  <c r="X136" i="18" s="1"/>
  <c r="X137" i="18" s="1"/>
  <c r="X138" i="18" s="1"/>
  <c r="X139" i="18" s="1"/>
  <c r="X140" i="18" s="1"/>
  <c r="X141" i="18" s="1"/>
  <c r="X142" i="18" s="1"/>
  <c r="X143" i="18" s="1"/>
  <c r="X144" i="18" s="1"/>
  <c r="X145" i="18" s="1"/>
  <c r="X146" i="18" s="1"/>
  <c r="X147" i="18" s="1"/>
  <c r="X148" i="18" s="1"/>
  <c r="X149" i="18" s="1"/>
  <c r="X150" i="18" s="1"/>
  <c r="X151" i="18" s="1"/>
  <c r="X152" i="18" s="1"/>
  <c r="X153" i="18" s="1"/>
  <c r="X154" i="18" s="1"/>
  <c r="X155" i="18" s="1"/>
  <c r="X156" i="18" s="1"/>
  <c r="X157" i="18" s="1"/>
  <c r="X158" i="18" s="1"/>
  <c r="X159" i="18" s="1"/>
  <c r="X160" i="18" s="1"/>
  <c r="X161" i="18" s="1"/>
  <c r="X162" i="18" s="1"/>
  <c r="X163" i="18" s="1"/>
  <c r="X164" i="18" s="1"/>
  <c r="X165" i="18" s="1"/>
  <c r="X166" i="18" s="1"/>
  <c r="X167" i="18" s="1"/>
  <c r="X168" i="18" s="1"/>
  <c r="X169" i="18" s="1"/>
  <c r="X170" i="18" s="1"/>
  <c r="X171" i="18" s="1"/>
  <c r="X172" i="18" s="1"/>
  <c r="X173" i="18" s="1"/>
  <c r="X174" i="18" s="1"/>
  <c r="X175" i="18" s="1"/>
  <c r="X176" i="18" s="1"/>
  <c r="X177" i="18" s="1"/>
  <c r="X178" i="18" s="1"/>
  <c r="X179" i="18" s="1"/>
  <c r="X180" i="18" s="1"/>
  <c r="X181" i="18" s="1"/>
  <c r="X182" i="18" s="1"/>
  <c r="X183" i="18" s="1"/>
  <c r="X184" i="18" s="1"/>
  <c r="X185" i="18" s="1"/>
  <c r="X186" i="18" s="1"/>
  <c r="X187" i="18" s="1"/>
  <c r="X188" i="18" s="1"/>
  <c r="X189" i="18" s="1"/>
  <c r="X190" i="18" s="1"/>
  <c r="X191" i="18" s="1"/>
  <c r="X192" i="18" s="1"/>
  <c r="X193" i="18" s="1"/>
  <c r="X194" i="18" s="1"/>
  <c r="X195" i="18" s="1"/>
  <c r="X196" i="18" s="1"/>
  <c r="X197" i="18" s="1"/>
  <c r="X198" i="18" s="1"/>
  <c r="X199" i="18" s="1"/>
  <c r="X200" i="18" s="1"/>
  <c r="X201" i="18" s="1"/>
  <c r="BE6" i="25"/>
  <c r="BF6" i="25" s="1"/>
  <c r="G6" i="25" s="1"/>
  <c r="X91" i="17"/>
  <c r="X92" i="17" s="1"/>
  <c r="X93" i="17" s="1"/>
  <c r="X94" i="17" s="1"/>
  <c r="BB9" i="25"/>
  <c r="BC9" i="25" s="1"/>
  <c r="G9" i="25" s="1"/>
  <c r="Y91" i="9"/>
  <c r="AD10" i="25" s="1"/>
  <c r="AE10" i="25" s="1"/>
  <c r="G10" i="25" s="1"/>
  <c r="AD49" i="25"/>
  <c r="AE49" i="25" s="1"/>
  <c r="G49" i="25" s="1"/>
  <c r="X84" i="8"/>
  <c r="X85" i="8" s="1"/>
  <c r="X86" i="8" s="1"/>
  <c r="X87" i="8" s="1"/>
  <c r="X88" i="8" s="1"/>
  <c r="X89" i="8" s="1"/>
  <c r="X90" i="8" s="1"/>
  <c r="X91" i="8" s="1"/>
  <c r="X92" i="8" s="1"/>
  <c r="X93" i="8" s="1"/>
  <c r="X94" i="8" s="1"/>
  <c r="X95" i="8" s="1"/>
  <c r="X96" i="8" s="1"/>
  <c r="X97" i="8" s="1"/>
  <c r="X98" i="8" s="1"/>
  <c r="X99" i="8" s="1"/>
  <c r="X100" i="8" s="1"/>
  <c r="X101" i="8" s="1"/>
  <c r="X102" i="8" s="1"/>
  <c r="X103" i="8" s="1"/>
  <c r="X104" i="8" s="1"/>
  <c r="X105" i="8" s="1"/>
  <c r="X106" i="8" s="1"/>
  <c r="X107" i="8" s="1"/>
  <c r="X108" i="8" s="1"/>
  <c r="X109" i="8" s="1"/>
  <c r="X110" i="8" s="1"/>
  <c r="X111" i="8" s="1"/>
  <c r="X112" i="8" s="1"/>
  <c r="X113" i="8" s="1"/>
  <c r="X114" i="8" s="1"/>
  <c r="X115" i="8" s="1"/>
  <c r="X116" i="8" s="1"/>
  <c r="X117" i="8" s="1"/>
  <c r="X118" i="8" s="1"/>
  <c r="X119" i="8" s="1"/>
  <c r="X120" i="8" s="1"/>
  <c r="X121" i="8" s="1"/>
  <c r="X122" i="8" s="1"/>
  <c r="X123" i="8" s="1"/>
  <c r="X124" i="8" s="1"/>
  <c r="X125" i="8" s="1"/>
  <c r="X126" i="8" s="1"/>
  <c r="X127" i="8" s="1"/>
  <c r="X128" i="8" s="1"/>
  <c r="X129" i="8" s="1"/>
  <c r="X130" i="8" s="1"/>
  <c r="X131" i="8" s="1"/>
  <c r="X132" i="8" s="1"/>
  <c r="X133" i="8" s="1"/>
  <c r="X134" i="8" s="1"/>
  <c r="X135" i="8" s="1"/>
  <c r="X136" i="8" s="1"/>
  <c r="X137" i="8" s="1"/>
  <c r="X138" i="8" s="1"/>
  <c r="X139" i="8" s="1"/>
  <c r="X140" i="8" s="1"/>
  <c r="X141" i="8" s="1"/>
  <c r="X142" i="8" s="1"/>
  <c r="X143" i="8" s="1"/>
  <c r="X144" i="8" s="1"/>
  <c r="X145" i="8" s="1"/>
  <c r="X146" i="8" s="1"/>
  <c r="X147" i="8" s="1"/>
  <c r="X148" i="8" s="1"/>
  <c r="X149" i="8" s="1"/>
  <c r="X150" i="8" s="1"/>
  <c r="X151" i="8" s="1"/>
  <c r="X152" i="8" s="1"/>
  <c r="X153" i="8" s="1"/>
  <c r="X154" i="8" s="1"/>
  <c r="X155" i="8" s="1"/>
  <c r="X156" i="8" s="1"/>
  <c r="X157" i="8" s="1"/>
  <c r="X158" i="8" s="1"/>
  <c r="X159" i="8" s="1"/>
  <c r="X160" i="8" s="1"/>
  <c r="X161" i="8" s="1"/>
  <c r="X162" i="8" s="1"/>
  <c r="X163" i="8" s="1"/>
  <c r="X164" i="8" s="1"/>
  <c r="X165" i="8" s="1"/>
  <c r="X166" i="8" s="1"/>
  <c r="X167" i="8" s="1"/>
  <c r="X168" i="8" s="1"/>
  <c r="X169" i="8" s="1"/>
  <c r="X170" i="8" s="1"/>
  <c r="X171" i="8" s="1"/>
  <c r="X172" i="8" s="1"/>
  <c r="X173" i="8" s="1"/>
  <c r="X174" i="8" s="1"/>
  <c r="X175" i="8" s="1"/>
  <c r="X176" i="8" s="1"/>
  <c r="X177" i="8" s="1"/>
  <c r="X178" i="8" s="1"/>
  <c r="X179" i="8" s="1"/>
  <c r="X180" i="8" s="1"/>
  <c r="X181" i="8" s="1"/>
  <c r="X182" i="8" s="1"/>
  <c r="X183" i="8" s="1"/>
  <c r="X184" i="8" s="1"/>
  <c r="X185" i="8" s="1"/>
  <c r="X186" i="8" s="1"/>
  <c r="X187" i="8" s="1"/>
  <c r="X188" i="8" s="1"/>
  <c r="X189" i="8" s="1"/>
  <c r="X190" i="8" s="1"/>
  <c r="X191" i="8" s="1"/>
  <c r="X192" i="8" s="1"/>
  <c r="X193" i="8" s="1"/>
  <c r="X194" i="8" s="1"/>
  <c r="X195" i="8" s="1"/>
  <c r="X196" i="8" s="1"/>
  <c r="X197" i="8" s="1"/>
  <c r="X198" i="8" s="1"/>
  <c r="X199" i="8" s="1"/>
  <c r="X200" i="8" s="1"/>
  <c r="X201" i="8" s="1"/>
  <c r="AA8" i="25"/>
  <c r="AB8" i="25" s="1"/>
  <c r="Y92" i="9"/>
  <c r="X95" i="17" l="1"/>
  <c r="X96" i="17" s="1"/>
  <c r="X97" i="17" s="1"/>
  <c r="X98" i="17" s="1"/>
  <c r="BB5" i="25"/>
  <c r="BC5" i="25" s="1"/>
  <c r="G5" i="25" s="1"/>
  <c r="Y93" i="9"/>
  <c r="Y94" i="9" s="1"/>
  <c r="Y95" i="9" s="1"/>
  <c r="Y96" i="9" s="1"/>
  <c r="Y97" i="9" s="1"/>
  <c r="Y98" i="9" s="1"/>
  <c r="Y99" i="9" s="1"/>
  <c r="Y100" i="9" s="1"/>
  <c r="Y101" i="9" s="1"/>
  <c r="Y102" i="9" s="1"/>
  <c r="Y103" i="9" s="1"/>
  <c r="Y104" i="9" s="1"/>
  <c r="Y105" i="9" s="1"/>
  <c r="Y106" i="9" s="1"/>
  <c r="Y107" i="9" s="1"/>
  <c r="Y108" i="9" s="1"/>
  <c r="Y109" i="9" s="1"/>
  <c r="Y110" i="9" s="1"/>
  <c r="Y111" i="9" s="1"/>
  <c r="Y112" i="9" s="1"/>
  <c r="Y113" i="9" s="1"/>
  <c r="Y114" i="9" s="1"/>
  <c r="Y115" i="9" s="1"/>
  <c r="Y116" i="9" s="1"/>
  <c r="Y117" i="9" s="1"/>
  <c r="Y118" i="9" s="1"/>
  <c r="Y119" i="9" s="1"/>
  <c r="Y120" i="9" s="1"/>
  <c r="Y121" i="9" s="1"/>
  <c r="Y122" i="9" s="1"/>
  <c r="Y123" i="9" s="1"/>
  <c r="Y124" i="9" s="1"/>
  <c r="Y125" i="9" s="1"/>
  <c r="Y126" i="9" s="1"/>
  <c r="Y127" i="9" s="1"/>
  <c r="Y128" i="9" s="1"/>
  <c r="Y129" i="9" s="1"/>
  <c r="Y130" i="9" s="1"/>
  <c r="Y131" i="9" s="1"/>
  <c r="Y132" i="9" s="1"/>
  <c r="Y133" i="9" s="1"/>
  <c r="Y134" i="9" s="1"/>
  <c r="Y135" i="9" s="1"/>
  <c r="Y136" i="9" s="1"/>
  <c r="Y137" i="9" s="1"/>
  <c r="Y138" i="9" s="1"/>
  <c r="Y139" i="9" s="1"/>
  <c r="Y140" i="9" s="1"/>
  <c r="Y141" i="9" s="1"/>
  <c r="Y142" i="9" s="1"/>
  <c r="Y143" i="9" s="1"/>
  <c r="Y144" i="9" s="1"/>
  <c r="Y145" i="9" s="1"/>
  <c r="Y146" i="9" s="1"/>
  <c r="Y147" i="9" s="1"/>
  <c r="Y148" i="9" s="1"/>
  <c r="Y149" i="9" s="1"/>
  <c r="Y150" i="9" s="1"/>
  <c r="Y151" i="9" s="1"/>
  <c r="Y152" i="9" s="1"/>
  <c r="Y153" i="9" s="1"/>
  <c r="Y154" i="9" s="1"/>
  <c r="Y155" i="9" s="1"/>
  <c r="Y156" i="9" s="1"/>
  <c r="Y157" i="9" s="1"/>
  <c r="Y158" i="9" s="1"/>
  <c r="Y159" i="9" s="1"/>
  <c r="Y160" i="9" s="1"/>
  <c r="Y161" i="9" s="1"/>
  <c r="Y162" i="9" s="1"/>
  <c r="Y163" i="9" s="1"/>
  <c r="Y164" i="9" s="1"/>
  <c r="Y165" i="9" s="1"/>
  <c r="Y166" i="9" s="1"/>
  <c r="Y167" i="9" s="1"/>
  <c r="Y168" i="9" s="1"/>
  <c r="Y169" i="9" s="1"/>
  <c r="Y170" i="9" s="1"/>
  <c r="Y171" i="9" s="1"/>
  <c r="Y172" i="9" s="1"/>
  <c r="Y173" i="9" s="1"/>
  <c r="Y174" i="9" s="1"/>
  <c r="Y175" i="9" s="1"/>
  <c r="Y176" i="9" s="1"/>
  <c r="Y177" i="9" s="1"/>
  <c r="Y178" i="9" s="1"/>
  <c r="Y179" i="9" s="1"/>
  <c r="Y180" i="9" s="1"/>
  <c r="Y181" i="9" s="1"/>
  <c r="Y182" i="9" s="1"/>
  <c r="Y183" i="9" s="1"/>
  <c r="Y184" i="9" s="1"/>
  <c r="Y185" i="9" s="1"/>
  <c r="Y186" i="9" s="1"/>
  <c r="Y187" i="9" s="1"/>
  <c r="Y188" i="9" s="1"/>
  <c r="Y189" i="9" s="1"/>
  <c r="Y190" i="9" s="1"/>
  <c r="Y191" i="9" s="1"/>
  <c r="Y192" i="9" s="1"/>
  <c r="Y193" i="9" s="1"/>
  <c r="Y194" i="9" s="1"/>
  <c r="Y195" i="9" s="1"/>
  <c r="Y196" i="9" s="1"/>
  <c r="Y197" i="9" s="1"/>
  <c r="Y198" i="9" s="1"/>
  <c r="Y199" i="9" s="1"/>
  <c r="Y200" i="9" s="1"/>
  <c r="Y201" i="9" s="1"/>
  <c r="AD22" i="25"/>
  <c r="AE22" i="25" s="1"/>
  <c r="G22" i="25" s="1"/>
  <c r="X99" i="17" l="1"/>
  <c r="X100" i="17" s="1"/>
  <c r="X101" i="17" s="1"/>
  <c r="X102" i="17" s="1"/>
  <c r="X103" i="17" s="1"/>
  <c r="X104" i="17" s="1"/>
  <c r="X105" i="17" s="1"/>
  <c r="X106" i="17" s="1"/>
  <c r="X107" i="17" s="1"/>
  <c r="X108" i="17" s="1"/>
  <c r="X109" i="17" s="1"/>
  <c r="X110" i="17" s="1"/>
  <c r="X111" i="17" s="1"/>
  <c r="X112" i="17" s="1"/>
  <c r="X113" i="17" s="1"/>
  <c r="X114" i="17" s="1"/>
  <c r="X115" i="17" s="1"/>
  <c r="X116" i="17" s="1"/>
  <c r="X117" i="17" s="1"/>
  <c r="X118" i="17" s="1"/>
  <c r="X119" i="17" s="1"/>
  <c r="X120" i="17" s="1"/>
  <c r="X121" i="17" s="1"/>
  <c r="X122" i="17" s="1"/>
  <c r="X123" i="17" s="1"/>
  <c r="X124" i="17" s="1"/>
  <c r="X125" i="17" s="1"/>
  <c r="X126" i="17" s="1"/>
  <c r="X127" i="17" s="1"/>
  <c r="X128" i="17" s="1"/>
  <c r="X129" i="17" s="1"/>
  <c r="X130" i="17" s="1"/>
  <c r="X131" i="17" s="1"/>
  <c r="X132" i="17" s="1"/>
  <c r="X133" i="17" s="1"/>
  <c r="X134" i="17" s="1"/>
  <c r="X135" i="17" s="1"/>
  <c r="X136" i="17" s="1"/>
  <c r="X137" i="17" s="1"/>
  <c r="X138" i="17" s="1"/>
  <c r="X139" i="17" s="1"/>
  <c r="X140" i="17" s="1"/>
  <c r="X141" i="17" s="1"/>
  <c r="X142" i="17" s="1"/>
  <c r="X143" i="17" s="1"/>
  <c r="X144" i="17" s="1"/>
  <c r="X145" i="17" s="1"/>
  <c r="X146" i="17" s="1"/>
  <c r="X147" i="17" s="1"/>
  <c r="X148" i="17" s="1"/>
  <c r="X149" i="17" s="1"/>
  <c r="X150" i="17" s="1"/>
  <c r="X151" i="17" s="1"/>
  <c r="X152" i="17" s="1"/>
  <c r="X153" i="17" s="1"/>
  <c r="X154" i="17" s="1"/>
  <c r="X155" i="17" s="1"/>
  <c r="X156" i="17" s="1"/>
  <c r="X157" i="17" s="1"/>
  <c r="X158" i="17" s="1"/>
  <c r="X159" i="17" s="1"/>
  <c r="X160" i="17" s="1"/>
  <c r="X161" i="17" s="1"/>
  <c r="X162" i="17" s="1"/>
  <c r="X163" i="17" s="1"/>
  <c r="X164" i="17" s="1"/>
  <c r="X165" i="17" s="1"/>
  <c r="X166" i="17" s="1"/>
  <c r="X167" i="17" s="1"/>
  <c r="X168" i="17" s="1"/>
  <c r="X169" i="17" s="1"/>
  <c r="X170" i="17" s="1"/>
  <c r="X171" i="17" s="1"/>
  <c r="X172" i="17" s="1"/>
  <c r="X173" i="17" s="1"/>
  <c r="X174" i="17" s="1"/>
  <c r="X175" i="17" s="1"/>
  <c r="X176" i="17" s="1"/>
  <c r="X177" i="17" s="1"/>
  <c r="X178" i="17" s="1"/>
  <c r="X179" i="17" s="1"/>
  <c r="X180" i="17" s="1"/>
  <c r="X181" i="17" s="1"/>
  <c r="X182" i="17" s="1"/>
  <c r="X183" i="17" s="1"/>
  <c r="X184" i="17" s="1"/>
  <c r="X185" i="17" s="1"/>
  <c r="X186" i="17" s="1"/>
  <c r="X187" i="17" s="1"/>
  <c r="X188" i="17" s="1"/>
  <c r="X189" i="17" s="1"/>
  <c r="X190" i="17" s="1"/>
  <c r="X191" i="17" s="1"/>
  <c r="X192" i="17" s="1"/>
  <c r="X193" i="17" s="1"/>
  <c r="X194" i="17" s="1"/>
  <c r="X195" i="17" s="1"/>
  <c r="X196" i="17" s="1"/>
  <c r="X197" i="17" s="1"/>
  <c r="X198" i="17" s="1"/>
  <c r="X199" i="17" s="1"/>
  <c r="X200" i="17" s="1"/>
  <c r="X201" i="17" s="1"/>
  <c r="BB8" i="25"/>
  <c r="BC8" i="25" s="1"/>
  <c r="G8" i="25" s="1"/>
</calcChain>
</file>

<file path=xl/connections.xml><?xml version="1.0" encoding="utf-8"?>
<connections xmlns="http://schemas.openxmlformats.org/spreadsheetml/2006/main">
  <connection id="1" name="c466" type="4" refreshedVersion="4" background="1" saveData="1">
    <webPr sourceData="1" parsePre="1" consecutive="1" xl2000="1" url="http://bcalpine.com/results/FIS-Fix/?Codex=466" htmlTables="1">
      <tables count="1">
        <x v="4"/>
      </tables>
    </webPr>
  </connection>
  <connection id="2" name="c467" type="4" refreshedVersion="4" background="1" saveData="1">
    <webPr sourceData="1" parsePre="1" consecutive="1" xl2000="1" url="http://bcalpine.com/results/FIS-Fix/?Codex=467" htmlTables="1">
      <tables count="1">
        <x v="4"/>
      </tables>
    </webPr>
  </connection>
  <connection id="3" name="c481" type="4" refreshedVersion="4" background="1" saveData="1">
    <webPr sourceData="1" parsePre="1" consecutive="1" xl2000="1" url="http://bcalpine.com/results/FIS-Fix/?Codex=481" htmlTables="1">
      <tables count="1">
        <x v="4"/>
      </tables>
    </webPr>
  </connection>
  <connection id="4" name="c482" type="4" refreshedVersion="4" background="1" saveData="1">
    <webPr sourceData="1" parsePre="1" consecutive="1" xl2000="1" url="http://bcalpine.com/results/FIS-Fix/?Codex=482" htmlTables="1">
      <tables count="1">
        <x v="4"/>
      </tables>
    </webPr>
  </connection>
  <connection id="5" name="c483" type="4" refreshedVersion="4" background="1" saveData="1">
    <webPr sourceData="1" parsePre="1" consecutive="1" xl2000="1" url="http://bcalpine.com/results/FIS-Fix/?Codex=483" htmlTables="1">
      <tables count="1">
        <x v="4"/>
      </tables>
    </webPr>
  </connection>
  <connection id="6" name="c484" type="4" refreshedVersion="4" background="1" saveData="1">
    <webPr sourceData="1" parsePre="1" consecutive="1" xl2000="1" url="http://bcalpine.com/results/FIS-Fix/?Codex=484" htmlTables="1">
      <tables count="1">
        <x v="4"/>
      </tables>
    </webPr>
  </connection>
  <connection id="7" name="c511" type="4" refreshedVersion="4" background="1" saveData="1">
    <webPr sourceData="1" parsePre="1" consecutive="1" xl2000="1" url="http://bcalpine.com/results/FIS-Fix/?Codex=511" htmlTables="1">
      <tables count="1">
        <x v="4"/>
      </tables>
    </webPr>
  </connection>
  <connection id="8" name="c512" type="4" refreshedVersion="4" background="1" saveData="1">
    <webPr sourceData="1" parsePre="1" consecutive="1" xl2000="1" url="http://bcalpine.com/results/FIS-Fix/?Codex=512" htmlTables="1">
      <tables count="1">
        <x v="4"/>
      </tables>
    </webPr>
  </connection>
  <connection id="9" name="c515" type="4" refreshedVersion="4" background="1" saveData="1">
    <webPr sourceData="1" parsePre="1" consecutive="1" xl2000="1" url="http://bcalpine.com/results/FIS-Fix/?Codex=515" htmlTables="1">
      <tables count="1">
        <x v="4"/>
      </tables>
    </webPr>
  </connection>
  <connection id="10" name="c518" type="4" refreshedVersion="4" background="1" saveData="1">
    <webPr sourceData="1" parsePre="1" consecutive="1" xl2000="1" url="http://bcalpine.com/results/FIS-Fix/?Codex=518" htmlTables="1">
      <tables count="1">
        <x v="4"/>
      </tables>
    </webPr>
  </connection>
  <connection id="11" name="c519" type="4" refreshedVersion="4" background="1" saveData="1">
    <webPr sourceData="1" parsePre="1" consecutive="1" xl2000="1" url="http://bcalpine.com/results/FIS-Fix/?Codex=519" htmlTables="1">
      <tables count="1">
        <x v="4"/>
      </tables>
    </webPr>
  </connection>
  <connection id="12" name="c554" type="4" refreshedVersion="4" background="1" saveData="1">
    <webPr sourceData="1" parsePre="1" consecutive="1" xl2000="1" url="http://bcalpine.com/results/FIS-Fix/?Codex=554" htmlTables="1">
      <tables count="1">
        <x v="4"/>
      </tables>
    </webPr>
  </connection>
  <connection id="13" name="c557" type="4" refreshedVersion="4" background="1" saveData="1">
    <webPr sourceData="1" parsePre="1" consecutive="1" xl2000="1" url="http://bcalpine.com/results/FIS-Fix/?Codex=557" htmlTables="1">
      <tables count="1">
        <x v="4"/>
      </tables>
    </webPr>
  </connection>
  <connection id="14" name="c558" type="4" refreshedVersion="4" background="1" saveData="1">
    <webPr sourceData="1" parsePre="1" consecutive="1" xl2000="1" url="http://bcalpine.com/results/FIS-Fix/?Codex=558" htmlTables="1">
      <tables count="1">
        <x v="4"/>
      </tables>
    </webPr>
  </connection>
  <connection id="15" name="c559" type="4" refreshedVersion="4" background="1" saveData="1">
    <webPr sourceData="1" parsePre="1" consecutive="1" xl2000="1" url="http://bcalpine.com/results/FIS-Fix/?Codex=559" htmlTables="1">
      <tables count="1">
        <x v="4"/>
      </tables>
    </webPr>
  </connection>
  <connection id="16" name="c584" type="4" refreshedVersion="4" background="1" saveData="1">
    <webPr sourceData="1" parsePre="1" consecutive="1" xl2000="1" url="http://bcalpine.com/results/FIS-Fix/?Codex=584" htmlTables="1">
      <tables count="1">
        <x v="4"/>
      </tables>
    </webPr>
  </connection>
  <connection id="17" name="c585" type="4" refreshedVersion="4" background="1" saveData="1">
    <webPr sourceData="1" parsePre="1" consecutive="1" xl2000="1" url="http://bcalpine.com/results/FIS-Fix/?Codex=585" htmlTables="1">
      <tables count="1">
        <x v="4"/>
      </tables>
    </webPr>
  </connection>
  <connection id="18" name="c586" type="4" refreshedVersion="4" background="1" saveData="1">
    <webPr sourceData="1" parsePre="1" consecutive="1" xl2000="1" url="http://bcalpine.com/results/FIS-Fix/?Codex=586" htmlTables="1">
      <tables count="1">
        <x v="4"/>
      </tables>
    </webPr>
  </connection>
  <connection id="19" name="c587" type="4" refreshedVersion="4" background="1" saveData="1">
    <webPr sourceData="1" parsePre="1" consecutive="1" xl2000="1" url="http://bcalpine.com/results/FIS-Fix/?Codex=587" htmlTables="1">
      <tables count="1">
        <x v="4"/>
      </tables>
    </webPr>
  </connection>
  <connection id="20" name="c588" type="4" refreshedVersion="4" background="1" saveData="1">
    <webPr sourceData="1" parsePre="1" consecutive="1" xl2000="1" url="http://bcalpine.com/results/FIS-Fix/?Codex=588" htmlTables="1">
      <tables count="1">
        <x v="4"/>
      </tables>
    </webPr>
  </connection>
  <connection id="21" name="c589" type="4" refreshedVersion="4" background="1" saveData="1">
    <webPr sourceData="1" parsePre="1" consecutive="1" xl2000="1" url="http://bcalpine.com/results/FIS-Fix/?Codex=589" htmlTables="1">
      <tables count="1">
        <x v="4"/>
      </tables>
    </webPr>
  </connection>
  <connection id="22" name="c590" type="4" refreshedVersion="4" background="1" saveData="1">
    <webPr sourceData="1" parsePre="1" consecutive="1" xl2000="1" url="http://bcalpine.com/results/FIS-Fix/?Codex=590" htmlTables="1">
      <tables count="1">
        <x v="4"/>
      </tables>
    </webPr>
  </connection>
  <connection id="23" name="c591" type="4" refreshedVersion="4" background="1" saveData="1">
    <webPr sourceData="1" parsePre="1" consecutive="1" xl2000="1" url="http://bcalpine.com/results/FIS-Fix/?Codex=591" htmlTables="1">
      <tables count="1">
        <x v="4"/>
      </tables>
    </webPr>
  </connection>
</connections>
</file>

<file path=xl/sharedStrings.xml><?xml version="1.0" encoding="utf-8"?>
<sst xmlns="http://schemas.openxmlformats.org/spreadsheetml/2006/main" count="6871" uniqueCount="2093">
  <si>
    <t>Rank</t>
  </si>
  <si>
    <t>Bib</t>
  </si>
  <si>
    <t>FIS Code</t>
  </si>
  <si>
    <t>Name</t>
  </si>
  <si>
    <t>Year</t>
  </si>
  <si>
    <t>Nation</t>
  </si>
  <si>
    <t>Run 1</t>
  </si>
  <si>
    <t>Run 2</t>
  </si>
  <si>
    <t>Total Time</t>
  </si>
  <si>
    <t>Diff.</t>
  </si>
  <si>
    <t>FIS Points</t>
  </si>
  <si>
    <t xml:space="preserve">BARWOOD Adam </t>
  </si>
  <si>
    <t xml:space="preserve">NZL </t>
  </si>
  <si>
    <t xml:space="preserve"> 1:37.09</t>
  </si>
  <si>
    <t xml:space="preserve">MCCONVILLE Patrick </t>
  </si>
  <si>
    <t xml:space="preserve">CAN </t>
  </si>
  <si>
    <t xml:space="preserve"> 1:37.71</t>
  </si>
  <si>
    <t xml:space="preserve">UNTERBERGER Dominic </t>
  </si>
  <si>
    <t xml:space="preserve"> 1:38.36</t>
  </si>
  <si>
    <t xml:space="preserve">PHILP Huston </t>
  </si>
  <si>
    <t xml:space="preserve"> 1:39.92</t>
  </si>
  <si>
    <t xml:space="preserve">BRUNEAU-BOUCHARD William </t>
  </si>
  <si>
    <t xml:space="preserve"> 1:40.08</t>
  </si>
  <si>
    <t xml:space="preserve">GREIG Rob </t>
  </si>
  <si>
    <t xml:space="preserve"> 1:40.49</t>
  </si>
  <si>
    <t xml:space="preserve">DAWSON Travis </t>
  </si>
  <si>
    <t xml:space="preserve"> 1:40.90</t>
  </si>
  <si>
    <t xml:space="preserve">LEGREE Ben </t>
  </si>
  <si>
    <t xml:space="preserve"> 1:41.01</t>
  </si>
  <si>
    <t xml:space="preserve">LYNOTT Patrick </t>
  </si>
  <si>
    <t xml:space="preserve"> 1:41.20</t>
  </si>
  <si>
    <t xml:space="preserve">HAWKINS Devon </t>
  </si>
  <si>
    <t xml:space="preserve"> 1:41.70</t>
  </si>
  <si>
    <t xml:space="preserve">LALIBERTE Felix </t>
  </si>
  <si>
    <t xml:space="preserve"> 1:42.03</t>
  </si>
  <si>
    <t xml:space="preserve">SOETAERT Michael </t>
  </si>
  <si>
    <t xml:space="preserve"> 1:42.29</t>
  </si>
  <si>
    <t xml:space="preserve">SEGER Riley </t>
  </si>
  <si>
    <t xml:space="preserve"> 1:42.44</t>
  </si>
  <si>
    <t xml:space="preserve">PARIZEAU-HAMEL Sebastien </t>
  </si>
  <si>
    <t xml:space="preserve"> 1:42.49</t>
  </si>
  <si>
    <t xml:space="preserve">TAYLOR Aaron </t>
  </si>
  <si>
    <t xml:space="preserve"> 1:42.80</t>
  </si>
  <si>
    <t xml:space="preserve">YATES Kyle </t>
  </si>
  <si>
    <t xml:space="preserve"> 1:43.02</t>
  </si>
  <si>
    <t xml:space="preserve">SMITH Mitch </t>
  </si>
  <si>
    <t xml:space="preserve"> 1:43.23</t>
  </si>
  <si>
    <t xml:space="preserve">HAWKINS Liam </t>
  </si>
  <si>
    <t xml:space="preserve"> 1:43.57</t>
  </si>
  <si>
    <t xml:space="preserve">ROBERTS A.J. </t>
  </si>
  <si>
    <t xml:space="preserve"> 1:43.66</t>
  </si>
  <si>
    <t xml:space="preserve">COOK Carson </t>
  </si>
  <si>
    <t xml:space="preserve"> 1:44.03</t>
  </si>
  <si>
    <t xml:space="preserve">PEIFFER Max </t>
  </si>
  <si>
    <t xml:space="preserve"> 1:44.72</t>
  </si>
  <si>
    <t xml:space="preserve">VAN DER VOORT Tristen </t>
  </si>
  <si>
    <t xml:space="preserve"> 1:44.88</t>
  </si>
  <si>
    <t xml:space="preserve">TKALCIC Adam </t>
  </si>
  <si>
    <t xml:space="preserve"> 1:45.28</t>
  </si>
  <si>
    <t xml:space="preserve">HOLM Marcus </t>
  </si>
  <si>
    <t xml:space="preserve"> 1:45.86</t>
  </si>
  <si>
    <t xml:space="preserve">KIRSHENBLATT Samuel </t>
  </si>
  <si>
    <t xml:space="preserve"> 1:45.87</t>
  </si>
  <si>
    <t xml:space="preserve">WALL Sam </t>
  </si>
  <si>
    <t xml:space="preserve"> 1:46.03</t>
  </si>
  <si>
    <t xml:space="preserve">ABEDA Shannon-Ogbani </t>
  </si>
  <si>
    <t xml:space="preserve">ERI </t>
  </si>
  <si>
    <t xml:space="preserve"> 1:46.49</t>
  </si>
  <si>
    <t xml:space="preserve">BERENDT Tristan </t>
  </si>
  <si>
    <t xml:space="preserve"> 1:47.32</t>
  </si>
  <si>
    <t xml:space="preserve">KIRSHENBLATT Max </t>
  </si>
  <si>
    <t xml:space="preserve"> 1:48.02</t>
  </si>
  <si>
    <t xml:space="preserve">SOROKIN Jack </t>
  </si>
  <si>
    <t xml:space="preserve"> 1:49.46</t>
  </si>
  <si>
    <t xml:space="preserve">WILSON Matthew </t>
  </si>
  <si>
    <t xml:space="preserve"> 1:49.72</t>
  </si>
  <si>
    <t xml:space="preserve">BOZHINOVSKI Luka </t>
  </si>
  <si>
    <t xml:space="preserve">MKD </t>
  </si>
  <si>
    <t xml:space="preserve"> 1:50.61</t>
  </si>
  <si>
    <t xml:space="preserve">WOODS Evan </t>
  </si>
  <si>
    <t xml:space="preserve"> 1:50.94</t>
  </si>
  <si>
    <t xml:space="preserve">HARDING Axel </t>
  </si>
  <si>
    <t xml:space="preserve"> 1:51.94</t>
  </si>
  <si>
    <t xml:space="preserve">GRAY Brody </t>
  </si>
  <si>
    <t xml:space="preserve"> 1:52.99</t>
  </si>
  <si>
    <t xml:space="preserve">SOMJI Samir </t>
  </si>
  <si>
    <t xml:space="preserve"> 1:53.35</t>
  </si>
  <si>
    <t xml:space="preserve">NAISH Liam </t>
  </si>
  <si>
    <t xml:space="preserve"> 1:54.01</t>
  </si>
  <si>
    <t xml:space="preserve">MADDISON Andreas </t>
  </si>
  <si>
    <t xml:space="preserve"> 1:54.30</t>
  </si>
  <si>
    <t xml:space="preserve">CATHERWOOD David </t>
  </si>
  <si>
    <t xml:space="preserve"> 1:55.03</t>
  </si>
  <si>
    <t xml:space="preserve">FOUAD Luke </t>
  </si>
  <si>
    <t xml:space="preserve"> 1:56.18</t>
  </si>
  <si>
    <t xml:space="preserve">WAJDA Ben </t>
  </si>
  <si>
    <t xml:space="preserve">GBR </t>
  </si>
  <si>
    <t xml:space="preserve"> 1:56.52</t>
  </si>
  <si>
    <t xml:space="preserve">GEE Griffin </t>
  </si>
  <si>
    <t xml:space="preserve"> 1:01.99</t>
  </si>
  <si>
    <t xml:space="preserve"> 2:01.28</t>
  </si>
  <si>
    <t xml:space="preserve">CARPENTER Tate </t>
  </si>
  <si>
    <t xml:space="preserve"> 1:05.13</t>
  </si>
  <si>
    <t xml:space="preserve"> 1:01.77</t>
  </si>
  <si>
    <t xml:space="preserve"> 2:06.90</t>
  </si>
  <si>
    <t>Disqualified 1st run</t>
  </si>
  <si>
    <t xml:space="preserve">ALEXANDER Cameron </t>
  </si>
  <si>
    <t>Did not finish 2nd run</t>
  </si>
  <si>
    <t xml:space="preserve">TERRY Sean </t>
  </si>
  <si>
    <t xml:space="preserve">NEWTON Thomas </t>
  </si>
  <si>
    <t xml:space="preserve">DARLING Lewis </t>
  </si>
  <si>
    <t xml:space="preserve">MILLS Aidan </t>
  </si>
  <si>
    <t xml:space="preserve">FUCIGNA Peter </t>
  </si>
  <si>
    <t xml:space="preserve">USA </t>
  </si>
  <si>
    <t xml:space="preserve">BELL Jeffrey </t>
  </si>
  <si>
    <t>Did not finish 1st run</t>
  </si>
  <si>
    <t xml:space="preserve">STARNINO Kale </t>
  </si>
  <si>
    <t xml:space="preserve">WEBSTER Ryan </t>
  </si>
  <si>
    <t xml:space="preserve">CIOCEANU Peter </t>
  </si>
  <si>
    <t xml:space="preserve">GARDINER Mitch </t>
  </si>
  <si>
    <t xml:space="preserve">OLAFSON Jonas </t>
  </si>
  <si>
    <t xml:space="preserve">WIESS Liam </t>
  </si>
  <si>
    <t xml:space="preserve">WITTSTOCK Keelan </t>
  </si>
  <si>
    <t xml:space="preserve">BEAURIVAGE Justin </t>
  </si>
  <si>
    <t xml:space="preserve">QUENNEVILLE Raphael </t>
  </si>
  <si>
    <t xml:space="preserve">KUUS Karl </t>
  </si>
  <si>
    <t xml:space="preserve">MULLIGAN Sam </t>
  </si>
  <si>
    <t xml:space="preserve">FEASEY Willis </t>
  </si>
  <si>
    <t xml:space="preserve"> 1:34.15</t>
  </si>
  <si>
    <t xml:space="preserve"> 1:35.40</t>
  </si>
  <si>
    <t xml:space="preserve"> 1:36.25</t>
  </si>
  <si>
    <t xml:space="preserve"> 1:36.78</t>
  </si>
  <si>
    <t xml:space="preserve"> 1:36.80</t>
  </si>
  <si>
    <t xml:space="preserve"> 1:36.81</t>
  </si>
  <si>
    <t xml:space="preserve"> 1:38.21</t>
  </si>
  <si>
    <t xml:space="preserve"> 1:38.44</t>
  </si>
  <si>
    <t xml:space="preserve"> 1:38.58</t>
  </si>
  <si>
    <t xml:space="preserve"> 1:38.75</t>
  </si>
  <si>
    <t xml:space="preserve"> 1:38.86</t>
  </si>
  <si>
    <t xml:space="preserve"> 1:39.30</t>
  </si>
  <si>
    <t xml:space="preserve"> 1:39.31</t>
  </si>
  <si>
    <t xml:space="preserve"> 1:40.99</t>
  </si>
  <si>
    <t xml:space="preserve"> 1:41.02</t>
  </si>
  <si>
    <t xml:space="preserve"> 1:41.75</t>
  </si>
  <si>
    <t xml:space="preserve"> 1:41.81</t>
  </si>
  <si>
    <t xml:space="preserve"> 1:43.01</t>
  </si>
  <si>
    <t xml:space="preserve"> 1:43.11</t>
  </si>
  <si>
    <t xml:space="preserve"> 1:43.62</t>
  </si>
  <si>
    <t xml:space="preserve"> 1:44.06</t>
  </si>
  <si>
    <t xml:space="preserve"> 1:44.77</t>
  </si>
  <si>
    <t xml:space="preserve"> 1:47.28</t>
  </si>
  <si>
    <t xml:space="preserve"> 1:47.42</t>
  </si>
  <si>
    <t xml:space="preserve"> 1:48.11</t>
  </si>
  <si>
    <t xml:space="preserve"> 1:48.68</t>
  </si>
  <si>
    <t xml:space="preserve"> 1:49.05</t>
  </si>
  <si>
    <t xml:space="preserve"> 1:50.37</t>
  </si>
  <si>
    <t xml:space="preserve"> 1:51.37</t>
  </si>
  <si>
    <t xml:space="preserve"> 1:51.75</t>
  </si>
  <si>
    <t xml:space="preserve"> 1:02.57</t>
  </si>
  <si>
    <t xml:space="preserve"> 1:55.30</t>
  </si>
  <si>
    <t xml:space="preserve"> 1:01.93</t>
  </si>
  <si>
    <t xml:space="preserve"> 1:00.16</t>
  </si>
  <si>
    <t xml:space="preserve"> 2:02.09</t>
  </si>
  <si>
    <t xml:space="preserve"> 1:13.48</t>
  </si>
  <si>
    <t xml:space="preserve"> 2:05.62</t>
  </si>
  <si>
    <t>Disqualified 2nd run</t>
  </si>
  <si>
    <t xml:space="preserve">READ Jeffrey </t>
  </si>
  <si>
    <t xml:space="preserve">RODES Istok </t>
  </si>
  <si>
    <t xml:space="preserve">CRO </t>
  </si>
  <si>
    <t xml:space="preserve"> 1:10.40</t>
  </si>
  <si>
    <t xml:space="preserve">KOLEGA Elias </t>
  </si>
  <si>
    <t xml:space="preserve"> 1:11.41</t>
  </si>
  <si>
    <t xml:space="preserve">READ Kevyn </t>
  </si>
  <si>
    <t xml:space="preserve"> 1:11.47</t>
  </si>
  <si>
    <t xml:space="preserve">NACIUK Anthony </t>
  </si>
  <si>
    <t xml:space="preserve"> 1:12.61</t>
  </si>
  <si>
    <t xml:space="preserve">TROW Andy </t>
  </si>
  <si>
    <t xml:space="preserve"> 1:12.75</t>
  </si>
  <si>
    <t xml:space="preserve">MCLAUGHLIN Prescott </t>
  </si>
  <si>
    <t xml:space="preserve"> 1:12.83</t>
  </si>
  <si>
    <t xml:space="preserve"> 1:12.88</t>
  </si>
  <si>
    <t xml:space="preserve">PFIFFNER Marco </t>
  </si>
  <si>
    <t xml:space="preserve">LIE </t>
  </si>
  <si>
    <t xml:space="preserve"> 1:12.95</t>
  </si>
  <si>
    <t xml:space="preserve">CRAWFORD James </t>
  </si>
  <si>
    <t xml:space="preserve"> 1:13.11</t>
  </si>
  <si>
    <t xml:space="preserve">GRASIC Martin </t>
  </si>
  <si>
    <t xml:space="preserve"> 1:13.19</t>
  </si>
  <si>
    <t xml:space="preserve"> 1:13.35</t>
  </si>
  <si>
    <t xml:space="preserve"> 1:13.54</t>
  </si>
  <si>
    <t xml:space="preserve">SULLIVAN Aleck </t>
  </si>
  <si>
    <t xml:space="preserve"> 1:13.88</t>
  </si>
  <si>
    <t xml:space="preserve">MCLAUGHLIN Brian </t>
  </si>
  <si>
    <t xml:space="preserve"> 1:14.28</t>
  </si>
  <si>
    <t xml:space="preserve"> 1:14.73</t>
  </si>
  <si>
    <t xml:space="preserve"> 1:15.00</t>
  </si>
  <si>
    <t xml:space="preserve">ALEXANDER Sean </t>
  </si>
  <si>
    <t xml:space="preserve"> 1:15.04</t>
  </si>
  <si>
    <t xml:space="preserve">KIRCHER Andrew </t>
  </si>
  <si>
    <t xml:space="preserve"> 1:15.30</t>
  </si>
  <si>
    <t xml:space="preserve"> 1:15.63</t>
  </si>
  <si>
    <t xml:space="preserve">STEFFEY George </t>
  </si>
  <si>
    <t xml:space="preserve"> 1:16.18</t>
  </si>
  <si>
    <t xml:space="preserve"> 1:16.34</t>
  </si>
  <si>
    <t xml:space="preserve">JUNEAU Tai </t>
  </si>
  <si>
    <t xml:space="preserve"> 1:16.50</t>
  </si>
  <si>
    <t xml:space="preserve"> 1:16.66</t>
  </si>
  <si>
    <t xml:space="preserve"> 1:17.32</t>
  </si>
  <si>
    <t xml:space="preserve">BERLACK Ronnie </t>
  </si>
  <si>
    <t xml:space="preserve"> 1:17.76</t>
  </si>
  <si>
    <t xml:space="preserve"> 1:18.09</t>
  </si>
  <si>
    <t xml:space="preserve">GOUGEON Jake </t>
  </si>
  <si>
    <t xml:space="preserve"> 1:18.10</t>
  </si>
  <si>
    <t xml:space="preserve"> 1:18.28</t>
  </si>
  <si>
    <t xml:space="preserve">MACEDO Michel </t>
  </si>
  <si>
    <t xml:space="preserve">BRA </t>
  </si>
  <si>
    <t xml:space="preserve"> 1:19.03</t>
  </si>
  <si>
    <t xml:space="preserve">ARMSTRONG Harrison </t>
  </si>
  <si>
    <t xml:space="preserve"> 1:20.79</t>
  </si>
  <si>
    <t xml:space="preserve">TROYER Stockton </t>
  </si>
  <si>
    <t xml:space="preserve"> 1:21.38</t>
  </si>
  <si>
    <t xml:space="preserve"> 1:21.50</t>
  </si>
  <si>
    <t xml:space="preserve"> 1:22.04</t>
  </si>
  <si>
    <t xml:space="preserve">SNYDER Will </t>
  </si>
  <si>
    <t xml:space="preserve"> 1:22.09</t>
  </si>
  <si>
    <t xml:space="preserve"> 1:22.49</t>
  </si>
  <si>
    <t xml:space="preserve"> 1:22.74</t>
  </si>
  <si>
    <t xml:space="preserve"> 1:23.54</t>
  </si>
  <si>
    <t xml:space="preserve">OSBORNE Andrew </t>
  </si>
  <si>
    <t xml:space="preserve"> 1:23.80</t>
  </si>
  <si>
    <t xml:space="preserve"> 1:24.45</t>
  </si>
  <si>
    <t xml:space="preserve"> 1:25.15</t>
  </si>
  <si>
    <t xml:space="preserve">HARLE Kole </t>
  </si>
  <si>
    <t xml:space="preserve"> 1:26.98</t>
  </si>
  <si>
    <t xml:space="preserve">NYDEGGER Shawn </t>
  </si>
  <si>
    <t xml:space="preserve"> 1:28.24</t>
  </si>
  <si>
    <t xml:space="preserve">MACNAUGHT Iain </t>
  </si>
  <si>
    <t xml:space="preserve"> 1:31.04</t>
  </si>
  <si>
    <t xml:space="preserve"> 1:32.39</t>
  </si>
  <si>
    <t xml:space="preserve">TATSUZUKI Sho </t>
  </si>
  <si>
    <t xml:space="preserve">JPN </t>
  </si>
  <si>
    <t xml:space="preserve"> 1:45.75</t>
  </si>
  <si>
    <t xml:space="preserve">HASHIMOTO Yoshiaki </t>
  </si>
  <si>
    <t xml:space="preserve"> 1:01.36</t>
  </si>
  <si>
    <t xml:space="preserve"> 1:58.28</t>
  </si>
  <si>
    <t xml:space="preserve">REININGER C Reid </t>
  </si>
  <si>
    <t xml:space="preserve">HALL Max </t>
  </si>
  <si>
    <t xml:space="preserve">DEMSCHAR Daniel </t>
  </si>
  <si>
    <t xml:space="preserve">AUS </t>
  </si>
  <si>
    <t xml:space="preserve">DEMSCHAR Dominic </t>
  </si>
  <si>
    <t>Did not start 2nd run</t>
  </si>
  <si>
    <t xml:space="preserve">MCCARTHY Trent </t>
  </si>
  <si>
    <t xml:space="preserve">STAMLER Max </t>
  </si>
  <si>
    <t>Did not start 1st run</t>
  </si>
  <si>
    <t xml:space="preserve">GERSHON Alex </t>
  </si>
  <si>
    <t xml:space="preserve">SWETTE Ford </t>
  </si>
  <si>
    <t xml:space="preserve">GOURLEY Mitch </t>
  </si>
  <si>
    <t xml:space="preserve">ELLIS Tyler </t>
  </si>
  <si>
    <t xml:space="preserve">MOE-LANGE Peter </t>
  </si>
  <si>
    <t xml:space="preserve">RENZONI Griffin </t>
  </si>
  <si>
    <t xml:space="preserve">BERNARD Simon </t>
  </si>
  <si>
    <t xml:space="preserve">ANDERSON Cole </t>
  </si>
  <si>
    <t xml:space="preserve">CHORLTON Oliver </t>
  </si>
  <si>
    <t xml:space="preserve">YATES Cooper </t>
  </si>
  <si>
    <t xml:space="preserve">WOOD Clinton </t>
  </si>
  <si>
    <t xml:space="preserve">SAVARIA Austin </t>
  </si>
  <si>
    <t xml:space="preserve">LLEWELLYN Carson </t>
  </si>
  <si>
    <t xml:space="preserve">VAN DEURSEN Jake </t>
  </si>
  <si>
    <t xml:space="preserve">HAFERMAN Eric </t>
  </si>
  <si>
    <t xml:space="preserve">LEITCH Jack </t>
  </si>
  <si>
    <t xml:space="preserve">RONSKY Russell </t>
  </si>
  <si>
    <t xml:space="preserve">SCOTT Alec </t>
  </si>
  <si>
    <t xml:space="preserve">SEGER Brodie </t>
  </si>
  <si>
    <t xml:space="preserve">AUTY Jack </t>
  </si>
  <si>
    <t xml:space="preserve">ROEA Henrik </t>
  </si>
  <si>
    <t xml:space="preserve">NOR </t>
  </si>
  <si>
    <t xml:space="preserve">CHRISTIANSON Kieffer </t>
  </si>
  <si>
    <t xml:space="preserve">LAIDLAW Luke </t>
  </si>
  <si>
    <t xml:space="preserve">TOMII Taiga </t>
  </si>
  <si>
    <t xml:space="preserve">MOFFAT Ryan </t>
  </si>
  <si>
    <t xml:space="preserve">GILCHRIST Liam </t>
  </si>
  <si>
    <t xml:space="preserve">KRAY Corbin </t>
  </si>
  <si>
    <t xml:space="preserve">HARDER William </t>
  </si>
  <si>
    <t xml:space="preserve">OTA Koku </t>
  </si>
  <si>
    <t xml:space="preserve">MARTIN Riley </t>
  </si>
  <si>
    <t xml:space="preserve">KENNEY Patrick </t>
  </si>
  <si>
    <t xml:space="preserve">BEATTIE Jamis </t>
  </si>
  <si>
    <t xml:space="preserve">ESTRELLA Michael </t>
  </si>
  <si>
    <t xml:space="preserve">JOSEY Tanner </t>
  </si>
  <si>
    <t xml:space="preserve">COOPER Taylor </t>
  </si>
  <si>
    <t xml:space="preserve">TAYLOR Collin </t>
  </si>
  <si>
    <t xml:space="preserve">GALLAGHER Christian </t>
  </si>
  <si>
    <t xml:space="preserve">THOMPSON Oliver </t>
  </si>
  <si>
    <t xml:space="preserve">RADFORD Michael </t>
  </si>
  <si>
    <t xml:space="preserve">PREBBLE Nick </t>
  </si>
  <si>
    <t xml:space="preserve">SULLIVAN Bridger </t>
  </si>
  <si>
    <t xml:space="preserve">KRSMANOVIC Luka </t>
  </si>
  <si>
    <t xml:space="preserve">FRANCIS Brian </t>
  </si>
  <si>
    <t xml:space="preserve">LAIDLAW Harry </t>
  </si>
  <si>
    <t xml:space="preserve">JASICZEK Michal </t>
  </si>
  <si>
    <t xml:space="preserve">POL </t>
  </si>
  <si>
    <t xml:space="preserve">EIDE Peder Dahlum </t>
  </si>
  <si>
    <t xml:space="preserve">THOMPSON Broderick </t>
  </si>
  <si>
    <t xml:space="preserve"> 1:27.21</t>
  </si>
  <si>
    <t xml:space="preserve"> 1:28.30</t>
  </si>
  <si>
    <t xml:space="preserve"> 1:28.41</t>
  </si>
  <si>
    <t xml:space="preserve"> 1:28.57</t>
  </si>
  <si>
    <t xml:space="preserve"> 1:28.94</t>
  </si>
  <si>
    <t xml:space="preserve"> 1:29.07</t>
  </si>
  <si>
    <t xml:space="preserve"> 1:29.58</t>
  </si>
  <si>
    <t xml:space="preserve"> 1:29.70</t>
  </si>
  <si>
    <t xml:space="preserve"> 1:29.90</t>
  </si>
  <si>
    <t xml:space="preserve"> 1:30.01</t>
  </si>
  <si>
    <t xml:space="preserve"> 1:30.07</t>
  </si>
  <si>
    <t xml:space="preserve"> 1:30.13</t>
  </si>
  <si>
    <t xml:space="preserve"> 1:30.18</t>
  </si>
  <si>
    <t xml:space="preserve"> 1:30.22</t>
  </si>
  <si>
    <t xml:space="preserve">VUKELIC William </t>
  </si>
  <si>
    <t xml:space="preserve"> 1:30.32</t>
  </si>
  <si>
    <t xml:space="preserve"> 1:30.90</t>
  </si>
  <si>
    <t xml:space="preserve"> 1:31.17</t>
  </si>
  <si>
    <t xml:space="preserve"> 1:31.47</t>
  </si>
  <si>
    <t xml:space="preserve"> 1:32.14</t>
  </si>
  <si>
    <t xml:space="preserve"> 1:32.49</t>
  </si>
  <si>
    <t xml:space="preserve"> 1:32.53</t>
  </si>
  <si>
    <t xml:space="preserve"> 1:32.56</t>
  </si>
  <si>
    <t xml:space="preserve"> 1:33.24</t>
  </si>
  <si>
    <t xml:space="preserve"> 1:33.38</t>
  </si>
  <si>
    <t xml:space="preserve"> 1:35.21</t>
  </si>
  <si>
    <t xml:space="preserve"> 1:35.36</t>
  </si>
  <si>
    <t xml:space="preserve"> 1:35.86</t>
  </si>
  <si>
    <t xml:space="preserve"> 1:36.24</t>
  </si>
  <si>
    <t xml:space="preserve"> 1:36.69</t>
  </si>
  <si>
    <t xml:space="preserve"> 1:37.17</t>
  </si>
  <si>
    <t xml:space="preserve"> 1:37.74</t>
  </si>
  <si>
    <t xml:space="preserve"> 1:38.15</t>
  </si>
  <si>
    <t xml:space="preserve"> 1:39.20</t>
  </si>
  <si>
    <t xml:space="preserve"> 1:39.24</t>
  </si>
  <si>
    <t xml:space="preserve"> 1:39.99</t>
  </si>
  <si>
    <t xml:space="preserve"> 1:40.10</t>
  </si>
  <si>
    <t xml:space="preserve"> 1:40.58</t>
  </si>
  <si>
    <t xml:space="preserve"> 1:40.60</t>
  </si>
  <si>
    <t xml:space="preserve"> 1:40.67</t>
  </si>
  <si>
    <t xml:space="preserve"> 1:40.81</t>
  </si>
  <si>
    <t xml:space="preserve"> 1:42.60</t>
  </si>
  <si>
    <t xml:space="preserve"> 1:42.61</t>
  </si>
  <si>
    <t xml:space="preserve"> 1:42.66</t>
  </si>
  <si>
    <t xml:space="preserve"> 1:44.76</t>
  </si>
  <si>
    <t xml:space="preserve"> 1:44.86</t>
  </si>
  <si>
    <t xml:space="preserve"> 1:45.07</t>
  </si>
  <si>
    <t xml:space="preserve"> 1:45.63</t>
  </si>
  <si>
    <t xml:space="preserve"> 1:46.75</t>
  </si>
  <si>
    <t xml:space="preserve"> 1:47.54</t>
  </si>
  <si>
    <t xml:space="preserve"> 1:48.38</t>
  </si>
  <si>
    <t xml:space="preserve"> 1:48.57</t>
  </si>
  <si>
    <t xml:space="preserve"> 1:49.32</t>
  </si>
  <si>
    <t xml:space="preserve"> 1:01.71</t>
  </si>
  <si>
    <t xml:space="preserve"> 1:56.79</t>
  </si>
  <si>
    <t xml:space="preserve"> 1:03.73</t>
  </si>
  <si>
    <t xml:space="preserve"> 1:59.15</t>
  </si>
  <si>
    <t xml:space="preserve"> 1:02.74</t>
  </si>
  <si>
    <t xml:space="preserve"> 1:59.96</t>
  </si>
  <si>
    <t xml:space="preserve"> 1:08.59</t>
  </si>
  <si>
    <t xml:space="preserve"> 1:14.93</t>
  </si>
  <si>
    <t xml:space="preserve"> 2:23.52</t>
  </si>
  <si>
    <t xml:space="preserve"> 1:05.38</t>
  </si>
  <si>
    <t xml:space="preserve"> 1:06.02</t>
  </si>
  <si>
    <t xml:space="preserve"> 2:11.40</t>
  </si>
  <si>
    <t xml:space="preserve"> 1:05.20</t>
  </si>
  <si>
    <t xml:space="preserve"> 1:06.39</t>
  </si>
  <si>
    <t xml:space="preserve"> 2:11.59</t>
  </si>
  <si>
    <t xml:space="preserve"> 1:05.72</t>
  </si>
  <si>
    <t xml:space="preserve"> 1:05.87</t>
  </si>
  <si>
    <t xml:space="preserve"> 1:05.25</t>
  </si>
  <si>
    <t xml:space="preserve"> 1:06.45</t>
  </si>
  <si>
    <t xml:space="preserve"> 2:11.70</t>
  </si>
  <si>
    <t xml:space="preserve"> 1:05.54</t>
  </si>
  <si>
    <t xml:space="preserve"> 1:06.32</t>
  </si>
  <si>
    <t xml:space="preserve"> 2:11.86</t>
  </si>
  <si>
    <t xml:space="preserve"> 1:05.46</t>
  </si>
  <si>
    <t xml:space="preserve"> 1:06.78</t>
  </si>
  <si>
    <t xml:space="preserve"> 2:12.24</t>
  </si>
  <si>
    <t xml:space="preserve"> 1:06.79</t>
  </si>
  <si>
    <t xml:space="preserve"> 2:12.66</t>
  </si>
  <si>
    <t xml:space="preserve"> 1:06.91</t>
  </si>
  <si>
    <t xml:space="preserve"> 1:05.92</t>
  </si>
  <si>
    <t xml:space="preserve"> 2:12.83</t>
  </si>
  <si>
    <t xml:space="preserve"> 1:06.62</t>
  </si>
  <si>
    <t xml:space="preserve"> 1:06.68</t>
  </si>
  <si>
    <t xml:space="preserve"> 2:13.30</t>
  </si>
  <si>
    <t xml:space="preserve"> 1:07.17</t>
  </si>
  <si>
    <t xml:space="preserve"> 1:06.17</t>
  </si>
  <si>
    <t xml:space="preserve"> 2:13.34</t>
  </si>
  <si>
    <t xml:space="preserve"> 1:06.21</t>
  </si>
  <si>
    <t xml:space="preserve"> 1:07.22</t>
  </si>
  <si>
    <t xml:space="preserve"> 2:13.43</t>
  </si>
  <si>
    <t xml:space="preserve"> 1:06.73</t>
  </si>
  <si>
    <t xml:space="preserve"> 1:06.70</t>
  </si>
  <si>
    <t xml:space="preserve"> 1:06.88</t>
  </si>
  <si>
    <t xml:space="preserve"> 1:06.85</t>
  </si>
  <si>
    <t xml:space="preserve"> 2:13.73</t>
  </si>
  <si>
    <t xml:space="preserve"> 1:07.19</t>
  </si>
  <si>
    <t xml:space="preserve"> 1:07.28</t>
  </si>
  <si>
    <t xml:space="preserve"> 2:14.47</t>
  </si>
  <si>
    <t xml:space="preserve"> 1:07.51</t>
  </si>
  <si>
    <t xml:space="preserve"> 1:07.20</t>
  </si>
  <si>
    <t xml:space="preserve"> 2:14.71</t>
  </si>
  <si>
    <t xml:space="preserve"> 1:07.11</t>
  </si>
  <si>
    <t xml:space="preserve"> 1:07.67</t>
  </si>
  <si>
    <t xml:space="preserve"> 2:14.78</t>
  </si>
  <si>
    <t xml:space="preserve"> 1:08.09</t>
  </si>
  <si>
    <t xml:space="preserve"> 1:06.93</t>
  </si>
  <si>
    <t xml:space="preserve"> 2:15.02</t>
  </si>
  <si>
    <t xml:space="preserve"> 1:07.62</t>
  </si>
  <si>
    <t xml:space="preserve"> 1:07.72</t>
  </si>
  <si>
    <t xml:space="preserve"> 2:15.34</t>
  </si>
  <si>
    <t xml:space="preserve"> 1:08.00</t>
  </si>
  <si>
    <t xml:space="preserve"> 1:07.54</t>
  </si>
  <si>
    <t xml:space="preserve"> 2:15.54</t>
  </si>
  <si>
    <t xml:space="preserve"> 1:07.74</t>
  </si>
  <si>
    <t xml:space="preserve"> 1:07.83</t>
  </si>
  <si>
    <t xml:space="preserve"> 2:15.57</t>
  </si>
  <si>
    <t xml:space="preserve"> 1:08.37</t>
  </si>
  <si>
    <t xml:space="preserve"> 1:07.31</t>
  </si>
  <si>
    <t xml:space="preserve"> 2:15.68</t>
  </si>
  <si>
    <t xml:space="preserve"> 1:08.23</t>
  </si>
  <si>
    <t xml:space="preserve"> 2:15.90</t>
  </si>
  <si>
    <t xml:space="preserve"> 1:07.87</t>
  </si>
  <si>
    <t xml:space="preserve"> 1:08.15</t>
  </si>
  <si>
    <t xml:space="preserve"> 2:16.02</t>
  </si>
  <si>
    <t xml:space="preserve"> 1:07.89</t>
  </si>
  <si>
    <t xml:space="preserve"> 1:08.26</t>
  </si>
  <si>
    <t xml:space="preserve"> 2:16.15</t>
  </si>
  <si>
    <t xml:space="preserve"> 1:08.08</t>
  </si>
  <si>
    <t xml:space="preserve"> 1:08.18</t>
  </si>
  <si>
    <t xml:space="preserve"> 2:16.26</t>
  </si>
  <si>
    <t xml:space="preserve"> 1:08.57</t>
  </si>
  <si>
    <t xml:space="preserve"> 1:07.82</t>
  </si>
  <si>
    <t xml:space="preserve"> 2:16.39</t>
  </si>
  <si>
    <t xml:space="preserve"> 1:07.91</t>
  </si>
  <si>
    <t xml:space="preserve"> 1:08.74</t>
  </si>
  <si>
    <t xml:space="preserve"> 2:16.65</t>
  </si>
  <si>
    <t xml:space="preserve"> 1:07.76</t>
  </si>
  <si>
    <t xml:space="preserve"> 1:09.07</t>
  </si>
  <si>
    <t xml:space="preserve"> 2:16.83</t>
  </si>
  <si>
    <t xml:space="preserve"> 1:07.99</t>
  </si>
  <si>
    <t xml:space="preserve"> 1:09.16</t>
  </si>
  <si>
    <t xml:space="preserve"> 2:17.15</t>
  </si>
  <si>
    <t xml:space="preserve"> 1:08.67</t>
  </si>
  <si>
    <t xml:space="preserve"> 1:08.53</t>
  </si>
  <si>
    <t xml:space="preserve"> 2:17.20</t>
  </si>
  <si>
    <t xml:space="preserve"> 1:07.49</t>
  </si>
  <si>
    <t xml:space="preserve"> 1:09.87</t>
  </si>
  <si>
    <t xml:space="preserve"> 2:17.36</t>
  </si>
  <si>
    <t xml:space="preserve"> 1:09.55</t>
  </si>
  <si>
    <t xml:space="preserve"> 1:08.93</t>
  </si>
  <si>
    <t xml:space="preserve"> 2:18.48</t>
  </si>
  <si>
    <t xml:space="preserve"> 1:09.51</t>
  </si>
  <si>
    <t xml:space="preserve"> 1:09.19</t>
  </si>
  <si>
    <t xml:space="preserve"> 2:18.70</t>
  </si>
  <si>
    <t xml:space="preserve"> 1:09.33</t>
  </si>
  <si>
    <t xml:space="preserve"> 1:09.66</t>
  </si>
  <si>
    <t xml:space="preserve"> 2:18.99</t>
  </si>
  <si>
    <t xml:space="preserve"> 1:09.67</t>
  </si>
  <si>
    <t xml:space="preserve"> 1:10.10</t>
  </si>
  <si>
    <t xml:space="preserve"> 2:19.77</t>
  </si>
  <si>
    <t xml:space="preserve"> 1:09.79</t>
  </si>
  <si>
    <t xml:space="preserve"> 1:10.08</t>
  </si>
  <si>
    <t xml:space="preserve"> 2:19.87</t>
  </si>
  <si>
    <t xml:space="preserve"> 1:10.36</t>
  </si>
  <si>
    <t xml:space="preserve"> 2:20.23</t>
  </si>
  <si>
    <t xml:space="preserve"> 1:10.14</t>
  </si>
  <si>
    <t xml:space="preserve"> 2:20.28</t>
  </si>
  <si>
    <t xml:space="preserve"> 1:10.56</t>
  </si>
  <si>
    <t xml:space="preserve"> 2:20.70</t>
  </si>
  <si>
    <t xml:space="preserve"> 1:10.60</t>
  </si>
  <si>
    <t xml:space="preserve"> 1:10.27</t>
  </si>
  <si>
    <t xml:space="preserve"> 2:20.87</t>
  </si>
  <si>
    <t xml:space="preserve"> 1:09.96</t>
  </si>
  <si>
    <t xml:space="preserve"> 1:11.58</t>
  </si>
  <si>
    <t xml:space="preserve"> 2:21.54</t>
  </si>
  <si>
    <t xml:space="preserve"> 1:10.06</t>
  </si>
  <si>
    <t xml:space="preserve"> 1:11.53</t>
  </si>
  <si>
    <t xml:space="preserve"> 2:21.59</t>
  </si>
  <si>
    <t xml:space="preserve"> 1:10.70</t>
  </si>
  <si>
    <t xml:space="preserve"> 1:11.05</t>
  </si>
  <si>
    <t xml:space="preserve"> 2:21.75</t>
  </si>
  <si>
    <t xml:space="preserve"> 1:10.96</t>
  </si>
  <si>
    <t xml:space="preserve"> 1:10.89</t>
  </si>
  <si>
    <t xml:space="preserve"> 2:21.85</t>
  </si>
  <si>
    <t xml:space="preserve"> 1:10.45</t>
  </si>
  <si>
    <t xml:space="preserve"> 1:11.60</t>
  </si>
  <si>
    <t xml:space="preserve"> 2:22.05</t>
  </si>
  <si>
    <t xml:space="preserve"> 1:11.28</t>
  </si>
  <si>
    <t xml:space="preserve"> 1:11.33</t>
  </si>
  <si>
    <t xml:space="preserve"> 2:22.61</t>
  </si>
  <si>
    <t xml:space="preserve"> 1:11.27</t>
  </si>
  <si>
    <t xml:space="preserve"> 1:11.43</t>
  </si>
  <si>
    <t xml:space="preserve"> 2:22.70</t>
  </si>
  <si>
    <t xml:space="preserve"> 1:12.31</t>
  </si>
  <si>
    <t xml:space="preserve"> 2:23.64</t>
  </si>
  <si>
    <t xml:space="preserve"> 1:11.80</t>
  </si>
  <si>
    <t xml:space="preserve"> 1:11.96</t>
  </si>
  <si>
    <t xml:space="preserve"> 2:23.76</t>
  </si>
  <si>
    <t xml:space="preserve"> 1:11.73</t>
  </si>
  <si>
    <t xml:space="preserve"> 1:12.08</t>
  </si>
  <si>
    <t xml:space="preserve"> 2:23.81</t>
  </si>
  <si>
    <t xml:space="preserve"> 1:12.30</t>
  </si>
  <si>
    <t xml:space="preserve"> 1:12.07</t>
  </si>
  <si>
    <t xml:space="preserve"> 2:24.37</t>
  </si>
  <si>
    <t xml:space="preserve"> 1:13.00</t>
  </si>
  <si>
    <t xml:space="preserve"> 1:11.77</t>
  </si>
  <si>
    <t xml:space="preserve"> 2:24.77</t>
  </si>
  <si>
    <t xml:space="preserve"> 1:12.66</t>
  </si>
  <si>
    <t xml:space="preserve"> 1:12.12</t>
  </si>
  <si>
    <t xml:space="preserve"> 2:24.78</t>
  </si>
  <si>
    <t xml:space="preserve"> 1:12.02</t>
  </si>
  <si>
    <t xml:space="preserve"> 2:24.85</t>
  </si>
  <si>
    <t xml:space="preserve"> 1:13.26</t>
  </si>
  <si>
    <t xml:space="preserve"> 1:12.99</t>
  </si>
  <si>
    <t xml:space="preserve"> 2:26.25</t>
  </si>
  <si>
    <t xml:space="preserve"> 1:13.97</t>
  </si>
  <si>
    <t xml:space="preserve"> 1:12.43</t>
  </si>
  <si>
    <t xml:space="preserve"> 2:26.40</t>
  </si>
  <si>
    <t xml:space="preserve"> 1:13.25</t>
  </si>
  <si>
    <t xml:space="preserve"> 1:13.60</t>
  </si>
  <si>
    <t xml:space="preserve"> 2:26.85</t>
  </si>
  <si>
    <t xml:space="preserve"> 1:12.55</t>
  </si>
  <si>
    <t xml:space="preserve"> 1:14.32</t>
  </si>
  <si>
    <t xml:space="preserve"> 2:26.87</t>
  </si>
  <si>
    <t xml:space="preserve"> 1:14.17</t>
  </si>
  <si>
    <t xml:space="preserve"> 1:13.65</t>
  </si>
  <si>
    <t xml:space="preserve"> 2:27.82</t>
  </si>
  <si>
    <t xml:space="preserve"> 1:15.02</t>
  </si>
  <si>
    <t xml:space="preserve"> 1:13.13</t>
  </si>
  <si>
    <t xml:space="preserve"> 2:28.15</t>
  </si>
  <si>
    <t xml:space="preserve"> 1:14.60</t>
  </si>
  <si>
    <t xml:space="preserve"> 1:14.04</t>
  </si>
  <si>
    <t xml:space="preserve"> 2:28.64</t>
  </si>
  <si>
    <t xml:space="preserve"> 2:29.34</t>
  </si>
  <si>
    <t xml:space="preserve"> 1:14.31</t>
  </si>
  <si>
    <t xml:space="preserve"> 1:15.07</t>
  </si>
  <si>
    <t xml:space="preserve"> 2:29.38</t>
  </si>
  <si>
    <t xml:space="preserve"> 1:15.20</t>
  </si>
  <si>
    <t xml:space="preserve"> 1:15.31</t>
  </si>
  <si>
    <t xml:space="preserve"> 2:30.51</t>
  </si>
  <si>
    <t xml:space="preserve"> 1:15.09</t>
  </si>
  <si>
    <t xml:space="preserve"> 1:16.07</t>
  </si>
  <si>
    <t xml:space="preserve"> 2:31.16</t>
  </si>
  <si>
    <t xml:space="preserve"> 1:16.70</t>
  </si>
  <si>
    <t xml:space="preserve"> 2:31.30</t>
  </si>
  <si>
    <t xml:space="preserve"> 1:15.88</t>
  </si>
  <si>
    <t xml:space="preserve"> 1:16.57</t>
  </si>
  <si>
    <t xml:space="preserve"> 2:32.45</t>
  </si>
  <si>
    <t xml:space="preserve"> 1:16.60</t>
  </si>
  <si>
    <t xml:space="preserve"> 1:16.04</t>
  </si>
  <si>
    <t xml:space="preserve"> 2:32.64</t>
  </si>
  <si>
    <t xml:space="preserve"> 1:15.21</t>
  </si>
  <si>
    <t xml:space="preserve"> 1:17.99</t>
  </si>
  <si>
    <t xml:space="preserve"> 2:33.20</t>
  </si>
  <si>
    <t xml:space="preserve"> 1:16.62</t>
  </si>
  <si>
    <t xml:space="preserve"> 1:17.15</t>
  </si>
  <si>
    <t xml:space="preserve"> 2:33.77</t>
  </si>
  <si>
    <t xml:space="preserve"> 1:17.38</t>
  </si>
  <si>
    <t xml:space="preserve"> 1:16.84</t>
  </si>
  <si>
    <t xml:space="preserve"> 2:34.22</t>
  </si>
  <si>
    <t xml:space="preserve"> 1:17.07</t>
  </si>
  <si>
    <t xml:space="preserve"> 1:18.46</t>
  </si>
  <si>
    <t xml:space="preserve"> 2:35.53</t>
  </si>
  <si>
    <t xml:space="preserve"> 1:16.83</t>
  </si>
  <si>
    <t xml:space="preserve"> 1:19.20</t>
  </si>
  <si>
    <t xml:space="preserve"> 2:36.03</t>
  </si>
  <si>
    <t xml:space="preserve"> 1:17.70</t>
  </si>
  <si>
    <t xml:space="preserve"> 1:19.36</t>
  </si>
  <si>
    <t xml:space="preserve"> 2:37.06</t>
  </si>
  <si>
    <t xml:space="preserve"> 1:18.48</t>
  </si>
  <si>
    <t xml:space="preserve"> 1:19.08</t>
  </si>
  <si>
    <t xml:space="preserve"> 2:37.56</t>
  </si>
  <si>
    <t xml:space="preserve"> 1:24.42</t>
  </si>
  <si>
    <t xml:space="preserve"> 1:27.42</t>
  </si>
  <si>
    <t xml:space="preserve"> 2:51.84</t>
  </si>
  <si>
    <t xml:space="preserve"> 1:35.41</t>
  </si>
  <si>
    <t xml:space="preserve"> 1:33.37</t>
  </si>
  <si>
    <t xml:space="preserve"> 3:08.78</t>
  </si>
  <si>
    <t xml:space="preserve">ROBERTSON Sam </t>
  </si>
  <si>
    <t xml:space="preserve"> 1:09.99</t>
  </si>
  <si>
    <t xml:space="preserve"> 1:07.07</t>
  </si>
  <si>
    <t xml:space="preserve"> 2:17.06</t>
  </si>
  <si>
    <t xml:space="preserve"> 1:10.57</t>
  </si>
  <si>
    <t xml:space="preserve"> 1:07.05</t>
  </si>
  <si>
    <t xml:space="preserve"> 2:17.62</t>
  </si>
  <si>
    <t xml:space="preserve"> 1:10.32</t>
  </si>
  <si>
    <t xml:space="preserve"> 1:07.63</t>
  </si>
  <si>
    <t xml:space="preserve"> 2:17.95</t>
  </si>
  <si>
    <t xml:space="preserve"> 1:10.16</t>
  </si>
  <si>
    <t xml:space="preserve"> 1:07.84</t>
  </si>
  <si>
    <t xml:space="preserve"> 2:18.00</t>
  </si>
  <si>
    <t xml:space="preserve"> 1:11.07</t>
  </si>
  <si>
    <t xml:space="preserve"> 1:07.35</t>
  </si>
  <si>
    <t xml:space="preserve"> 2:18.42</t>
  </si>
  <si>
    <t xml:space="preserve"> 1:10.92</t>
  </si>
  <si>
    <t xml:space="preserve"> 2:18.46</t>
  </si>
  <si>
    <t xml:space="preserve"> 1:11.36</t>
  </si>
  <si>
    <t xml:space="preserve"> 1:07.39</t>
  </si>
  <si>
    <t xml:space="preserve"> 2:18.75</t>
  </si>
  <si>
    <t xml:space="preserve"> 1:11.38</t>
  </si>
  <si>
    <t xml:space="preserve"> 2:19.12</t>
  </si>
  <si>
    <t xml:space="preserve"> 2:19.42</t>
  </si>
  <si>
    <t xml:space="preserve"> 1:11.99</t>
  </si>
  <si>
    <t xml:space="preserve"> 1:07.58</t>
  </si>
  <si>
    <t xml:space="preserve"> 2:19.57</t>
  </si>
  <si>
    <t xml:space="preserve"> 1:11.10</t>
  </si>
  <si>
    <t xml:space="preserve"> 2:19.63</t>
  </si>
  <si>
    <t xml:space="preserve"> 1:11.90</t>
  </si>
  <si>
    <t xml:space="preserve"> 1:07.88</t>
  </si>
  <si>
    <t xml:space="preserve"> 2:19.78</t>
  </si>
  <si>
    <t xml:space="preserve"> 1:12.01</t>
  </si>
  <si>
    <t xml:space="preserve"> 2:19.83</t>
  </si>
  <si>
    <t xml:space="preserve"> 1:12.27</t>
  </si>
  <si>
    <t xml:space="preserve"> 1:07.69</t>
  </si>
  <si>
    <t xml:space="preserve"> 2:19.96</t>
  </si>
  <si>
    <t xml:space="preserve"> 1:11.97</t>
  </si>
  <si>
    <t xml:space="preserve"> 1:08.52</t>
  </si>
  <si>
    <t xml:space="preserve"> 2:20.49</t>
  </si>
  <si>
    <t xml:space="preserve"> 1:11.88</t>
  </si>
  <si>
    <t xml:space="preserve"> 1:08.62</t>
  </si>
  <si>
    <t xml:space="preserve"> 2:20.50</t>
  </si>
  <si>
    <t xml:space="preserve"> 1:11.34</t>
  </si>
  <si>
    <t xml:space="preserve"> 1:09.18</t>
  </si>
  <si>
    <t xml:space="preserve"> 2:20.52</t>
  </si>
  <si>
    <t xml:space="preserve"> 1:12.48</t>
  </si>
  <si>
    <t xml:space="preserve"> 2:20.57</t>
  </si>
  <si>
    <t xml:space="preserve"> 1:12.15</t>
  </si>
  <si>
    <t xml:space="preserve"> 1:08.48</t>
  </si>
  <si>
    <t xml:space="preserve"> 2:20.63</t>
  </si>
  <si>
    <t xml:space="preserve"> 1:12.05</t>
  </si>
  <si>
    <t xml:space="preserve"> 1:08.60</t>
  </si>
  <si>
    <t xml:space="preserve"> 2:20.65</t>
  </si>
  <si>
    <t xml:space="preserve"> 1:12.33</t>
  </si>
  <si>
    <t xml:space="preserve"> 1:08.61</t>
  </si>
  <si>
    <t xml:space="preserve"> 2:20.94</t>
  </si>
  <si>
    <t xml:space="preserve"> 1:12.25</t>
  </si>
  <si>
    <t xml:space="preserve"> 1:08.75</t>
  </si>
  <si>
    <t xml:space="preserve"> 2:21.00</t>
  </si>
  <si>
    <t xml:space="preserve"> 1:12.22</t>
  </si>
  <si>
    <t xml:space="preserve"> 1:08.83</t>
  </si>
  <si>
    <t xml:space="preserve"> 2:21.05</t>
  </si>
  <si>
    <t xml:space="preserve"> 1:13.22</t>
  </si>
  <si>
    <t xml:space="preserve"> 2:22.29</t>
  </si>
  <si>
    <t xml:space="preserve"> 1:13.59</t>
  </si>
  <si>
    <t xml:space="preserve"> 1:09.44</t>
  </si>
  <si>
    <t xml:space="preserve"> 2:23.03</t>
  </si>
  <si>
    <t xml:space="preserve"> 1:13.20</t>
  </si>
  <si>
    <t xml:space="preserve"> 2:23.07</t>
  </si>
  <si>
    <t xml:space="preserve"> 1:13.23</t>
  </si>
  <si>
    <t xml:space="preserve"> 1:09.98</t>
  </si>
  <si>
    <t xml:space="preserve"> 2:23.21</t>
  </si>
  <si>
    <t xml:space="preserve"> 1:13.79</t>
  </si>
  <si>
    <t xml:space="preserve"> 1:10.38</t>
  </si>
  <si>
    <t xml:space="preserve"> 2:24.17</t>
  </si>
  <si>
    <t xml:space="preserve"> 1:13.09</t>
  </si>
  <si>
    <t xml:space="preserve"> 1:11.35</t>
  </si>
  <si>
    <t xml:space="preserve"> 2:24.44</t>
  </si>
  <si>
    <t xml:space="preserve"> 1:16.44</t>
  </si>
  <si>
    <t xml:space="preserve"> 1:08.03</t>
  </si>
  <si>
    <t xml:space="preserve"> 2:24.47</t>
  </si>
  <si>
    <t xml:space="preserve"> 1:12.76</t>
  </si>
  <si>
    <t xml:space="preserve"> 1:12.20</t>
  </si>
  <si>
    <t xml:space="preserve"> 2:24.96</t>
  </si>
  <si>
    <t xml:space="preserve"> 1:14.61</t>
  </si>
  <si>
    <t xml:space="preserve"> 1:10.82</t>
  </si>
  <si>
    <t xml:space="preserve"> 2:25.43</t>
  </si>
  <si>
    <t xml:space="preserve"> 1:11.22</t>
  </si>
  <si>
    <t xml:space="preserve"> 2:26.53</t>
  </si>
  <si>
    <t xml:space="preserve"> 1:14.38</t>
  </si>
  <si>
    <t xml:space="preserve"> 1:12.36</t>
  </si>
  <si>
    <t xml:space="preserve"> 2:26.74</t>
  </si>
  <si>
    <t xml:space="preserve"> 1:15.08</t>
  </si>
  <si>
    <t xml:space="preserve"> 1:11.94</t>
  </si>
  <si>
    <t xml:space="preserve"> 2:27.02</t>
  </si>
  <si>
    <t xml:space="preserve"> 1:15.61</t>
  </si>
  <si>
    <t xml:space="preserve"> 1:11.44</t>
  </si>
  <si>
    <t xml:space="preserve"> 2:27.05</t>
  </si>
  <si>
    <t xml:space="preserve"> 1:16.10</t>
  </si>
  <si>
    <t xml:space="preserve"> 1:11.06</t>
  </si>
  <si>
    <t xml:space="preserve"> 2:27.16</t>
  </si>
  <si>
    <t xml:space="preserve"> 1:14.77</t>
  </si>
  <si>
    <t xml:space="preserve"> 1:12.64</t>
  </si>
  <si>
    <t xml:space="preserve"> 2:27.41</t>
  </si>
  <si>
    <t xml:space="preserve"> 1:15.53</t>
  </si>
  <si>
    <t xml:space="preserve"> 1:11.91</t>
  </si>
  <si>
    <t xml:space="preserve"> 2:27.44</t>
  </si>
  <si>
    <t xml:space="preserve"> 1:16.30</t>
  </si>
  <si>
    <t xml:space="preserve"> 1:11.18</t>
  </si>
  <si>
    <t xml:space="preserve"> 2:27.48</t>
  </si>
  <si>
    <t xml:space="preserve"> 1:15.80</t>
  </si>
  <si>
    <t xml:space="preserve"> 1:12.59</t>
  </si>
  <si>
    <t xml:space="preserve"> 2:28.39</t>
  </si>
  <si>
    <t xml:space="preserve"> 1:15.51</t>
  </si>
  <si>
    <t xml:space="preserve"> 1:12.96</t>
  </si>
  <si>
    <t xml:space="preserve"> 2:28.47</t>
  </si>
  <si>
    <t xml:space="preserve"> 1:15.79</t>
  </si>
  <si>
    <t xml:space="preserve"> 1:12.68</t>
  </si>
  <si>
    <t xml:space="preserve"> 1:16.52</t>
  </si>
  <si>
    <t xml:space="preserve"> 1:15.57</t>
  </si>
  <si>
    <t xml:space="preserve"> 2:29.17</t>
  </si>
  <si>
    <t xml:space="preserve"> 1:11.95</t>
  </si>
  <si>
    <t xml:space="preserve"> 2:29.33</t>
  </si>
  <si>
    <t xml:space="preserve"> 1:17.13</t>
  </si>
  <si>
    <t xml:space="preserve"> 1:12.23</t>
  </si>
  <si>
    <t xml:space="preserve"> 2:29.36</t>
  </si>
  <si>
    <t xml:space="preserve"> 1:17.34</t>
  </si>
  <si>
    <t xml:space="preserve"> 2:29.56</t>
  </si>
  <si>
    <t xml:space="preserve"> 1:18.31</t>
  </si>
  <si>
    <t xml:space="preserve"> 2:29.58</t>
  </si>
  <si>
    <t xml:space="preserve"> 1:16.76</t>
  </si>
  <si>
    <t xml:space="preserve"> 1:13.73</t>
  </si>
  <si>
    <t xml:space="preserve"> 2:30.49</t>
  </si>
  <si>
    <t xml:space="preserve"> 1:16.94</t>
  </si>
  <si>
    <t xml:space="preserve"> 1:13.86</t>
  </si>
  <si>
    <t xml:space="preserve"> 2:30.80</t>
  </si>
  <si>
    <t xml:space="preserve"> 1:17.45</t>
  </si>
  <si>
    <t xml:space="preserve"> 1:13.87</t>
  </si>
  <si>
    <t xml:space="preserve"> 2:31.32</t>
  </si>
  <si>
    <t xml:space="preserve"> 1:16.24</t>
  </si>
  <si>
    <t xml:space="preserve"> 1:15.17</t>
  </si>
  <si>
    <t xml:space="preserve"> 2:31.41</t>
  </si>
  <si>
    <t xml:space="preserve"> 1:16.51</t>
  </si>
  <si>
    <t xml:space="preserve"> 1:14.94</t>
  </si>
  <si>
    <t xml:space="preserve"> 2:31.45</t>
  </si>
  <si>
    <t xml:space="preserve"> 1:18.07</t>
  </si>
  <si>
    <t xml:space="preserve"> 2:31.86</t>
  </si>
  <si>
    <t xml:space="preserve"> 1:18.24</t>
  </si>
  <si>
    <t xml:space="preserve"> 1:15.26</t>
  </si>
  <si>
    <t xml:space="preserve"> 2:33.50</t>
  </si>
  <si>
    <t xml:space="preserve"> 1:19.71</t>
  </si>
  <si>
    <t xml:space="preserve"> 1:14.24</t>
  </si>
  <si>
    <t xml:space="preserve"> 2:33.95</t>
  </si>
  <si>
    <t xml:space="preserve"> 1:19.25</t>
  </si>
  <si>
    <t xml:space="preserve"> 1:15.38</t>
  </si>
  <si>
    <t xml:space="preserve"> 2:34.63</t>
  </si>
  <si>
    <t xml:space="preserve"> 1:18.92</t>
  </si>
  <si>
    <t xml:space="preserve"> 1:15.76</t>
  </si>
  <si>
    <t xml:space="preserve"> 2:34.68</t>
  </si>
  <si>
    <t xml:space="preserve"> 1:14.67</t>
  </si>
  <si>
    <t xml:space="preserve"> 2:35.46</t>
  </si>
  <si>
    <t xml:space="preserve"> 1:17.90</t>
  </si>
  <si>
    <t xml:space="preserve"> 1:17.58</t>
  </si>
  <si>
    <t xml:space="preserve"> 2:35.48</t>
  </si>
  <si>
    <t xml:space="preserve"> 1:20.76</t>
  </si>
  <si>
    <t xml:space="preserve"> 1:15.12</t>
  </si>
  <si>
    <t xml:space="preserve"> 2:35.88</t>
  </si>
  <si>
    <t xml:space="preserve"> 1:20.47</t>
  </si>
  <si>
    <t xml:space="preserve"> 1:15.47</t>
  </si>
  <si>
    <t xml:space="preserve"> 2:35.94</t>
  </si>
  <si>
    <t xml:space="preserve"> 1:18.42</t>
  </si>
  <si>
    <t xml:space="preserve"> 1:18.21</t>
  </si>
  <si>
    <t xml:space="preserve"> 2:36.63</t>
  </si>
  <si>
    <t xml:space="preserve"> 1:20.05</t>
  </si>
  <si>
    <t xml:space="preserve"> 1:16.85</t>
  </si>
  <si>
    <t xml:space="preserve"> 2:36.90</t>
  </si>
  <si>
    <t xml:space="preserve"> 2:39.03</t>
  </si>
  <si>
    <t xml:space="preserve"> 1:22.27</t>
  </si>
  <si>
    <t xml:space="preserve"> 1:17.68</t>
  </si>
  <si>
    <t xml:space="preserve"> 2:39.95</t>
  </si>
  <si>
    <t xml:space="preserve"> 1:22.43</t>
  </si>
  <si>
    <t xml:space="preserve"> 1:17.61</t>
  </si>
  <si>
    <t xml:space="preserve"> 2:40.04</t>
  </si>
  <si>
    <t xml:space="preserve"> 1:20.92</t>
  </si>
  <si>
    <t xml:space="preserve"> 1:19.40</t>
  </si>
  <si>
    <t xml:space="preserve"> 2:40.32</t>
  </si>
  <si>
    <t xml:space="preserve"> 1:21.58</t>
  </si>
  <si>
    <t xml:space="preserve"> 1:19.15</t>
  </si>
  <si>
    <t xml:space="preserve"> 2:40.73</t>
  </si>
  <si>
    <t xml:space="preserve"> 1:22.55</t>
  </si>
  <si>
    <t xml:space="preserve"> 1:18.95</t>
  </si>
  <si>
    <t xml:space="preserve"> 2:41.50</t>
  </si>
  <si>
    <t xml:space="preserve"> 1:24.68</t>
  </si>
  <si>
    <t xml:space="preserve"> 1:17.74</t>
  </si>
  <si>
    <t xml:space="preserve"> 2:42.42</t>
  </si>
  <si>
    <t xml:space="preserve"> 1:25.63</t>
  </si>
  <si>
    <t xml:space="preserve"> 1:17.51</t>
  </si>
  <si>
    <t xml:space="preserve"> 2:43.14</t>
  </si>
  <si>
    <t xml:space="preserve"> 1:25.07</t>
  </si>
  <si>
    <t xml:space="preserve"> 1:20.42</t>
  </si>
  <si>
    <t xml:space="preserve"> 2:45.49</t>
  </si>
  <si>
    <t xml:space="preserve"> 1:25.05</t>
  </si>
  <si>
    <t xml:space="preserve"> 1:20.50</t>
  </si>
  <si>
    <t xml:space="preserve"> 2:45.55</t>
  </si>
  <si>
    <t xml:space="preserve"> 1:24.55</t>
  </si>
  <si>
    <t xml:space="preserve"> 1:21.29</t>
  </si>
  <si>
    <t xml:space="preserve"> 2:45.84</t>
  </si>
  <si>
    <t xml:space="preserve"> 1:22.68</t>
  </si>
  <si>
    <t xml:space="preserve"> 2:47.73</t>
  </si>
  <si>
    <t xml:space="preserve"> 1:36.94</t>
  </si>
  <si>
    <t xml:space="preserve"> 1:34.51</t>
  </si>
  <si>
    <t xml:space="preserve"> 3:11.45</t>
  </si>
  <si>
    <t xml:space="preserve"> Test Data</t>
  </si>
  <si>
    <t>pts1099</t>
  </si>
  <si>
    <t>prov1099</t>
  </si>
  <si>
    <t>pos1099</t>
  </si>
  <si>
    <t>pts1098</t>
  </si>
  <si>
    <t>prov1098</t>
  </si>
  <si>
    <t>pos1098</t>
  </si>
  <si>
    <t>pts1068</t>
  </si>
  <si>
    <t>prov1068</t>
  </si>
  <si>
    <t>pos1068</t>
  </si>
  <si>
    <t>pts1065</t>
  </si>
  <si>
    <t>prov1065</t>
  </si>
  <si>
    <t>pos1065</t>
  </si>
  <si>
    <t>pts10576</t>
  </si>
  <si>
    <t>prov10575</t>
  </si>
  <si>
    <t>pos10574</t>
  </si>
  <si>
    <t>pts10575</t>
  </si>
  <si>
    <t>prov10574</t>
  </si>
  <si>
    <t>pos10573</t>
  </si>
  <si>
    <t>pts10574</t>
  </si>
  <si>
    <t>prov10573</t>
  </si>
  <si>
    <t>pos10572</t>
  </si>
  <si>
    <t>pts1057</t>
  </si>
  <si>
    <t>prov1057</t>
  </si>
  <si>
    <t>pos1057</t>
  </si>
  <si>
    <t>pts105211</t>
  </si>
  <si>
    <t>prov10528</t>
  </si>
  <si>
    <t>pos10527</t>
  </si>
  <si>
    <t>pts10529</t>
  </si>
  <si>
    <t>prov10527</t>
  </si>
  <si>
    <t>pos10526</t>
  </si>
  <si>
    <t>pts10528</t>
  </si>
  <si>
    <t>prov10526</t>
  </si>
  <si>
    <t>pos10525</t>
  </si>
  <si>
    <t>pts10527</t>
  </si>
  <si>
    <t>prov10525</t>
  </si>
  <si>
    <t>pos10524</t>
  </si>
  <si>
    <t>pts105210</t>
  </si>
  <si>
    <t>prov10524</t>
  </si>
  <si>
    <t>pos10523</t>
  </si>
  <si>
    <t>pts105213</t>
  </si>
  <si>
    <t>prov10523</t>
  </si>
  <si>
    <t>pos10522</t>
  </si>
  <si>
    <t>pts1052</t>
  </si>
  <si>
    <t>prov1052</t>
  </si>
  <si>
    <t>pos1052</t>
  </si>
  <si>
    <t>pts10434</t>
  </si>
  <si>
    <t>prov10433</t>
  </si>
  <si>
    <t>pos10432</t>
  </si>
  <si>
    <t>pts1044</t>
  </si>
  <si>
    <t>pts10432</t>
  </si>
  <si>
    <t>pts10433</t>
  </si>
  <si>
    <t>pts1043</t>
  </si>
  <si>
    <t>prov1043</t>
  </si>
  <si>
    <t>pos1043</t>
  </si>
  <si>
    <t>pts1042</t>
  </si>
  <si>
    <t>prov1042</t>
  </si>
  <si>
    <t>pos1042</t>
  </si>
  <si>
    <t>pts1041</t>
  </si>
  <si>
    <t>prov1041</t>
  </si>
  <si>
    <t>pos1041</t>
  </si>
  <si>
    <t>pts476</t>
  </si>
  <si>
    <t>prov476</t>
  </si>
  <si>
    <t>pos476</t>
  </si>
  <si>
    <t>pts475</t>
  </si>
  <si>
    <t>prov475</t>
  </si>
  <si>
    <t>pos475</t>
  </si>
  <si>
    <t>pts472</t>
  </si>
  <si>
    <t>prov472</t>
  </si>
  <si>
    <t>pos472</t>
  </si>
  <si>
    <t>TOTAL PTS</t>
  </si>
  <si>
    <t>YOB</t>
  </si>
  <si>
    <t>CLUB</t>
  </si>
  <si>
    <t>LAST NAME</t>
  </si>
  <si>
    <t>FIRST NAME</t>
  </si>
  <si>
    <t>CARD #</t>
  </si>
  <si>
    <t>PTS</t>
  </si>
  <si>
    <t>PROV</t>
  </si>
  <si>
    <t>POS</t>
  </si>
  <si>
    <t>Sean</t>
  </si>
  <si>
    <t>ALEXANDER</t>
  </si>
  <si>
    <t>ALTA/CARC</t>
  </si>
  <si>
    <t>Cameron</t>
  </si>
  <si>
    <t>BAILEY</t>
  </si>
  <si>
    <t>ALTA/ABSX</t>
  </si>
  <si>
    <t>Mackenzie</t>
  </si>
  <si>
    <t>Zach</t>
  </si>
  <si>
    <t>BELCZYK</t>
  </si>
  <si>
    <t>Jeffrey</t>
  </si>
  <si>
    <t>BELL</t>
  </si>
  <si>
    <t>Tristan</t>
  </si>
  <si>
    <t>BERENDT</t>
  </si>
  <si>
    <t>ALTA/SUNSH</t>
  </si>
  <si>
    <t>Tate</t>
  </si>
  <si>
    <t>CARPENTER</t>
  </si>
  <si>
    <t>David</t>
  </si>
  <si>
    <t>CATHERWOOD</t>
  </si>
  <si>
    <t>ALTA/PANO</t>
  </si>
  <si>
    <t>Oliver</t>
  </si>
  <si>
    <t>CHORLTON</t>
  </si>
  <si>
    <t>Peter</t>
  </si>
  <si>
    <t>CIOCEANU</t>
  </si>
  <si>
    <t>ALTA/SNOW</t>
  </si>
  <si>
    <t>Carson</t>
  </si>
  <si>
    <t>COOK</t>
  </si>
  <si>
    <t>Lewis</t>
  </si>
  <si>
    <t>DARLING</t>
  </si>
  <si>
    <t>Travis</t>
  </si>
  <si>
    <t>DAWSON</t>
  </si>
  <si>
    <t>ALTA/NATC</t>
  </si>
  <si>
    <t>Luke</t>
  </si>
  <si>
    <t>FOUAD</t>
  </si>
  <si>
    <t>Mitch</t>
  </si>
  <si>
    <t>GARDINER</t>
  </si>
  <si>
    <t>Griffin</t>
  </si>
  <si>
    <t>GEE</t>
  </si>
  <si>
    <t>Brody</t>
  </si>
  <si>
    <t>GRAY</t>
  </si>
  <si>
    <t>Rob</t>
  </si>
  <si>
    <t>GREIG</t>
  </si>
  <si>
    <t>Axel</t>
  </si>
  <si>
    <t>HARDING</t>
  </si>
  <si>
    <t>Devon</t>
  </si>
  <si>
    <t>HAWKINS</t>
  </si>
  <si>
    <t>ALTA/BANFF</t>
  </si>
  <si>
    <t>Liam</t>
  </si>
  <si>
    <t>Marcus</t>
  </si>
  <si>
    <t>HOLM</t>
  </si>
  <si>
    <t>Jan</t>
  </si>
  <si>
    <t>HUDEC</t>
  </si>
  <si>
    <t>Justin</t>
  </si>
  <si>
    <t>KELLY</t>
  </si>
  <si>
    <t>Matthew</t>
  </si>
  <si>
    <t>LAPINSKIE</t>
  </si>
  <si>
    <t>William</t>
  </si>
  <si>
    <t>LAVER</t>
  </si>
  <si>
    <t>Ben</t>
  </si>
  <si>
    <t>LEGREE</t>
  </si>
  <si>
    <t>Jack</t>
  </si>
  <si>
    <t>LEITCH</t>
  </si>
  <si>
    <t>Andreas</t>
  </si>
  <si>
    <t>MADDISON</t>
  </si>
  <si>
    <t>Trent</t>
  </si>
  <si>
    <t>MCCARTHY</t>
  </si>
  <si>
    <t>Curtis</t>
  </si>
  <si>
    <t>MCKILLOP</t>
  </si>
  <si>
    <t>Aidan</t>
  </si>
  <si>
    <t>MILLS</t>
  </si>
  <si>
    <t>Lachlan</t>
  </si>
  <si>
    <t>MOORE</t>
  </si>
  <si>
    <t>ALTA/KASC</t>
  </si>
  <si>
    <t>Tony</t>
  </si>
  <si>
    <t>NACIUK</t>
  </si>
  <si>
    <t>NAISH</t>
  </si>
  <si>
    <t>Thomas</t>
  </si>
  <si>
    <t>NEWTON</t>
  </si>
  <si>
    <t>Jonas</t>
  </si>
  <si>
    <t>OLAFSON</t>
  </si>
  <si>
    <t>PARK</t>
  </si>
  <si>
    <t>Marco</t>
  </si>
  <si>
    <t>PERIZZOLO</t>
  </si>
  <si>
    <t>Huston</t>
  </si>
  <si>
    <t>PHILP</t>
  </si>
  <si>
    <t>Trevor</t>
  </si>
  <si>
    <t>Erik</t>
  </si>
  <si>
    <t>READ</t>
  </si>
  <si>
    <t>Kevyn</t>
  </si>
  <si>
    <t>A.J.</t>
  </si>
  <si>
    <t>ROBERTS</t>
  </si>
  <si>
    <t>Russell</t>
  </si>
  <si>
    <t>RONSKY</t>
  </si>
  <si>
    <t>Keegan</t>
  </si>
  <si>
    <t>SHARP</t>
  </si>
  <si>
    <t>ALTA/PANOW</t>
  </si>
  <si>
    <t>Dean</t>
  </si>
  <si>
    <t>SMITH</t>
  </si>
  <si>
    <t>ALTA/ABMAS</t>
  </si>
  <si>
    <t>Michael</t>
  </si>
  <si>
    <t>SOETAERT</t>
  </si>
  <si>
    <t>Samir</t>
  </si>
  <si>
    <t>SOMJI</t>
  </si>
  <si>
    <t>SOROKIN</t>
  </si>
  <si>
    <t>Kale</t>
  </si>
  <si>
    <t>STARNINO</t>
  </si>
  <si>
    <t>Collin</t>
  </si>
  <si>
    <t>TAYLOR</t>
  </si>
  <si>
    <t>TERRY</t>
  </si>
  <si>
    <t>Adam</t>
  </si>
  <si>
    <t>TKALCIC</t>
  </si>
  <si>
    <t>Jared</t>
  </si>
  <si>
    <t>TOPHAM</t>
  </si>
  <si>
    <t>Andy</t>
  </si>
  <si>
    <t>TROW</t>
  </si>
  <si>
    <t>Tristen</t>
  </si>
  <si>
    <t>VAN DER VOORT</t>
  </si>
  <si>
    <t>Sam</t>
  </si>
  <si>
    <t>WALL</t>
  </si>
  <si>
    <t>A. J.</t>
  </si>
  <si>
    <t>WARREN</t>
  </si>
  <si>
    <t>Ryan</t>
  </si>
  <si>
    <t>WEBSTER</t>
  </si>
  <si>
    <t>WIESS</t>
  </si>
  <si>
    <t>WILSON</t>
  </si>
  <si>
    <t>Keelan</t>
  </si>
  <si>
    <t>WITTSTOCK</t>
  </si>
  <si>
    <t>Evan</t>
  </si>
  <si>
    <t>WOODS</t>
  </si>
  <si>
    <t>Finish Position</t>
  </si>
  <si>
    <t>Series Points</t>
  </si>
  <si>
    <t>FIS CODE</t>
  </si>
  <si>
    <t>PROV ATH</t>
  </si>
  <si>
    <t>0</t>
  </si>
  <si>
    <t>1</t>
  </si>
  <si>
    <t>Process:</t>
  </si>
  <si>
    <t>T</t>
  </si>
  <si>
    <t>Banff Mt Norq</t>
  </si>
  <si>
    <t>Whistler:</t>
  </si>
  <si>
    <t>Grouse:</t>
  </si>
  <si>
    <t>Red Mtn:</t>
  </si>
  <si>
    <t>Kimberley:</t>
  </si>
  <si>
    <t>Panorama:</t>
  </si>
  <si>
    <t>Banff :</t>
  </si>
  <si>
    <t>LADIES</t>
  </si>
  <si>
    <t>MEN</t>
  </si>
  <si>
    <t xml:space="preserve">Series Points </t>
  </si>
  <si>
    <t>Formula is the sum total of all results.</t>
  </si>
  <si>
    <t>Alberta Keurig Cup Races</t>
  </si>
  <si>
    <t>Banff</t>
  </si>
  <si>
    <t>Panorama</t>
  </si>
  <si>
    <t>Red Mountain</t>
  </si>
  <si>
    <t xml:space="preserve"> Alberta Keurig Cup Points - Men</t>
  </si>
  <si>
    <t xml:space="preserve"> 1:13.32</t>
  </si>
  <si>
    <t xml:space="preserve"> 1:14.01</t>
  </si>
  <si>
    <t xml:space="preserve"> 1:29.05</t>
  </si>
  <si>
    <t xml:space="preserve"> 1:08.77</t>
  </si>
  <si>
    <t xml:space="preserve"> 1:09.29</t>
  </si>
  <si>
    <t xml:space="preserve"> 2:18.06</t>
  </si>
  <si>
    <t xml:space="preserve"> 1:48.65</t>
  </si>
  <si>
    <t xml:space="preserve"> 1:49.49</t>
  </si>
  <si>
    <t xml:space="preserve"> 1:50.13</t>
  </si>
  <si>
    <t xml:space="preserve"> 1:51.95</t>
  </si>
  <si>
    <t xml:space="preserve"> 1:52.69</t>
  </si>
  <si>
    <t xml:space="preserve"> 1:52.81</t>
  </si>
  <si>
    <t xml:space="preserve"> 1:53.27</t>
  </si>
  <si>
    <t xml:space="preserve"> 1:53.57</t>
  </si>
  <si>
    <t xml:space="preserve"> 1:53.97</t>
  </si>
  <si>
    <t xml:space="preserve"> 1:54.37</t>
  </si>
  <si>
    <t xml:space="preserve"> 1:54.39</t>
  </si>
  <si>
    <t xml:space="preserve"> 1:54.56</t>
  </si>
  <si>
    <t xml:space="preserve"> 1:54.62</t>
  </si>
  <si>
    <t xml:space="preserve"> 1:54.64</t>
  </si>
  <si>
    <t xml:space="preserve">TOBLER Max </t>
  </si>
  <si>
    <t xml:space="preserve"> 1:54.66</t>
  </si>
  <si>
    <t xml:space="preserve"> 1:54.70</t>
  </si>
  <si>
    <t xml:space="preserve">KELLY Justin </t>
  </si>
  <si>
    <t xml:space="preserve"> 1:55.27</t>
  </si>
  <si>
    <t xml:space="preserve"> 1:55.39</t>
  </si>
  <si>
    <t xml:space="preserve"> 1:56.03</t>
  </si>
  <si>
    <t xml:space="preserve"> 1:56.75</t>
  </si>
  <si>
    <t xml:space="preserve"> 1:56.82</t>
  </si>
  <si>
    <t xml:space="preserve"> 1:56.93</t>
  </si>
  <si>
    <t xml:space="preserve"> 1:00.18</t>
  </si>
  <si>
    <t xml:space="preserve"> 1:57.48</t>
  </si>
  <si>
    <t xml:space="preserve"> 1:57.59</t>
  </si>
  <si>
    <t xml:space="preserve">DAVIDSON Brian </t>
  </si>
  <si>
    <t xml:space="preserve"> 1:57.70</t>
  </si>
  <si>
    <t xml:space="preserve"> 1:58.56</t>
  </si>
  <si>
    <t xml:space="preserve"> 1:00.87</t>
  </si>
  <si>
    <t xml:space="preserve"> 1:59.69</t>
  </si>
  <si>
    <t xml:space="preserve"> 1:00.71</t>
  </si>
  <si>
    <t xml:space="preserve"> 2:02.42</t>
  </si>
  <si>
    <t xml:space="preserve"> 1:03.71</t>
  </si>
  <si>
    <t xml:space="preserve"> 2:03.69</t>
  </si>
  <si>
    <t xml:space="preserve"> 1:05.44</t>
  </si>
  <si>
    <t xml:space="preserve"> 2:03.99</t>
  </si>
  <si>
    <t xml:space="preserve"> 1:02.60</t>
  </si>
  <si>
    <t xml:space="preserve"> 1:02.06</t>
  </si>
  <si>
    <t xml:space="preserve"> 2:04.66</t>
  </si>
  <si>
    <t xml:space="preserve"> 1:04.73</t>
  </si>
  <si>
    <t xml:space="preserve"> 1:03.81</t>
  </si>
  <si>
    <t xml:space="preserve"> 2:08.54</t>
  </si>
  <si>
    <t xml:space="preserve"> 1:00.54</t>
  </si>
  <si>
    <t xml:space="preserve"> 1:08.05</t>
  </si>
  <si>
    <t xml:space="preserve"> 2:08.59</t>
  </si>
  <si>
    <t xml:space="preserve"> 2:10.35</t>
  </si>
  <si>
    <t xml:space="preserve"> 1:03.98</t>
  </si>
  <si>
    <t xml:space="preserve"> 2:11.74</t>
  </si>
  <si>
    <t xml:space="preserve">WILLIAMS Frederick </t>
  </si>
  <si>
    <t xml:space="preserve"> 1:06.23</t>
  </si>
  <si>
    <t xml:space="preserve"> 2:13.85</t>
  </si>
  <si>
    <t xml:space="preserve"> 1:18.69</t>
  </si>
  <si>
    <t xml:space="preserve"> 1:17.89</t>
  </si>
  <si>
    <t xml:space="preserve"> 2:36.58</t>
  </si>
  <si>
    <t xml:space="preserve"> 1:29.74</t>
  </si>
  <si>
    <t xml:space="preserve"> 2:37.65</t>
  </si>
  <si>
    <t xml:space="preserve">WATANABE Takuya </t>
  </si>
  <si>
    <t xml:space="preserve">HOWDEN Reece </t>
  </si>
  <si>
    <t xml:space="preserve">WARREN Anderson James </t>
  </si>
  <si>
    <t xml:space="preserve">SMILEK Moritz </t>
  </si>
  <si>
    <t xml:space="preserve">GER </t>
  </si>
  <si>
    <t xml:space="preserve"> 1:51.50</t>
  </si>
  <si>
    <t xml:space="preserve"> 1:51.70</t>
  </si>
  <si>
    <t xml:space="preserve"> 1:53.74</t>
  </si>
  <si>
    <t xml:space="preserve"> 1:53.82</t>
  </si>
  <si>
    <t xml:space="preserve"> 1:53.85</t>
  </si>
  <si>
    <t xml:space="preserve"> 1:55.00</t>
  </si>
  <si>
    <t xml:space="preserve"> 1:55.22</t>
  </si>
  <si>
    <t xml:space="preserve"> 1:00.14</t>
  </si>
  <si>
    <t xml:space="preserve"> 1:55.54</t>
  </si>
  <si>
    <t xml:space="preserve"> 1:03.55</t>
  </si>
  <si>
    <t xml:space="preserve"> 1:56.07</t>
  </si>
  <si>
    <t xml:space="preserve"> 1:57.28</t>
  </si>
  <si>
    <t xml:space="preserve"> 1:03.19</t>
  </si>
  <si>
    <t xml:space="preserve"> 1:58.00</t>
  </si>
  <si>
    <t xml:space="preserve"> 1:03.50</t>
  </si>
  <si>
    <t xml:space="preserve"> 1:58.25</t>
  </si>
  <si>
    <t xml:space="preserve"> 1:00.79</t>
  </si>
  <si>
    <t xml:space="preserve"> 1:00.89</t>
  </si>
  <si>
    <t xml:space="preserve"> 1:58.36</t>
  </si>
  <si>
    <t xml:space="preserve"> 1:01.52</t>
  </si>
  <si>
    <t xml:space="preserve"> 1:58.59</t>
  </si>
  <si>
    <t xml:space="preserve"> 1:02.95</t>
  </si>
  <si>
    <t xml:space="preserve"> 1:58.65</t>
  </si>
  <si>
    <t xml:space="preserve"> 1:02.55</t>
  </si>
  <si>
    <t xml:space="preserve"> 1:58.76</t>
  </si>
  <si>
    <t xml:space="preserve"> 1:01.70</t>
  </si>
  <si>
    <t xml:space="preserve"> 1:58.98</t>
  </si>
  <si>
    <t xml:space="preserve"> 1:02.00</t>
  </si>
  <si>
    <t xml:space="preserve"> 1:59.74</t>
  </si>
  <si>
    <t xml:space="preserve"> 1:03.35</t>
  </si>
  <si>
    <t xml:space="preserve"> 2:00.14</t>
  </si>
  <si>
    <t xml:space="preserve"> 1:04.08</t>
  </si>
  <si>
    <t xml:space="preserve"> 2:02.36</t>
  </si>
  <si>
    <t xml:space="preserve"> 1:03.85</t>
  </si>
  <si>
    <t xml:space="preserve"> 2:03.06</t>
  </si>
  <si>
    <t xml:space="preserve"> 1:03.93</t>
  </si>
  <si>
    <t xml:space="preserve"> 2:03.64</t>
  </si>
  <si>
    <t xml:space="preserve"> 1:02.90</t>
  </si>
  <si>
    <t xml:space="preserve"> 1:03.09</t>
  </si>
  <si>
    <t xml:space="preserve"> 2:05.99</t>
  </si>
  <si>
    <t xml:space="preserve"> 1:08.24</t>
  </si>
  <si>
    <t xml:space="preserve"> 2:07.38</t>
  </si>
  <si>
    <t xml:space="preserve"> 1:08.28</t>
  </si>
  <si>
    <t xml:space="preserve"> 1:00.93</t>
  </si>
  <si>
    <t xml:space="preserve"> 2:09.21</t>
  </si>
  <si>
    <t xml:space="preserve"> 1:04.79</t>
  </si>
  <si>
    <t xml:space="preserve"> 1:04.64</t>
  </si>
  <si>
    <t xml:space="preserve"> 2:09.43</t>
  </si>
  <si>
    <t xml:space="preserve"> 1:07.53</t>
  </si>
  <si>
    <t xml:space="preserve"> 1:02.98</t>
  </si>
  <si>
    <t xml:space="preserve"> 2:10.51</t>
  </si>
  <si>
    <t xml:space="preserve"> 1:05.23</t>
  </si>
  <si>
    <t xml:space="preserve"> 2:12.95</t>
  </si>
  <si>
    <t xml:space="preserve"> 1:02.89</t>
  </si>
  <si>
    <t xml:space="preserve"> 2:13.96</t>
  </si>
  <si>
    <t xml:space="preserve"> 1:11.42</t>
  </si>
  <si>
    <t xml:space="preserve"> 1:02.66</t>
  </si>
  <si>
    <t xml:space="preserve"> 2:14.08</t>
  </si>
  <si>
    <t xml:space="preserve"> 1:09.25</t>
  </si>
  <si>
    <t xml:space="preserve"> 1:05.02</t>
  </si>
  <si>
    <t xml:space="preserve"> 2:14.27</t>
  </si>
  <si>
    <t xml:space="preserve"> 1:11.20</t>
  </si>
  <si>
    <t xml:space="preserve"> 1:03.11</t>
  </si>
  <si>
    <t xml:space="preserve"> 2:14.31</t>
  </si>
  <si>
    <t xml:space="preserve"> 1:05.49</t>
  </si>
  <si>
    <t xml:space="preserve"> 2:16.38</t>
  </si>
  <si>
    <t xml:space="preserve"> 1:11.79</t>
  </si>
  <si>
    <t xml:space="preserve"> 2:17.96</t>
  </si>
  <si>
    <t xml:space="preserve"> 1:12.87</t>
  </si>
  <si>
    <t xml:space="preserve"> 2:20.92</t>
  </si>
  <si>
    <t xml:space="preserve"> 1:17.28</t>
  </si>
  <si>
    <t xml:space="preserve"> 1:10.48</t>
  </si>
  <si>
    <t xml:space="preserve"> 2:27.76</t>
  </si>
  <si>
    <t xml:space="preserve"> 1:23.58</t>
  </si>
  <si>
    <t xml:space="preserve"> 1:17.43</t>
  </si>
  <si>
    <t xml:space="preserve"> 2:41.01</t>
  </si>
  <si>
    <t xml:space="preserve"> 1:35.38</t>
  </si>
  <si>
    <t xml:space="preserve"> 1:35.59</t>
  </si>
  <si>
    <t xml:space="preserve">SHARP Keegan </t>
  </si>
  <si>
    <t xml:space="preserve"> 1:35.68</t>
  </si>
  <si>
    <t xml:space="preserve"> 1:35.85</t>
  </si>
  <si>
    <t xml:space="preserve">BENDA Jake </t>
  </si>
  <si>
    <t xml:space="preserve"> 1:36.19</t>
  </si>
  <si>
    <t xml:space="preserve"> 1:36.64</t>
  </si>
  <si>
    <t xml:space="preserve"> 1:36.73</t>
  </si>
  <si>
    <t xml:space="preserve"> 1:37.03</t>
  </si>
  <si>
    <t xml:space="preserve"> 1:37.07</t>
  </si>
  <si>
    <t xml:space="preserve"> 1:37.42</t>
  </si>
  <si>
    <t xml:space="preserve"> 1:37.49</t>
  </si>
  <si>
    <t xml:space="preserve"> 1:37.60</t>
  </si>
  <si>
    <t xml:space="preserve">FORDYCE Peter </t>
  </si>
  <si>
    <t xml:space="preserve"> 1:37.87</t>
  </si>
  <si>
    <t xml:space="preserve"> 1:38.10</t>
  </si>
  <si>
    <t xml:space="preserve"> 1:38.65</t>
  </si>
  <si>
    <t xml:space="preserve"> 1:38.78</t>
  </si>
  <si>
    <t xml:space="preserve"> 1:38.93</t>
  </si>
  <si>
    <t xml:space="preserve"> 1:39.05</t>
  </si>
  <si>
    <t xml:space="preserve"> 1:39.40</t>
  </si>
  <si>
    <t xml:space="preserve"> 1:40.29</t>
  </si>
  <si>
    <t xml:space="preserve"> 1:40.53</t>
  </si>
  <si>
    <t xml:space="preserve"> 1:40.69</t>
  </si>
  <si>
    <t xml:space="preserve"> 1:41.15</t>
  </si>
  <si>
    <t xml:space="preserve"> 1:41.23</t>
  </si>
  <si>
    <t xml:space="preserve">KEITH Jacob </t>
  </si>
  <si>
    <t xml:space="preserve"> 1:41.29</t>
  </si>
  <si>
    <t xml:space="preserve"> 1:42.32</t>
  </si>
  <si>
    <t xml:space="preserve"> 1:42.42</t>
  </si>
  <si>
    <t xml:space="preserve"> 1:42.78</t>
  </si>
  <si>
    <t xml:space="preserve">DEWOLFE Kristian </t>
  </si>
  <si>
    <t xml:space="preserve"> 1:42.85</t>
  </si>
  <si>
    <t xml:space="preserve">FITZGERALD Jay </t>
  </si>
  <si>
    <t xml:space="preserve"> 1:43.22</t>
  </si>
  <si>
    <t xml:space="preserve"> 1:43.31</t>
  </si>
  <si>
    <t xml:space="preserve"> 1:43.81</t>
  </si>
  <si>
    <t xml:space="preserve"> 1:44.80</t>
  </si>
  <si>
    <t xml:space="preserve">SALVO Domenic </t>
  </si>
  <si>
    <t xml:space="preserve"> 1:44.92</t>
  </si>
  <si>
    <t xml:space="preserve"> 1:45.39</t>
  </si>
  <si>
    <t xml:space="preserve">CARRARA Alberto </t>
  </si>
  <si>
    <t xml:space="preserve">ITA </t>
  </si>
  <si>
    <t xml:space="preserve">TURNER Cole </t>
  </si>
  <si>
    <t xml:space="preserve"> 1:46.90</t>
  </si>
  <si>
    <t xml:space="preserve"> 1:47.08</t>
  </si>
  <si>
    <t xml:space="preserve"> 1:00.10</t>
  </si>
  <si>
    <t xml:space="preserve"> 1:48.52</t>
  </si>
  <si>
    <t xml:space="preserve"> 1:48.70</t>
  </si>
  <si>
    <t xml:space="preserve"> 1:48.98</t>
  </si>
  <si>
    <t xml:space="preserve"> 1:49.18</t>
  </si>
  <si>
    <t xml:space="preserve"> 1:50.26</t>
  </si>
  <si>
    <t xml:space="preserve"> 1:51.08</t>
  </si>
  <si>
    <t xml:space="preserve">FLYNN Connor </t>
  </si>
  <si>
    <t xml:space="preserve">GRAHAM Theodore </t>
  </si>
  <si>
    <t xml:space="preserve"> 1:51.55</t>
  </si>
  <si>
    <t xml:space="preserve">WETZEL Tyler </t>
  </si>
  <si>
    <t xml:space="preserve"> 1:02.85</t>
  </si>
  <si>
    <t xml:space="preserve"> 1:52.50</t>
  </si>
  <si>
    <t xml:space="preserve">BENNETT Bob </t>
  </si>
  <si>
    <t xml:space="preserve"> 1:54.21</t>
  </si>
  <si>
    <t xml:space="preserve"> 1:54.52</t>
  </si>
  <si>
    <t xml:space="preserve"> 1:55.72</t>
  </si>
  <si>
    <t xml:space="preserve"> 1:00.39</t>
  </si>
  <si>
    <t xml:space="preserve"> 2:00.93</t>
  </si>
  <si>
    <t xml:space="preserve">SANTIBANEZ Max </t>
  </si>
  <si>
    <t xml:space="preserve"> 1:02.16</t>
  </si>
  <si>
    <t xml:space="preserve"> 2:01.27</t>
  </si>
  <si>
    <t xml:space="preserve">SUSHAMS Charlie </t>
  </si>
  <si>
    <t xml:space="preserve"> 1:03.95</t>
  </si>
  <si>
    <t xml:space="preserve"> 2:02.59</t>
  </si>
  <si>
    <t xml:space="preserve"> 1:03.82</t>
  </si>
  <si>
    <t xml:space="preserve"> 2:07.75</t>
  </si>
  <si>
    <t xml:space="preserve"> 1:35.34</t>
  </si>
  <si>
    <t xml:space="preserve"> 2:44.85</t>
  </si>
  <si>
    <t xml:space="preserve"> +1:09.47</t>
  </si>
  <si>
    <t xml:space="preserve">BAROUNOS Alex </t>
  </si>
  <si>
    <t xml:space="preserve">CRIST Spencer </t>
  </si>
  <si>
    <t xml:space="preserve">LEGGETT Alan </t>
  </si>
  <si>
    <t xml:space="preserve">LUNDTEIGEN Gunnar </t>
  </si>
  <si>
    <t xml:space="preserve">YAMAMOTO Cai </t>
  </si>
  <si>
    <t xml:space="preserve">PERIZZOLO Marco </t>
  </si>
  <si>
    <t xml:space="preserve">ELDER Andrew </t>
  </si>
  <si>
    <t xml:space="preserve">ROMANO Patrick </t>
  </si>
  <si>
    <t xml:space="preserve"> 1:40.17</t>
  </si>
  <si>
    <t xml:space="preserve"> 1:40.66</t>
  </si>
  <si>
    <t xml:space="preserve"> 1:41.47</t>
  </si>
  <si>
    <t xml:space="preserve"> 1:41.69</t>
  </si>
  <si>
    <t xml:space="preserve"> 1:42.45</t>
  </si>
  <si>
    <t xml:space="preserve"> 1:42.50</t>
  </si>
  <si>
    <t xml:space="preserve"> 1:42.71</t>
  </si>
  <si>
    <t xml:space="preserve"> 1:42.96</t>
  </si>
  <si>
    <t xml:space="preserve"> 1:43.10</t>
  </si>
  <si>
    <t xml:space="preserve"> 1:43.52</t>
  </si>
  <si>
    <t xml:space="preserve"> 1:43.61</t>
  </si>
  <si>
    <t xml:space="preserve"> 1:43.65</t>
  </si>
  <si>
    <t xml:space="preserve"> 1:43.86</t>
  </si>
  <si>
    <t xml:space="preserve"> 1:44.00</t>
  </si>
  <si>
    <t xml:space="preserve"> 1:44.69</t>
  </si>
  <si>
    <t xml:space="preserve"> 1:44.79</t>
  </si>
  <si>
    <t xml:space="preserve"> 1:45.05</t>
  </si>
  <si>
    <t xml:space="preserve"> 1:45.11</t>
  </si>
  <si>
    <t xml:space="preserve"> 1:45.23</t>
  </si>
  <si>
    <t xml:space="preserve"> 1:45.44</t>
  </si>
  <si>
    <t xml:space="preserve"> 1:45.54</t>
  </si>
  <si>
    <t xml:space="preserve"> 1:45.71</t>
  </si>
  <si>
    <t xml:space="preserve"> 1:45.74</t>
  </si>
  <si>
    <t xml:space="preserve"> 1:47.23</t>
  </si>
  <si>
    <t xml:space="preserve"> 1:47.49</t>
  </si>
  <si>
    <t xml:space="preserve"> 1:47.63</t>
  </si>
  <si>
    <t xml:space="preserve"> 1:48.91</t>
  </si>
  <si>
    <t xml:space="preserve"> 1:49.19</t>
  </si>
  <si>
    <t xml:space="preserve"> 1:50.65</t>
  </si>
  <si>
    <t xml:space="preserve"> 1:51.03</t>
  </si>
  <si>
    <t xml:space="preserve"> 1:51.21</t>
  </si>
  <si>
    <t xml:space="preserve"> 1:51.58</t>
  </si>
  <si>
    <t xml:space="preserve"> 1:51.59</t>
  </si>
  <si>
    <t xml:space="preserve"> 1:52.70</t>
  </si>
  <si>
    <t xml:space="preserve"> 1:52.71</t>
  </si>
  <si>
    <t xml:space="preserve"> 1:52.77</t>
  </si>
  <si>
    <t xml:space="preserve"> 1:53.24</t>
  </si>
  <si>
    <t xml:space="preserve"> 1:54.73</t>
  </si>
  <si>
    <t xml:space="preserve"> 1:00.17</t>
  </si>
  <si>
    <t xml:space="preserve"> 1:55.21</t>
  </si>
  <si>
    <t xml:space="preserve"> 1:00.80</t>
  </si>
  <si>
    <t xml:space="preserve"> 1:56.84</t>
  </si>
  <si>
    <t xml:space="preserve"> 1:00.22</t>
  </si>
  <si>
    <t xml:space="preserve"> 1:57.01</t>
  </si>
  <si>
    <t xml:space="preserve"> 1:01.95</t>
  </si>
  <si>
    <t xml:space="preserve"> 1:58.71</t>
  </si>
  <si>
    <t xml:space="preserve"> 1:02.10</t>
  </si>
  <si>
    <t xml:space="preserve"> 2:01.31</t>
  </si>
  <si>
    <t xml:space="preserve"> 2:01.91</t>
  </si>
  <si>
    <t xml:space="preserve"> 2:02.19</t>
  </si>
  <si>
    <t xml:space="preserve"> 1:06.01</t>
  </si>
  <si>
    <t xml:space="preserve"> 2:04.47</t>
  </si>
  <si>
    <t xml:space="preserve"> 1:00.77</t>
  </si>
  <si>
    <t xml:space="preserve"> 1:05.73</t>
  </si>
  <si>
    <t xml:space="preserve"> 2:06.50</t>
  </si>
  <si>
    <t xml:space="preserve"> 1:12.70</t>
  </si>
  <si>
    <t xml:space="preserve"> 1:07.78</t>
  </si>
  <si>
    <t xml:space="preserve"> 1:13.27</t>
  </si>
  <si>
    <t xml:space="preserve"> 1:02.63</t>
  </si>
  <si>
    <t xml:space="preserve"> 2:01.26</t>
  </si>
  <si>
    <t xml:space="preserve"> 1:03.31</t>
  </si>
  <si>
    <t xml:space="preserve"> 2:02.35</t>
  </si>
  <si>
    <t xml:space="preserve"> 1:04.11</t>
  </si>
  <si>
    <t xml:space="preserve"> 2:03.58</t>
  </si>
  <si>
    <t xml:space="preserve"> 1:04.65</t>
  </si>
  <si>
    <t xml:space="preserve"> 2:03.81</t>
  </si>
  <si>
    <t xml:space="preserve"> 1:04.46</t>
  </si>
  <si>
    <t xml:space="preserve"> 2:03.86</t>
  </si>
  <si>
    <t xml:space="preserve"> 1:04.45</t>
  </si>
  <si>
    <t xml:space="preserve"> 2:04.09</t>
  </si>
  <si>
    <t xml:space="preserve"> 1:04.88</t>
  </si>
  <si>
    <t xml:space="preserve"> 1:05.01</t>
  </si>
  <si>
    <t xml:space="preserve"> 2:04.18</t>
  </si>
  <si>
    <t xml:space="preserve"> 1:04.41</t>
  </si>
  <si>
    <t xml:space="preserve"> 2:04.24</t>
  </si>
  <si>
    <t xml:space="preserve"> 1:05.21</t>
  </si>
  <si>
    <t xml:space="preserve"> 2:04.48</t>
  </si>
  <si>
    <t xml:space="preserve"> 1:04.86</t>
  </si>
  <si>
    <t xml:space="preserve"> 2:05.00</t>
  </si>
  <si>
    <t xml:space="preserve"> 1:04.83</t>
  </si>
  <si>
    <t xml:space="preserve"> 2:05.11</t>
  </si>
  <si>
    <t xml:space="preserve"> 1:05.24</t>
  </si>
  <si>
    <t xml:space="preserve"> 1:00.02</t>
  </si>
  <si>
    <t xml:space="preserve"> 2:05.26</t>
  </si>
  <si>
    <t xml:space="preserve"> 2:05.37</t>
  </si>
  <si>
    <t xml:space="preserve"> 1:05.68</t>
  </si>
  <si>
    <t xml:space="preserve"> 2:05.58</t>
  </si>
  <si>
    <t xml:space="preserve"> 1:05.86</t>
  </si>
  <si>
    <t xml:space="preserve"> 2:05.73</t>
  </si>
  <si>
    <t xml:space="preserve"> 1:05.79</t>
  </si>
  <si>
    <t xml:space="preserve"> 2:05.78</t>
  </si>
  <si>
    <t xml:space="preserve"> 1:05.70</t>
  </si>
  <si>
    <t xml:space="preserve"> 1:00.24</t>
  </si>
  <si>
    <t xml:space="preserve"> 2:05.94</t>
  </si>
  <si>
    <t xml:space="preserve"> 1:05.71</t>
  </si>
  <si>
    <t xml:space="preserve"> 1:00.23</t>
  </si>
  <si>
    <t xml:space="preserve"> 1:06.27</t>
  </si>
  <si>
    <t xml:space="preserve"> 1:00.03</t>
  </si>
  <si>
    <t xml:space="preserve"> 2:06.30</t>
  </si>
  <si>
    <t xml:space="preserve"> 1:06.65</t>
  </si>
  <si>
    <t xml:space="preserve"> 2:06.38</t>
  </si>
  <si>
    <t xml:space="preserve"> 1:06.41</t>
  </si>
  <si>
    <t xml:space="preserve"> 1:00.09</t>
  </si>
  <si>
    <t xml:space="preserve"> 1:07.75</t>
  </si>
  <si>
    <t xml:space="preserve"> 2:06.68</t>
  </si>
  <si>
    <t xml:space="preserve"> 1:06.04</t>
  </si>
  <si>
    <t xml:space="preserve"> 2:06.91</t>
  </si>
  <si>
    <t xml:space="preserve"> 1:07.12</t>
  </si>
  <si>
    <t xml:space="preserve"> 1:00.05</t>
  </si>
  <si>
    <t xml:space="preserve"> 2:07.17</t>
  </si>
  <si>
    <t xml:space="preserve"> 1:01.06</t>
  </si>
  <si>
    <t xml:space="preserve"> 2:07.23</t>
  </si>
  <si>
    <t xml:space="preserve"> 1:06.98</t>
  </si>
  <si>
    <t xml:space="preserve"> 2:07.37</t>
  </si>
  <si>
    <t xml:space="preserve"> 1:06.87</t>
  </si>
  <si>
    <t xml:space="preserve"> 1:00.51</t>
  </si>
  <si>
    <t xml:space="preserve"> 1:02.48</t>
  </si>
  <si>
    <t xml:space="preserve"> 2:07.69</t>
  </si>
  <si>
    <t xml:space="preserve"> 1:06.96</t>
  </si>
  <si>
    <t xml:space="preserve"> 1:01.19</t>
  </si>
  <si>
    <t xml:space="preserve"> 2:08.15</t>
  </si>
  <si>
    <t xml:space="preserve"> 1:07.64</t>
  </si>
  <si>
    <t xml:space="preserve"> 1:00.81</t>
  </si>
  <si>
    <t xml:space="preserve"> 2:08.45</t>
  </si>
  <si>
    <t xml:space="preserve"> 1:00.88</t>
  </si>
  <si>
    <t xml:space="preserve"> 2:08.71</t>
  </si>
  <si>
    <t xml:space="preserve"> 1:08.56</t>
  </si>
  <si>
    <t xml:space="preserve"> 2:09.45</t>
  </si>
  <si>
    <t xml:space="preserve"> 1:08.84</t>
  </si>
  <si>
    <t xml:space="preserve"> 1:01.20</t>
  </si>
  <si>
    <t xml:space="preserve"> 2:10.04</t>
  </si>
  <si>
    <t xml:space="preserve"> 1:07.41</t>
  </si>
  <si>
    <t xml:space="preserve"> 1:07.71</t>
  </si>
  <si>
    <t xml:space="preserve"> 1:03.03</t>
  </si>
  <si>
    <t xml:space="preserve"> 2:10.74</t>
  </si>
  <si>
    <t xml:space="preserve"> 1:01.90</t>
  </si>
  <si>
    <t xml:space="preserve"> 2:11.15</t>
  </si>
  <si>
    <t xml:space="preserve"> 1:02.18</t>
  </si>
  <si>
    <t xml:space="preserve"> 2:11.25</t>
  </si>
  <si>
    <t xml:space="preserve"> 1:09.02</t>
  </si>
  <si>
    <t xml:space="preserve"> 1:02.40</t>
  </si>
  <si>
    <t xml:space="preserve"> 2:11.42</t>
  </si>
  <si>
    <t xml:space="preserve"> 1:08.13</t>
  </si>
  <si>
    <t xml:space="preserve"> 1:03.37</t>
  </si>
  <si>
    <t xml:space="preserve"> 2:11.50</t>
  </si>
  <si>
    <t xml:space="preserve"> 1:09.15</t>
  </si>
  <si>
    <t xml:space="preserve"> 1:02.61</t>
  </si>
  <si>
    <t xml:space="preserve"> 2:11.76</t>
  </si>
  <si>
    <t xml:space="preserve"> 1:09.69</t>
  </si>
  <si>
    <t xml:space="preserve"> 1:02.53</t>
  </si>
  <si>
    <t xml:space="preserve"> 2:12.22</t>
  </si>
  <si>
    <t xml:space="preserve"> 1:10.12</t>
  </si>
  <si>
    <t xml:space="preserve"> 2:12.60</t>
  </si>
  <si>
    <t xml:space="preserve"> 1:10.58</t>
  </si>
  <si>
    <t xml:space="preserve"> 1:02.79</t>
  </si>
  <si>
    <t xml:space="preserve"> 2:13.37</t>
  </si>
  <si>
    <t xml:space="preserve"> 1:10.29</t>
  </si>
  <si>
    <t xml:space="preserve"> 1:03.23</t>
  </si>
  <si>
    <t xml:space="preserve"> 2:13.52</t>
  </si>
  <si>
    <t xml:space="preserve"> 1:10.35</t>
  </si>
  <si>
    <t xml:space="preserve"> 1:03.40</t>
  </si>
  <si>
    <t xml:space="preserve"> 2:13.75</t>
  </si>
  <si>
    <t xml:space="preserve"> 1:10.05</t>
  </si>
  <si>
    <t xml:space="preserve"> 2:14.51</t>
  </si>
  <si>
    <t xml:space="preserve"> 1:10.00</t>
  </si>
  <si>
    <t xml:space="preserve"> 1:04.94</t>
  </si>
  <si>
    <t xml:space="preserve"> 2:14.94</t>
  </si>
  <si>
    <t xml:space="preserve"> 1:11.11</t>
  </si>
  <si>
    <t xml:space="preserve"> 1:03.87</t>
  </si>
  <si>
    <t xml:space="preserve"> 2:14.98</t>
  </si>
  <si>
    <t xml:space="preserve"> 1:11.39</t>
  </si>
  <si>
    <t xml:space="preserve"> 1:03.99</t>
  </si>
  <si>
    <t xml:space="preserve"> 2:15.38</t>
  </si>
  <si>
    <t xml:space="preserve"> 2:15.51</t>
  </si>
  <si>
    <t xml:space="preserve"> 1:11.19</t>
  </si>
  <si>
    <t xml:space="preserve"> 1:04.77</t>
  </si>
  <si>
    <t xml:space="preserve"> 2:15.96</t>
  </si>
  <si>
    <t xml:space="preserve"> 1:04.89</t>
  </si>
  <si>
    <t xml:space="preserve"> 2:16.23</t>
  </si>
  <si>
    <t xml:space="preserve"> 1:12.00</t>
  </si>
  <si>
    <t xml:space="preserve"> 1:05.35</t>
  </si>
  <si>
    <t xml:space="preserve"> 2:17.35</t>
  </si>
  <si>
    <t xml:space="preserve"> 1:04.06</t>
  </si>
  <si>
    <t xml:space="preserve"> 2:17.94</t>
  </si>
  <si>
    <t xml:space="preserve"> 1:15.94</t>
  </si>
  <si>
    <t xml:space="preserve"> 2:20.96</t>
  </si>
  <si>
    <t xml:space="preserve"> 1:16.97</t>
  </si>
  <si>
    <t xml:space="preserve"> 1:05.52</t>
  </si>
  <si>
    <t xml:space="preserve"> 2:22.49</t>
  </si>
  <si>
    <t xml:space="preserve"> 1:15.66</t>
  </si>
  <si>
    <t xml:space="preserve"> 1:07.46</t>
  </si>
  <si>
    <t xml:space="preserve"> 2:23.12</t>
  </si>
  <si>
    <t xml:space="preserve"> 1:15.22</t>
  </si>
  <si>
    <t xml:space="preserve"> 1:08.31</t>
  </si>
  <si>
    <t xml:space="preserve"> 2:23.53</t>
  </si>
  <si>
    <t xml:space="preserve"> 1:18.57</t>
  </si>
  <si>
    <t xml:space="preserve"> 2:27.40</t>
  </si>
  <si>
    <t xml:space="preserve"> 1:09.74</t>
  </si>
  <si>
    <t xml:space="preserve"> 2:27.95</t>
  </si>
  <si>
    <t xml:space="preserve"> 1:23.68</t>
  </si>
  <si>
    <t xml:space="preserve"> 1:15.13</t>
  </si>
  <si>
    <t xml:space="preserve"> 2:38.81</t>
  </si>
  <si>
    <t xml:space="preserve"> 1:00.32</t>
  </si>
  <si>
    <t xml:space="preserve"> 1:58.50</t>
  </si>
  <si>
    <t xml:space="preserve"> 1:01.39</t>
  </si>
  <si>
    <t xml:space="preserve"> 2:00.03</t>
  </si>
  <si>
    <t xml:space="preserve"> 1:01.60</t>
  </si>
  <si>
    <t xml:space="preserve"> 2:00.30</t>
  </si>
  <si>
    <t xml:space="preserve"> 1:01.42</t>
  </si>
  <si>
    <t xml:space="preserve"> 2:00.50</t>
  </si>
  <si>
    <t xml:space="preserve"> 1:01.02</t>
  </si>
  <si>
    <t xml:space="preserve"> 2:00.51</t>
  </si>
  <si>
    <t xml:space="preserve"> 1:02.05</t>
  </si>
  <si>
    <t xml:space="preserve"> 2:00.78</t>
  </si>
  <si>
    <t xml:space="preserve"> 1:02.29</t>
  </si>
  <si>
    <t xml:space="preserve"> 2:01.16</t>
  </si>
  <si>
    <t xml:space="preserve"> 1:02.56</t>
  </si>
  <si>
    <t xml:space="preserve"> 2:01.59</t>
  </si>
  <si>
    <t xml:space="preserve"> 1:03.28</t>
  </si>
  <si>
    <t xml:space="preserve"> 2:02.15</t>
  </si>
  <si>
    <t xml:space="preserve"> 1:03.48</t>
  </si>
  <si>
    <t xml:space="preserve"> 2:02.31</t>
  </si>
  <si>
    <t xml:space="preserve"> 1:02.94</t>
  </si>
  <si>
    <t xml:space="preserve"> 2:02.40</t>
  </si>
  <si>
    <t xml:space="preserve"> 1:04.12</t>
  </si>
  <si>
    <t xml:space="preserve"> 2:02.60</t>
  </si>
  <si>
    <t xml:space="preserve"> 1:03.10</t>
  </si>
  <si>
    <t xml:space="preserve"> 2:02.68</t>
  </si>
  <si>
    <t xml:space="preserve"> 1:03.24</t>
  </si>
  <si>
    <t xml:space="preserve"> 2:02.76</t>
  </si>
  <si>
    <t xml:space="preserve"> 1:00.21</t>
  </si>
  <si>
    <t xml:space="preserve"> 2:02.84</t>
  </si>
  <si>
    <t xml:space="preserve"> 2:03.02</t>
  </si>
  <si>
    <t xml:space="preserve"> 1:03.79</t>
  </si>
  <si>
    <t xml:space="preserve"> 2:03.12</t>
  </si>
  <si>
    <t xml:space="preserve"> 1:04.04</t>
  </si>
  <si>
    <t xml:space="preserve"> 2:03.16</t>
  </si>
  <si>
    <t xml:space="preserve"> 1:03.21</t>
  </si>
  <si>
    <t xml:space="preserve"> 2:03.19</t>
  </si>
  <si>
    <t xml:space="preserve"> 1:04.07</t>
  </si>
  <si>
    <t xml:space="preserve"> 2:03.52</t>
  </si>
  <si>
    <t xml:space="preserve"> 1:00.25</t>
  </si>
  <si>
    <t xml:space="preserve"> 2:03.56</t>
  </si>
  <si>
    <t xml:space="preserve"> 1:04.51</t>
  </si>
  <si>
    <t xml:space="preserve"> 2:03.72</t>
  </si>
  <si>
    <t xml:space="preserve"> 1:04.32</t>
  </si>
  <si>
    <t xml:space="preserve"> 2:03.83</t>
  </si>
  <si>
    <t xml:space="preserve"> 1:03.89</t>
  </si>
  <si>
    <t xml:space="preserve"> 1:00.37</t>
  </si>
  <si>
    <t xml:space="preserve"> 2:04.26</t>
  </si>
  <si>
    <t xml:space="preserve"> 1:03.83</t>
  </si>
  <si>
    <t xml:space="preserve"> 1:01.13</t>
  </si>
  <si>
    <t xml:space="preserve"> 2:04.96</t>
  </si>
  <si>
    <t xml:space="preserve"> 1:04.66</t>
  </si>
  <si>
    <t xml:space="preserve"> 1:00.78</t>
  </si>
  <si>
    <t xml:space="preserve"> 2:05.44</t>
  </si>
  <si>
    <t xml:space="preserve"> 1:05.40</t>
  </si>
  <si>
    <t xml:space="preserve"> 1:00.15</t>
  </si>
  <si>
    <t xml:space="preserve"> 2:05.55</t>
  </si>
  <si>
    <t xml:space="preserve"> 1:04.53</t>
  </si>
  <si>
    <t xml:space="preserve"> 1:01.48</t>
  </si>
  <si>
    <t xml:space="preserve"> 2:06.01</t>
  </si>
  <si>
    <t xml:space="preserve"> 1:05.32</t>
  </si>
  <si>
    <t xml:space="preserve"> 1:00.75</t>
  </si>
  <si>
    <t xml:space="preserve"> 2:06.07</t>
  </si>
  <si>
    <t xml:space="preserve"> 1:04.98</t>
  </si>
  <si>
    <t xml:space="preserve"> 1:05.94</t>
  </si>
  <si>
    <t xml:space="preserve"> 1:00.91</t>
  </si>
  <si>
    <t xml:space="preserve"> 2:06.85</t>
  </si>
  <si>
    <t xml:space="preserve"> 1:05.03</t>
  </si>
  <si>
    <t xml:space="preserve"> 1:02.02</t>
  </si>
  <si>
    <t xml:space="preserve"> 2:07.05</t>
  </si>
  <si>
    <t xml:space="preserve"> 1:01.96</t>
  </si>
  <si>
    <t xml:space="preserve"> 2:07.20</t>
  </si>
  <si>
    <t xml:space="preserve"> 1:06.08</t>
  </si>
  <si>
    <t xml:space="preserve"> 1:01.14</t>
  </si>
  <si>
    <t xml:space="preserve"> 2:07.22</t>
  </si>
  <si>
    <t xml:space="preserve"> 2:07.66</t>
  </si>
  <si>
    <t xml:space="preserve"> 1:01.40</t>
  </si>
  <si>
    <t xml:space="preserve"> 2:07.72</t>
  </si>
  <si>
    <t xml:space="preserve"> 1:05.65</t>
  </si>
  <si>
    <t xml:space="preserve"> 1:02.50</t>
  </si>
  <si>
    <t xml:space="preserve"> 1:06.43</t>
  </si>
  <si>
    <t xml:space="preserve"> 1:02.34</t>
  </si>
  <si>
    <t xml:space="preserve"> 2:08.77</t>
  </si>
  <si>
    <t xml:space="preserve"> 1:06.38</t>
  </si>
  <si>
    <t xml:space="preserve"> 2:08.94</t>
  </si>
  <si>
    <t xml:space="preserve"> 1:06.52</t>
  </si>
  <si>
    <t xml:space="preserve"> 1:02.52</t>
  </si>
  <si>
    <t xml:space="preserve"> 2:09.04</t>
  </si>
  <si>
    <t xml:space="preserve"> 1:05.34</t>
  </si>
  <si>
    <t xml:space="preserve"> 2:09.15</t>
  </si>
  <si>
    <t xml:space="preserve"> 2:09.68</t>
  </si>
  <si>
    <t xml:space="preserve"> 1:06.19</t>
  </si>
  <si>
    <t xml:space="preserve"> 1:03.64</t>
  </si>
  <si>
    <t xml:space="preserve"> 2:09.83</t>
  </si>
  <si>
    <t xml:space="preserve"> 1:07.14</t>
  </si>
  <si>
    <t xml:space="preserve"> 2:10.37</t>
  </si>
  <si>
    <t xml:space="preserve"> 1:07.50</t>
  </si>
  <si>
    <t xml:space="preserve"> 1:02.92</t>
  </si>
  <si>
    <t xml:space="preserve"> 2:10.42</t>
  </si>
  <si>
    <t xml:space="preserve"> 1:04.29</t>
  </si>
  <si>
    <t xml:space="preserve"> 2:11.27</t>
  </si>
  <si>
    <t xml:space="preserve"> 1:03.44</t>
  </si>
  <si>
    <t xml:space="preserve"> 2:11.32</t>
  </si>
  <si>
    <t xml:space="preserve"> 1:04.36</t>
  </si>
  <si>
    <t xml:space="preserve"> 2:11.34</t>
  </si>
  <si>
    <t xml:space="preserve"> 1:08.73</t>
  </si>
  <si>
    <t xml:space="preserve"> 1:03.05</t>
  </si>
  <si>
    <t xml:space="preserve"> 2:11.78</t>
  </si>
  <si>
    <t xml:space="preserve"> 1:07.96</t>
  </si>
  <si>
    <t xml:space="preserve"> 1:05.53</t>
  </si>
  <si>
    <t xml:space="preserve"> 2:13.49</t>
  </si>
  <si>
    <t xml:space="preserve"> 1:04.82</t>
  </si>
  <si>
    <t xml:space="preserve"> 2:13.55</t>
  </si>
  <si>
    <t xml:space="preserve"> 1:08.78</t>
  </si>
  <si>
    <t xml:space="preserve"> 1:05.09</t>
  </si>
  <si>
    <t xml:space="preserve"> 2:13.87</t>
  </si>
  <si>
    <t xml:space="preserve"> 1:09.27</t>
  </si>
  <si>
    <t xml:space="preserve"> 1:04.97</t>
  </si>
  <si>
    <t xml:space="preserve"> 2:14.24</t>
  </si>
  <si>
    <t xml:space="preserve"> 1:08.79</t>
  </si>
  <si>
    <t xml:space="preserve"> 1:05.76</t>
  </si>
  <si>
    <t xml:space="preserve"> 2:14.55</t>
  </si>
  <si>
    <t xml:space="preserve"> 1:10.47</t>
  </si>
  <si>
    <t xml:space="preserve"> 1:04.23</t>
  </si>
  <si>
    <t xml:space="preserve"> 2:14.70</t>
  </si>
  <si>
    <t xml:space="preserve"> 1:09.91</t>
  </si>
  <si>
    <t xml:space="preserve"> 1:04.96</t>
  </si>
  <si>
    <t xml:space="preserve"> 2:14.87</t>
  </si>
  <si>
    <t xml:space="preserve"> 1:06.12</t>
  </si>
  <si>
    <t xml:space="preserve"> 2:15.19</t>
  </si>
  <si>
    <t xml:space="preserve"> 2:16.84</t>
  </si>
  <si>
    <t xml:space="preserve"> 1:10.20</t>
  </si>
  <si>
    <t xml:space="preserve"> 2:17.39</t>
  </si>
  <si>
    <t xml:space="preserve"> 1:11.84</t>
  </si>
  <si>
    <t xml:space="preserve"> 1:05.85</t>
  </si>
  <si>
    <t xml:space="preserve"> 2:17.69</t>
  </si>
  <si>
    <t xml:space="preserve"> 1:11.68</t>
  </si>
  <si>
    <t xml:space="preserve"> 1:06.51</t>
  </si>
  <si>
    <t xml:space="preserve"> 2:18.19</t>
  </si>
  <si>
    <t xml:space="preserve"> 2:18.51</t>
  </si>
  <si>
    <t xml:space="preserve"> 1:09.03</t>
  </si>
  <si>
    <t xml:space="preserve"> 2:20.76</t>
  </si>
  <si>
    <t xml:space="preserve"> 1:18.01</t>
  </si>
  <si>
    <t xml:space="preserve"> 1:11.52</t>
  </si>
  <si>
    <t xml:space="preserve"> 2:29.53</t>
  </si>
  <si>
    <t xml:space="preserve"> 1:23.01</t>
  </si>
  <si>
    <t xml:space="preserve"> 1:16.74</t>
  </si>
  <si>
    <t xml:space="preserve"> 2:39.75</t>
  </si>
  <si>
    <t>Kimberley (SPEED RACES CANCELLED)</t>
  </si>
  <si>
    <t xml:space="preserve">Shannon </t>
  </si>
  <si>
    <t>ABEDA</t>
  </si>
  <si>
    <t>Luka</t>
  </si>
  <si>
    <t>BOZINOVSKI</t>
  </si>
  <si>
    <t xml:space="preserve"> 1:06.99</t>
  </si>
  <si>
    <t xml:space="preserve"> 1:06.76</t>
  </si>
  <si>
    <t xml:space="preserve"> 1:07.45</t>
  </si>
  <si>
    <t xml:space="preserve"> 1:06.50</t>
  </si>
  <si>
    <t xml:space="preserve"> 2:13.95</t>
  </si>
  <si>
    <t xml:space="preserve"> 1:07.24</t>
  </si>
  <si>
    <t xml:space="preserve"> 1:07.26</t>
  </si>
  <si>
    <t xml:space="preserve"> 2:14.50</t>
  </si>
  <si>
    <t xml:space="preserve"> 1:07.04</t>
  </si>
  <si>
    <t xml:space="preserve"> 2:14.53</t>
  </si>
  <si>
    <t xml:space="preserve"> 1:07.23</t>
  </si>
  <si>
    <t xml:space="preserve"> 2:14.58</t>
  </si>
  <si>
    <t xml:space="preserve"> 1:07.18</t>
  </si>
  <si>
    <t xml:space="preserve"> 2:14.69</t>
  </si>
  <si>
    <t xml:space="preserve"> 2:15.11</t>
  </si>
  <si>
    <t xml:space="preserve"> 1:07.66</t>
  </si>
  <si>
    <t xml:space="preserve"> 2:15.15</t>
  </si>
  <si>
    <t xml:space="preserve"> 1:07.59</t>
  </si>
  <si>
    <t xml:space="preserve"> 1:08.06</t>
  </si>
  <si>
    <t xml:space="preserve"> 2:15.65</t>
  </si>
  <si>
    <t xml:space="preserve"> 1:07.92</t>
  </si>
  <si>
    <t xml:space="preserve"> 1:07.77</t>
  </si>
  <si>
    <t xml:space="preserve"> 2:15.69</t>
  </si>
  <si>
    <t xml:space="preserve">WERRY Tyler </t>
  </si>
  <si>
    <t xml:space="preserve"> 1:07.47</t>
  </si>
  <si>
    <t xml:space="preserve"> 2:15.95</t>
  </si>
  <si>
    <t xml:space="preserve"> 1:07.43</t>
  </si>
  <si>
    <t xml:space="preserve"> 2:16.00</t>
  </si>
  <si>
    <t xml:space="preserve"> 1:09.24</t>
  </si>
  <si>
    <t xml:space="preserve"> 2:16.35</t>
  </si>
  <si>
    <t xml:space="preserve"> 1:08.66</t>
  </si>
  <si>
    <t xml:space="preserve"> 2:16.90</t>
  </si>
  <si>
    <t xml:space="preserve"> 1:08.96</t>
  </si>
  <si>
    <t xml:space="preserve"> 1:07.94</t>
  </si>
  <si>
    <t xml:space="preserve"> 1:08.36</t>
  </si>
  <si>
    <t xml:space="preserve"> 1:08.69</t>
  </si>
  <si>
    <t xml:space="preserve"> 2:17.05</t>
  </si>
  <si>
    <t xml:space="preserve"> 1:09.11</t>
  </si>
  <si>
    <t xml:space="preserve"> 1:07.98</t>
  </si>
  <si>
    <t xml:space="preserve"> 2:17.09</t>
  </si>
  <si>
    <t xml:space="preserve"> 1:09.64</t>
  </si>
  <si>
    <t xml:space="preserve"> 2:17.14</t>
  </si>
  <si>
    <t xml:space="preserve"> 1:09.56</t>
  </si>
  <si>
    <t xml:space="preserve"> 1:07.85</t>
  </si>
  <si>
    <t xml:space="preserve"> 2:17.41</t>
  </si>
  <si>
    <t xml:space="preserve"> 2:17.60</t>
  </si>
  <si>
    <t xml:space="preserve"> 1:09.86</t>
  </si>
  <si>
    <t xml:space="preserve"> 2:17.64</t>
  </si>
  <si>
    <t xml:space="preserve"> 1:08.85</t>
  </si>
  <si>
    <t xml:space="preserve"> 2:18.10</t>
  </si>
  <si>
    <t xml:space="preserve"> 1:09.17</t>
  </si>
  <si>
    <t xml:space="preserve"> 1:09.35</t>
  </si>
  <si>
    <t xml:space="preserve"> 2:18.52</t>
  </si>
  <si>
    <t xml:space="preserve"> 1:09.93</t>
  </si>
  <si>
    <t xml:space="preserve"> 2:18.78</t>
  </si>
  <si>
    <t xml:space="preserve"> 1:09.31</t>
  </si>
  <si>
    <t xml:space="preserve"> 1:09.62</t>
  </si>
  <si>
    <t xml:space="preserve"> 2:18.93</t>
  </si>
  <si>
    <t xml:space="preserve">MCCONVILLE Will </t>
  </si>
  <si>
    <t xml:space="preserve"> 1:10.30</t>
  </si>
  <si>
    <t xml:space="preserve"> 1:08.68</t>
  </si>
  <si>
    <t xml:space="preserve"> 2:18.98</t>
  </si>
  <si>
    <t xml:space="preserve"> 1:10.34</t>
  </si>
  <si>
    <t xml:space="preserve"> 2:19.01</t>
  </si>
  <si>
    <t xml:space="preserve"> 2:19.03</t>
  </si>
  <si>
    <t xml:space="preserve"> 1:10.84</t>
  </si>
  <si>
    <t xml:space="preserve"> 1:09.72</t>
  </si>
  <si>
    <t xml:space="preserve"> 2:20.56</t>
  </si>
  <si>
    <t xml:space="preserve"> 1:11.30</t>
  </si>
  <si>
    <t xml:space="preserve"> 1:09.50</t>
  </si>
  <si>
    <t xml:space="preserve"> 2:20.80</t>
  </si>
  <si>
    <t xml:space="preserve">COULL Harrison </t>
  </si>
  <si>
    <t xml:space="preserve"> 1:10.95</t>
  </si>
  <si>
    <t xml:space="preserve"> 1:09.89</t>
  </si>
  <si>
    <t xml:space="preserve"> 2:20.84</t>
  </si>
  <si>
    <t xml:space="preserve">HUTCHISON Jonathan </t>
  </si>
  <si>
    <t xml:space="preserve"> 2:21.09</t>
  </si>
  <si>
    <t xml:space="preserve">CALARCO Matthew </t>
  </si>
  <si>
    <t xml:space="preserve"> 1:10.76</t>
  </si>
  <si>
    <t xml:space="preserve"> 1:10.37</t>
  </si>
  <si>
    <t xml:space="preserve"> 2:21.13</t>
  </si>
  <si>
    <t xml:space="preserve"> 1:10.83</t>
  </si>
  <si>
    <t xml:space="preserve"> 2:21.66</t>
  </si>
  <si>
    <t xml:space="preserve"> 1:10.74</t>
  </si>
  <si>
    <t xml:space="preserve"> 1:10.41</t>
  </si>
  <si>
    <t xml:space="preserve"> 1:11.65</t>
  </si>
  <si>
    <t xml:space="preserve"> 2:22.06</t>
  </si>
  <si>
    <t xml:space="preserve"> 2:22.08</t>
  </si>
  <si>
    <t xml:space="preserve">WILLSON Connor </t>
  </si>
  <si>
    <t xml:space="preserve"> 1:10.42</t>
  </si>
  <si>
    <t xml:space="preserve"> 2:22.26</t>
  </si>
  <si>
    <t xml:space="preserve"> 1:09.84</t>
  </si>
  <si>
    <t xml:space="preserve"> 2:22.43</t>
  </si>
  <si>
    <t xml:space="preserve"> 1:11.23</t>
  </si>
  <si>
    <t xml:space="preserve"> 1:11.46</t>
  </si>
  <si>
    <t xml:space="preserve"> 2:22.69</t>
  </si>
  <si>
    <t xml:space="preserve"> 1:13.06</t>
  </si>
  <si>
    <t xml:space="preserve"> 1:10.43</t>
  </si>
  <si>
    <t xml:space="preserve"> 2:23.49</t>
  </si>
  <si>
    <t xml:space="preserve"> 1:11.56</t>
  </si>
  <si>
    <t xml:space="preserve"> 1:11.70</t>
  </si>
  <si>
    <t xml:space="preserve"> 1:12.46</t>
  </si>
  <si>
    <t xml:space="preserve"> 2:24.16</t>
  </si>
  <si>
    <t xml:space="preserve"> 1:11.37</t>
  </si>
  <si>
    <t xml:space="preserve"> 1:12.79</t>
  </si>
  <si>
    <t xml:space="preserve"> 1:12.32</t>
  </si>
  <si>
    <t xml:space="preserve"> 2:24.29</t>
  </si>
  <si>
    <t xml:space="preserve"> 1:12.26</t>
  </si>
  <si>
    <t xml:space="preserve"> 1:12.28</t>
  </si>
  <si>
    <t xml:space="preserve"> 2:24.54</t>
  </si>
  <si>
    <t xml:space="preserve"> 1:12.63</t>
  </si>
  <si>
    <t xml:space="preserve"> 2:24.94</t>
  </si>
  <si>
    <t xml:space="preserve"> 1:10.55</t>
  </si>
  <si>
    <t xml:space="preserve"> 1:15.54</t>
  </si>
  <si>
    <t xml:space="preserve"> 2:26.09</t>
  </si>
  <si>
    <t xml:space="preserve"> 2:26.10</t>
  </si>
  <si>
    <t xml:space="preserve"> 1:14.65</t>
  </si>
  <si>
    <t xml:space="preserve"> 2:26.92</t>
  </si>
  <si>
    <t xml:space="preserve"> 1:13.98</t>
  </si>
  <si>
    <t xml:space="preserve"> 1:13.08</t>
  </si>
  <si>
    <t xml:space="preserve"> 2:27.06</t>
  </si>
  <si>
    <t xml:space="preserve"> 1:13.50</t>
  </si>
  <si>
    <t xml:space="preserve"> 1:13.80</t>
  </si>
  <si>
    <t xml:space="preserve"> 2:27.30</t>
  </si>
  <si>
    <t xml:space="preserve"> 1:15.33</t>
  </si>
  <si>
    <t xml:space="preserve"> 2:27.59</t>
  </si>
  <si>
    <t xml:space="preserve"> 1:14.15</t>
  </si>
  <si>
    <t xml:space="preserve"> 2:27.75</t>
  </si>
  <si>
    <t xml:space="preserve"> 1:12.85</t>
  </si>
  <si>
    <t xml:space="preserve"> 2:27.93</t>
  </si>
  <si>
    <t xml:space="preserve"> 1:14.89</t>
  </si>
  <si>
    <t xml:space="preserve"> 2:28.24</t>
  </si>
  <si>
    <t xml:space="preserve"> 1:14.48</t>
  </si>
  <si>
    <t xml:space="preserve"> 2:28.34</t>
  </si>
  <si>
    <t xml:space="preserve"> 1:14.69</t>
  </si>
  <si>
    <t xml:space="preserve"> 1:13.91</t>
  </si>
  <si>
    <t xml:space="preserve"> 2:28.60</t>
  </si>
  <si>
    <t xml:space="preserve"> 1:14.05</t>
  </si>
  <si>
    <t xml:space="preserve"> 2:28.70</t>
  </si>
  <si>
    <t xml:space="preserve">TATSUZUKI Riku </t>
  </si>
  <si>
    <t xml:space="preserve"> 1:14.52</t>
  </si>
  <si>
    <t xml:space="preserve"> 2:29.61</t>
  </si>
  <si>
    <t xml:space="preserve"> 1:14.21</t>
  </si>
  <si>
    <t xml:space="preserve"> 1:15.48</t>
  </si>
  <si>
    <t xml:space="preserve"> 2:29.69</t>
  </si>
  <si>
    <t xml:space="preserve"> 1:16.19</t>
  </si>
  <si>
    <t xml:space="preserve"> 1:15.96</t>
  </si>
  <si>
    <t xml:space="preserve"> 2:32.15</t>
  </si>
  <si>
    <t xml:space="preserve"> 1:16.12</t>
  </si>
  <si>
    <t xml:space="preserve"> 1:16.08</t>
  </si>
  <si>
    <t xml:space="preserve"> 2:32.20</t>
  </si>
  <si>
    <t xml:space="preserve"> 1:16.88</t>
  </si>
  <si>
    <t xml:space="preserve"> 2:32.76</t>
  </si>
  <si>
    <t xml:space="preserve">BEAUREGARD Philip </t>
  </si>
  <si>
    <t xml:space="preserve">IRE </t>
  </si>
  <si>
    <t xml:space="preserve"> 1:16.61</t>
  </si>
  <si>
    <t xml:space="preserve"> 2:32.79</t>
  </si>
  <si>
    <t xml:space="preserve"> 1:15.99</t>
  </si>
  <si>
    <t xml:space="preserve"> 1:17.14</t>
  </si>
  <si>
    <t xml:space="preserve"> 2:33.13</t>
  </si>
  <si>
    <t xml:space="preserve">OLIEMANS Jason </t>
  </si>
  <si>
    <t xml:space="preserve"> 1:17.04</t>
  </si>
  <si>
    <t xml:space="preserve"> 2:33.54</t>
  </si>
  <si>
    <t xml:space="preserve"> 1:16.54</t>
  </si>
  <si>
    <t xml:space="preserve"> 1:17.79</t>
  </si>
  <si>
    <t xml:space="preserve"> 2:34.33</t>
  </si>
  <si>
    <t xml:space="preserve"> 1:17.73</t>
  </si>
  <si>
    <t xml:space="preserve"> 2:34.43</t>
  </si>
  <si>
    <t xml:space="preserve"> 1:16.92</t>
  </si>
  <si>
    <t xml:space="preserve"> 2:34.60</t>
  </si>
  <si>
    <t xml:space="preserve"> 1:17.50</t>
  </si>
  <si>
    <t xml:space="preserve"> 1:17.24</t>
  </si>
  <si>
    <t xml:space="preserve"> 2:34.74</t>
  </si>
  <si>
    <t xml:space="preserve"> 1:15.36</t>
  </si>
  <si>
    <t xml:space="preserve"> 1:19.73</t>
  </si>
  <si>
    <t xml:space="preserve"> 2:35.09</t>
  </si>
  <si>
    <t xml:space="preserve"> 1:19.83</t>
  </si>
  <si>
    <t xml:space="preserve"> 1:20.72</t>
  </si>
  <si>
    <t xml:space="preserve"> 2:40.55</t>
  </si>
  <si>
    <t xml:space="preserve"> 1:28.90</t>
  </si>
  <si>
    <t xml:space="preserve"> 1:28.18</t>
  </si>
  <si>
    <t xml:space="preserve"> 2:57.08</t>
  </si>
  <si>
    <t xml:space="preserve"> 1:08.38</t>
  </si>
  <si>
    <t xml:space="preserve"> 1:08.46</t>
  </si>
  <si>
    <t xml:space="preserve"> 1:09.01</t>
  </si>
  <si>
    <t xml:space="preserve"> 2:17.47</t>
  </si>
  <si>
    <t xml:space="preserve"> 1:08.25</t>
  </si>
  <si>
    <t xml:space="preserve"> 1:09.60</t>
  </si>
  <si>
    <t xml:space="preserve"> 2:17.85</t>
  </si>
  <si>
    <t xml:space="preserve"> 1:09.10</t>
  </si>
  <si>
    <t xml:space="preserve"> 1:09.05</t>
  </si>
  <si>
    <t xml:space="preserve"> 2:18.15</t>
  </si>
  <si>
    <t xml:space="preserve"> 1:09.49</t>
  </si>
  <si>
    <t xml:space="preserve"> 1:08.76</t>
  </si>
  <si>
    <t xml:space="preserve"> 2:18.25</t>
  </si>
  <si>
    <t xml:space="preserve"> 1:08.87</t>
  </si>
  <si>
    <t xml:space="preserve"> 1:09.47</t>
  </si>
  <si>
    <t xml:space="preserve"> 2:18.34</t>
  </si>
  <si>
    <t xml:space="preserve"> 2:19.10</t>
  </si>
  <si>
    <t xml:space="preserve"> 1:09.53</t>
  </si>
  <si>
    <t xml:space="preserve"> 1:09.59</t>
  </si>
  <si>
    <t xml:space="preserve"> 1:09.34</t>
  </si>
  <si>
    <t xml:space="preserve"> 1:09.83</t>
  </si>
  <si>
    <t xml:space="preserve"> 2:19.17</t>
  </si>
  <si>
    <t xml:space="preserve"> 1:10.87</t>
  </si>
  <si>
    <t xml:space="preserve"> 2:19.71</t>
  </si>
  <si>
    <t xml:space="preserve"> 2:19.76</t>
  </si>
  <si>
    <t xml:space="preserve"> 1:11.00</t>
  </si>
  <si>
    <t xml:space="preserve"> 1:09.95</t>
  </si>
  <si>
    <t xml:space="preserve"> 1:09.82</t>
  </si>
  <si>
    <t xml:space="preserve"> 2:19.94</t>
  </si>
  <si>
    <t xml:space="preserve"> 1:10.53</t>
  </si>
  <si>
    <t xml:space="preserve"> 2:20.48</t>
  </si>
  <si>
    <t xml:space="preserve"> 1:11.21</t>
  </si>
  <si>
    <t xml:space="preserve"> 1:10.31</t>
  </si>
  <si>
    <t xml:space="preserve"> 2:20.58</t>
  </si>
  <si>
    <t xml:space="preserve"> 1:10.64</t>
  </si>
  <si>
    <t xml:space="preserve"> 2:20.98</t>
  </si>
  <si>
    <t xml:space="preserve"> 1:10.98</t>
  </si>
  <si>
    <t xml:space="preserve"> 1:10.51</t>
  </si>
  <si>
    <t xml:space="preserve"> 2:21.94</t>
  </si>
  <si>
    <t xml:space="preserve"> 1:12.09</t>
  </si>
  <si>
    <t xml:space="preserve"> 1:11.02</t>
  </si>
  <si>
    <t xml:space="preserve"> 2:23.11</t>
  </si>
  <si>
    <t xml:space="preserve"> 1:12.45</t>
  </si>
  <si>
    <t xml:space="preserve"> 1:10.79</t>
  </si>
  <si>
    <t xml:space="preserve"> 2:23.24</t>
  </si>
  <si>
    <t xml:space="preserve"> 1:12.52</t>
  </si>
  <si>
    <t xml:space="preserve"> 1:11.13</t>
  </si>
  <si>
    <t xml:space="preserve"> 2:23.65</t>
  </si>
  <si>
    <t xml:space="preserve"> 1:11.49</t>
  </si>
  <si>
    <t xml:space="preserve"> 1:12.29</t>
  </si>
  <si>
    <t xml:space="preserve"> 2:23.78</t>
  </si>
  <si>
    <t xml:space="preserve"> 1:13.76</t>
  </si>
  <si>
    <t xml:space="preserve"> 1:10.59</t>
  </si>
  <si>
    <t xml:space="preserve"> 2:24.35</t>
  </si>
  <si>
    <t xml:space="preserve"> 1:13.38</t>
  </si>
  <si>
    <t xml:space="preserve"> 2:24.38</t>
  </si>
  <si>
    <t xml:space="preserve"> 1:12.58</t>
  </si>
  <si>
    <t xml:space="preserve"> 2:24.88</t>
  </si>
  <si>
    <t xml:space="preserve"> 1:12.84</t>
  </si>
  <si>
    <t xml:space="preserve"> 2:24.92</t>
  </si>
  <si>
    <t xml:space="preserve">CHIECA Alessandro </t>
  </si>
  <si>
    <t xml:space="preserve"> 1:11.82</t>
  </si>
  <si>
    <t xml:space="preserve"> 2:24.93</t>
  </si>
  <si>
    <t xml:space="preserve"> 1:12.38</t>
  </si>
  <si>
    <t xml:space="preserve"> 1:12.78</t>
  </si>
  <si>
    <t xml:space="preserve"> 2:25.16</t>
  </si>
  <si>
    <t xml:space="preserve"> 1:13.92</t>
  </si>
  <si>
    <t xml:space="preserve"> 2:25.52</t>
  </si>
  <si>
    <t xml:space="preserve"> 1:13.71</t>
  </si>
  <si>
    <t xml:space="preserve"> 1:11.83</t>
  </si>
  <si>
    <t xml:space="preserve"> 2:25.54</t>
  </si>
  <si>
    <t xml:space="preserve"> 2:25.65</t>
  </si>
  <si>
    <t xml:space="preserve"> 1:12.41</t>
  </si>
  <si>
    <t xml:space="preserve"> 2:25.66</t>
  </si>
  <si>
    <t xml:space="preserve"> 2:25.97</t>
  </si>
  <si>
    <t xml:space="preserve"> 1:14.12</t>
  </si>
  <si>
    <t xml:space="preserve"> 1:12.19</t>
  </si>
  <si>
    <t xml:space="preserve"> 2:26.31</t>
  </si>
  <si>
    <t xml:space="preserve"> 1:12.37</t>
  </si>
  <si>
    <t xml:space="preserve"> 2:26.35</t>
  </si>
  <si>
    <t xml:space="preserve"> 1:14.92</t>
  </si>
  <si>
    <t xml:space="preserve"> 2:26.48</t>
  </si>
  <si>
    <t xml:space="preserve"> 1:14.06</t>
  </si>
  <si>
    <t xml:space="preserve"> 2:26.81</t>
  </si>
  <si>
    <t xml:space="preserve"> 2:28.18</t>
  </si>
  <si>
    <t xml:space="preserve"> 1:14.36</t>
  </si>
  <si>
    <t xml:space="preserve"> 2:28.33</t>
  </si>
  <si>
    <t xml:space="preserve"> 1:15.32</t>
  </si>
  <si>
    <t xml:space="preserve"> 1:13.02</t>
  </si>
  <si>
    <t xml:space="preserve"> 1:13.18</t>
  </si>
  <si>
    <t xml:space="preserve"> 2:28.49</t>
  </si>
  <si>
    <t xml:space="preserve"> 1:17.48</t>
  </si>
  <si>
    <t xml:space="preserve"> 2:30.47</t>
  </si>
  <si>
    <t xml:space="preserve"> 1:16.15</t>
  </si>
  <si>
    <t xml:space="preserve"> 1:14.50</t>
  </si>
  <si>
    <t xml:space="preserve"> 2:30.65</t>
  </si>
  <si>
    <t xml:space="preserve"> 1:16.41</t>
  </si>
  <si>
    <t xml:space="preserve"> 1:14.27</t>
  </si>
  <si>
    <t xml:space="preserve"> 2:30.68</t>
  </si>
  <si>
    <t xml:space="preserve"> 1:16.87</t>
  </si>
  <si>
    <t xml:space="preserve"> 1:14.18</t>
  </si>
  <si>
    <t xml:space="preserve"> 2:31.05</t>
  </si>
  <si>
    <t xml:space="preserve"> 1:17.00</t>
  </si>
  <si>
    <t xml:space="preserve"> 2:31.31</t>
  </si>
  <si>
    <t xml:space="preserve"> 1:16.71</t>
  </si>
  <si>
    <t xml:space="preserve"> 1:15.50</t>
  </si>
  <si>
    <t xml:space="preserve"> 2:32.21</t>
  </si>
  <si>
    <t xml:space="preserve"> 1:17.88</t>
  </si>
  <si>
    <t xml:space="preserve"> 2:32.97</t>
  </si>
  <si>
    <t xml:space="preserve"> 1:17.36</t>
  </si>
  <si>
    <t xml:space="preserve"> 1:16.28</t>
  </si>
  <si>
    <t xml:space="preserve"> 2:33.64</t>
  </si>
  <si>
    <t xml:space="preserve"> 1:17.71</t>
  </si>
  <si>
    <t xml:space="preserve"> 1:16.17</t>
  </si>
  <si>
    <t xml:space="preserve"> 2:33.88</t>
  </si>
  <si>
    <t xml:space="preserve"> 1:16.89</t>
  </si>
  <si>
    <t xml:space="preserve"> 1:17.06</t>
  </si>
  <si>
    <t xml:space="preserve"> 1:18.27</t>
  </si>
  <si>
    <t xml:space="preserve"> 2:34.93</t>
  </si>
  <si>
    <t xml:space="preserve"> 1:18.66</t>
  </si>
  <si>
    <t xml:space="preserve"> 1:16.82</t>
  </si>
  <si>
    <t xml:space="preserve"> 1:18.17</t>
  </si>
  <si>
    <t xml:space="preserve"> 2:35.65</t>
  </si>
  <si>
    <t xml:space="preserve"> 1:19.28</t>
  </si>
  <si>
    <t xml:space="preserve"> 1:16.65</t>
  </si>
  <si>
    <t xml:space="preserve"> 2:35.93</t>
  </si>
  <si>
    <t xml:space="preserve"> 1:19.53</t>
  </si>
  <si>
    <t xml:space="preserve"> 1:17.49</t>
  </si>
  <si>
    <t xml:space="preserve"> 2:37.02</t>
  </si>
  <si>
    <t xml:space="preserve"> 1:20.27</t>
  </si>
  <si>
    <t xml:space="preserve"> 1:17.16</t>
  </si>
  <si>
    <t xml:space="preserve"> 2:37.43</t>
  </si>
  <si>
    <t xml:space="preserve"> 1:16.16</t>
  </si>
  <si>
    <t xml:space="preserve"> 2:37.66</t>
  </si>
  <si>
    <t xml:space="preserve"> 1:24.01</t>
  </si>
  <si>
    <t xml:space="preserve"> 1:14.53</t>
  </si>
  <si>
    <t xml:space="preserve"> 2:38.54</t>
  </si>
  <si>
    <t xml:space="preserve"> 1:23.06</t>
  </si>
  <si>
    <t xml:space="preserve"> 1:20.10</t>
  </si>
  <si>
    <t xml:space="preserve"> 2:43.16</t>
  </si>
  <si>
    <t xml:space="preserve"> 1:32.19</t>
  </si>
  <si>
    <t xml:space="preserve"> 1:26.79</t>
  </si>
  <si>
    <t xml:space="preserve"> 2:58.98</t>
  </si>
  <si>
    <t>Panorama (Formerly Grouse and Whistler</t>
  </si>
  <si>
    <t xml:space="preserve"> 1:47.43</t>
  </si>
  <si>
    <t xml:space="preserve"> 1:50.42</t>
  </si>
  <si>
    <t xml:space="preserve"> 1:50.73</t>
  </si>
  <si>
    <t xml:space="preserve"> 1:52.23</t>
  </si>
  <si>
    <t xml:space="preserve"> 1:52.47</t>
  </si>
  <si>
    <t xml:space="preserve"> 1:53.22</t>
  </si>
  <si>
    <t xml:space="preserve"> 1:53.32</t>
  </si>
  <si>
    <t xml:space="preserve"> 1:53.78</t>
  </si>
  <si>
    <t xml:space="preserve"> 1:54.74</t>
  </si>
  <si>
    <t xml:space="preserve"> 1:54.79</t>
  </si>
  <si>
    <t xml:space="preserve"> 1:55.25</t>
  </si>
  <si>
    <t xml:space="preserve"> 1:55.37</t>
  </si>
  <si>
    <t xml:space="preserve"> 1:55.48</t>
  </si>
  <si>
    <t xml:space="preserve"> 1:56.59</t>
  </si>
  <si>
    <t xml:space="preserve"> 1:00.69</t>
  </si>
  <si>
    <t xml:space="preserve"> 1:59.49</t>
  </si>
  <si>
    <t xml:space="preserve"> 1:00.07</t>
  </si>
  <si>
    <t xml:space="preserve"> 1:59.78</t>
  </si>
  <si>
    <t xml:space="preserve"> 2:01.43</t>
  </si>
  <si>
    <t xml:space="preserve"> 1:01.41</t>
  </si>
  <si>
    <t xml:space="preserve"> 1:02.25</t>
  </si>
  <si>
    <t xml:space="preserve"> 2:05.69</t>
  </si>
  <si>
    <t xml:space="preserve"> 1:04.50</t>
  </si>
  <si>
    <t xml:space="preserve"> 1:03.54</t>
  </si>
  <si>
    <t xml:space="preserve"> 2:08.04</t>
  </si>
  <si>
    <t xml:space="preserve"> 1:05.07</t>
  </si>
  <si>
    <t xml:space="preserve"> 2:09.30</t>
  </si>
  <si>
    <t xml:space="preserve"> 1:03.14</t>
  </si>
  <si>
    <t xml:space="preserve"> 1:06.40</t>
  </si>
  <si>
    <t xml:space="preserve"> 2:09.54</t>
  </si>
  <si>
    <t xml:space="preserve"> 1:04.58</t>
  </si>
  <si>
    <t xml:space="preserve"> 1:06.69</t>
  </si>
  <si>
    <t xml:space="preserve"> 1:06.80</t>
  </si>
  <si>
    <t xml:space="preserve"> 2:13.03</t>
  </si>
  <si>
    <t xml:space="preserve"> 1:09.71</t>
  </si>
  <si>
    <t xml:space="preserve"> 1:10.78</t>
  </si>
  <si>
    <t xml:space="preserve"> 1:19.14</t>
  </si>
  <si>
    <t xml:space="preserve"> 2:37.41</t>
  </si>
  <si>
    <t xml:space="preserve"> 1:11.50</t>
  </si>
  <si>
    <t xml:space="preserve"> 2:49.21</t>
  </si>
  <si>
    <t xml:space="preserve"> +1:01.78</t>
  </si>
  <si>
    <t xml:space="preserve"> 1:51.13</t>
  </si>
  <si>
    <t xml:space="preserve"> 1:51.44</t>
  </si>
  <si>
    <t xml:space="preserve"> 1:51.66</t>
  </si>
  <si>
    <t xml:space="preserve"> 1:51.89</t>
  </si>
  <si>
    <t xml:space="preserve"> 1:52.90</t>
  </si>
  <si>
    <t xml:space="preserve"> 1:53.03</t>
  </si>
  <si>
    <t xml:space="preserve"> 1:53.64</t>
  </si>
  <si>
    <t xml:space="preserve"> 1:54.29</t>
  </si>
  <si>
    <t xml:space="preserve"> 1:54.59</t>
  </si>
  <si>
    <t xml:space="preserve"> 1:00.28</t>
  </si>
  <si>
    <t xml:space="preserve"> 1:55.49</t>
  </si>
  <si>
    <t xml:space="preserve"> 1:57.75</t>
  </si>
  <si>
    <t xml:space="preserve"> 1:01.05</t>
  </si>
  <si>
    <t xml:space="preserve"> 1:59.47</t>
  </si>
  <si>
    <t xml:space="preserve"> 2:02.95</t>
  </si>
  <si>
    <t xml:space="preserve"> 1:04.10</t>
  </si>
  <si>
    <t xml:space="preserve"> 1:06.82</t>
  </si>
  <si>
    <t xml:space="preserve"> 2:10.92</t>
  </si>
  <si>
    <t xml:space="preserve"> 1:06.49</t>
  </si>
  <si>
    <t xml:space="preserve"> 2:12.81</t>
  </si>
  <si>
    <t xml:space="preserve"> 2:14.95</t>
  </si>
  <si>
    <t xml:space="preserve"> 1:13.10</t>
  </si>
  <si>
    <t xml:space="preserve"> 1:04.25</t>
  </si>
  <si>
    <t xml:space="preserve"> 1:10.75</t>
  </si>
  <si>
    <t xml:space="preserve"> 2:17.66</t>
  </si>
  <si>
    <t xml:space="preserve"> 1:10.03</t>
  </si>
  <si>
    <t xml:space="preserve"> 2:22.12</t>
  </si>
  <si>
    <t xml:space="preserve"> 1:10.71</t>
  </si>
  <si>
    <t xml:space="preserve"> 1:12.35</t>
  </si>
  <si>
    <t xml:space="preserve"> 2:23.06</t>
  </si>
  <si>
    <t xml:space="preserve"> 1:11.75</t>
  </si>
  <si>
    <t xml:space="preserve"> 1:12.03</t>
  </si>
  <si>
    <t xml:space="preserve"> 1:20.44</t>
  </si>
  <si>
    <t xml:space="preserve"> 1:22.34</t>
  </si>
  <si>
    <t xml:space="preserve"> 2:42.78</t>
  </si>
  <si>
    <t>586 CANCELLED</t>
  </si>
  <si>
    <t xml:space="preserve"> 1:28.99</t>
  </si>
  <si>
    <t xml:space="preserve"> 1:29.01</t>
  </si>
  <si>
    <t xml:space="preserve"> 1:29.42</t>
  </si>
  <si>
    <t xml:space="preserve"> 1:29.47</t>
  </si>
  <si>
    <t xml:space="preserve"> 1:29.50</t>
  </si>
  <si>
    <t xml:space="preserve"> 1:29.86</t>
  </si>
  <si>
    <t xml:space="preserve"> 1:29.94</t>
  </si>
  <si>
    <t xml:space="preserve"> 1:30.41</t>
  </si>
  <si>
    <t xml:space="preserve"> 1:30.76</t>
  </si>
  <si>
    <t xml:space="preserve"> 1:32.12</t>
  </si>
  <si>
    <t xml:space="preserve"> 1:32.85</t>
  </si>
  <si>
    <t xml:space="preserve"> 1:33.15</t>
  </si>
  <si>
    <t xml:space="preserve"> 1:33.44</t>
  </si>
  <si>
    <t xml:space="preserve"> 1:33.79</t>
  </si>
  <si>
    <t xml:space="preserve"> 1:34.25</t>
  </si>
  <si>
    <t xml:space="preserve"> 1:34.39</t>
  </si>
  <si>
    <t xml:space="preserve"> 1:34.71</t>
  </si>
  <si>
    <t xml:space="preserve"> 1:36.74</t>
  </si>
  <si>
    <t xml:space="preserve"> 1:37.88</t>
  </si>
  <si>
    <t xml:space="preserve"> 1:38.02</t>
  </si>
  <si>
    <t xml:space="preserve"> 1:38.67</t>
  </si>
  <si>
    <t xml:space="preserve"> 1:39.58</t>
  </si>
  <si>
    <t xml:space="preserve"> 1:39.98</t>
  </si>
  <si>
    <t xml:space="preserve"> 1:40.14</t>
  </si>
  <si>
    <t xml:space="preserve"> 1:42.97</t>
  </si>
  <si>
    <t xml:space="preserve"> 1:43.41</t>
  </si>
  <si>
    <t xml:space="preserve"> 1:43.67</t>
  </si>
  <si>
    <t xml:space="preserve"> 1:43.73</t>
  </si>
  <si>
    <t xml:space="preserve"> 1:45.10</t>
  </si>
  <si>
    <t xml:space="preserve"> 1:45.68</t>
  </si>
  <si>
    <t xml:space="preserve"> 1:46.96</t>
  </si>
  <si>
    <t xml:space="preserve"> 1:00.67</t>
  </si>
  <si>
    <t xml:space="preserve"> 1:49.25</t>
  </si>
  <si>
    <t xml:space="preserve">MOORE Lachlan </t>
  </si>
  <si>
    <t xml:space="preserve"> 1:53.58</t>
  </si>
  <si>
    <t xml:space="preserve"> 1:58.45</t>
  </si>
  <si>
    <t xml:space="preserve"> 1:30.62</t>
  </si>
  <si>
    <t xml:space="preserve"> 1:30.99</t>
  </si>
  <si>
    <t xml:space="preserve"> 1:31.15</t>
  </si>
  <si>
    <t xml:space="preserve"> 1:31.37</t>
  </si>
  <si>
    <t xml:space="preserve"> 1:32.16</t>
  </si>
  <si>
    <t xml:space="preserve"> 1:32.82</t>
  </si>
  <si>
    <t xml:space="preserve"> 1:33.47</t>
  </si>
  <si>
    <t xml:space="preserve"> 1:33.55</t>
  </si>
  <si>
    <t xml:space="preserve"> 1:33.57</t>
  </si>
  <si>
    <t xml:space="preserve"> 1:33.68</t>
  </si>
  <si>
    <t xml:space="preserve"> 1:33.97</t>
  </si>
  <si>
    <t xml:space="preserve"> 1:34.84</t>
  </si>
  <si>
    <t xml:space="preserve"> 1:35.61</t>
  </si>
  <si>
    <t xml:space="preserve"> 1:35.94</t>
  </si>
  <si>
    <t xml:space="preserve"> 1:36.17</t>
  </si>
  <si>
    <t xml:space="preserve"> 1:36.28</t>
  </si>
  <si>
    <t xml:space="preserve"> 1:36.39</t>
  </si>
  <si>
    <t xml:space="preserve"> 1:36.41</t>
  </si>
  <si>
    <t xml:space="preserve"> 1:36.48</t>
  </si>
  <si>
    <t xml:space="preserve"> 1:37.08</t>
  </si>
  <si>
    <t xml:space="preserve"> 1:37.10</t>
  </si>
  <si>
    <t xml:space="preserve"> 1:37.63</t>
  </si>
  <si>
    <t xml:space="preserve"> 1:38.47</t>
  </si>
  <si>
    <t xml:space="preserve"> 1:38.73</t>
  </si>
  <si>
    <t xml:space="preserve"> 1:40.41</t>
  </si>
  <si>
    <t xml:space="preserve"> 1:41.26</t>
  </si>
  <si>
    <t xml:space="preserve"> 1:42.48</t>
  </si>
  <si>
    <t xml:space="preserve"> 1:43.96</t>
  </si>
  <si>
    <t xml:space="preserve"> 1:44.40</t>
  </si>
  <si>
    <t xml:space="preserve"> 1:44.57</t>
  </si>
  <si>
    <t xml:space="preserve"> 1:44.81</t>
  </si>
  <si>
    <t xml:space="preserve"> 1:45.47</t>
  </si>
  <si>
    <t xml:space="preserve"> 1:46.19</t>
  </si>
  <si>
    <t xml:space="preserve"> 1:46.40</t>
  </si>
  <si>
    <t xml:space="preserve"> 1:47.33</t>
  </si>
  <si>
    <t xml:space="preserve"> 1:47.88</t>
  </si>
  <si>
    <t xml:space="preserve"> 1:51.10</t>
  </si>
  <si>
    <t xml:space="preserve"> 1:53.05</t>
  </si>
  <si>
    <t xml:space="preserve"> 1:55.15</t>
  </si>
  <si>
    <t xml:space="preserve"> 1:56.66</t>
  </si>
  <si>
    <t xml:space="preserve"> 1:59.23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</si>
</sst>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</font>
    <font>
      <sz val="11"/>
      <color rgb="FF000000"/>
      <name val="Calibri"/>
      <family val="2"/>
    </font>
    <font>
      <b/>
      <sz val="14"/>
      <color theme="1"/>
      <name val="Calibri"/>
      <family val="2"/>
      <scheme val="minor"/>
    </font>
    <font>
      <sz val="8"/>
      <color theme="1" tint="4.9989318521683403E-2"/>
      <name val="Calibri"/>
      <family val="2"/>
      <scheme val="minor"/>
    </font>
    <font>
      <b/>
      <sz val="1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2"/>
      <color theme="1" tint="4.9989318521683403E-2"/>
      <name val="Calibri"/>
      <family val="2"/>
      <scheme val="minor"/>
    </font>
    <font>
      <sz val="11"/>
      <color theme="1"/>
      <name val="Calibri"/>
      <scheme val="minor"/>
    </font>
    <font>
      <b/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1"/>
        <bgColor indexed="64"/>
      </patternFill>
    </fill>
    <fill>
      <patternFill patternType="solid">
        <fgColor theme="7" tint="0.59999389629810485"/>
        <bgColor indexed="64"/>
      </patternFill>
    </fill>
  </fills>
  <borders count="29">
    <border>
      <left/>
      <right/>
      <top/>
      <bottom/>
      <diagonal/>
    </border>
    <border>
      <left/>
      <right style="thin">
        <color theme="2" tint="-0.499984740745262"/>
      </right>
      <top/>
      <bottom style="thin">
        <color theme="2" tint="-0.499984740745262"/>
      </bottom>
      <diagonal/>
    </border>
    <border>
      <left/>
      <right/>
      <top/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/>
      <bottom style="thin">
        <color theme="2" tint="-0.49998474074526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theme="2" tint="-0.499984740745262"/>
      </left>
      <right style="thin">
        <color theme="2" tint="-0.499984740745262"/>
      </right>
      <top/>
      <bottom/>
      <diagonal/>
    </border>
    <border>
      <left/>
      <right style="thin">
        <color theme="2" tint="-0.499984740745262"/>
      </right>
      <top/>
      <bottom/>
      <diagonal/>
    </border>
    <border>
      <left/>
      <right/>
      <top/>
      <bottom style="thin">
        <color theme="6"/>
      </bottom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theme="6"/>
      </left>
      <right/>
      <top style="thin">
        <color theme="6"/>
      </top>
      <bottom style="thin">
        <color theme="6"/>
      </bottom>
      <diagonal/>
    </border>
    <border>
      <left/>
      <right/>
      <top style="thin">
        <color theme="6"/>
      </top>
      <bottom style="thin">
        <color theme="6"/>
      </bottom>
      <diagonal/>
    </border>
    <border>
      <left/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theme="6"/>
      </left>
      <right style="thin">
        <color theme="6"/>
      </right>
      <top style="thin">
        <color theme="6"/>
      </top>
      <bottom/>
      <diagonal/>
    </border>
    <border>
      <left style="thin">
        <color theme="6"/>
      </left>
      <right style="thin">
        <color theme="6"/>
      </right>
      <top/>
      <bottom style="thin">
        <color theme="6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theme="6"/>
      </left>
      <right style="medium">
        <color indexed="64"/>
      </right>
      <top style="thin">
        <color theme="6"/>
      </top>
      <bottom style="thin">
        <color theme="6"/>
      </bottom>
      <diagonal/>
    </border>
    <border>
      <left style="medium">
        <color indexed="64"/>
      </left>
      <right style="thin">
        <color theme="2" tint="-0.499984740745262"/>
      </right>
      <top/>
      <bottom/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68">
    <xf numFmtId="0" fontId="0" fillId="0" borderId="0" xfId="0"/>
    <xf numFmtId="0" fontId="0" fillId="0" borderId="0" xfId="0" applyNumberFormat="1" applyFont="1"/>
    <xf numFmtId="0" fontId="0" fillId="0" borderId="0" xfId="0" applyFont="1"/>
    <xf numFmtId="0" fontId="0" fillId="0" borderId="0" xfId="0"/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1" fontId="6" fillId="0" borderId="5" xfId="0" applyNumberFormat="1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1" fontId="6" fillId="0" borderId="9" xfId="0" applyNumberFormat="1" applyFont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8" fillId="0" borderId="4" xfId="0" applyFont="1" applyBorder="1" applyAlignment="1">
      <alignment horizontal="center" vertical="center" wrapText="1"/>
    </xf>
    <xf numFmtId="1" fontId="8" fillId="0" borderId="5" xfId="0" applyNumberFormat="1" applyFont="1" applyBorder="1" applyAlignment="1">
      <alignment horizontal="center" vertical="center" wrapText="1"/>
    </xf>
    <xf numFmtId="0" fontId="0" fillId="0" borderId="10" xfId="0" applyBorder="1"/>
    <xf numFmtId="0" fontId="9" fillId="0" borderId="10" xfId="0" applyFont="1" applyBorder="1" applyAlignment="1">
      <alignment horizontal="right" vertical="center"/>
    </xf>
    <xf numFmtId="1" fontId="6" fillId="0" borderId="10" xfId="0" applyNumberFormat="1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right" vertical="center"/>
    </xf>
    <xf numFmtId="0" fontId="9" fillId="0" borderId="12" xfId="0" applyFont="1" applyBorder="1" applyAlignment="1">
      <alignment horizontal="right" vertical="center"/>
    </xf>
    <xf numFmtId="0" fontId="9" fillId="0" borderId="13" xfId="0" applyFont="1" applyBorder="1" applyAlignment="1">
      <alignment horizontal="right" vertical="center"/>
    </xf>
    <xf numFmtId="0" fontId="9" fillId="0" borderId="14" xfId="0" applyFont="1" applyBorder="1" applyAlignment="1">
      <alignment horizontal="right" vertical="center"/>
    </xf>
    <xf numFmtId="0" fontId="9" fillId="0" borderId="13" xfId="0" applyFont="1" applyBorder="1" applyAlignment="1">
      <alignment vertical="center"/>
    </xf>
    <xf numFmtId="0" fontId="9" fillId="0" borderId="14" xfId="0" applyFont="1" applyBorder="1" applyAlignment="1">
      <alignment vertical="center"/>
    </xf>
    <xf numFmtId="0" fontId="9" fillId="0" borderId="14" xfId="0" applyFont="1" applyBorder="1" applyAlignment="1">
      <alignment horizontal="left" vertical="center"/>
    </xf>
    <xf numFmtId="0" fontId="7" fillId="0" borderId="10" xfId="0" applyFont="1" applyBorder="1" applyAlignment="1">
      <alignment horizontal="center" vertical="center" wrapText="1"/>
    </xf>
    <xf numFmtId="0" fontId="10" fillId="0" borderId="10" xfId="0" applyFont="1" applyBorder="1"/>
    <xf numFmtId="0" fontId="2" fillId="3" borderId="16" xfId="0" applyFont="1" applyFill="1" applyBorder="1" applyAlignment="1">
      <alignment horizontal="center"/>
    </xf>
    <xf numFmtId="0" fontId="2" fillId="3" borderId="15" xfId="0" applyFont="1" applyFill="1" applyBorder="1" applyAlignment="1">
      <alignment horizontal="center"/>
    </xf>
    <xf numFmtId="0" fontId="2" fillId="3" borderId="0" xfId="0" applyFont="1" applyFill="1" applyBorder="1" applyAlignment="1">
      <alignment horizontal="center"/>
    </xf>
    <xf numFmtId="0" fontId="2" fillId="3" borderId="16" xfId="1" applyFont="1" applyFill="1" applyBorder="1" applyAlignment="1">
      <alignment horizontal="center"/>
    </xf>
    <xf numFmtId="0" fontId="2" fillId="3" borderId="22" xfId="0" applyFont="1" applyFill="1" applyBorder="1" applyAlignment="1">
      <alignment horizontal="center"/>
    </xf>
    <xf numFmtId="0" fontId="11" fillId="0" borderId="3" xfId="0" applyFont="1" applyBorder="1"/>
    <xf numFmtId="0" fontId="11" fillId="0" borderId="1" xfId="0" applyFont="1" applyBorder="1"/>
    <xf numFmtId="0" fontId="11" fillId="0" borderId="2" xfId="0" applyFont="1" applyBorder="1"/>
    <xf numFmtId="0" fontId="11" fillId="0" borderId="23" xfId="0" applyFont="1" applyBorder="1"/>
    <xf numFmtId="0" fontId="0" fillId="4" borderId="24" xfId="0" applyFill="1" applyBorder="1" applyAlignment="1">
      <alignment horizontal="center"/>
    </xf>
    <xf numFmtId="0" fontId="0" fillId="4" borderId="12" xfId="0" applyFill="1" applyBorder="1" applyAlignment="1">
      <alignment horizontal="center"/>
    </xf>
    <xf numFmtId="0" fontId="12" fillId="4" borderId="12" xfId="0" applyFont="1" applyFill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12" xfId="0" applyNumberFormat="1" applyFont="1" applyFill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0" fillId="0" borderId="0" xfId="0" applyNumberFormat="1" applyFont="1" applyBorder="1"/>
    <xf numFmtId="0" fontId="15" fillId="0" borderId="0" xfId="0" applyFont="1"/>
    <xf numFmtId="0" fontId="16" fillId="4" borderId="12" xfId="0" applyNumberFormat="1" applyFont="1" applyFill="1" applyBorder="1" applyAlignment="1">
      <alignment horizontal="center"/>
    </xf>
    <xf numFmtId="0" fontId="15" fillId="0" borderId="0" xfId="0" applyNumberFormat="1" applyFont="1"/>
    <xf numFmtId="0" fontId="0" fillId="0" borderId="0" xfId="0" applyFont="1" applyBorder="1"/>
    <xf numFmtId="0" fontId="2" fillId="3" borderId="0" xfId="1" applyFont="1" applyFill="1" applyBorder="1" applyAlignment="1">
      <alignment horizontal="center"/>
    </xf>
    <xf numFmtId="0" fontId="2" fillId="3" borderId="27" xfId="1" applyFont="1" applyFill="1" applyBorder="1" applyAlignment="1">
      <alignment horizontal="center"/>
    </xf>
    <xf numFmtId="0" fontId="2" fillId="3" borderId="11" xfId="0" applyFont="1" applyFill="1" applyBorder="1" applyAlignment="1">
      <alignment horizontal="center"/>
    </xf>
    <xf numFmtId="0" fontId="15" fillId="0" borderId="0" xfId="0" applyNumberFormat="1" applyFont="1" applyBorder="1"/>
    <xf numFmtId="0" fontId="0" fillId="0" borderId="28" xfId="0" applyBorder="1"/>
    <xf numFmtId="0" fontId="0" fillId="0" borderId="0" xfId="0" applyBorder="1"/>
    <xf numFmtId="0" fontId="0" fillId="0" borderId="11" xfId="0" applyBorder="1"/>
    <xf numFmtId="0" fontId="11" fillId="0" borderId="11" xfId="0" applyFont="1" applyBorder="1"/>
    <xf numFmtId="0" fontId="11" fillId="0" borderId="27" xfId="0" applyFont="1" applyBorder="1"/>
    <xf numFmtId="0" fontId="11" fillId="0" borderId="16" xfId="0" applyFont="1" applyBorder="1"/>
    <xf numFmtId="0" fontId="2" fillId="3" borderId="19" xfId="0" applyFont="1" applyFill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21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2" fillId="3" borderId="18" xfId="0" applyFont="1" applyFill="1" applyBorder="1" applyAlignment="1">
      <alignment horizontal="center"/>
    </xf>
    <xf numFmtId="0" fontId="4" fillId="3" borderId="18" xfId="1" applyFont="1" applyFill="1" applyBorder="1" applyAlignment="1">
      <alignment horizontal="center"/>
    </xf>
    <xf numFmtId="0" fontId="13" fillId="0" borderId="0" xfId="0" applyFont="1" applyAlignment="1">
      <alignment horizontal="center"/>
    </xf>
    <xf numFmtId="0" fontId="13" fillId="0" borderId="11" xfId="0" applyFont="1" applyBorder="1" applyAlignment="1">
      <alignment horizontal="center"/>
    </xf>
    <xf numFmtId="0" fontId="4" fillId="3" borderId="25" xfId="1" applyFont="1" applyFill="1" applyBorder="1" applyAlignment="1">
      <alignment horizontal="center"/>
    </xf>
    <xf numFmtId="0" fontId="2" fillId="3" borderId="26" xfId="0" applyFont="1" applyFill="1" applyBorder="1" applyAlignment="1">
      <alignment horizontal="center"/>
    </xf>
    <xf numFmtId="0" fontId="0" fillId="0" borderId="17" xfId="0" applyFont="1" applyBorder="1"/>
  </cellXfs>
  <cellStyles count="2">
    <cellStyle name="Bad" xfId="1" builtinId="27"/>
    <cellStyle name="Normal" xfId="0" builtinId="0"/>
  </cellStyles>
  <dxfs count="175">
    <dxf>
      <font>
        <color theme="0"/>
      </font>
    </dxf>
    <dxf>
      <numFmt numFmtId="0" formatCode="General"/>
    </dxf>
    <dxf>
      <numFmt numFmtId="0" formatCode="General"/>
      <alignment horizontal="right" vertical="bottom" textRotation="0" wrapText="0" indent="0" justifyLastLine="0" shrinkToFit="0" readingOrder="0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  <alignment horizontal="right" vertical="bottom" textRotation="0" wrapText="0" indent="0" justifyLastLine="0" shrinkToFit="0" readingOrder="0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  <alignment horizontal="right" vertical="bottom" textRotation="0" wrapText="0" indent="0" justifyLastLine="0" shrinkToFit="0" readingOrder="0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  <alignment horizontal="right" vertical="bottom" textRotation="0" wrapText="0" indent="0" justifyLastLine="0" shrinkToFit="0" readingOrder="0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  <alignment horizontal="right" vertical="bottom" textRotation="0" wrapText="0" indent="0" justifyLastLine="0" shrinkToFit="0" readingOrder="0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  <alignment horizontal="right" vertical="bottom" textRotation="0" wrapText="0" indent="0" justifyLastLine="0" shrinkToFit="0" readingOrder="0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  <alignment horizontal="right" vertical="bottom" textRotation="0" wrapText="0" indent="0" justifyLastLine="0" shrinkToFit="0" readingOrder="0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  <alignment horizontal="right" vertical="bottom" textRotation="0" wrapText="0" indent="0" justifyLastLine="0" shrinkToFit="0" readingOrder="0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  <alignment horizontal="right" vertical="bottom" textRotation="0" wrapText="0" indent="0" justifyLastLine="0" shrinkToFit="0" readingOrder="0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  <alignment horizontal="right" vertical="bottom" textRotation="0" wrapText="0" indent="0" justifyLastLine="0" shrinkToFit="0" readingOrder="0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  <alignment horizontal="right" vertical="bottom" textRotation="0" wrapText="0" indent="0" justifyLastLine="0" shrinkToFit="0" readingOrder="0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  <alignment horizontal="right" vertical="bottom" textRotation="0" wrapText="0" indent="0" justifyLastLine="0" shrinkToFit="0" readingOrder="0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  <alignment horizontal="right" vertical="bottom" textRotation="0" wrapText="0" indent="0" justifyLastLine="0" shrinkToFit="0" readingOrder="0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  <alignment horizontal="right" vertical="bottom" textRotation="0" wrapText="0" indent="0" justifyLastLine="0" shrinkToFit="0" readingOrder="0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  <alignment horizontal="right" vertical="bottom" textRotation="0" wrapText="0" indent="0" justifyLastLine="0" shrinkToFit="0" readingOrder="0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  <alignment horizontal="right" vertical="bottom" textRotation="0" wrapText="0" indent="0" justifyLastLine="0" shrinkToFit="0" readingOrder="0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  <alignment horizontal="right" vertical="bottom" textRotation="0" wrapText="0" indent="0" justifyLastLine="0" shrinkToFit="0" readingOrder="0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  <alignment horizontal="right" vertical="bottom" textRotation="0" wrapText="0" indent="0" justifyLastLine="0" shrinkToFit="0" readingOrder="0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  <alignment horizontal="right" vertical="bottom" textRotation="0" wrapText="0" indent="0" justifyLastLine="0" shrinkToFit="0" readingOrder="0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  <alignment horizontal="right" vertical="bottom" textRotation="0" wrapText="0" indent="0" justifyLastLine="0" shrinkToFit="0" readingOrder="0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  <alignment horizontal="right" vertical="bottom" textRotation="0" wrapText="0" indent="0" justifyLastLine="0" shrinkToFit="0" readingOrder="0"/>
    </dxf>
    <dxf>
      <numFmt numFmtId="0" formatCode="General"/>
    </dxf>
    <dxf>
      <numFmt numFmtId="0" formatCode="General"/>
    </dxf>
    <dxf>
      <numFmt numFmtId="0" formatCode="General"/>
      <alignment horizontal="right" vertical="bottom" textRotation="0" wrapText="0" indent="0" justifyLastLine="0" shrinkToFit="0" readingOrder="0"/>
    </dxf>
    <dxf>
      <numFmt numFmtId="0" formatCode="General"/>
      <alignment horizontal="right" vertical="bottom" textRotation="0" wrapText="0" indent="0" justifyLastLine="0" shrinkToFit="0" readingOrder="0"/>
    </dxf>
    <dxf>
      <numFmt numFmtId="0" formatCode="General"/>
    </dxf>
    <dxf>
      <numFmt numFmtId="0" formatCode="General"/>
    </dxf>
    <dxf>
      <numFmt numFmtId="0" formatCode="General"/>
      <alignment horizontal="right" vertical="bottom" textRotation="0" wrapText="0" indent="0" justifyLastLine="0" shrinkToFit="0" readingOrder="0"/>
    </dxf>
    <dxf>
      <numFmt numFmtId="0" formatCode="General"/>
      <alignment horizontal="right" vertical="bottom" textRotation="0" wrapText="0" indent="0" justifyLastLine="0" shrinkToFit="0" readingOrder="0"/>
    </dxf>
    <dxf>
      <numFmt numFmtId="0" formatCode="General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1" formatCode="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</dxf>
    <dxf>
      <font>
        <b/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>
          <fgColor indexed="64"/>
          <bgColor theme="7" tint="0.59999389629810485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onnections" Target="connection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68035</xdr:colOff>
      <xdr:row>0</xdr:row>
      <xdr:rowOff>68036</xdr:rowOff>
    </xdr:from>
    <xdr:to>
      <xdr:col>2</xdr:col>
      <xdr:colOff>217713</xdr:colOff>
      <xdr:row>2</xdr:row>
      <xdr:rowOff>272143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6571" y="68036"/>
          <a:ext cx="802821" cy="802821"/>
        </a:xfrm>
        <a:prstGeom prst="rect">
          <a:avLst/>
        </a:prstGeom>
      </xdr:spPr>
    </xdr:pic>
    <xdr:clientData/>
  </xdr:twoCellAnchor>
</xdr:wsDr>
</file>

<file path=xl/queryTables/queryTable1.xml><?xml version="1.0" encoding="utf-8"?>
<queryTable xmlns="http://schemas.openxmlformats.org/spreadsheetml/2006/main" name="?Codex=466" connectionId="1" autoFormatId="16" applyNumberFormats="0" applyBorderFormats="0" applyFontFormats="1" applyPatternFormats="1" applyAlignmentFormats="0" applyWidthHeightFormats="0"/>
</file>

<file path=xl/queryTables/queryTable10.xml><?xml version="1.0" encoding="utf-8"?>
<queryTable xmlns="http://schemas.openxmlformats.org/spreadsheetml/2006/main" name="?Codex=518" connectionId="10" autoFormatId="16" applyNumberFormats="0" applyBorderFormats="0" applyFontFormats="1" applyPatternFormats="1" applyAlignmentFormats="0" applyWidthHeightFormats="0"/>
</file>

<file path=xl/queryTables/queryTable11.xml><?xml version="1.0" encoding="utf-8"?>
<queryTable xmlns="http://schemas.openxmlformats.org/spreadsheetml/2006/main" name="?Codex=519" connectionId="11" autoFormatId="16" applyNumberFormats="0" applyBorderFormats="0" applyFontFormats="1" applyPatternFormats="1" applyAlignmentFormats="0" applyWidthHeightFormats="0"/>
</file>

<file path=xl/queryTables/queryTable12.xml><?xml version="1.0" encoding="utf-8"?>
<queryTable xmlns="http://schemas.openxmlformats.org/spreadsheetml/2006/main" name="?Codex=554" connectionId="12" autoFormatId="16" applyNumberFormats="0" applyBorderFormats="0" applyFontFormats="1" applyPatternFormats="1" applyAlignmentFormats="0" applyWidthHeightFormats="0"/>
</file>

<file path=xl/queryTables/queryTable13.xml><?xml version="1.0" encoding="utf-8"?>
<queryTable xmlns="http://schemas.openxmlformats.org/spreadsheetml/2006/main" name="?Codex=557" connectionId="13" autoFormatId="16" applyNumberFormats="0" applyBorderFormats="0" applyFontFormats="1" applyPatternFormats="1" applyAlignmentFormats="0" applyWidthHeightFormats="0"/>
</file>

<file path=xl/queryTables/queryTable14.xml><?xml version="1.0" encoding="utf-8"?>
<queryTable xmlns="http://schemas.openxmlformats.org/spreadsheetml/2006/main" name="?Codex=558" connectionId="14" autoFormatId="16" applyNumberFormats="0" applyBorderFormats="0" applyFontFormats="1" applyPatternFormats="1" applyAlignmentFormats="0" applyWidthHeightFormats="0"/>
</file>

<file path=xl/queryTables/queryTable15.xml><?xml version="1.0" encoding="utf-8"?>
<queryTable xmlns="http://schemas.openxmlformats.org/spreadsheetml/2006/main" name="?Codex=559" connectionId="15" autoFormatId="16" applyNumberFormats="0" applyBorderFormats="0" applyFontFormats="1" applyPatternFormats="1" applyAlignmentFormats="0" applyWidthHeightFormats="0"/>
</file>

<file path=xl/queryTables/queryTable16.xml><?xml version="1.0" encoding="utf-8"?>
<queryTable xmlns="http://schemas.openxmlformats.org/spreadsheetml/2006/main" name="?Codex=584" connectionId="16" autoFormatId="16" applyNumberFormats="0" applyBorderFormats="0" applyFontFormats="1" applyPatternFormats="1" applyAlignmentFormats="0" applyWidthHeightFormats="0"/>
</file>

<file path=xl/queryTables/queryTable17.xml><?xml version="1.0" encoding="utf-8"?>
<queryTable xmlns="http://schemas.openxmlformats.org/spreadsheetml/2006/main" name="?Codex=585" connectionId="17" autoFormatId="16" applyNumberFormats="0" applyBorderFormats="0" applyFontFormats="1" applyPatternFormats="1" applyAlignmentFormats="0" applyWidthHeightFormats="0"/>
</file>

<file path=xl/queryTables/queryTable18.xml><?xml version="1.0" encoding="utf-8"?>
<queryTable xmlns="http://schemas.openxmlformats.org/spreadsheetml/2006/main" name="?Codex=586" connectionId="18" autoFormatId="16" applyNumberFormats="0" applyBorderFormats="0" applyFontFormats="1" applyPatternFormats="1" applyAlignmentFormats="0" applyWidthHeightFormats="0"/>
</file>

<file path=xl/queryTables/queryTable19.xml><?xml version="1.0" encoding="utf-8"?>
<queryTable xmlns="http://schemas.openxmlformats.org/spreadsheetml/2006/main" name="?Codex=587" connectionId="19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?Codex=467" connectionId="2" autoFormatId="16" applyNumberFormats="0" applyBorderFormats="0" applyFontFormats="1" applyPatternFormats="1" applyAlignmentFormats="0" applyWidthHeightFormats="0"/>
</file>

<file path=xl/queryTables/queryTable20.xml><?xml version="1.0" encoding="utf-8"?>
<queryTable xmlns="http://schemas.openxmlformats.org/spreadsheetml/2006/main" name="?Codex=588" connectionId="20" autoFormatId="16" applyNumberFormats="0" applyBorderFormats="0" applyFontFormats="1" applyPatternFormats="1" applyAlignmentFormats="0" applyWidthHeightFormats="0"/>
</file>

<file path=xl/queryTables/queryTable21.xml><?xml version="1.0" encoding="utf-8"?>
<queryTable xmlns="http://schemas.openxmlformats.org/spreadsheetml/2006/main" name="?Codex=589" connectionId="21" autoFormatId="16" applyNumberFormats="0" applyBorderFormats="0" applyFontFormats="1" applyPatternFormats="1" applyAlignmentFormats="0" applyWidthHeightFormats="0"/>
</file>

<file path=xl/queryTables/queryTable22.xml><?xml version="1.0" encoding="utf-8"?>
<queryTable xmlns="http://schemas.openxmlformats.org/spreadsheetml/2006/main" name="?Codex=590" connectionId="22" autoFormatId="16" applyNumberFormats="0" applyBorderFormats="0" applyFontFormats="1" applyPatternFormats="1" applyAlignmentFormats="0" applyWidthHeightFormats="0"/>
</file>

<file path=xl/queryTables/queryTable23.xml><?xml version="1.0" encoding="utf-8"?>
<queryTable xmlns="http://schemas.openxmlformats.org/spreadsheetml/2006/main" name="?Codex=591" connectionId="23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?Codex=481" connectionId="3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?Codex=482" connectionId="4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name="?Codex=483" connectionId="5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name="?Codex=484" connectionId="6" autoFormatId="16" applyNumberFormats="0" applyBorderFormats="0" applyFontFormats="1" applyPatternFormats="1" applyAlignmentFormats="0" applyWidthHeightFormats="0"/>
</file>

<file path=xl/queryTables/queryTable7.xml><?xml version="1.0" encoding="utf-8"?>
<queryTable xmlns="http://schemas.openxmlformats.org/spreadsheetml/2006/main" name="?Codex=511" connectionId="7" autoFormatId="16" applyNumberFormats="0" applyBorderFormats="0" applyFontFormats="1" applyPatternFormats="1" applyAlignmentFormats="0" applyWidthHeightFormats="0"/>
</file>

<file path=xl/queryTables/queryTable8.xml><?xml version="1.0" encoding="utf-8"?>
<queryTable xmlns="http://schemas.openxmlformats.org/spreadsheetml/2006/main" name="?Codex=512" connectionId="8" autoFormatId="16" applyNumberFormats="0" applyBorderFormats="0" applyFontFormats="1" applyPatternFormats="1" applyAlignmentFormats="0" applyWidthHeightFormats="0"/>
</file>

<file path=xl/queryTables/queryTable9.xml><?xml version="1.0" encoding="utf-8"?>
<queryTable xmlns="http://schemas.openxmlformats.org/spreadsheetml/2006/main" name="?Codex=515" connectionId="9" autoFormatId="16" applyNumberFormats="0" applyBorderFormats="0" applyFontFormats="1" applyPatternFormats="1" applyAlignmentFormats="0" applyWidthHeightFormats="0"/>
</file>

<file path=xl/tables/table1.xml><?xml version="1.0" encoding="utf-8"?>
<table xmlns="http://schemas.openxmlformats.org/spreadsheetml/2006/main" id="1" name="AthleteTable" displayName="AthleteTable" ref="B4:BX71" totalsRowShown="0" dataDxfId="174">
  <autoFilter ref="B4:BX71"/>
  <sortState ref="B5:BX71">
    <sortCondition descending="1" ref="G5:G71"/>
  </sortState>
  <tableColumns count="75">
    <tableColumn id="1" name="CARD #" dataDxfId="173"/>
    <tableColumn id="2" name="FIRST NAME" dataDxfId="172"/>
    <tableColumn id="3" name="LAST NAME" dataDxfId="171"/>
    <tableColumn id="4" name="CLUB" dataDxfId="170"/>
    <tableColumn id="8" name="YOB" dataDxfId="169"/>
    <tableColumn id="9" name="TOTAL PTS" dataDxfId="168">
      <calculatedColumnFormula>SUM(J5,M5,P5,S5,V5,Y5,AB5,AE5,AH5,AK5,AN5,AQ5,AT5,AW5,AZ5,BC5,BF5,BI5,BL5,BO5,BR5,BU5,BX5)</calculatedColumnFormula>
    </tableColumn>
    <tableColumn id="10" name="pos472" dataDxfId="167">
      <calculatedColumnFormula>IFERROR(VLOOKUP(AthleteTable[[#This Row],[CARD '#]],codex466[],5,FALSE),"")</calculatedColumnFormula>
    </tableColumn>
    <tableColumn id="11" name="prov472" dataDxfId="166">
      <calculatedColumnFormula>IFERROR(VLOOKUP(AthleteTable[[#This Row],[CARD '#]],codex466[],4,FALSE),"")</calculatedColumnFormula>
    </tableColumn>
    <tableColumn id="12" name="pts472" dataDxfId="165">
      <calculatedColumnFormula>VLOOKUP(I5,PointsTable[],2,FALSE)</calculatedColumnFormula>
    </tableColumn>
    <tableColumn id="13" name="pos475" dataDxfId="164">
      <calculatedColumnFormula>IFERROR(VLOOKUP(AthleteTable[[#This Row],[CARD '#]],codex467[],5,FALSE),"")</calculatedColumnFormula>
    </tableColumn>
    <tableColumn id="14" name="prov475" dataDxfId="163">
      <calculatedColumnFormula>IFERROR(VLOOKUP(AthleteTable[[#This Row],[CARD '#]],codex467[],4,FALSE),"")</calculatedColumnFormula>
    </tableColumn>
    <tableColumn id="15" name="pts475" dataDxfId="162">
      <calculatedColumnFormula>VLOOKUP(L5,PointsTable[],2,FALSE)</calculatedColumnFormula>
    </tableColumn>
    <tableColumn id="16" name="pos476" dataDxfId="161">
      <calculatedColumnFormula>IFERROR(VLOOKUP(AthleteTable[[#This Row],[CARD '#]],codex481[],5,FALSE),"")</calculatedColumnFormula>
    </tableColumn>
    <tableColumn id="17" name="prov476" dataDxfId="160">
      <calculatedColumnFormula>IFERROR(VLOOKUP(AthleteTable[[#This Row],[CARD '#]],codex481[],4,FALSE),"")</calculatedColumnFormula>
    </tableColumn>
    <tableColumn id="18" name="pts476" dataDxfId="159">
      <calculatedColumnFormula>VLOOKUP(O5,PointsTable[],2,FALSE)</calculatedColumnFormula>
    </tableColumn>
    <tableColumn id="19" name="pos1041" dataDxfId="158">
      <calculatedColumnFormula>IFERROR(VLOOKUP(AthleteTable[[#This Row],[CARD '#]],codex482[],5,FALSE),"")</calculatedColumnFormula>
    </tableColumn>
    <tableColumn id="20" name="prov1041" dataDxfId="157">
      <calculatedColumnFormula>IFERROR(VLOOKUP(AthleteTable[[#This Row],[CARD '#]],codex482[],4,FALSE),"")</calculatedColumnFormula>
    </tableColumn>
    <tableColumn id="21" name="pts1041" dataDxfId="156">
      <calculatedColumnFormula>VLOOKUP(R5,PointsTable[],2,FALSE)</calculatedColumnFormula>
    </tableColumn>
    <tableColumn id="22" name="pos1042" dataDxfId="155">
      <calculatedColumnFormula>IFERROR(VLOOKUP(AthleteTable[[#This Row],[CARD '#]],codex483[],5,FALSE),"")</calculatedColumnFormula>
    </tableColumn>
    <tableColumn id="23" name="prov1042" dataDxfId="154">
      <calculatedColumnFormula>IFERROR(VLOOKUP(AthleteTable[[#This Row],[CARD '#]],codex483[],4,FALSE),"")</calculatedColumnFormula>
    </tableColumn>
    <tableColumn id="24" name="pts1042" dataDxfId="153">
      <calculatedColumnFormula>VLOOKUP(U5,PointsTable[],2,FALSE)</calculatedColumnFormula>
    </tableColumn>
    <tableColumn id="78" name="pos1043" dataDxfId="152">
      <calculatedColumnFormula>IFERROR(VLOOKUP(AthleteTable[[#This Row],[CARD '#]],codex484[],5,FALSE),"")</calculatedColumnFormula>
    </tableColumn>
    <tableColumn id="77" name="prov1043" dataDxfId="151">
      <calculatedColumnFormula>IFERROR(VLOOKUP(AthleteTable[[#This Row],[CARD '#]],codex484[],4,FALSE),"")</calculatedColumnFormula>
    </tableColumn>
    <tableColumn id="76" name="pts1043" dataDxfId="150">
      <calculatedColumnFormula>VLOOKUP(X5,PointsTable[],2,FALSE)</calculatedColumnFormula>
    </tableColumn>
    <tableColumn id="45" name="pts10433" dataDxfId="149">
      <calculatedColumnFormula>IFERROR(VLOOKUP(AthleteTable[[#This Row],[CARD '#]],codex511[],5,FALSE),"")</calculatedColumnFormula>
    </tableColumn>
    <tableColumn id="44" name="pts10432" dataDxfId="148">
      <calculatedColumnFormula>IFERROR(VLOOKUP(AthleteTable[[#This Row],[CARD '#]],codex511[],4,FALSE),"")</calculatedColumnFormula>
    </tableColumn>
    <tableColumn id="43" name="pts1044" dataDxfId="147">
      <calculatedColumnFormula>VLOOKUP(AA5,PointsTable[],2,FALSE)</calculatedColumnFormula>
    </tableColumn>
    <tableColumn id="25" name="pos10432" dataDxfId="146">
      <calculatedColumnFormula>IFERROR(VLOOKUP(AthleteTable[[#This Row],[CARD '#]],codex512[],5,FALSE),"")</calculatedColumnFormula>
    </tableColumn>
    <tableColumn id="26" name="prov10433" dataDxfId="145">
      <calculatedColumnFormula>IFERROR(VLOOKUP(AthleteTable[[#This Row],[CARD '#]],codex512[],4,FALSE),"")</calculatedColumnFormula>
    </tableColumn>
    <tableColumn id="27" name="pts10434" dataDxfId="144">
      <calculatedColumnFormula>VLOOKUP(AD5,PointsTable[],2,FALSE)</calculatedColumnFormula>
    </tableColumn>
    <tableColumn id="28" name="pos1052" dataDxfId="143">
      <calculatedColumnFormula>IFERROR(VLOOKUP(AthleteTable[[#This Row],[CARD '#]],codex515[],5,FALSE),"")</calculatedColumnFormula>
    </tableColumn>
    <tableColumn id="29" name="prov1052" dataDxfId="142">
      <calculatedColumnFormula>IFERROR(VLOOKUP(AthleteTable[[#This Row],[CARD '#]],codex515[],4,FALSE),"")</calculatedColumnFormula>
    </tableColumn>
    <tableColumn id="30" name="pts1052" dataDxfId="141">
      <calculatedColumnFormula>VLOOKUP(AG5,PointsTable[],2,FALSE)</calculatedColumnFormula>
    </tableColumn>
    <tableColumn id="93" name="pos10522" dataDxfId="140">
      <calculatedColumnFormula>IFERROR(VLOOKUP(AthleteTable[[#This Row],[CARD '#]],codex518[],5,FALSE),"")</calculatedColumnFormula>
    </tableColumn>
    <tableColumn id="92" name="prov10523" dataDxfId="139">
      <calculatedColumnFormula>IFERROR(VLOOKUP(AthleteTable[[#This Row],[CARD '#]],codex518[],4,FALSE),"")</calculatedColumnFormula>
    </tableColumn>
    <tableColumn id="91" name="pts105213" dataDxfId="138">
      <calculatedColumnFormula>VLOOKUP(AJ5,PointsTable[],2,FALSE)</calculatedColumnFormula>
    </tableColumn>
    <tableColumn id="90" name="pos10523" dataDxfId="137">
      <calculatedColumnFormula>IFERROR(VLOOKUP(AthleteTable[[#This Row],[CARD '#]],codex519[],5,FALSE),"")</calculatedColumnFormula>
    </tableColumn>
    <tableColumn id="89" name="prov10524" dataDxfId="136">
      <calculatedColumnFormula>IFERROR(VLOOKUP(AthleteTable[[#This Row],[CARD '#]],codex519[],4,FALSE),"")</calculatedColumnFormula>
    </tableColumn>
    <tableColumn id="88" name="pts105210" dataDxfId="135">
      <calculatedColumnFormula>VLOOKUP(AM5,PointsTable[],2,FALSE)</calculatedColumnFormula>
    </tableColumn>
    <tableColumn id="87" name="pos10524" dataDxfId="134">
      <calculatedColumnFormula>IFERROR(VLOOKUP(AthleteTable[[#This Row],[CARD '#]],codex554[],5,FALSE),"")</calculatedColumnFormula>
    </tableColumn>
    <tableColumn id="86" name="prov10525" dataDxfId="133">
      <calculatedColumnFormula>IFERROR(VLOOKUP(AthleteTable[[#This Row],[CARD '#]],codex554[],4,FALSE),"")</calculatedColumnFormula>
    </tableColumn>
    <tableColumn id="85" name="pts10527" dataDxfId="132">
      <calculatedColumnFormula>VLOOKUP(AP5,PointsTable[],2,FALSE)</calculatedColumnFormula>
    </tableColumn>
    <tableColumn id="84" name="pos10525" dataDxfId="131">
      <calculatedColumnFormula>IFERROR(VLOOKUP(AthleteTable[[#This Row],[CARD '#]],codex557[],5,FALSE),"")</calculatedColumnFormula>
    </tableColumn>
    <tableColumn id="83" name="prov10526" dataDxfId="130">
      <calculatedColumnFormula>IFERROR(VLOOKUP(AthleteTable[[#This Row],[CARD '#]],codex557[],4,FALSE),"")</calculatedColumnFormula>
    </tableColumn>
    <tableColumn id="82" name="pts10528" dataDxfId="129">
      <calculatedColumnFormula>VLOOKUP(AS5,PointsTable[],2,FALSE)</calculatedColumnFormula>
    </tableColumn>
    <tableColumn id="81" name="pos10526" dataDxfId="128">
      <calculatedColumnFormula>IFERROR(VLOOKUP(AthleteTable[[#This Row],[CARD '#]],codex558[],5,FALSE),"")</calculatedColumnFormula>
    </tableColumn>
    <tableColumn id="80" name="prov10527" dataDxfId="127">
      <calculatedColumnFormula>IFERROR(VLOOKUP(AthleteTable[[#This Row],[CARD '#]],codex558[],4,FALSE),"")</calculatedColumnFormula>
    </tableColumn>
    <tableColumn id="79" name="pts10529" dataDxfId="126">
      <calculatedColumnFormula>VLOOKUP(AV5,PointsTable[],2,FALSE)</calculatedColumnFormula>
    </tableColumn>
    <tableColumn id="31" name="pos10527" dataDxfId="125">
      <calculatedColumnFormula>IFERROR(VLOOKUP(AthleteTable[[#This Row],[CARD '#]],codex559[],5,FALSE),"")</calculatedColumnFormula>
    </tableColumn>
    <tableColumn id="32" name="prov10528" dataDxfId="124">
      <calculatedColumnFormula>IFERROR(VLOOKUP(AthleteTable[[#This Row],[CARD '#]],codex559[],4,FALSE),"")</calculatedColumnFormula>
    </tableColumn>
    <tableColumn id="33" name="pts105211" dataDxfId="123">
      <calculatedColumnFormula>VLOOKUP(AY5,PointsTable[],2,FALSE)</calculatedColumnFormula>
    </tableColumn>
    <tableColumn id="34" name="pos1057" dataDxfId="122">
      <calculatedColumnFormula>IFERROR(VLOOKUP(AthleteTable[[#This Row],[CARD '#]],codex584[],5,FALSE),"")</calculatedColumnFormula>
    </tableColumn>
    <tableColumn id="35" name="prov1057" dataDxfId="121">
      <calculatedColumnFormula>IFERROR(VLOOKUP(AthleteTable[[#This Row],[CARD '#]],codex584[],4,FALSE),"")</calculatedColumnFormula>
    </tableColumn>
    <tableColumn id="36" name="pts1057" dataDxfId="120">
      <calculatedColumnFormula>VLOOKUP(BB5,PointsTable[],2,FALSE)</calculatedColumnFormula>
    </tableColumn>
    <tableColumn id="99" name="pos10572" dataDxfId="119">
      <calculatedColumnFormula>IFERROR(VLOOKUP(AthleteTable[[#This Row],[CARD '#]],codex585[],5,FALSE),"")</calculatedColumnFormula>
    </tableColumn>
    <tableColumn id="98" name="prov10573" dataDxfId="118">
      <calculatedColumnFormula>IFERROR(VLOOKUP(AthleteTable[[#This Row],[CARD '#]],codex585[],4,FALSE),"")</calculatedColumnFormula>
    </tableColumn>
    <tableColumn id="97" name="pts10574" dataDxfId="117">
      <calculatedColumnFormula>VLOOKUP(BE5,PointsTable[],2,FALSE)</calculatedColumnFormula>
    </tableColumn>
    <tableColumn id="96" name="pos10573" dataDxfId="116">
      <calculatedColumnFormula>IFERROR(VLOOKUP(AthleteTable[[#This Row],[CARD '#]],codex586[],5,FALSE),"")</calculatedColumnFormula>
    </tableColumn>
    <tableColumn id="95" name="prov10574" dataDxfId="115">
      <calculatedColumnFormula>IFERROR(VLOOKUP(AthleteTable[[#This Row],[CARD '#]],codex586[],4,FALSE),"")</calculatedColumnFormula>
    </tableColumn>
    <tableColumn id="94" name="pts10575" dataDxfId="114">
      <calculatedColumnFormula>VLOOKUP(BH5,PointsTable[],2,FALSE)</calculatedColumnFormula>
    </tableColumn>
    <tableColumn id="37" name="pos10574" dataDxfId="113">
      <calculatedColumnFormula>IFERROR(VLOOKUP(AthleteTable[[#This Row],[CARD '#]],codex587[],5,FALSE),"")</calculatedColumnFormula>
    </tableColumn>
    <tableColumn id="38" name="prov10575" dataDxfId="112">
      <calculatedColumnFormula>IFERROR(VLOOKUP(AthleteTable[[#This Row],[CARD '#]],codex587[],4,FALSE),"")</calculatedColumnFormula>
    </tableColumn>
    <tableColumn id="39" name="pts10576" dataDxfId="111">
      <calculatedColumnFormula>VLOOKUP(BK5,PointsTable[],2,FALSE)</calculatedColumnFormula>
    </tableColumn>
    <tableColumn id="40" name="pos1065" dataDxfId="110">
      <calculatedColumnFormula>IFERROR(VLOOKUP(AthleteTable[[#This Row],[CARD '#]],codex588[],5,FALSE),"")</calculatedColumnFormula>
    </tableColumn>
    <tableColumn id="41" name="prov1065" dataDxfId="109">
      <calculatedColumnFormula>IFERROR(VLOOKUP(AthleteTable[[#This Row],[CARD '#]],codex588[],4,FALSE),"")</calculatedColumnFormula>
    </tableColumn>
    <tableColumn id="42" name="pts1065" dataDxfId="108">
      <calculatedColumnFormula>VLOOKUP(BN5,PointsTable[],2,FALSE)</calculatedColumnFormula>
    </tableColumn>
    <tableColumn id="49" name="pos1068" dataDxfId="107">
      <calculatedColumnFormula>IFERROR(VLOOKUP(AthleteTable[[#This Row],[CARD '#]],codex589[],5,FALSE),"")</calculatedColumnFormula>
    </tableColumn>
    <tableColumn id="50" name="prov1068" dataDxfId="106">
      <calculatedColumnFormula>IFERROR(VLOOKUP(AthleteTable[[#This Row],[CARD '#]],codex589[],4,FALSE),"")</calculatedColumnFormula>
    </tableColumn>
    <tableColumn id="51" name="pts1068" dataDxfId="105">
      <calculatedColumnFormula>VLOOKUP(BQ5,PointsTable[],2,FALSE)</calculatedColumnFormula>
    </tableColumn>
    <tableColumn id="52" name="pos1098" dataDxfId="104">
      <calculatedColumnFormula>IFERROR(VLOOKUP(AthleteTable[[#This Row],[CARD '#]],codex590[],5,FALSE),"")</calculatedColumnFormula>
    </tableColumn>
    <tableColumn id="53" name="prov1098" dataDxfId="103">
      <calculatedColumnFormula>IFERROR(VLOOKUP(AthleteTable[[#This Row],[CARD '#]],codex590[],4,FALSE),"")</calculatedColumnFormula>
    </tableColumn>
    <tableColumn id="54" name="pts1098" dataDxfId="102">
      <calculatedColumnFormula>VLOOKUP(BT5,PointsTable[],2,FALSE)</calculatedColumnFormula>
    </tableColumn>
    <tableColumn id="55" name="pos1099" dataDxfId="101">
      <calculatedColumnFormula>IFERROR(VLOOKUP(AthleteTable[[#This Row],[CARD '#]],codex591[],5,FALSE),"")</calculatedColumnFormula>
    </tableColumn>
    <tableColumn id="56" name="prov1099" dataDxfId="100">
      <calculatedColumnFormula>IFERROR(VLOOKUP(AthleteTable[[#This Row],[CARD '#]],codex591[],4,FALSE),"")</calculatedColumnFormula>
    </tableColumn>
    <tableColumn id="57" name="pts1099" dataDxfId="99">
      <calculatedColumnFormula>VLOOKUP(BW5,PointsTable[],2,FALSE)</calculatedColumnFormula>
    </tableColumn>
  </tableColumns>
  <tableStyleInfo name="TableStyleLight8" showFirstColumn="0" showLastColumn="0" showRowStripes="1" showColumnStripes="0"/>
</table>
</file>

<file path=xl/tables/table10.xml><?xml version="1.0" encoding="utf-8"?>
<table xmlns="http://schemas.openxmlformats.org/spreadsheetml/2006/main" id="10" name="codex512" displayName="codex512" ref="V1:Z222" totalsRowShown="0">
  <autoFilter ref="V1:Z222"/>
  <tableColumns count="5">
    <tableColumn id="1" name="FIS CODE" dataDxfId="64">
      <calculatedColumnFormula>C2</calculatedColumnFormula>
    </tableColumn>
    <tableColumn id="2" name="PROV ATH" dataDxfId="63">
      <calculatedColumnFormula>IF(A2&gt;0,IFERROR(VLOOKUP(C2,AthleteTable[],1,FALSE),0),0)</calculatedColumnFormula>
    </tableColumn>
    <tableColumn id="5" name="T"/>
    <tableColumn id="3" name="0" dataDxfId="62">
      <calculatedColumnFormula>IF(A2&gt;0,IF(W2&lt;&gt;0,IF(OR(codex512[[#This Row],[1]]&gt;Z1,Z1="1"),(Y1+1+codex512[[#This Row],[T]]),Y1+codex512[[#This Row],[T]]),Y1+codex512[[#This Row],[T]]),0)</calculatedColumnFormula>
    </tableColumn>
    <tableColumn id="4" name="1" dataDxfId="61">
      <calculatedColumnFormula>IF(A2&gt;0,A2,0)</calculatedColumnFormula>
    </tableColumn>
  </tableColumns>
  <tableStyleInfo name="TableStyleMedium1" showFirstColumn="0" showLastColumn="0" showRowStripes="1" showColumnStripes="0"/>
</table>
</file>

<file path=xl/tables/table11.xml><?xml version="1.0" encoding="utf-8"?>
<table xmlns="http://schemas.openxmlformats.org/spreadsheetml/2006/main" id="11" name="codex515" displayName="codex515" ref="S1:W222" totalsRowShown="0">
  <autoFilter ref="S1:W222"/>
  <tableColumns count="5">
    <tableColumn id="1" name="FIS CODE" dataDxfId="60">
      <calculatedColumnFormula>C2</calculatedColumnFormula>
    </tableColumn>
    <tableColumn id="2" name="PROV ATH" dataDxfId="59">
      <calculatedColumnFormula>IF(A2&gt;0,IFERROR(VLOOKUP(C2,AthleteTable[],1,FALSE),0),0)</calculatedColumnFormula>
    </tableColumn>
    <tableColumn id="5" name="T"/>
    <tableColumn id="3" name="0" dataDxfId="58">
      <calculatedColumnFormula>IF(A2&gt;0,IF(T2&lt;&gt;0,IF(OR(codex515[[#This Row],[1]]&gt;W1,W1="1"),(V1+1+codex515[[#This Row],[T]]),V1+codex515[[#This Row],[T]]),V1+codex515[[#This Row],[T]]),0)</calculatedColumnFormula>
    </tableColumn>
    <tableColumn id="4" name="1" dataDxfId="57">
      <calculatedColumnFormula>IF(A2&gt;0,A2,0)</calculatedColumnFormula>
    </tableColumn>
  </tableColumns>
  <tableStyleInfo name="TableStyleMedium1" showFirstColumn="0" showLastColumn="0" showRowStripes="1" showColumnStripes="0"/>
</table>
</file>

<file path=xl/tables/table12.xml><?xml version="1.0" encoding="utf-8"?>
<table xmlns="http://schemas.openxmlformats.org/spreadsheetml/2006/main" id="12" name="codex518" displayName="codex518" ref="S1:W222" totalsRowShown="0">
  <autoFilter ref="S1:W222"/>
  <tableColumns count="5">
    <tableColumn id="1" name="FIS CODE" dataDxfId="56">
      <calculatedColumnFormula>C2</calculatedColumnFormula>
    </tableColumn>
    <tableColumn id="2" name="PROV ATH" dataDxfId="55">
      <calculatedColumnFormula>IF(A2&gt;0,IFERROR(VLOOKUP(C2,AthleteTable[],1,FALSE),0),0)</calculatedColumnFormula>
    </tableColumn>
    <tableColumn id="5" name="T"/>
    <tableColumn id="3" name="0" dataDxfId="54">
      <calculatedColumnFormula>IF(A2&gt;0,IF(T2&lt;&gt;0,IF(OR(codex518[[#This Row],[1]]&gt;W1,W1="1"),(V1+1+codex518[[#This Row],[T]]),V1+codex518[[#This Row],[T]]),V1+codex518[[#This Row],[T]]),0)</calculatedColumnFormula>
    </tableColumn>
    <tableColumn id="4" name="1" dataDxfId="53">
      <calculatedColumnFormula>IF(A2&gt;0,A2,0)</calculatedColumnFormula>
    </tableColumn>
  </tableColumns>
  <tableStyleInfo name="TableStyleMedium1" showFirstColumn="0" showLastColumn="0" showRowStripes="1" showColumnStripes="0"/>
</table>
</file>

<file path=xl/tables/table13.xml><?xml version="1.0" encoding="utf-8"?>
<table xmlns="http://schemas.openxmlformats.org/spreadsheetml/2006/main" id="13" name="codex519" displayName="codex519" ref="S1:W222" totalsRowShown="0">
  <autoFilter ref="S1:W222"/>
  <tableColumns count="5">
    <tableColumn id="1" name="FIS CODE" dataDxfId="52">
      <calculatedColumnFormula>C2</calculatedColumnFormula>
    </tableColumn>
    <tableColumn id="2" name="PROV ATH" dataDxfId="51">
      <calculatedColumnFormula>IF(A2&gt;0,IFERROR(VLOOKUP(C2,AthleteTable[],1,FALSE),0),0)</calculatedColumnFormula>
    </tableColumn>
    <tableColumn id="5" name="T"/>
    <tableColumn id="3" name="0" dataDxfId="50">
      <calculatedColumnFormula>IF(A2&gt;0,IF(T2&lt;&gt;0,IF(OR(codex519[[#This Row],[1]]&gt;W1,W1="1"),(V1+1+codex519[[#This Row],[T]]),V1+codex519[[#This Row],[T]]),V1+codex519[[#This Row],[T]]),0)</calculatedColumnFormula>
    </tableColumn>
    <tableColumn id="4" name="1" dataDxfId="49">
      <calculatedColumnFormula>IF(A2&gt;0,A2,0)</calculatedColumnFormula>
    </tableColumn>
  </tableColumns>
  <tableStyleInfo name="TableStyleMedium1" showFirstColumn="0" showLastColumn="0" showRowStripes="1" showColumnStripes="0"/>
</table>
</file>

<file path=xl/tables/table14.xml><?xml version="1.0" encoding="utf-8"?>
<table xmlns="http://schemas.openxmlformats.org/spreadsheetml/2006/main" id="14" name="codex554" displayName="codex554" ref="U1:Y222" totalsRowShown="0">
  <autoFilter ref="U1:Y222"/>
  <tableColumns count="5">
    <tableColumn id="1" name="FIS CODE" dataDxfId="48">
      <calculatedColumnFormula>C2</calculatedColumnFormula>
    </tableColumn>
    <tableColumn id="2" name="PROV ATH" dataDxfId="47">
      <calculatedColumnFormula>IF(A2&gt;0,IFERROR(VLOOKUP(C2,AthleteTable[],1,FALSE),0),0)</calculatedColumnFormula>
    </tableColumn>
    <tableColumn id="5" name="T"/>
    <tableColumn id="3" name="0" dataDxfId="46">
      <calculatedColumnFormula>IF(A2&gt;0,IF(V2&lt;&gt;0,IF(OR(codex554[[#This Row],[1]]&gt;Y1,Y1="1"),(X1+1+codex554[[#This Row],[T]]),X1+codex554[[#This Row],[T]]),X1+codex554[[#This Row],[T]]),0)</calculatedColumnFormula>
    </tableColumn>
    <tableColumn id="4" name="1" dataDxfId="45">
      <calculatedColumnFormula>IF(A2&gt;0,A2,0)</calculatedColumnFormula>
    </tableColumn>
  </tableColumns>
  <tableStyleInfo name="TableStyleMedium1" showFirstColumn="0" showLastColumn="0" showRowStripes="1" showColumnStripes="0"/>
</table>
</file>

<file path=xl/tables/table15.xml><?xml version="1.0" encoding="utf-8"?>
<table xmlns="http://schemas.openxmlformats.org/spreadsheetml/2006/main" id="15" name="codex557" displayName="codex557" ref="U1:Y222" totalsRowShown="0">
  <autoFilter ref="U1:Y222"/>
  <tableColumns count="5">
    <tableColumn id="1" name="FIS CODE" dataDxfId="44">
      <calculatedColumnFormula>C2</calculatedColumnFormula>
    </tableColumn>
    <tableColumn id="2" name="PROV ATH" dataDxfId="43">
      <calculatedColumnFormula>IF(A2&gt;0,IFERROR(VLOOKUP(C2,AthleteTable[],1,FALSE),0),0)</calculatedColumnFormula>
    </tableColumn>
    <tableColumn id="5" name="T"/>
    <tableColumn id="3" name="0" dataDxfId="42">
      <calculatedColumnFormula>IF(A2&gt;0,IF(V2&lt;&gt;0,IF(OR(codex557[[#This Row],[1]]&gt;Y1,Y1="1"),(X1+1+codex557[[#This Row],[T]]),X1+codex557[[#This Row],[T]]),X1+codex557[[#This Row],[T]]),0)</calculatedColumnFormula>
    </tableColumn>
    <tableColumn id="4" name="1" dataDxfId="41">
      <calculatedColumnFormula>IF(A2&gt;0,A2,0)</calculatedColumnFormula>
    </tableColumn>
  </tableColumns>
  <tableStyleInfo name="TableStyleMedium1" showFirstColumn="0" showLastColumn="0" showRowStripes="1" showColumnStripes="0"/>
</table>
</file>

<file path=xl/tables/table16.xml><?xml version="1.0" encoding="utf-8"?>
<table xmlns="http://schemas.openxmlformats.org/spreadsheetml/2006/main" id="16" name="codex558" displayName="codex558" ref="U1:Y222" totalsRowShown="0">
  <autoFilter ref="U1:Y222"/>
  <tableColumns count="5">
    <tableColumn id="1" name="FIS CODE" dataDxfId="40">
      <calculatedColumnFormula>C2</calculatedColumnFormula>
    </tableColumn>
    <tableColumn id="2" name="PROV ATH" dataDxfId="39">
      <calculatedColumnFormula>IF(A2&gt;0,IFERROR(VLOOKUP(C2,AthleteTable[],1,FALSE),0),0)</calculatedColumnFormula>
    </tableColumn>
    <tableColumn id="5" name="T"/>
    <tableColumn id="3" name="0" dataDxfId="38">
      <calculatedColumnFormula>IF(A2&gt;0,IF(V2&lt;&gt;0,IF(OR(codex558[[#This Row],[1]]&gt;Y1,Y1="1"),(X1+1+codex558[[#This Row],[T]]),X1+codex558[[#This Row],[T]]),X1+codex558[[#This Row],[T]]),0)</calculatedColumnFormula>
    </tableColumn>
    <tableColumn id="4" name="1" dataDxfId="37">
      <calculatedColumnFormula>IF(A2&gt;0,A2,0)</calculatedColumnFormula>
    </tableColumn>
  </tableColumns>
  <tableStyleInfo name="TableStyleMedium1" showFirstColumn="0" showLastColumn="0" showRowStripes="1" showColumnStripes="0"/>
</table>
</file>

<file path=xl/tables/table17.xml><?xml version="1.0" encoding="utf-8"?>
<table xmlns="http://schemas.openxmlformats.org/spreadsheetml/2006/main" id="17" name="codex559" displayName="codex559" ref="U1:Y222" totalsRowShown="0">
  <autoFilter ref="U1:Y222"/>
  <tableColumns count="5">
    <tableColumn id="1" name="FIS CODE" dataDxfId="36">
      <calculatedColumnFormula>C2</calculatedColumnFormula>
    </tableColumn>
    <tableColumn id="2" name="PROV ATH" dataDxfId="35">
      <calculatedColumnFormula>IF(A2&gt;0,IFERROR(VLOOKUP(C2,AthleteTable[],1,FALSE),0),0)</calculatedColumnFormula>
    </tableColumn>
    <tableColumn id="5" name="T"/>
    <tableColumn id="3" name="0" dataDxfId="34">
      <calculatedColumnFormula>IF(A2&gt;0,IF(V2&lt;&gt;0,IF(OR(codex559[[#This Row],[1]]&gt;Y1,Y1="1"),(X1+1+codex559[[#This Row],[T]]),X1+codex559[[#This Row],[T]]),X1+codex559[[#This Row],[T]]),0)</calculatedColumnFormula>
    </tableColumn>
    <tableColumn id="4" name="1" dataDxfId="33">
      <calculatedColumnFormula>IF(A2&gt;0,A2,0)</calculatedColumnFormula>
    </tableColumn>
  </tableColumns>
  <tableStyleInfo name="TableStyleMedium1" showFirstColumn="0" showLastColumn="0" showRowStripes="1" showColumnStripes="0"/>
</table>
</file>

<file path=xl/tables/table18.xml><?xml version="1.0" encoding="utf-8"?>
<table xmlns="http://schemas.openxmlformats.org/spreadsheetml/2006/main" id="18" name="codex584" displayName="codex584" ref="U1:Y222" totalsRowShown="0">
  <autoFilter ref="U1:Y222"/>
  <tableColumns count="5">
    <tableColumn id="1" name="FIS CODE" dataDxfId="32">
      <calculatedColumnFormula>C2</calculatedColumnFormula>
    </tableColumn>
    <tableColumn id="2" name="PROV ATH" dataDxfId="31">
      <calculatedColumnFormula>IF(A2&gt;0,IFERROR(VLOOKUP(C2,AthleteTable[],1,FALSE),0),0)</calculatedColumnFormula>
    </tableColumn>
    <tableColumn id="5" name="T"/>
    <tableColumn id="3" name="0" dataDxfId="30">
      <calculatedColumnFormula>IF(A2&gt;0,IF(V2&lt;&gt;0,IF(OR(codex584[[#This Row],[1]]&gt;Y1,Y1="1"),(X1+1+codex584[[#This Row],[T]]),X1+codex584[[#This Row],[T]]),X1+codex584[[#This Row],[T]]),0)</calculatedColumnFormula>
    </tableColumn>
    <tableColumn id="4" name="1" dataDxfId="29">
      <calculatedColumnFormula>IF(A2&gt;0,A2,0)</calculatedColumnFormula>
    </tableColumn>
  </tableColumns>
  <tableStyleInfo name="TableStyleMedium1" showFirstColumn="0" showLastColumn="0" showRowStripes="1" showColumnStripes="0"/>
</table>
</file>

<file path=xl/tables/table19.xml><?xml version="1.0" encoding="utf-8"?>
<table xmlns="http://schemas.openxmlformats.org/spreadsheetml/2006/main" id="19" name="codex585" displayName="codex585" ref="U1:Y222" totalsRowShown="0">
  <autoFilter ref="U1:Y222"/>
  <tableColumns count="5">
    <tableColumn id="1" name="FIS CODE" dataDxfId="28">
      <calculatedColumnFormula>C2</calculatedColumnFormula>
    </tableColumn>
    <tableColumn id="2" name="PROV ATH" dataDxfId="27">
      <calculatedColumnFormula>IF(A2&gt;0,IFERROR(VLOOKUP(C2,AthleteTable[],1,FALSE),0),0)</calculatedColumnFormula>
    </tableColumn>
    <tableColumn id="5" name="T"/>
    <tableColumn id="3" name="0" dataDxfId="26">
      <calculatedColumnFormula>IF(A2&gt;0,IF(V2&lt;&gt;0,IF(OR(codex585[[#This Row],[1]]&gt;Y1,Y1="1"),(X1+1+codex585[[#This Row],[T]]),X1+codex585[[#This Row],[T]]),X1+codex585[[#This Row],[T]]),0)</calculatedColumnFormula>
    </tableColumn>
    <tableColumn id="4" name="1" dataDxfId="25">
      <calculatedColumnFormula>IF(A2&gt;0,A2,0)</calculatedColumnFormula>
    </tableColumn>
  </tableColumns>
  <tableStyleInfo name="TableStyleMedium1" showFirstColumn="0" showLastColumn="0" showRowStripes="1" showColumnStripes="0"/>
</table>
</file>

<file path=xl/tables/table2.xml><?xml version="1.0" encoding="utf-8"?>
<table xmlns="http://schemas.openxmlformats.org/spreadsheetml/2006/main" id="2" name="PointsTable" displayName="PointsTable" ref="A1:B124" totalsRowShown="0" headerRowDxfId="98" headerRowBorderDxfId="97" tableBorderDxfId="96" totalsRowBorderDxfId="95">
  <autoFilter ref="A1:B124"/>
  <tableColumns count="2">
    <tableColumn id="1" name="Finish Position" dataDxfId="94"/>
    <tableColumn id="2" name="Series Points" dataDxfId="93"/>
  </tableColumns>
  <tableStyleInfo name="TableStyleLight8" showFirstColumn="0" showLastColumn="0" showRowStripes="1" showColumnStripes="0"/>
</table>
</file>

<file path=xl/tables/table20.xml><?xml version="1.0" encoding="utf-8"?>
<table xmlns="http://schemas.openxmlformats.org/spreadsheetml/2006/main" id="20" name="codex586" displayName="codex586" ref="S1:W222" totalsRowShown="0">
  <autoFilter ref="S1:W222"/>
  <tableColumns count="5">
    <tableColumn id="1" name="FIS CODE" dataDxfId="24">
      <calculatedColumnFormula>C2</calculatedColumnFormula>
    </tableColumn>
    <tableColumn id="2" name="PROV ATH" dataDxfId="23">
      <calculatedColumnFormula>IF(A2&gt;0,IFERROR(VLOOKUP(C2,AthleteTable[],1,FALSE),0),0)</calculatedColumnFormula>
    </tableColumn>
    <tableColumn id="5" name="T"/>
    <tableColumn id="3" name="0" dataDxfId="22">
      <calculatedColumnFormula>IF(A2&gt;0,IF(T2&lt;&gt;0,IF(OR(codex586[[#This Row],[1]]&gt;W1,W1="1"),(V1+1+codex586[[#This Row],[T]]),V1+codex586[[#This Row],[T]]),V1+codex586[[#This Row],[T]]),0)</calculatedColumnFormula>
    </tableColumn>
    <tableColumn id="4" name="1" dataDxfId="21">
      <calculatedColumnFormula>IF(A2&gt;0,A2,0)</calculatedColumnFormula>
    </tableColumn>
  </tableColumns>
  <tableStyleInfo name="TableStyleMedium1" showFirstColumn="0" showLastColumn="0" showRowStripes="1" showColumnStripes="0"/>
</table>
</file>

<file path=xl/tables/table21.xml><?xml version="1.0" encoding="utf-8"?>
<table xmlns="http://schemas.openxmlformats.org/spreadsheetml/2006/main" id="21" name="codex587" displayName="codex587" ref="S1:W222" totalsRowShown="0">
  <autoFilter ref="S1:W222"/>
  <tableColumns count="5">
    <tableColumn id="1" name="FIS CODE" dataDxfId="20">
      <calculatedColumnFormula>C2</calculatedColumnFormula>
    </tableColumn>
    <tableColumn id="2" name="PROV ATH" dataDxfId="19">
      <calculatedColumnFormula>IF(A2&gt;0,IFERROR(VLOOKUP(C2,AthleteTable[],1,FALSE),0),0)</calculatedColumnFormula>
    </tableColumn>
    <tableColumn id="5" name="T"/>
    <tableColumn id="3" name="0" dataDxfId="18">
      <calculatedColumnFormula>IF(A2&gt;0,IF(T2&lt;&gt;0,IF(OR(codex587[[#This Row],[1]]&gt;W1,W1="1"),(V1+1+codex587[[#This Row],[T]]),V1+codex587[[#This Row],[T]]),V1+codex587[[#This Row],[T]]),0)</calculatedColumnFormula>
    </tableColumn>
    <tableColumn id="4" name="1" dataDxfId="17">
      <calculatedColumnFormula>IF(A2&gt;0,A2,0)</calculatedColumnFormula>
    </tableColumn>
  </tableColumns>
  <tableStyleInfo name="TableStyleMedium1" showFirstColumn="0" showLastColumn="0" showRowStripes="1" showColumnStripes="0"/>
</table>
</file>

<file path=xl/tables/table22.xml><?xml version="1.0" encoding="utf-8"?>
<table xmlns="http://schemas.openxmlformats.org/spreadsheetml/2006/main" id="22" name="codex588" displayName="codex588" ref="U1:Y222" totalsRowShown="0">
  <autoFilter ref="U1:Y222"/>
  <tableColumns count="5">
    <tableColumn id="1" name="FIS CODE" dataDxfId="16">
      <calculatedColumnFormula>C2</calculatedColumnFormula>
    </tableColumn>
    <tableColumn id="2" name="PROV ATH" dataDxfId="15">
      <calculatedColumnFormula>IF(A2&gt;0,IFERROR(VLOOKUP(C2,AthleteTable[],1,FALSE),0),0)</calculatedColumnFormula>
    </tableColumn>
    <tableColumn id="5" name="T"/>
    <tableColumn id="3" name="0" dataDxfId="14">
      <calculatedColumnFormula>IF(A2&gt;0,IF(V2&lt;&gt;0,IF(OR(codex588[[#This Row],[1]]&gt;Y1,Y1="1"),(X1+1+codex588[[#This Row],[T]]),X1+codex588[[#This Row],[T]]),X1+codex588[[#This Row],[T]]),0)</calculatedColumnFormula>
    </tableColumn>
    <tableColumn id="4" name="1" dataDxfId="13">
      <calculatedColumnFormula>IF(A2&gt;0,A2,0)</calculatedColumnFormula>
    </tableColumn>
  </tableColumns>
  <tableStyleInfo name="TableStyleMedium1" showFirstColumn="0" showLastColumn="0" showRowStripes="1" showColumnStripes="0"/>
</table>
</file>

<file path=xl/tables/table23.xml><?xml version="1.0" encoding="utf-8"?>
<table xmlns="http://schemas.openxmlformats.org/spreadsheetml/2006/main" id="23" name="codex589" displayName="codex589" ref="U1:Y222" totalsRowShown="0">
  <autoFilter ref="U1:Y222"/>
  <tableColumns count="5">
    <tableColumn id="1" name="FIS CODE" dataDxfId="12">
      <calculatedColumnFormula>C2</calculatedColumnFormula>
    </tableColumn>
    <tableColumn id="2" name="PROV ATH" dataDxfId="11">
      <calculatedColumnFormula>IF(A2&gt;0,IFERROR(VLOOKUP(C2,AthleteTable[],1,FALSE),0),0)</calculatedColumnFormula>
    </tableColumn>
    <tableColumn id="5" name="T"/>
    <tableColumn id="3" name="0" dataDxfId="10">
      <calculatedColumnFormula>IF(A2&gt;0,IF(V2&lt;&gt;0,IF(OR(codex589[[#This Row],[1]]&gt;Y1,Y1="1"),(X1+1+codex589[[#This Row],[T]]),X1+codex589[[#This Row],[T]]),X1+codex589[[#This Row],[T]]),0)</calculatedColumnFormula>
    </tableColumn>
    <tableColumn id="4" name="1" dataDxfId="9">
      <calculatedColumnFormula>IF(A2&gt;0,A2,0)</calculatedColumnFormula>
    </tableColumn>
  </tableColumns>
  <tableStyleInfo name="TableStyleMedium1" showFirstColumn="0" showLastColumn="0" showRowStripes="1" showColumnStripes="0"/>
</table>
</file>

<file path=xl/tables/table24.xml><?xml version="1.0" encoding="utf-8"?>
<table xmlns="http://schemas.openxmlformats.org/spreadsheetml/2006/main" id="24" name="codex590" displayName="codex590" ref="U1:Y222" totalsRowShown="0">
  <autoFilter ref="U1:Y222"/>
  <tableColumns count="5">
    <tableColumn id="1" name="FIS CODE" dataDxfId="8">
      <calculatedColumnFormula>C2</calculatedColumnFormula>
    </tableColumn>
    <tableColumn id="2" name="PROV ATH" dataDxfId="7">
      <calculatedColumnFormula>IF(A2&gt;0,IFERROR(VLOOKUP(C2,AthleteTable[],1,FALSE),0),0)</calculatedColumnFormula>
    </tableColumn>
    <tableColumn id="5" name="T"/>
    <tableColumn id="3" name="0" dataDxfId="6">
      <calculatedColumnFormula>IF(A2&gt;0,IF(V2&lt;&gt;0,IF(OR(codex590[[#This Row],[1]]&gt;Y1,Y1="1"),(X1+1+codex590[[#This Row],[T]]),X1+codex590[[#This Row],[T]]),X1+codex590[[#This Row],[T]]),0)</calculatedColumnFormula>
    </tableColumn>
    <tableColumn id="4" name="1" dataDxfId="5">
      <calculatedColumnFormula>IF(A2&gt;0,A2,0)</calculatedColumnFormula>
    </tableColumn>
  </tableColumns>
  <tableStyleInfo name="TableStyleMedium1" showFirstColumn="0" showLastColumn="0" showRowStripes="1" showColumnStripes="0"/>
</table>
</file>

<file path=xl/tables/table25.xml><?xml version="1.0" encoding="utf-8"?>
<table xmlns="http://schemas.openxmlformats.org/spreadsheetml/2006/main" id="25" name="codex591" displayName="codex591" ref="U1:Y222" totalsRowShown="0">
  <autoFilter ref="U1:Y222"/>
  <tableColumns count="5">
    <tableColumn id="1" name="FIS CODE" dataDxfId="4">
      <calculatedColumnFormula>C2</calculatedColumnFormula>
    </tableColumn>
    <tableColumn id="2" name="PROV ATH" dataDxfId="3">
      <calculatedColumnFormula>IF(A2&gt;0,IFERROR(VLOOKUP(C2,AthleteTable[],1,FALSE),0),0)</calculatedColumnFormula>
    </tableColumn>
    <tableColumn id="5" name="T"/>
    <tableColumn id="3" name="0" dataDxfId="2">
      <calculatedColumnFormula>IF(A2&gt;0,IF(V2&lt;&gt;0,IF(OR(codex591[[#This Row],[1]]&gt;Y1,Y1="1"),(X1+1+codex591[[#This Row],[T]]),X1+codex591[[#This Row],[T]]),X1+codex591[[#This Row],[T]]),0)</calculatedColumnFormula>
    </tableColumn>
    <tableColumn id="4" name="1" dataDxfId="1">
      <calculatedColumnFormula>IF(A2&gt;0,A2,0)</calculatedColumnFormula>
    </tableColumn>
  </tableColumns>
  <tableStyleInfo name="TableStyleMedium1" showFirstColumn="0" showLastColumn="0" showRowStripes="1" showColumnStripes="0"/>
</table>
</file>

<file path=xl/tables/table3.xml><?xml version="1.0" encoding="utf-8"?>
<table xmlns="http://schemas.openxmlformats.org/spreadsheetml/2006/main" id="26" name="codex466" displayName="codex466" ref="S1:W222" totalsRowShown="0">
  <autoFilter ref="S1:W222"/>
  <tableColumns count="5">
    <tableColumn id="1" name="FIS CODE" dataDxfId="92">
      <calculatedColumnFormula>C2</calculatedColumnFormula>
    </tableColumn>
    <tableColumn id="2" name="PROV ATH" dataDxfId="91">
      <calculatedColumnFormula>IF(A2&gt;0,IFERROR(VLOOKUP(C2,AthleteTable[],1,FALSE),0),0)</calculatedColumnFormula>
    </tableColumn>
    <tableColumn id="5" name="T"/>
    <tableColumn id="3" name="0" dataDxfId="90">
      <calculatedColumnFormula>IF(A2&gt;0,IF(T2&lt;&gt;0,IF(OR(codex466[[#This Row],[1]]&gt;W1,W1="1"),(V1+1+codex466[[#This Row],[T]]),V1+codex466[[#This Row],[T]]),V1+codex466[[#This Row],[T]]),0)</calculatedColumnFormula>
    </tableColumn>
    <tableColumn id="4" name="1" dataDxfId="89">
      <calculatedColumnFormula>IF(A2&gt;0,A2,0)</calculatedColumnFormula>
    </tableColumn>
  </tableColumns>
  <tableStyleInfo name="TableStyleMedium1" showFirstColumn="0" showLastColumn="0" showRowStripes="1" showColumnStripes="0"/>
</table>
</file>

<file path=xl/tables/table4.xml><?xml version="1.0" encoding="utf-8"?>
<table xmlns="http://schemas.openxmlformats.org/spreadsheetml/2006/main" id="4" name="codex467" displayName="codex467" ref="S1:W222" totalsRowShown="0">
  <autoFilter ref="S1:W222"/>
  <tableColumns count="5">
    <tableColumn id="1" name="FIS CODE" dataDxfId="88">
      <calculatedColumnFormula>C2</calculatedColumnFormula>
    </tableColumn>
    <tableColumn id="2" name="PROV ATH" dataDxfId="87">
      <calculatedColumnFormula>IF(A2&gt;0,IFERROR(VLOOKUP(C2,AthleteTable[],1,FALSE),0),0)</calculatedColumnFormula>
    </tableColumn>
    <tableColumn id="5" name="T"/>
    <tableColumn id="3" name="0" dataDxfId="86">
      <calculatedColumnFormula>IF(A2&gt;0,IF(T2&lt;&gt;0,IF(OR(codex467[[#This Row],[1]]&gt;W1,W1="1"),(V1+1+codex467[[#This Row],[T]]),V1+codex467[[#This Row],[T]]),V1+codex467[[#This Row],[T]]),0)</calculatedColumnFormula>
    </tableColumn>
    <tableColumn id="4" name="1" dataDxfId="85">
      <calculatedColumnFormula>IF(A2&gt;0,A2,0)</calculatedColumnFormula>
    </tableColumn>
  </tableColumns>
  <tableStyleInfo name="TableStyleMedium1" showFirstColumn="0" showLastColumn="0" showRowStripes="1" showColumnStripes="0"/>
</table>
</file>

<file path=xl/tables/table5.xml><?xml version="1.0" encoding="utf-8"?>
<table xmlns="http://schemas.openxmlformats.org/spreadsheetml/2006/main" id="5" name="codex481" displayName="codex481" ref="S1:W222" totalsRowShown="0">
  <autoFilter ref="S1:W222"/>
  <tableColumns count="5">
    <tableColumn id="1" name="FIS CODE" dataDxfId="84">
      <calculatedColumnFormula>C2</calculatedColumnFormula>
    </tableColumn>
    <tableColumn id="2" name="PROV ATH" dataDxfId="83">
      <calculatedColumnFormula>IF(A2&gt;0,IFERROR(VLOOKUP(C2,AthleteTable[],1,FALSE),0),0)</calculatedColumnFormula>
    </tableColumn>
    <tableColumn id="5" name="T"/>
    <tableColumn id="3" name="0" dataDxfId="82">
      <calculatedColumnFormula>IF(A2&gt;0,IF(T2&lt;&gt;0,IF(OR(codex481[[#This Row],[1]]&gt;W1,W1="1"),(V1+1+codex481[[#This Row],[T]]),V1+codex481[[#This Row],[T]]),V1+codex481[[#This Row],[T]]),0)</calculatedColumnFormula>
    </tableColumn>
    <tableColumn id="4" name="1" dataDxfId="81">
      <calculatedColumnFormula>IF(A2&gt;0,A2,0)</calculatedColumnFormula>
    </tableColumn>
  </tableColumns>
  <tableStyleInfo name="TableStyleMedium1" showFirstColumn="0" showLastColumn="0" showRowStripes="1" showColumnStripes="0"/>
</table>
</file>

<file path=xl/tables/table6.xml><?xml version="1.0" encoding="utf-8"?>
<table xmlns="http://schemas.openxmlformats.org/spreadsheetml/2006/main" id="6" name="codex482" displayName="codex482" ref="S1:W222" totalsRowShown="0">
  <autoFilter ref="S1:W222"/>
  <tableColumns count="5">
    <tableColumn id="1" name="FIS CODE" dataDxfId="80">
      <calculatedColumnFormula>C2</calculatedColumnFormula>
    </tableColumn>
    <tableColumn id="2" name="PROV ATH" dataDxfId="79">
      <calculatedColumnFormula>IF(A2&gt;0,IFERROR(VLOOKUP(C2,AthleteTable[],1,FALSE),0),0)</calculatedColumnFormula>
    </tableColumn>
    <tableColumn id="5" name="T"/>
    <tableColumn id="3" name="0" dataDxfId="78">
      <calculatedColumnFormula>IF(A2&gt;0,IF(T2&lt;&gt;0,IF(OR(codex482[[#This Row],[1]]&gt;W1,W1="1"),(V1+1+codex482[[#This Row],[T]]),V1+codex482[[#This Row],[T]]),V1+codex482[[#This Row],[T]]),0)</calculatedColumnFormula>
    </tableColumn>
    <tableColumn id="4" name="1" dataDxfId="77">
      <calculatedColumnFormula>IF(A2&gt;0,A2,0)</calculatedColumnFormula>
    </tableColumn>
  </tableColumns>
  <tableStyleInfo name="TableStyleMedium1" showFirstColumn="0" showLastColumn="0" showRowStripes="1" showColumnStripes="0"/>
</table>
</file>

<file path=xl/tables/table7.xml><?xml version="1.0" encoding="utf-8"?>
<table xmlns="http://schemas.openxmlformats.org/spreadsheetml/2006/main" id="7" name="codex483" displayName="codex483" ref="S1:W222" totalsRowShown="0">
  <autoFilter ref="S1:W222"/>
  <tableColumns count="5">
    <tableColumn id="1" name="FIS CODE" dataDxfId="76">
      <calculatedColumnFormula>C2</calculatedColumnFormula>
    </tableColumn>
    <tableColumn id="2" name="PROV ATH" dataDxfId="75">
      <calculatedColumnFormula>IF(A2&gt;0,IFERROR(VLOOKUP(C2,AthleteTable[],1,FALSE),0),0)</calculatedColumnFormula>
    </tableColumn>
    <tableColumn id="5" name="T"/>
    <tableColumn id="3" name="0" dataDxfId="74">
      <calculatedColumnFormula>IF(A2&gt;0,IF(T2&lt;&gt;0,IF(OR(codex483[[#This Row],[1]]&gt;W1,W1="1"),(V1+1+codex483[[#This Row],[T]]),V1+codex483[[#This Row],[T]]),V1+codex483[[#This Row],[T]]),0)</calculatedColumnFormula>
    </tableColumn>
    <tableColumn id="4" name="1" dataDxfId="73">
      <calculatedColumnFormula>IF(A2&gt;0,A2,0)</calculatedColumnFormula>
    </tableColumn>
  </tableColumns>
  <tableStyleInfo name="TableStyleMedium1" showFirstColumn="0" showLastColumn="0" showRowStripes="1" showColumnStripes="0"/>
</table>
</file>

<file path=xl/tables/table8.xml><?xml version="1.0" encoding="utf-8"?>
<table xmlns="http://schemas.openxmlformats.org/spreadsheetml/2006/main" id="8" name="codex484" displayName="codex484" ref="S1:W222" totalsRowShown="0">
  <autoFilter ref="S1:W222"/>
  <tableColumns count="5">
    <tableColumn id="1" name="FIS CODE" dataDxfId="72">
      <calculatedColumnFormula>C2</calculatedColumnFormula>
    </tableColumn>
    <tableColumn id="2" name="PROV ATH" dataDxfId="71">
      <calculatedColumnFormula>IF(A2&gt;0,IFERROR(VLOOKUP(C2,AthleteTable[],1,FALSE),0),0)</calculatedColumnFormula>
    </tableColumn>
    <tableColumn id="5" name="T"/>
    <tableColumn id="3" name="0" dataDxfId="70">
      <calculatedColumnFormula>IF(A2&gt;0,IF(T2&lt;&gt;0,IF(OR(codex484[[#This Row],[1]]&gt;W1,W1="1"),(V1+1+codex484[[#This Row],[T]]),V1+codex484[[#This Row],[T]]),V1+codex484[[#This Row],[T]]),0)</calculatedColumnFormula>
    </tableColumn>
    <tableColumn id="4" name="1" dataDxfId="69">
      <calculatedColumnFormula>IF(A2&gt;0,A2,0)</calculatedColumnFormula>
    </tableColumn>
  </tableColumns>
  <tableStyleInfo name="TableStyleMedium1" showFirstColumn="0" showLastColumn="0" showRowStripes="1" showColumnStripes="0"/>
</table>
</file>

<file path=xl/tables/table9.xml><?xml version="1.0" encoding="utf-8"?>
<table xmlns="http://schemas.openxmlformats.org/spreadsheetml/2006/main" id="9" name="codex511" displayName="codex511" ref="U1:Y222" totalsRowShown="0">
  <autoFilter ref="U1:Y222"/>
  <tableColumns count="5">
    <tableColumn id="1" name="FIS CODE" dataDxfId="68">
      <calculatedColumnFormula>C2</calculatedColumnFormula>
    </tableColumn>
    <tableColumn id="2" name="PROV ATH" dataDxfId="67">
      <calculatedColumnFormula>IF(A2&gt;0,IFERROR(VLOOKUP(C2,AthleteTable[],1,FALSE),0),0)</calculatedColumnFormula>
    </tableColumn>
    <tableColumn id="5" name="T"/>
    <tableColumn id="3" name="0" dataDxfId="66">
      <calculatedColumnFormula>IF(A2&gt;0,IF(V2&lt;&gt;0,IF(OR(codex511[[#This Row],[1]]&gt;Y1,Y1="1"),(X1+1+codex511[[#This Row],[T]]),X1+codex511[[#This Row],[T]]),X1+codex511[[#This Row],[T]]),0)</calculatedColumnFormula>
    </tableColumn>
    <tableColumn id="4" name="1" dataDxfId="65">
      <calculatedColumnFormula>IF(A2&gt;0,A2,0)</calculatedColumnFormula>
    </tableColumn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7.xml"/><Relationship Id="rId1" Type="http://schemas.openxmlformats.org/officeDocument/2006/relationships/table" Target="../tables/table9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8.xml"/><Relationship Id="rId1" Type="http://schemas.openxmlformats.org/officeDocument/2006/relationships/table" Target="../tables/table10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9.xml"/><Relationship Id="rId1" Type="http://schemas.openxmlformats.org/officeDocument/2006/relationships/table" Target="../tables/table11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0.xml"/><Relationship Id="rId1" Type="http://schemas.openxmlformats.org/officeDocument/2006/relationships/table" Target="../tables/table12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1.xml"/><Relationship Id="rId1" Type="http://schemas.openxmlformats.org/officeDocument/2006/relationships/table" Target="../tables/table13.x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2.xml"/><Relationship Id="rId1" Type="http://schemas.openxmlformats.org/officeDocument/2006/relationships/table" Target="../tables/table14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3.xml"/><Relationship Id="rId1" Type="http://schemas.openxmlformats.org/officeDocument/2006/relationships/table" Target="../tables/table15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4.xml"/><Relationship Id="rId1" Type="http://schemas.openxmlformats.org/officeDocument/2006/relationships/table" Target="../tables/table16.xm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5.xml"/><Relationship Id="rId1" Type="http://schemas.openxmlformats.org/officeDocument/2006/relationships/table" Target="../tables/table17.xml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6.xml"/><Relationship Id="rId1" Type="http://schemas.openxmlformats.org/officeDocument/2006/relationships/table" Target="../tables/table1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7.xml"/><Relationship Id="rId1" Type="http://schemas.openxmlformats.org/officeDocument/2006/relationships/table" Target="../tables/table19.xml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8.xml"/><Relationship Id="rId1" Type="http://schemas.openxmlformats.org/officeDocument/2006/relationships/table" Target="../tables/table20.xml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9.xml"/><Relationship Id="rId1" Type="http://schemas.openxmlformats.org/officeDocument/2006/relationships/table" Target="../tables/table21.xml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20.xml"/><Relationship Id="rId1" Type="http://schemas.openxmlformats.org/officeDocument/2006/relationships/table" Target="../tables/table22.xml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21.xml"/><Relationship Id="rId1" Type="http://schemas.openxmlformats.org/officeDocument/2006/relationships/table" Target="../tables/table23.xml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22.xml"/><Relationship Id="rId1" Type="http://schemas.openxmlformats.org/officeDocument/2006/relationships/table" Target="../tables/table24.xml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23.xml"/><Relationship Id="rId1" Type="http://schemas.openxmlformats.org/officeDocument/2006/relationships/table" Target="../tables/table25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table" Target="../tables/table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2.xml"/><Relationship Id="rId1" Type="http://schemas.openxmlformats.org/officeDocument/2006/relationships/table" Target="../tables/table4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3.xml"/><Relationship Id="rId1" Type="http://schemas.openxmlformats.org/officeDocument/2006/relationships/table" Target="../tables/table5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4.xml"/><Relationship Id="rId1" Type="http://schemas.openxmlformats.org/officeDocument/2006/relationships/table" Target="../tables/table6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5.xml"/><Relationship Id="rId1" Type="http://schemas.openxmlformats.org/officeDocument/2006/relationships/table" Target="../tables/table7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6.xml"/><Relationship Id="rId1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X138"/>
  <sheetViews>
    <sheetView tabSelected="1" zoomScale="70" zoomScaleNormal="70" workbookViewId="0">
      <selection activeCell="G49" sqref="G49"/>
    </sheetView>
  </sheetViews>
  <sheetFormatPr defaultRowHeight="15" x14ac:dyDescent="0.25"/>
  <cols>
    <col min="1" max="1" width="3.85546875" bestFit="1" customWidth="1"/>
    <col min="2" max="2" width="9.85546875" customWidth="1"/>
    <col min="3" max="3" width="18.85546875" bestFit="1" customWidth="1"/>
    <col min="4" max="4" width="18.28515625" bestFit="1" customWidth="1"/>
    <col min="5" max="5" width="13.5703125" bestFit="1" customWidth="1"/>
    <col min="6" max="6" width="10" customWidth="1"/>
    <col min="7" max="7" width="18.7109375" style="37" customWidth="1"/>
    <col min="8" max="55" width="8.140625" customWidth="1"/>
    <col min="56" max="56" width="8.140625" style="51" customWidth="1"/>
    <col min="57" max="69" width="8.140625" style="52" customWidth="1"/>
    <col min="70" max="70" width="8.140625" style="53" customWidth="1"/>
    <col min="71" max="76" width="8.140625" customWidth="1"/>
  </cols>
  <sheetData>
    <row r="1" spans="1:76" ht="23.25" customHeight="1" x14ac:dyDescent="0.4">
      <c r="B1" s="60">
        <v>2015</v>
      </c>
      <c r="C1" s="60"/>
      <c r="D1" s="60"/>
      <c r="E1" s="60"/>
      <c r="F1" s="60"/>
      <c r="G1" s="36"/>
      <c r="H1" s="61" t="s">
        <v>1024</v>
      </c>
      <c r="I1" s="61"/>
      <c r="J1" s="61"/>
      <c r="K1" s="61"/>
      <c r="L1" s="61"/>
      <c r="M1" s="61"/>
      <c r="N1" s="61" t="s">
        <v>1025</v>
      </c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 t="s">
        <v>1608</v>
      </c>
      <c r="AA1" s="61"/>
      <c r="AB1" s="61"/>
      <c r="AC1" s="61"/>
      <c r="AD1" s="61"/>
      <c r="AE1" s="61"/>
      <c r="AF1" s="61"/>
      <c r="AG1" s="61"/>
      <c r="AH1" s="61"/>
      <c r="AI1" s="61"/>
      <c r="AJ1" s="61"/>
      <c r="AK1" s="61"/>
      <c r="AL1" s="61"/>
      <c r="AM1" s="61"/>
      <c r="AN1" s="61"/>
      <c r="AO1" s="57" t="s">
        <v>1026</v>
      </c>
      <c r="AP1" s="58"/>
      <c r="AQ1" s="58"/>
      <c r="AR1" s="58"/>
      <c r="AS1" s="58"/>
      <c r="AT1" s="58"/>
      <c r="AU1" s="58"/>
      <c r="AV1" s="58"/>
      <c r="AW1" s="58"/>
      <c r="AX1" s="58"/>
      <c r="AY1" s="58"/>
      <c r="AZ1" s="59"/>
      <c r="BA1" s="57" t="s">
        <v>1938</v>
      </c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9"/>
      <c r="BS1" s="57" t="s">
        <v>1012</v>
      </c>
      <c r="BT1" s="58"/>
      <c r="BU1" s="58"/>
      <c r="BV1" s="58"/>
      <c r="BW1" s="58"/>
      <c r="BX1" s="59"/>
    </row>
    <row r="2" spans="1:76" ht="23.25" x14ac:dyDescent="0.35">
      <c r="C2" s="63" t="s">
        <v>1027</v>
      </c>
      <c r="D2" s="63"/>
      <c r="E2" s="63"/>
      <c r="F2" s="64"/>
      <c r="H2" s="61">
        <v>466</v>
      </c>
      <c r="I2" s="61"/>
      <c r="J2" s="61"/>
      <c r="K2" s="61">
        <v>467</v>
      </c>
      <c r="L2" s="61"/>
      <c r="M2" s="61"/>
      <c r="N2" s="61">
        <v>481</v>
      </c>
      <c r="O2" s="61"/>
      <c r="P2" s="61"/>
      <c r="Q2" s="61">
        <v>482</v>
      </c>
      <c r="R2" s="61"/>
      <c r="S2" s="61"/>
      <c r="T2" s="61">
        <v>483</v>
      </c>
      <c r="U2" s="61"/>
      <c r="V2" s="61"/>
      <c r="W2" s="61">
        <v>484</v>
      </c>
      <c r="X2" s="61"/>
      <c r="Y2" s="61"/>
      <c r="Z2" s="61">
        <v>511</v>
      </c>
      <c r="AA2" s="61"/>
      <c r="AB2" s="61"/>
      <c r="AC2" s="61">
        <v>512</v>
      </c>
      <c r="AD2" s="61"/>
      <c r="AE2" s="61"/>
      <c r="AF2" s="61">
        <v>515</v>
      </c>
      <c r="AG2" s="61"/>
      <c r="AH2" s="61"/>
      <c r="AI2" s="61">
        <v>518</v>
      </c>
      <c r="AJ2" s="61"/>
      <c r="AK2" s="61"/>
      <c r="AL2" s="61">
        <v>519</v>
      </c>
      <c r="AM2" s="61"/>
      <c r="AN2" s="61"/>
      <c r="AO2" s="61">
        <v>554</v>
      </c>
      <c r="AP2" s="61"/>
      <c r="AQ2" s="61"/>
      <c r="AR2" s="61">
        <v>557</v>
      </c>
      <c r="AS2" s="61"/>
      <c r="AT2" s="61"/>
      <c r="AU2" s="61">
        <v>558</v>
      </c>
      <c r="AV2" s="61"/>
      <c r="AW2" s="61"/>
      <c r="AX2" s="61">
        <v>559</v>
      </c>
      <c r="AY2" s="61"/>
      <c r="AZ2" s="61"/>
      <c r="BA2" s="62">
        <v>584</v>
      </c>
      <c r="BB2" s="62"/>
      <c r="BC2" s="62"/>
      <c r="BD2" s="65">
        <v>585</v>
      </c>
      <c r="BE2" s="62"/>
      <c r="BF2" s="62"/>
      <c r="BG2" s="62" t="s">
        <v>2015</v>
      </c>
      <c r="BH2" s="62"/>
      <c r="BI2" s="62"/>
      <c r="BJ2" s="61">
        <v>587</v>
      </c>
      <c r="BK2" s="61"/>
      <c r="BL2" s="61"/>
      <c r="BM2" s="61">
        <v>588</v>
      </c>
      <c r="BN2" s="61"/>
      <c r="BO2" s="61"/>
      <c r="BP2" s="61">
        <v>589</v>
      </c>
      <c r="BQ2" s="61"/>
      <c r="BR2" s="66"/>
      <c r="BS2" s="61">
        <v>590</v>
      </c>
      <c r="BT2" s="61"/>
      <c r="BU2" s="61"/>
      <c r="BV2" s="61">
        <v>591</v>
      </c>
      <c r="BW2" s="61"/>
      <c r="BX2" s="61"/>
    </row>
    <row r="3" spans="1:76" ht="64.5" customHeight="1" x14ac:dyDescent="0.25">
      <c r="G3" s="38" t="s">
        <v>867</v>
      </c>
      <c r="H3" s="27" t="s">
        <v>875</v>
      </c>
      <c r="I3" s="27" t="s">
        <v>874</v>
      </c>
      <c r="J3" s="27" t="s">
        <v>873</v>
      </c>
      <c r="K3" s="27" t="s">
        <v>875</v>
      </c>
      <c r="L3" s="27" t="s">
        <v>874</v>
      </c>
      <c r="M3" s="27" t="s">
        <v>873</v>
      </c>
      <c r="N3" s="27" t="s">
        <v>875</v>
      </c>
      <c r="O3" s="27" t="s">
        <v>874</v>
      </c>
      <c r="P3" s="27" t="s">
        <v>873</v>
      </c>
      <c r="Q3" s="27" t="s">
        <v>875</v>
      </c>
      <c r="R3" s="27" t="s">
        <v>874</v>
      </c>
      <c r="S3" s="27" t="s">
        <v>873</v>
      </c>
      <c r="T3" s="27" t="s">
        <v>875</v>
      </c>
      <c r="U3" s="27" t="s">
        <v>874</v>
      </c>
      <c r="V3" s="27" t="s">
        <v>873</v>
      </c>
      <c r="W3" s="27" t="s">
        <v>875</v>
      </c>
      <c r="X3" s="27" t="s">
        <v>874</v>
      </c>
      <c r="Y3" s="27" t="s">
        <v>873</v>
      </c>
      <c r="Z3" s="27" t="s">
        <v>875</v>
      </c>
      <c r="AA3" s="29" t="s">
        <v>874</v>
      </c>
      <c r="AB3" s="31" t="s">
        <v>873</v>
      </c>
      <c r="AC3" s="27" t="s">
        <v>875</v>
      </c>
      <c r="AD3" s="27" t="s">
        <v>874</v>
      </c>
      <c r="AE3" s="29" t="s">
        <v>873</v>
      </c>
      <c r="AF3" s="28" t="s">
        <v>875</v>
      </c>
      <c r="AG3" s="27" t="s">
        <v>874</v>
      </c>
      <c r="AH3" s="27" t="s">
        <v>873</v>
      </c>
      <c r="AI3" s="28" t="s">
        <v>875</v>
      </c>
      <c r="AJ3" s="27" t="s">
        <v>874</v>
      </c>
      <c r="AK3" s="27" t="s">
        <v>873</v>
      </c>
      <c r="AL3" s="28" t="s">
        <v>875</v>
      </c>
      <c r="AM3" s="27" t="s">
        <v>874</v>
      </c>
      <c r="AN3" s="27" t="s">
        <v>873</v>
      </c>
      <c r="AO3" s="28" t="s">
        <v>875</v>
      </c>
      <c r="AP3" s="27" t="s">
        <v>874</v>
      </c>
      <c r="AQ3" s="27" t="s">
        <v>873</v>
      </c>
      <c r="AR3" s="28" t="s">
        <v>875</v>
      </c>
      <c r="AS3" s="27" t="s">
        <v>874</v>
      </c>
      <c r="AT3" s="27" t="s">
        <v>873</v>
      </c>
      <c r="AU3" s="28" t="s">
        <v>875</v>
      </c>
      <c r="AV3" s="27" t="s">
        <v>874</v>
      </c>
      <c r="AW3" s="27" t="s">
        <v>873</v>
      </c>
      <c r="AX3" s="28" t="s">
        <v>875</v>
      </c>
      <c r="AY3" s="27" t="s">
        <v>874</v>
      </c>
      <c r="AZ3" s="27" t="s">
        <v>873</v>
      </c>
      <c r="BA3" s="30" t="s">
        <v>875</v>
      </c>
      <c r="BB3" s="30" t="s">
        <v>874</v>
      </c>
      <c r="BC3" s="47" t="s">
        <v>873</v>
      </c>
      <c r="BD3" s="48" t="s">
        <v>875</v>
      </c>
      <c r="BE3" s="30" t="s">
        <v>874</v>
      </c>
      <c r="BF3" s="30" t="s">
        <v>873</v>
      </c>
      <c r="BG3" s="30" t="s">
        <v>875</v>
      </c>
      <c r="BH3" s="30" t="s">
        <v>874</v>
      </c>
      <c r="BI3" s="30" t="s">
        <v>873</v>
      </c>
      <c r="BJ3" s="30" t="s">
        <v>875</v>
      </c>
      <c r="BK3" s="30" t="s">
        <v>874</v>
      </c>
      <c r="BL3" s="30" t="s">
        <v>873</v>
      </c>
      <c r="BM3" s="27" t="s">
        <v>875</v>
      </c>
      <c r="BN3" s="27" t="s">
        <v>874</v>
      </c>
      <c r="BO3" s="27" t="s">
        <v>873</v>
      </c>
      <c r="BP3" s="27" t="s">
        <v>875</v>
      </c>
      <c r="BQ3" s="27" t="s">
        <v>874</v>
      </c>
      <c r="BR3" s="49" t="s">
        <v>873</v>
      </c>
      <c r="BS3" s="27" t="s">
        <v>875</v>
      </c>
      <c r="BT3" s="27" t="s">
        <v>874</v>
      </c>
      <c r="BU3" s="27" t="s">
        <v>873</v>
      </c>
      <c r="BV3" s="27" t="s">
        <v>875</v>
      </c>
      <c r="BW3" s="27" t="s">
        <v>874</v>
      </c>
      <c r="BX3" s="29" t="s">
        <v>873</v>
      </c>
    </row>
    <row r="4" spans="1:76" ht="30.75" customHeight="1" x14ac:dyDescent="0.25">
      <c r="B4" t="s">
        <v>872</v>
      </c>
      <c r="C4" t="s">
        <v>871</v>
      </c>
      <c r="D4" t="s">
        <v>870</v>
      </c>
      <c r="E4" t="s">
        <v>869</v>
      </c>
      <c r="F4" t="s">
        <v>868</v>
      </c>
      <c r="G4" s="41" t="s">
        <v>867</v>
      </c>
      <c r="H4" s="33" t="s">
        <v>866</v>
      </c>
      <c r="I4" s="33" t="s">
        <v>865</v>
      </c>
      <c r="J4" s="33" t="s">
        <v>864</v>
      </c>
      <c r="K4" s="33" t="s">
        <v>863</v>
      </c>
      <c r="L4" s="33" t="s">
        <v>862</v>
      </c>
      <c r="M4" s="33" t="s">
        <v>861</v>
      </c>
      <c r="N4" s="33" t="s">
        <v>860</v>
      </c>
      <c r="O4" s="33" t="s">
        <v>859</v>
      </c>
      <c r="P4" s="33" t="s">
        <v>858</v>
      </c>
      <c r="Q4" s="33" t="s">
        <v>857</v>
      </c>
      <c r="R4" s="33" t="s">
        <v>856</v>
      </c>
      <c r="S4" s="33" t="s">
        <v>855</v>
      </c>
      <c r="T4" s="33" t="s">
        <v>854</v>
      </c>
      <c r="U4" s="33" t="s">
        <v>853</v>
      </c>
      <c r="V4" s="33" t="s">
        <v>852</v>
      </c>
      <c r="W4" s="33" t="s">
        <v>851</v>
      </c>
      <c r="X4" s="33" t="s">
        <v>850</v>
      </c>
      <c r="Y4" s="34" t="s">
        <v>849</v>
      </c>
      <c r="Z4" s="34" t="s">
        <v>848</v>
      </c>
      <c r="AA4" s="34" t="s">
        <v>847</v>
      </c>
      <c r="AB4" s="35" t="s">
        <v>846</v>
      </c>
      <c r="AC4" s="33" t="s">
        <v>845</v>
      </c>
      <c r="AD4" s="33" t="s">
        <v>844</v>
      </c>
      <c r="AE4" s="34" t="s">
        <v>843</v>
      </c>
      <c r="AF4" s="32" t="s">
        <v>842</v>
      </c>
      <c r="AG4" s="33" t="s">
        <v>841</v>
      </c>
      <c r="AH4" s="33" t="s">
        <v>840</v>
      </c>
      <c r="AI4" s="32" t="s">
        <v>839</v>
      </c>
      <c r="AJ4" s="33" t="s">
        <v>838</v>
      </c>
      <c r="AK4" s="33" t="s">
        <v>837</v>
      </c>
      <c r="AL4" s="32" t="s">
        <v>836</v>
      </c>
      <c r="AM4" s="33" t="s">
        <v>835</v>
      </c>
      <c r="AN4" s="33" t="s">
        <v>834</v>
      </c>
      <c r="AO4" s="32" t="s">
        <v>833</v>
      </c>
      <c r="AP4" s="33" t="s">
        <v>832</v>
      </c>
      <c r="AQ4" s="33" t="s">
        <v>831</v>
      </c>
      <c r="AR4" s="32" t="s">
        <v>830</v>
      </c>
      <c r="AS4" s="33" t="s">
        <v>829</v>
      </c>
      <c r="AT4" s="33" t="s">
        <v>828</v>
      </c>
      <c r="AU4" s="32" t="s">
        <v>827</v>
      </c>
      <c r="AV4" s="33" t="s">
        <v>826</v>
      </c>
      <c r="AW4" s="33" t="s">
        <v>825</v>
      </c>
      <c r="AX4" s="32" t="s">
        <v>824</v>
      </c>
      <c r="AY4" s="33" t="s">
        <v>823</v>
      </c>
      <c r="AZ4" s="33" t="s">
        <v>822</v>
      </c>
      <c r="BA4" s="33" t="s">
        <v>821</v>
      </c>
      <c r="BB4" s="33" t="s">
        <v>820</v>
      </c>
      <c r="BC4" s="34" t="s">
        <v>819</v>
      </c>
      <c r="BD4" s="55" t="s">
        <v>818</v>
      </c>
      <c r="BE4" s="56" t="s">
        <v>817</v>
      </c>
      <c r="BF4" s="56" t="s">
        <v>816</v>
      </c>
      <c r="BG4" s="56" t="s">
        <v>815</v>
      </c>
      <c r="BH4" s="56" t="s">
        <v>814</v>
      </c>
      <c r="BI4" s="56" t="s">
        <v>813</v>
      </c>
      <c r="BJ4" s="56" t="s">
        <v>812</v>
      </c>
      <c r="BK4" s="56" t="s">
        <v>811</v>
      </c>
      <c r="BL4" s="56" t="s">
        <v>810</v>
      </c>
      <c r="BM4" s="56" t="s">
        <v>809</v>
      </c>
      <c r="BN4" s="56" t="s">
        <v>808</v>
      </c>
      <c r="BO4" s="56" t="s">
        <v>807</v>
      </c>
      <c r="BP4" s="56" t="s">
        <v>806</v>
      </c>
      <c r="BQ4" s="56" t="s">
        <v>805</v>
      </c>
      <c r="BR4" s="54" t="s">
        <v>804</v>
      </c>
      <c r="BS4" s="33" t="s">
        <v>803</v>
      </c>
      <c r="BT4" s="33" t="s">
        <v>802</v>
      </c>
      <c r="BU4" s="33" t="s">
        <v>801</v>
      </c>
      <c r="BV4" s="33" t="s">
        <v>800</v>
      </c>
      <c r="BW4" s="33" t="s">
        <v>799</v>
      </c>
      <c r="BX4" s="34" t="s">
        <v>798</v>
      </c>
    </row>
    <row r="5" spans="1:76" s="2" customFormat="1" x14ac:dyDescent="0.25">
      <c r="A5" s="2">
        <v>1</v>
      </c>
      <c r="B5">
        <v>104133</v>
      </c>
      <c r="C5" t="s">
        <v>915</v>
      </c>
      <c r="D5" t="s">
        <v>916</v>
      </c>
      <c r="E5" t="s">
        <v>894</v>
      </c>
      <c r="F5">
        <v>1994</v>
      </c>
      <c r="G5" s="39">
        <f>SUM(J5,M5,P5,S5,V5,Y5,AB5,AE5,AH5,AK5,AN5,AQ5,AT5,AW5,AZ5,BC5,BF5,BI5,BL5,BO5,BR5,BU5,BX5)</f>
        <v>1151</v>
      </c>
      <c r="H5" s="2">
        <f>IFERROR(VLOOKUP(AthleteTable[[#This Row],[CARD '#]],codex466[],5,FALSE),"")</f>
        <v>6</v>
      </c>
      <c r="I5" s="2">
        <f>IFERROR(VLOOKUP(AthleteTable[[#This Row],[CARD '#]],codex466[],4,FALSE),"")</f>
        <v>2</v>
      </c>
      <c r="J5" s="2">
        <f>VLOOKUP(I5,PointsTable[],2,FALSE)</f>
        <v>80</v>
      </c>
      <c r="K5" s="2">
        <f>IFERROR(VLOOKUP(AthleteTable[[#This Row],[CARD '#]],codex467[],5,FALSE),"")</f>
        <v>3</v>
      </c>
      <c r="L5" s="2">
        <f>IFERROR(VLOOKUP(AthleteTable[[#This Row],[CARD '#]],codex467[],4,FALSE),"")</f>
        <v>1</v>
      </c>
      <c r="M5" s="2">
        <f>VLOOKUP(L5,PointsTable[],2,FALSE)</f>
        <v>100</v>
      </c>
      <c r="N5" s="2">
        <f>IFERROR(VLOOKUP(AthleteTable[[#This Row],[CARD '#]],codex481[],5,FALSE),"")</f>
        <v>13</v>
      </c>
      <c r="O5" s="2">
        <f>IFERROR(VLOOKUP(AthleteTable[[#This Row],[CARD '#]],codex481[],4,FALSE),"")</f>
        <v>5</v>
      </c>
      <c r="P5" s="2">
        <f>VLOOKUP(O5,PointsTable[],2,FALSE)</f>
        <v>45</v>
      </c>
      <c r="Q5" s="2">
        <f>IFERROR(VLOOKUP(AthleteTable[[#This Row],[CARD '#]],codex482[],5,FALSE),"")</f>
        <v>14</v>
      </c>
      <c r="R5" s="2">
        <f>IFERROR(VLOOKUP(AthleteTable[[#This Row],[CARD '#]],codex482[],4,FALSE),"")</f>
        <v>6</v>
      </c>
      <c r="S5" s="2">
        <f>VLOOKUP(R5,PointsTable[],2,FALSE)</f>
        <v>40</v>
      </c>
      <c r="T5" s="2">
        <f>IFERROR(VLOOKUP(AthleteTable[[#This Row],[CARD '#]],codex483[],5,FALSE),"")</f>
        <v>9</v>
      </c>
      <c r="U5" s="2">
        <f>IFERROR(VLOOKUP(AthleteTable[[#This Row],[CARD '#]],codex483[],4,FALSE),"")</f>
        <v>3</v>
      </c>
      <c r="V5" s="2">
        <f>VLOOKUP(U5,PointsTable[],2,FALSE)</f>
        <v>60</v>
      </c>
      <c r="W5" s="2">
        <f>IFERROR(VLOOKUP(AthleteTable[[#This Row],[CARD '#]],codex484[],5,FALSE),"")</f>
        <v>17</v>
      </c>
      <c r="X5" s="2">
        <f>IFERROR(VLOOKUP(AthleteTable[[#This Row],[CARD '#]],codex484[],4,FALSE),"")</f>
        <v>7</v>
      </c>
      <c r="Y5" s="2">
        <f>VLOOKUP(X5,PointsTable[],2,FALSE)</f>
        <v>36</v>
      </c>
      <c r="Z5" s="2">
        <f>IFERROR(VLOOKUP(AthleteTable[[#This Row],[CARD '#]],codex511[],5,FALSE),"")</f>
        <v>6</v>
      </c>
      <c r="AA5" s="2">
        <f>IFERROR(VLOOKUP(AthleteTable[[#This Row],[CARD '#]],codex511[],4,FALSE),"")</f>
        <v>2</v>
      </c>
      <c r="AB5" s="2">
        <f>VLOOKUP(AA5,PointsTable[],2,FALSE)</f>
        <v>80</v>
      </c>
      <c r="AC5" s="2">
        <f>IFERROR(VLOOKUP(AthleteTable[[#This Row],[CARD '#]],codex512[],5,FALSE),"")</f>
        <v>3</v>
      </c>
      <c r="AD5" s="2">
        <f>IFERROR(VLOOKUP(AthleteTable[[#This Row],[CARD '#]],codex512[],4,FALSE),"")</f>
        <v>1</v>
      </c>
      <c r="AE5" s="2">
        <f>VLOOKUP(AD5,PointsTable[],2,FALSE)</f>
        <v>100</v>
      </c>
      <c r="AF5" s="2" t="str">
        <f>IFERROR(VLOOKUP(AthleteTable[[#This Row],[CARD '#]],codex515[],5,FALSE),"")</f>
        <v/>
      </c>
      <c r="AG5" s="2" t="str">
        <f>IFERROR(VLOOKUP(AthleteTable[[#This Row],[CARD '#]],codex515[],4,FALSE),"")</f>
        <v/>
      </c>
      <c r="AH5" s="2">
        <f>VLOOKUP(AG5,PointsTable[],2,FALSE)</f>
        <v>0</v>
      </c>
      <c r="AI5" s="2" t="str">
        <f>IFERROR(VLOOKUP(AthleteTable[[#This Row],[CARD '#]],codex518[],5,FALSE),"")</f>
        <v/>
      </c>
      <c r="AJ5" s="2" t="str">
        <f>IFERROR(VLOOKUP(AthleteTable[[#This Row],[CARD '#]],codex518[],4,FALSE),"")</f>
        <v/>
      </c>
      <c r="AK5" s="2">
        <f>VLOOKUP(AJ5,PointsTable[],2,FALSE)</f>
        <v>0</v>
      </c>
      <c r="AL5" s="2" t="str">
        <f>IFERROR(VLOOKUP(AthleteTable[[#This Row],[CARD '#]],codex519[],5,FALSE),"")</f>
        <v/>
      </c>
      <c r="AM5" s="2" t="str">
        <f>IFERROR(VLOOKUP(AthleteTable[[#This Row],[CARD '#]],codex519[],4,FALSE),"")</f>
        <v/>
      </c>
      <c r="AN5" s="2">
        <f>VLOOKUP(AM5,PointsTable[],2,FALSE)</f>
        <v>0</v>
      </c>
      <c r="AO5" s="2">
        <f>IFERROR(VLOOKUP(AthleteTable[[#This Row],[CARD '#]],codex554[],5,FALSE),"")</f>
        <v>7</v>
      </c>
      <c r="AP5" s="2">
        <f>IFERROR(VLOOKUP(AthleteTable[[#This Row],[CARD '#]],codex554[],4,FALSE),"")</f>
        <v>6</v>
      </c>
      <c r="AQ5" s="2">
        <f>VLOOKUP(AP5,PointsTable[],2,FALSE)</f>
        <v>40</v>
      </c>
      <c r="AR5" s="2">
        <f>IFERROR(VLOOKUP(AthleteTable[[#This Row],[CARD '#]],codex557[],5,FALSE),"")</f>
        <v>0</v>
      </c>
      <c r="AS5" s="2">
        <f>IFERROR(VLOOKUP(AthleteTable[[#This Row],[CARD '#]],codex557[],4,FALSE),"")</f>
        <v>0</v>
      </c>
      <c r="AT5" s="2">
        <f>VLOOKUP(AS5,PointsTable[],2,FALSE)</f>
        <v>0</v>
      </c>
      <c r="AU5" s="2">
        <f>IFERROR(VLOOKUP(AthleteTable[[#This Row],[CARD '#]],codex558[],5,FALSE),"")</f>
        <v>1</v>
      </c>
      <c r="AV5" s="2">
        <f>IFERROR(VLOOKUP(AthleteTable[[#This Row],[CARD '#]],codex558[],4,FALSE),"")</f>
        <v>1</v>
      </c>
      <c r="AW5" s="2">
        <f>VLOOKUP(AV5,PointsTable[],2,FALSE)</f>
        <v>100</v>
      </c>
      <c r="AX5" s="2">
        <f>IFERROR(VLOOKUP(AthleteTable[[#This Row],[CARD '#]],codex559[],5,FALSE),"")</f>
        <v>1</v>
      </c>
      <c r="AY5" s="2">
        <f>IFERROR(VLOOKUP(AthleteTable[[#This Row],[CARD '#]],codex559[],4,FALSE),"")</f>
        <v>1</v>
      </c>
      <c r="AZ5" s="2">
        <f>VLOOKUP(AY5,PointsTable[],2,FALSE)</f>
        <v>100</v>
      </c>
      <c r="BA5" s="2" t="str">
        <f>IFERROR(VLOOKUP(AthleteTable[[#This Row],[CARD '#]],codex584[],5,FALSE),"")</f>
        <v/>
      </c>
      <c r="BB5" s="2">
        <f>IFERROR(VLOOKUP(AthleteTable[[#This Row],[CARD '#]],codex584[],4,FALSE),"")</f>
        <v>0</v>
      </c>
      <c r="BC5" s="2">
        <f>VLOOKUP(BB5,PointsTable[],2,FALSE)</f>
        <v>0</v>
      </c>
      <c r="BD5" s="46">
        <f>IFERROR(VLOOKUP(AthleteTable[[#This Row],[CARD '#]],codex585[],5,FALSE),"")</f>
        <v>7</v>
      </c>
      <c r="BE5" s="46">
        <f>IFERROR(VLOOKUP(AthleteTable[[#This Row],[CARD '#]],codex585[],4,FALSE),"")</f>
        <v>3</v>
      </c>
      <c r="BF5" s="46">
        <f>VLOOKUP(BE5,PointsTable[],2,FALSE)</f>
        <v>60</v>
      </c>
      <c r="BG5" s="46" t="str">
        <f>IFERROR(VLOOKUP(AthleteTable[[#This Row],[CARD '#]],codex586[],5,FALSE),"")</f>
        <v/>
      </c>
      <c r="BH5" s="46" t="str">
        <f>IFERROR(VLOOKUP(AthleteTable[[#This Row],[CARD '#]],codex586[],4,FALSE),"")</f>
        <v/>
      </c>
      <c r="BI5" s="46">
        <f>VLOOKUP(BH5,PointsTable[],2,FALSE)</f>
        <v>0</v>
      </c>
      <c r="BJ5" s="46" t="str">
        <f>IFERROR(VLOOKUP(AthleteTable[[#This Row],[CARD '#]],codex587[],5,FALSE),"")</f>
        <v/>
      </c>
      <c r="BK5" s="46" t="str">
        <f>IFERROR(VLOOKUP(AthleteTable[[#This Row],[CARD '#]],codex587[],4,FALSE),"")</f>
        <v/>
      </c>
      <c r="BL5" s="46">
        <f>VLOOKUP(BK5,PointsTable[],2,FALSE)</f>
        <v>0</v>
      </c>
      <c r="BM5" s="46">
        <f>IFERROR(VLOOKUP(AthleteTable[[#This Row],[CARD '#]],codex588[],5,FALSE),"")</f>
        <v>6</v>
      </c>
      <c r="BN5" s="46">
        <f>IFERROR(VLOOKUP(AthleteTable[[#This Row],[CARD '#]],codex588[],4,FALSE),"")</f>
        <v>1</v>
      </c>
      <c r="BO5" s="46">
        <f>VLOOKUP(BN5,PointsTable[],2,FALSE)</f>
        <v>100</v>
      </c>
      <c r="BP5" s="46">
        <f>IFERROR(VLOOKUP(AthleteTable[[#This Row],[CARD '#]],codex589[],5,FALSE),"")</f>
        <v>1</v>
      </c>
      <c r="BQ5" s="46">
        <f>IFERROR(VLOOKUP(AthleteTable[[#This Row],[CARD '#]],codex589[],4,FALSE),"")</f>
        <v>1</v>
      </c>
      <c r="BR5" s="46">
        <f>VLOOKUP(BQ5,PointsTable[],2,FALSE)</f>
        <v>100</v>
      </c>
      <c r="BS5" s="2">
        <f>IFERROR(VLOOKUP(AthleteTable[[#This Row],[CARD '#]],codex590[],5,FALSE),"")</f>
        <v>5</v>
      </c>
      <c r="BT5" s="2">
        <f>IFERROR(VLOOKUP(AthleteTable[[#This Row],[CARD '#]],codex590[],4,FALSE),"")</f>
        <v>3</v>
      </c>
      <c r="BU5" s="2">
        <f>VLOOKUP(BT5,PointsTable[],2,FALSE)</f>
        <v>60</v>
      </c>
      <c r="BV5" s="2">
        <f>IFERROR(VLOOKUP(AthleteTable[[#This Row],[CARD '#]],codex591[],5,FALSE),"")</f>
        <v>6</v>
      </c>
      <c r="BW5" s="2">
        <f>IFERROR(VLOOKUP(AthleteTable[[#This Row],[CARD '#]],codex591[],4,FALSE),"")</f>
        <v>4</v>
      </c>
      <c r="BX5" s="2">
        <f>VLOOKUP(BW5,PointsTable[],2,FALSE)</f>
        <v>50</v>
      </c>
    </row>
    <row r="6" spans="1:76" s="2" customFormat="1" ht="14.45" customHeight="1" x14ac:dyDescent="0.25">
      <c r="A6" s="2">
        <v>2</v>
      </c>
      <c r="B6">
        <v>104354</v>
      </c>
      <c r="C6" t="s">
        <v>974</v>
      </c>
      <c r="D6" t="s">
        <v>975</v>
      </c>
      <c r="E6" t="s">
        <v>899</v>
      </c>
      <c r="F6">
        <v>1996</v>
      </c>
      <c r="G6" s="40">
        <f>SUM(J6,M6,P6,S6,V6,Y6,AB6,AE6,AH6,AK6,AN6,AQ6,AT6,AW6,AZ6,BC6,BF6,BI6,BL6,BO6,BR6,BU6,BX6)</f>
        <v>763</v>
      </c>
      <c r="H6" s="1">
        <f>IFERROR(VLOOKUP(AthleteTable[[#This Row],[CARD '#]],codex466[],5,FALSE),"")</f>
        <v>12</v>
      </c>
      <c r="I6" s="1">
        <f>IFERROR(VLOOKUP(AthleteTable[[#This Row],[CARD '#]],codex466[],4,FALSE),"")</f>
        <v>6</v>
      </c>
      <c r="J6" s="1">
        <f>VLOOKUP(I6,PointsTable[],2,FALSE)</f>
        <v>40</v>
      </c>
      <c r="K6" s="1" t="str">
        <f>IFERROR(VLOOKUP(AthleteTable[[#This Row],[CARD '#]],codex467[],5,FALSE),"")</f>
        <v/>
      </c>
      <c r="L6" s="1" t="str">
        <f>IFERROR(VLOOKUP(AthleteTable[[#This Row],[CARD '#]],codex467[],4,FALSE),"")</f>
        <v/>
      </c>
      <c r="M6" s="1">
        <f>VLOOKUP(L6,PointsTable[],2,FALSE)</f>
        <v>0</v>
      </c>
      <c r="N6" s="1">
        <f>IFERROR(VLOOKUP(AthleteTable[[#This Row],[CARD '#]],codex481[],5,FALSE),"")</f>
        <v>18</v>
      </c>
      <c r="O6" s="1">
        <f>IFERROR(VLOOKUP(AthleteTable[[#This Row],[CARD '#]],codex481[],4,FALSE),"")</f>
        <v>7</v>
      </c>
      <c r="P6" s="1">
        <f>VLOOKUP(O6,PointsTable[],2,FALSE)</f>
        <v>36</v>
      </c>
      <c r="Q6" s="1">
        <f>IFERROR(VLOOKUP(AthleteTable[[#This Row],[CARD '#]],codex482[],5,FALSE),"")</f>
        <v>0</v>
      </c>
      <c r="R6" s="1">
        <f>IFERROR(VLOOKUP(AthleteTable[[#This Row],[CARD '#]],codex482[],4,FALSE),"")</f>
        <v>0</v>
      </c>
      <c r="S6" s="1">
        <f>VLOOKUP(R6,PointsTable[],2,FALSE)</f>
        <v>0</v>
      </c>
      <c r="T6" s="1">
        <f>IFERROR(VLOOKUP(AthleteTable[[#This Row],[CARD '#]],codex483[],5,FALSE),"")</f>
        <v>46</v>
      </c>
      <c r="U6" s="1">
        <f>IFERROR(VLOOKUP(AthleteTable[[#This Row],[CARD '#]],codex483[],4,FALSE),"")</f>
        <v>14</v>
      </c>
      <c r="V6" s="1">
        <f>VLOOKUP(U6,PointsTable[],2,FALSE)</f>
        <v>18</v>
      </c>
      <c r="W6" s="1">
        <f>IFERROR(VLOOKUP(AthleteTable[[#This Row],[CARD '#]],codex484[],5,FALSE),"")</f>
        <v>40</v>
      </c>
      <c r="X6" s="1">
        <f>IFERROR(VLOOKUP(AthleteTable[[#This Row],[CARD '#]],codex484[],4,FALSE),"")</f>
        <v>12</v>
      </c>
      <c r="Y6" s="1">
        <f>VLOOKUP(X6,PointsTable[],2,FALSE)</f>
        <v>22</v>
      </c>
      <c r="Z6" s="2">
        <f>IFERROR(VLOOKUP(AthleteTable[[#This Row],[CARD '#]],codex511[],5,FALSE),"")</f>
        <v>7</v>
      </c>
      <c r="AA6" s="2">
        <f>IFERROR(VLOOKUP(AthleteTable[[#This Row],[CARD '#]],codex511[],4,FALSE),"")</f>
        <v>3</v>
      </c>
      <c r="AB6" s="2">
        <f>VLOOKUP(AA6,PointsTable[],2,FALSE)</f>
        <v>60</v>
      </c>
      <c r="AC6" s="1">
        <f>IFERROR(VLOOKUP(AthleteTable[[#This Row],[CARD '#]],codex512[],5,FALSE),"")</f>
        <v>8</v>
      </c>
      <c r="AD6" s="1">
        <f>IFERROR(VLOOKUP(AthleteTable[[#This Row],[CARD '#]],codex512[],4,FALSE),"")</f>
        <v>3</v>
      </c>
      <c r="AE6" s="1">
        <f>VLOOKUP(AD6,PointsTable[],2,FALSE)</f>
        <v>60</v>
      </c>
      <c r="AF6" s="1" t="str">
        <f>IFERROR(VLOOKUP(AthleteTable[[#This Row],[CARD '#]],codex515[],5,FALSE),"")</f>
        <v/>
      </c>
      <c r="AG6" s="1" t="str">
        <f>IFERROR(VLOOKUP(AthleteTable[[#This Row],[CARD '#]],codex515[],4,FALSE),"")</f>
        <v/>
      </c>
      <c r="AH6" s="1">
        <f>VLOOKUP(AG6,PointsTable[],2,FALSE)</f>
        <v>0</v>
      </c>
      <c r="AI6" s="2" t="str">
        <f>IFERROR(VLOOKUP(AthleteTable[[#This Row],[CARD '#]],codex518[],5,FALSE),"")</f>
        <v/>
      </c>
      <c r="AJ6" s="2" t="str">
        <f>IFERROR(VLOOKUP(AthleteTable[[#This Row],[CARD '#]],codex518[],4,FALSE),"")</f>
        <v/>
      </c>
      <c r="AK6" s="2">
        <f>VLOOKUP(AJ6,PointsTable[],2,FALSE)</f>
        <v>0</v>
      </c>
      <c r="AL6" s="2" t="str">
        <f>IFERROR(VLOOKUP(AthleteTable[[#This Row],[CARD '#]],codex519[],5,FALSE),"")</f>
        <v/>
      </c>
      <c r="AM6" s="2" t="str">
        <f>IFERROR(VLOOKUP(AthleteTable[[#This Row],[CARD '#]],codex519[],4,FALSE),"")</f>
        <v/>
      </c>
      <c r="AN6" s="2">
        <f>VLOOKUP(AM6,PointsTable[],2,FALSE)</f>
        <v>0</v>
      </c>
      <c r="AO6" s="2">
        <f>IFERROR(VLOOKUP(AthleteTable[[#This Row],[CARD '#]],codex554[],5,FALSE),"")</f>
        <v>2</v>
      </c>
      <c r="AP6" s="2">
        <f>IFERROR(VLOOKUP(AthleteTable[[#This Row],[CARD '#]],codex554[],4,FALSE),"")</f>
        <v>2</v>
      </c>
      <c r="AQ6" s="2">
        <f>VLOOKUP(AP6,PointsTable[],2,FALSE)</f>
        <v>80</v>
      </c>
      <c r="AR6" s="2">
        <f>IFERROR(VLOOKUP(AthleteTable[[#This Row],[CARD '#]],codex557[],5,FALSE),"")</f>
        <v>3</v>
      </c>
      <c r="AS6" s="2">
        <f>IFERROR(VLOOKUP(AthleteTable[[#This Row],[CARD '#]],codex557[],4,FALSE),"")</f>
        <v>3</v>
      </c>
      <c r="AT6" s="2">
        <f>VLOOKUP(AS6,PointsTable[],2,FALSE)</f>
        <v>60</v>
      </c>
      <c r="AU6" s="2">
        <f>IFERROR(VLOOKUP(AthleteTable[[#This Row],[CARD '#]],codex558[],5,FALSE),"")</f>
        <v>3</v>
      </c>
      <c r="AV6" s="2">
        <f>IFERROR(VLOOKUP(AthleteTable[[#This Row],[CARD '#]],codex558[],4,FALSE),"")</f>
        <v>3</v>
      </c>
      <c r="AW6" s="2">
        <f>VLOOKUP(AV6,PointsTable[],2,FALSE)</f>
        <v>60</v>
      </c>
      <c r="AX6" s="1">
        <f>IFERROR(VLOOKUP(AthleteTable[[#This Row],[CARD '#]],codex559[],5,FALSE),"")</f>
        <v>5</v>
      </c>
      <c r="AY6" s="1">
        <f>IFERROR(VLOOKUP(AthleteTable[[#This Row],[CARD '#]],codex559[],4,FALSE),"")</f>
        <v>4</v>
      </c>
      <c r="AZ6" s="1">
        <f>VLOOKUP(AY6,PointsTable[],2,FALSE)</f>
        <v>50</v>
      </c>
      <c r="BA6" s="1">
        <f>IFERROR(VLOOKUP(AthleteTable[[#This Row],[CARD '#]],codex584[],5,FALSE),"")</f>
        <v>4</v>
      </c>
      <c r="BB6" s="1">
        <f>IFERROR(VLOOKUP(AthleteTable[[#This Row],[CARD '#]],codex584[],4,FALSE),"")</f>
        <v>2</v>
      </c>
      <c r="BC6" s="1">
        <f>VLOOKUP(BB6,PointsTable[],2,FALSE)</f>
        <v>80</v>
      </c>
      <c r="BD6" s="46" t="str">
        <f>IFERROR(VLOOKUP(AthleteTable[[#This Row],[CARD '#]],codex585[],5,FALSE),"")</f>
        <v/>
      </c>
      <c r="BE6" s="46">
        <f>IFERROR(VLOOKUP(AthleteTable[[#This Row],[CARD '#]],codex585[],4,FALSE),"")</f>
        <v>0</v>
      </c>
      <c r="BF6" s="46">
        <f>VLOOKUP(BE6,PointsTable[],2,FALSE)</f>
        <v>0</v>
      </c>
      <c r="BG6" s="46" t="str">
        <f>IFERROR(VLOOKUP(AthleteTable[[#This Row],[CARD '#]],codex586[],5,FALSE),"")</f>
        <v/>
      </c>
      <c r="BH6" s="46" t="str">
        <f>IFERROR(VLOOKUP(AthleteTable[[#This Row],[CARD '#]],codex586[],4,FALSE),"")</f>
        <v/>
      </c>
      <c r="BI6" s="46">
        <f>VLOOKUP(BH6,PointsTable[],2,FALSE)</f>
        <v>0</v>
      </c>
      <c r="BJ6" s="42" t="str">
        <f>IFERROR(VLOOKUP(AthleteTable[[#This Row],[CARD '#]],codex587[],5,FALSE),"")</f>
        <v/>
      </c>
      <c r="BK6" s="42" t="str">
        <f>IFERROR(VLOOKUP(AthleteTable[[#This Row],[CARD '#]],codex587[],4,FALSE),"")</f>
        <v/>
      </c>
      <c r="BL6" s="42">
        <f>VLOOKUP(BK6,PointsTable[],2,FALSE)</f>
        <v>0</v>
      </c>
      <c r="BM6" s="42">
        <f>IFERROR(VLOOKUP(AthleteTable[[#This Row],[CARD '#]],codex588[],5,FALSE),"")</f>
        <v>20</v>
      </c>
      <c r="BN6" s="42">
        <f>IFERROR(VLOOKUP(AthleteTable[[#This Row],[CARD '#]],codex588[],4,FALSE),"")</f>
        <v>7</v>
      </c>
      <c r="BO6" s="42">
        <f>VLOOKUP(BN6,PointsTable[],2,FALSE)</f>
        <v>36</v>
      </c>
      <c r="BP6" s="42">
        <f>IFERROR(VLOOKUP(AthleteTable[[#This Row],[CARD '#]],codex589[],5,FALSE),"")</f>
        <v>15</v>
      </c>
      <c r="BQ6" s="42">
        <f>IFERROR(VLOOKUP(AthleteTable[[#This Row],[CARD '#]],codex589[],4,FALSE),"")</f>
        <v>7</v>
      </c>
      <c r="BR6" s="42">
        <f>VLOOKUP(BQ6,PointsTable[],2,FALSE)</f>
        <v>36</v>
      </c>
      <c r="BS6" s="1">
        <f>IFERROR(VLOOKUP(AthleteTable[[#This Row],[CARD '#]],codex590[],5,FALSE),"")</f>
        <v>7</v>
      </c>
      <c r="BT6" s="1">
        <f>IFERROR(VLOOKUP(AthleteTable[[#This Row],[CARD '#]],codex590[],4,FALSE),"")</f>
        <v>5</v>
      </c>
      <c r="BU6" s="1">
        <f>VLOOKUP(BT6,PointsTable[],2,FALSE)</f>
        <v>45</v>
      </c>
      <c r="BV6" s="1">
        <f>IFERROR(VLOOKUP(AthleteTable[[#This Row],[CARD '#]],codex591[],5,FALSE),"")</f>
        <v>4</v>
      </c>
      <c r="BW6" s="1">
        <f>IFERROR(VLOOKUP(AthleteTable[[#This Row],[CARD '#]],codex591[],4,FALSE),"")</f>
        <v>2</v>
      </c>
      <c r="BX6" s="1">
        <f>VLOOKUP(BW6,PointsTable[],2,FALSE)</f>
        <v>80</v>
      </c>
    </row>
    <row r="7" spans="1:76" s="2" customFormat="1" ht="14.45" customHeight="1" x14ac:dyDescent="0.25">
      <c r="A7" s="2">
        <v>3</v>
      </c>
      <c r="B7">
        <v>103942</v>
      </c>
      <c r="C7" t="s">
        <v>885</v>
      </c>
      <c r="D7" t="s">
        <v>886</v>
      </c>
      <c r="E7" t="s">
        <v>878</v>
      </c>
      <c r="F7">
        <v>1993</v>
      </c>
      <c r="G7" s="39">
        <f>SUM(J7,M7,P7,S7,V7,Y7,AB7,AE7,AH7,AK7,AN7,AQ7,AT7,AW7,AZ7,BC7,BF7,BI7,BL7,BO7,BR7,BU7,BX7)</f>
        <v>714</v>
      </c>
      <c r="H7" s="2">
        <f>IFERROR(VLOOKUP(AthleteTable[[#This Row],[CARD '#]],codex466[],5,FALSE),"")</f>
        <v>0</v>
      </c>
      <c r="I7" s="2">
        <f>IFERROR(VLOOKUP(AthleteTable[[#This Row],[CARD '#]],codex466[],4,FALSE),"")</f>
        <v>0</v>
      </c>
      <c r="J7" s="2">
        <f>VLOOKUP(I7,PointsTable[],2,FALSE)</f>
        <v>0</v>
      </c>
      <c r="K7" s="2" t="str">
        <f>IFERROR(VLOOKUP(AthleteTable[[#This Row],[CARD '#]],codex467[],5,FALSE),"")</f>
        <v/>
      </c>
      <c r="L7" s="2" t="str">
        <f>IFERROR(VLOOKUP(AthleteTable[[#This Row],[CARD '#]],codex467[],4,FALSE),"")</f>
        <v/>
      </c>
      <c r="M7" s="2">
        <f>VLOOKUP(L7,PointsTable[],2,FALSE)</f>
        <v>0</v>
      </c>
      <c r="N7" s="2">
        <f>IFERROR(VLOOKUP(AthleteTable[[#This Row],[CARD '#]],codex481[],5,FALSE),"")</f>
        <v>7</v>
      </c>
      <c r="O7" s="2">
        <f>IFERROR(VLOOKUP(AthleteTable[[#This Row],[CARD '#]],codex481[],4,FALSE),"")</f>
        <v>4</v>
      </c>
      <c r="P7" s="2">
        <f>VLOOKUP(O7,PointsTable[],2,FALSE)</f>
        <v>50</v>
      </c>
      <c r="Q7" s="2">
        <f>IFERROR(VLOOKUP(AthleteTable[[#This Row],[CARD '#]],codex482[],5,FALSE),"")</f>
        <v>9</v>
      </c>
      <c r="R7" s="2">
        <f>IFERROR(VLOOKUP(AthleteTable[[#This Row],[CARD '#]],codex482[],4,FALSE),"")</f>
        <v>3</v>
      </c>
      <c r="S7" s="2">
        <f>VLOOKUP(R7,PointsTable[],2,FALSE)</f>
        <v>60</v>
      </c>
      <c r="T7" s="2">
        <f>IFERROR(VLOOKUP(AthleteTable[[#This Row],[CARD '#]],codex483[],5,FALSE),"")</f>
        <v>13</v>
      </c>
      <c r="U7" s="2">
        <f>IFERROR(VLOOKUP(AthleteTable[[#This Row],[CARD '#]],codex483[],4,FALSE),"")</f>
        <v>5</v>
      </c>
      <c r="V7" s="2">
        <f>VLOOKUP(U7,PointsTable[],2,FALSE)</f>
        <v>45</v>
      </c>
      <c r="W7" s="2">
        <f>IFERROR(VLOOKUP(AthleteTable[[#This Row],[CARD '#]],codex484[],5,FALSE),"")</f>
        <v>14</v>
      </c>
      <c r="X7" s="2">
        <f>IFERROR(VLOOKUP(AthleteTable[[#This Row],[CARD '#]],codex484[],4,FALSE),"")</f>
        <v>6</v>
      </c>
      <c r="Y7" s="2">
        <f>VLOOKUP(X7,PointsTable[],2,FALSE)</f>
        <v>40</v>
      </c>
      <c r="Z7" s="2">
        <f>IFERROR(VLOOKUP(AthleteTable[[#This Row],[CARD '#]],codex511[],5,FALSE),"")</f>
        <v>0</v>
      </c>
      <c r="AA7" s="2">
        <f>IFERROR(VLOOKUP(AthleteTable[[#This Row],[CARD '#]],codex511[],4,FALSE),"")</f>
        <v>0</v>
      </c>
      <c r="AB7" s="2">
        <f>VLOOKUP(AA7,PointsTable[],2,FALSE)</f>
        <v>0</v>
      </c>
      <c r="AC7" s="2">
        <f>IFERROR(VLOOKUP(AthleteTable[[#This Row],[CARD '#]],codex512[],5,FALSE),"")</f>
        <v>0</v>
      </c>
      <c r="AD7" s="2">
        <f>IFERROR(VLOOKUP(AthleteTable[[#This Row],[CARD '#]],codex512[],4,FALSE),"")</f>
        <v>0</v>
      </c>
      <c r="AE7" s="2">
        <f>VLOOKUP(AD7,PointsTable[],2,FALSE)</f>
        <v>0</v>
      </c>
      <c r="AF7" s="2" t="str">
        <f>IFERROR(VLOOKUP(AthleteTable[[#This Row],[CARD '#]],codex515[],5,FALSE),"")</f>
        <v/>
      </c>
      <c r="AG7" s="2" t="str">
        <f>IFERROR(VLOOKUP(AthleteTable[[#This Row],[CARD '#]],codex515[],4,FALSE),"")</f>
        <v/>
      </c>
      <c r="AH7" s="2">
        <f>VLOOKUP(AG7,PointsTable[],2,FALSE)</f>
        <v>0</v>
      </c>
      <c r="AI7" s="2" t="str">
        <f>IFERROR(VLOOKUP(AthleteTable[[#This Row],[CARD '#]],codex518[],5,FALSE),"")</f>
        <v/>
      </c>
      <c r="AJ7" s="2" t="str">
        <f>IFERROR(VLOOKUP(AthleteTable[[#This Row],[CARD '#]],codex518[],4,FALSE),"")</f>
        <v/>
      </c>
      <c r="AK7" s="2">
        <f>VLOOKUP(AJ7,PointsTable[],2,FALSE)</f>
        <v>0</v>
      </c>
      <c r="AL7" s="2" t="str">
        <f>IFERROR(VLOOKUP(AthleteTable[[#This Row],[CARD '#]],codex519[],5,FALSE),"")</f>
        <v/>
      </c>
      <c r="AM7" s="2" t="str">
        <f>IFERROR(VLOOKUP(AthleteTable[[#This Row],[CARD '#]],codex519[],4,FALSE),"")</f>
        <v/>
      </c>
      <c r="AN7" s="2">
        <f>VLOOKUP(AM7,PointsTable[],2,FALSE)</f>
        <v>0</v>
      </c>
      <c r="AO7" s="2">
        <f>IFERROR(VLOOKUP(AthleteTable[[#This Row],[CARD '#]],codex554[],5,FALSE),"")</f>
        <v>1</v>
      </c>
      <c r="AP7" s="2">
        <f>IFERROR(VLOOKUP(AthleteTable[[#This Row],[CARD '#]],codex554[],4,FALSE),"")</f>
        <v>1</v>
      </c>
      <c r="AQ7" s="2">
        <f>VLOOKUP(AP7,PointsTable[],2,FALSE)</f>
        <v>100</v>
      </c>
      <c r="AR7" s="2">
        <f>IFERROR(VLOOKUP(AthleteTable[[#This Row],[CARD '#]],codex557[],5,FALSE),"")</f>
        <v>1</v>
      </c>
      <c r="AS7" s="2">
        <f>IFERROR(VLOOKUP(AthleteTable[[#This Row],[CARD '#]],codex557[],4,FALSE),"")</f>
        <v>1</v>
      </c>
      <c r="AT7" s="2">
        <f>VLOOKUP(AS7,PointsTable[],2,FALSE)</f>
        <v>100</v>
      </c>
      <c r="AU7" s="2">
        <f>IFERROR(VLOOKUP(AthleteTable[[#This Row],[CARD '#]],codex558[],5,FALSE),"")</f>
        <v>24</v>
      </c>
      <c r="AV7" s="2">
        <f>IFERROR(VLOOKUP(AthleteTable[[#This Row],[CARD '#]],codex558[],4,FALSE),"")</f>
        <v>11</v>
      </c>
      <c r="AW7" s="2">
        <f>VLOOKUP(AV7,PointsTable[],2,FALSE)</f>
        <v>24</v>
      </c>
      <c r="AX7" s="2" t="str">
        <f>IFERROR(VLOOKUP(AthleteTable[[#This Row],[CARD '#]],codex559[],5,FALSE),"")</f>
        <v/>
      </c>
      <c r="AY7" s="2">
        <f>IFERROR(VLOOKUP(AthleteTable[[#This Row],[CARD '#]],codex559[],4,FALSE),"")</f>
        <v>0</v>
      </c>
      <c r="AZ7" s="2">
        <f>VLOOKUP(AY7,PointsTable[],2,FALSE)</f>
        <v>0</v>
      </c>
      <c r="BA7" s="2">
        <f>IFERROR(VLOOKUP(AthleteTable[[#This Row],[CARD '#]],codex584[],5,FALSE),"")</f>
        <v>3</v>
      </c>
      <c r="BB7" s="2">
        <f>IFERROR(VLOOKUP(AthleteTable[[#This Row],[CARD '#]],codex584[],4,FALSE),"")</f>
        <v>1</v>
      </c>
      <c r="BC7" s="2">
        <f>VLOOKUP(BB7,PointsTable[],2,FALSE)</f>
        <v>100</v>
      </c>
      <c r="BD7" s="46" t="str">
        <f>IFERROR(VLOOKUP(AthleteTable[[#This Row],[CARD '#]],codex585[],5,FALSE),"")</f>
        <v/>
      </c>
      <c r="BE7" s="46">
        <f>IFERROR(VLOOKUP(AthleteTable[[#This Row],[CARD '#]],codex585[],4,FALSE),"")</f>
        <v>0</v>
      </c>
      <c r="BF7" s="46">
        <f>VLOOKUP(BE7,PointsTable[],2,FALSE)</f>
        <v>0</v>
      </c>
      <c r="BG7" s="46" t="str">
        <f>IFERROR(VLOOKUP(AthleteTable[[#This Row],[CARD '#]],codex586[],5,FALSE),"")</f>
        <v/>
      </c>
      <c r="BH7" s="46" t="str">
        <f>IFERROR(VLOOKUP(AthleteTable[[#This Row],[CARD '#]],codex586[],4,FALSE),"")</f>
        <v/>
      </c>
      <c r="BI7" s="46">
        <f>VLOOKUP(BH7,PointsTable[],2,FALSE)</f>
        <v>0</v>
      </c>
      <c r="BJ7" s="46" t="str">
        <f>IFERROR(VLOOKUP(AthleteTable[[#This Row],[CARD '#]],codex587[],5,FALSE),"")</f>
        <v/>
      </c>
      <c r="BK7" s="46" t="str">
        <f>IFERROR(VLOOKUP(AthleteTable[[#This Row],[CARD '#]],codex587[],4,FALSE),"")</f>
        <v/>
      </c>
      <c r="BL7" s="46">
        <f>VLOOKUP(BK7,PointsTable[],2,FALSE)</f>
        <v>0</v>
      </c>
      <c r="BM7" s="46">
        <f>IFERROR(VLOOKUP(AthleteTable[[#This Row],[CARD '#]],codex588[],5,FALSE),"")</f>
        <v>0</v>
      </c>
      <c r="BN7" s="46">
        <f>IFERROR(VLOOKUP(AthleteTable[[#This Row],[CARD '#]],codex588[],4,FALSE),"")</f>
        <v>0</v>
      </c>
      <c r="BO7" s="46">
        <f>VLOOKUP(BN7,PointsTable[],2,FALSE)</f>
        <v>0</v>
      </c>
      <c r="BP7" s="46">
        <f>IFERROR(VLOOKUP(AthleteTable[[#This Row],[CARD '#]],codex589[],5,FALSE),"")</f>
        <v>13</v>
      </c>
      <c r="BQ7" s="46">
        <f>IFERROR(VLOOKUP(AthleteTable[[#This Row],[CARD '#]],codex589[],4,FALSE),"")</f>
        <v>5</v>
      </c>
      <c r="BR7" s="46">
        <f>VLOOKUP(BQ7,PointsTable[],2,FALSE)</f>
        <v>45</v>
      </c>
      <c r="BS7" s="2">
        <f>IFERROR(VLOOKUP(AthleteTable[[#This Row],[CARD '#]],codex590[],5,FALSE),"")</f>
        <v>6</v>
      </c>
      <c r="BT7" s="2">
        <f>IFERROR(VLOOKUP(AthleteTable[[#This Row],[CARD '#]],codex590[],4,FALSE),"")</f>
        <v>4</v>
      </c>
      <c r="BU7" s="2">
        <f>VLOOKUP(BT7,PointsTable[],2,FALSE)</f>
        <v>50</v>
      </c>
      <c r="BV7" s="2">
        <f>IFERROR(VLOOKUP(AthleteTable[[#This Row],[CARD '#]],codex591[],5,FALSE),"")</f>
        <v>3</v>
      </c>
      <c r="BW7" s="2">
        <f>IFERROR(VLOOKUP(AthleteTable[[#This Row],[CARD '#]],codex591[],4,FALSE),"")</f>
        <v>1</v>
      </c>
      <c r="BX7" s="2">
        <f>VLOOKUP(BW7,PointsTable[],2,FALSE)</f>
        <v>100</v>
      </c>
    </row>
    <row r="8" spans="1:76" s="2" customFormat="1" ht="14.45" customHeight="1" x14ac:dyDescent="0.25">
      <c r="A8" s="2">
        <v>4</v>
      </c>
      <c r="B8">
        <v>104156</v>
      </c>
      <c r="C8" t="s">
        <v>948</v>
      </c>
      <c r="D8" t="s">
        <v>949</v>
      </c>
      <c r="E8" t="s">
        <v>878</v>
      </c>
      <c r="F8">
        <v>1994</v>
      </c>
      <c r="G8" s="39">
        <f>SUM(J8,M8,P8,S8,V8,Y8,AB8,AE8,AH8,AK8,AN8,AQ8,AT8,AW8,AZ8,BC8,BF8,BI8,BL8,BO8,BR8,BU8,BX8)</f>
        <v>669</v>
      </c>
      <c r="H8" s="2" t="str">
        <f>IFERROR(VLOOKUP(AthleteTable[[#This Row],[CARD '#]],codex466[],5,FALSE),"")</f>
        <v/>
      </c>
      <c r="I8" s="2" t="str">
        <f>IFERROR(VLOOKUP(AthleteTable[[#This Row],[CARD '#]],codex466[],4,FALSE),"")</f>
        <v/>
      </c>
      <c r="J8" s="2">
        <f>VLOOKUP(I8,PointsTable[],2,FALSE)</f>
        <v>0</v>
      </c>
      <c r="K8" s="2" t="str">
        <f>IFERROR(VLOOKUP(AthleteTable[[#This Row],[CARD '#]],codex467[],5,FALSE),"")</f>
        <v/>
      </c>
      <c r="L8" s="2" t="str">
        <f>IFERROR(VLOOKUP(AthleteTable[[#This Row],[CARD '#]],codex467[],4,FALSE),"")</f>
        <v/>
      </c>
      <c r="M8" s="2">
        <f>VLOOKUP(L8,PointsTable[],2,FALSE)</f>
        <v>0</v>
      </c>
      <c r="N8" s="2">
        <f>IFERROR(VLOOKUP(AthleteTable[[#This Row],[CARD '#]],codex481[],5,FALSE),"")</f>
        <v>4</v>
      </c>
      <c r="O8" s="2">
        <f>IFERROR(VLOOKUP(AthleteTable[[#This Row],[CARD '#]],codex481[],4,FALSE),"")</f>
        <v>2</v>
      </c>
      <c r="P8" s="2">
        <f>VLOOKUP(O8,PointsTable[],2,FALSE)</f>
        <v>80</v>
      </c>
      <c r="Q8" s="2">
        <f>IFERROR(VLOOKUP(AthleteTable[[#This Row],[CARD '#]],codex482[],5,FALSE),"")</f>
        <v>11</v>
      </c>
      <c r="R8" s="2">
        <f>IFERROR(VLOOKUP(AthleteTable[[#This Row],[CARD '#]],codex482[],4,FALSE),"")</f>
        <v>4</v>
      </c>
      <c r="S8" s="2">
        <f>VLOOKUP(R8,PointsTable[],2,FALSE)</f>
        <v>50</v>
      </c>
      <c r="T8" s="2">
        <f>IFERROR(VLOOKUP(AthleteTable[[#This Row],[CARD '#]],codex483[],5,FALSE),"")</f>
        <v>11</v>
      </c>
      <c r="U8" s="2">
        <f>IFERROR(VLOOKUP(AthleteTable[[#This Row],[CARD '#]],codex483[],4,FALSE),"")</f>
        <v>4</v>
      </c>
      <c r="V8" s="2">
        <f>VLOOKUP(U8,PointsTable[],2,FALSE)</f>
        <v>50</v>
      </c>
      <c r="W8" s="2">
        <f>IFERROR(VLOOKUP(AthleteTable[[#This Row],[CARD '#]],codex484[],5,FALSE),"")</f>
        <v>8</v>
      </c>
      <c r="X8" s="2">
        <f>IFERROR(VLOOKUP(AthleteTable[[#This Row],[CARD '#]],codex484[],4,FALSE),"")</f>
        <v>3</v>
      </c>
      <c r="Y8" s="2">
        <f>VLOOKUP(X8,PointsTable[],2,FALSE)</f>
        <v>60</v>
      </c>
      <c r="Z8" s="2">
        <f>IFERROR(VLOOKUP(AthleteTable[[#This Row],[CARD '#]],codex511[],5,FALSE),"")</f>
        <v>0</v>
      </c>
      <c r="AA8" s="2">
        <f>IFERROR(VLOOKUP(AthleteTable[[#This Row],[CARD '#]],codex511[],4,FALSE),"")</f>
        <v>0</v>
      </c>
      <c r="AB8" s="2">
        <f>VLOOKUP(AA8,PointsTable[],2,FALSE)</f>
        <v>0</v>
      </c>
      <c r="AC8" s="2">
        <f>IFERROR(VLOOKUP(AthleteTable[[#This Row],[CARD '#]],codex512[],5,FALSE),"")</f>
        <v>6</v>
      </c>
      <c r="AD8" s="2">
        <f>IFERROR(VLOOKUP(AthleteTable[[#This Row],[CARD '#]],codex512[],4,FALSE),"")</f>
        <v>2</v>
      </c>
      <c r="AE8" s="2">
        <f>VLOOKUP(AD8,PointsTable[],2,FALSE)</f>
        <v>80</v>
      </c>
      <c r="AF8" s="2" t="str">
        <f>IFERROR(VLOOKUP(AthleteTable[[#This Row],[CARD '#]],codex515[],5,FALSE),"")</f>
        <v/>
      </c>
      <c r="AG8" s="2" t="str">
        <f>IFERROR(VLOOKUP(AthleteTable[[#This Row],[CARD '#]],codex515[],4,FALSE),"")</f>
        <v/>
      </c>
      <c r="AH8" s="2">
        <f>VLOOKUP(AG8,PointsTable[],2,FALSE)</f>
        <v>0</v>
      </c>
      <c r="AI8" s="2" t="str">
        <f>IFERROR(VLOOKUP(AthleteTable[[#This Row],[CARD '#]],codex518[],5,FALSE),"")</f>
        <v/>
      </c>
      <c r="AJ8" s="2" t="str">
        <f>IFERROR(VLOOKUP(AthleteTable[[#This Row],[CARD '#]],codex518[],4,FALSE),"")</f>
        <v/>
      </c>
      <c r="AK8" s="2">
        <f>VLOOKUP(AJ8,PointsTable[],2,FALSE)</f>
        <v>0</v>
      </c>
      <c r="AL8" s="2" t="str">
        <f>IFERROR(VLOOKUP(AthleteTable[[#This Row],[CARD '#]],codex519[],5,FALSE),"")</f>
        <v/>
      </c>
      <c r="AM8" s="2" t="str">
        <f>IFERROR(VLOOKUP(AthleteTable[[#This Row],[CARD '#]],codex519[],4,FALSE),"")</f>
        <v/>
      </c>
      <c r="AN8" s="2">
        <f>VLOOKUP(AM8,PointsTable[],2,FALSE)</f>
        <v>0</v>
      </c>
      <c r="AO8" s="2">
        <f>IFERROR(VLOOKUP(AthleteTable[[#This Row],[CARD '#]],codex554[],5,FALSE),"")</f>
        <v>4</v>
      </c>
      <c r="AP8" s="2">
        <f>IFERROR(VLOOKUP(AthleteTable[[#This Row],[CARD '#]],codex554[],4,FALSE),"")</f>
        <v>4</v>
      </c>
      <c r="AQ8" s="2">
        <f>VLOOKUP(AP8,PointsTable[],2,FALSE)</f>
        <v>50</v>
      </c>
      <c r="AR8" s="2">
        <f>IFERROR(VLOOKUP(AthleteTable[[#This Row],[CARD '#]],codex557[],5,FALSE),"")</f>
        <v>34</v>
      </c>
      <c r="AS8" s="2">
        <f>IFERROR(VLOOKUP(AthleteTable[[#This Row],[CARD '#]],codex557[],4,FALSE),"")</f>
        <v>17</v>
      </c>
      <c r="AT8" s="2">
        <f>VLOOKUP(AS8,PointsTable[],2,FALSE)</f>
        <v>14</v>
      </c>
      <c r="AU8" s="2" t="str">
        <f>IFERROR(VLOOKUP(AthleteTable[[#This Row],[CARD '#]],codex558[],5,FALSE),"")</f>
        <v/>
      </c>
      <c r="AV8" s="2">
        <f>IFERROR(VLOOKUP(AthleteTable[[#This Row],[CARD '#]],codex558[],4,FALSE),"")</f>
        <v>0</v>
      </c>
      <c r="AW8" s="2">
        <f>VLOOKUP(AV8,PointsTable[],2,FALSE)</f>
        <v>0</v>
      </c>
      <c r="AX8" s="2">
        <f>IFERROR(VLOOKUP(AthleteTable[[#This Row],[CARD '#]],codex559[],5,FALSE),"")</f>
        <v>0</v>
      </c>
      <c r="AY8" s="2">
        <f>IFERROR(VLOOKUP(AthleteTable[[#This Row],[CARD '#]],codex559[],4,FALSE),"")</f>
        <v>0</v>
      </c>
      <c r="AZ8" s="2">
        <f>VLOOKUP(AY8,PointsTable[],2,FALSE)</f>
        <v>0</v>
      </c>
      <c r="BA8" s="2" t="str">
        <f>IFERROR(VLOOKUP(AthleteTable[[#This Row],[CARD '#]],codex584[],5,FALSE),"")</f>
        <v/>
      </c>
      <c r="BB8" s="2">
        <f>IFERROR(VLOOKUP(AthleteTable[[#This Row],[CARD '#]],codex584[],4,FALSE),"")</f>
        <v>0</v>
      </c>
      <c r="BC8" s="2">
        <f>VLOOKUP(BB8,PointsTable[],2,FALSE)</f>
        <v>0</v>
      </c>
      <c r="BD8" s="46">
        <f>IFERROR(VLOOKUP(AthleteTable[[#This Row],[CARD '#]],codex585[],5,FALSE),"")</f>
        <v>6</v>
      </c>
      <c r="BE8" s="46">
        <f>IFERROR(VLOOKUP(AthleteTable[[#This Row],[CARD '#]],codex585[],4,FALSE),"")</f>
        <v>2</v>
      </c>
      <c r="BF8" s="46">
        <f>VLOOKUP(BE8,PointsTable[],2,FALSE)</f>
        <v>80</v>
      </c>
      <c r="BG8" s="46" t="str">
        <f>IFERROR(VLOOKUP(AthleteTable[[#This Row],[CARD '#]],codex586[],5,FALSE),"")</f>
        <v/>
      </c>
      <c r="BH8" s="46" t="str">
        <f>IFERROR(VLOOKUP(AthleteTable[[#This Row],[CARD '#]],codex586[],4,FALSE),"")</f>
        <v/>
      </c>
      <c r="BI8" s="46">
        <f>VLOOKUP(BH8,PointsTable[],2,FALSE)</f>
        <v>0</v>
      </c>
      <c r="BJ8" s="46" t="str">
        <f>IFERROR(VLOOKUP(AthleteTable[[#This Row],[CARD '#]],codex587[],5,FALSE),"")</f>
        <v/>
      </c>
      <c r="BK8" s="46" t="str">
        <f>IFERROR(VLOOKUP(AthleteTable[[#This Row],[CARD '#]],codex587[],4,FALSE),"")</f>
        <v/>
      </c>
      <c r="BL8" s="46">
        <f>VLOOKUP(BK8,PointsTable[],2,FALSE)</f>
        <v>0</v>
      </c>
      <c r="BM8" s="46">
        <f>IFERROR(VLOOKUP(AthleteTable[[#This Row],[CARD '#]],codex588[],5,FALSE),"")</f>
        <v>7</v>
      </c>
      <c r="BN8" s="46">
        <f>IFERROR(VLOOKUP(AthleteTable[[#This Row],[CARD '#]],codex588[],4,FALSE),"")</f>
        <v>2</v>
      </c>
      <c r="BO8" s="46">
        <f>VLOOKUP(BN8,PointsTable[],2,FALSE)</f>
        <v>80</v>
      </c>
      <c r="BP8" s="46">
        <f>IFERROR(VLOOKUP(AthleteTable[[#This Row],[CARD '#]],codex589[],5,FALSE),"")</f>
        <v>6</v>
      </c>
      <c r="BQ8" s="46">
        <f>IFERROR(VLOOKUP(AthleteTable[[#This Row],[CARD '#]],codex589[],4,FALSE),"")</f>
        <v>2</v>
      </c>
      <c r="BR8" s="46">
        <f>VLOOKUP(BQ8,PointsTable[],2,FALSE)</f>
        <v>80</v>
      </c>
      <c r="BS8" s="2">
        <f>IFERROR(VLOOKUP(AthleteTable[[#This Row],[CARD '#]],codex590[],5,FALSE),"")</f>
        <v>0</v>
      </c>
      <c r="BT8" s="2">
        <f>IFERROR(VLOOKUP(AthleteTable[[#This Row],[CARD '#]],codex590[],4,FALSE),"")</f>
        <v>0</v>
      </c>
      <c r="BU8" s="2">
        <f>VLOOKUP(BT8,PointsTable[],2,FALSE)</f>
        <v>0</v>
      </c>
      <c r="BV8" s="2">
        <f>IFERROR(VLOOKUP(AthleteTable[[#This Row],[CARD '#]],codex591[],5,FALSE),"")</f>
        <v>8</v>
      </c>
      <c r="BW8" s="2">
        <f>IFERROR(VLOOKUP(AthleteTable[[#This Row],[CARD '#]],codex591[],4,FALSE),"")</f>
        <v>5</v>
      </c>
      <c r="BX8" s="2">
        <f>VLOOKUP(BW8,PointsTable[],2,FALSE)</f>
        <v>45</v>
      </c>
    </row>
    <row r="9" spans="1:76" s="2" customFormat="1" ht="14.45" customHeight="1" x14ac:dyDescent="0.25">
      <c r="A9" s="2">
        <v>5</v>
      </c>
      <c r="B9">
        <v>104467</v>
      </c>
      <c r="C9" t="s">
        <v>958</v>
      </c>
      <c r="D9" t="s">
        <v>959</v>
      </c>
      <c r="E9" t="s">
        <v>921</v>
      </c>
      <c r="F9">
        <v>1997</v>
      </c>
      <c r="G9" s="39">
        <f>SUM(J9,M9,P9,S9,V9,Y9,AB9,AE9,AH9,AK9,AN9,AQ9,AT9,AW9,AZ9,BC9,BF9,BI9,BL9,BO9,BR9,BU9,BX9)</f>
        <v>643</v>
      </c>
      <c r="H9" s="2">
        <f>IFERROR(VLOOKUP(AthleteTable[[#This Row],[CARD '#]],codex466[],5,FALSE),"")</f>
        <v>4</v>
      </c>
      <c r="I9" s="2">
        <f>IFERROR(VLOOKUP(AthleteTable[[#This Row],[CARD '#]],codex466[],4,FALSE),"")</f>
        <v>1</v>
      </c>
      <c r="J9" s="2">
        <f>VLOOKUP(I9,PointsTable[],2,FALSE)</f>
        <v>100</v>
      </c>
      <c r="K9" s="2" t="str">
        <f>IFERROR(VLOOKUP(AthleteTable[[#This Row],[CARD '#]],codex467[],5,FALSE),"")</f>
        <v/>
      </c>
      <c r="L9" s="2" t="str">
        <f>IFERROR(VLOOKUP(AthleteTable[[#This Row],[CARD '#]],codex467[],4,FALSE),"")</f>
        <v/>
      </c>
      <c r="M9" s="2">
        <f>VLOOKUP(L9,PointsTable[],2,FALSE)</f>
        <v>0</v>
      </c>
      <c r="N9" s="2">
        <f>IFERROR(VLOOKUP(AthleteTable[[#This Row],[CARD '#]],codex481[],5,FALSE),"")</f>
        <v>0</v>
      </c>
      <c r="O9" s="2">
        <f>IFERROR(VLOOKUP(AthleteTable[[#This Row],[CARD '#]],codex481[],4,FALSE),"")</f>
        <v>0</v>
      </c>
      <c r="P9" s="2">
        <f>VLOOKUP(O9,PointsTable[],2,FALSE)</f>
        <v>0</v>
      </c>
      <c r="Q9" s="2">
        <f>IFERROR(VLOOKUP(AthleteTable[[#This Row],[CARD '#]],codex482[],5,FALSE),"")</f>
        <v>0</v>
      </c>
      <c r="R9" s="2">
        <f>IFERROR(VLOOKUP(AthleteTable[[#This Row],[CARD '#]],codex482[],4,FALSE),"")</f>
        <v>0</v>
      </c>
      <c r="S9" s="2">
        <f>VLOOKUP(R9,PointsTable[],2,FALSE)</f>
        <v>0</v>
      </c>
      <c r="T9" s="2">
        <f>IFERROR(VLOOKUP(AthleteTable[[#This Row],[CARD '#]],codex483[],5,FALSE),"")</f>
        <v>20</v>
      </c>
      <c r="U9" s="2">
        <f>IFERROR(VLOOKUP(AthleteTable[[#This Row],[CARD '#]],codex483[],4,FALSE),"")</f>
        <v>8</v>
      </c>
      <c r="V9" s="2">
        <f>VLOOKUP(U9,PointsTable[],2,FALSE)</f>
        <v>32</v>
      </c>
      <c r="W9" s="2" t="str">
        <f>IFERROR(VLOOKUP(AthleteTable[[#This Row],[CARD '#]],codex484[],5,FALSE),"")</f>
        <v/>
      </c>
      <c r="X9" s="2">
        <f>IFERROR(VLOOKUP(AthleteTable[[#This Row],[CARD '#]],codex484[],4,FALSE),"")</f>
        <v>0</v>
      </c>
      <c r="Y9" s="2">
        <f>VLOOKUP(X9,PointsTable[],2,FALSE)</f>
        <v>0</v>
      </c>
      <c r="Z9" s="2">
        <f>IFERROR(VLOOKUP(AthleteTable[[#This Row],[CARD '#]],codex511[],5,FALSE),"")</f>
        <v>0</v>
      </c>
      <c r="AA9" s="2">
        <f>IFERROR(VLOOKUP(AthleteTable[[#This Row],[CARD '#]],codex511[],4,FALSE),"")</f>
        <v>0</v>
      </c>
      <c r="AB9" s="2">
        <f>VLOOKUP(AA9,PointsTable[],2,FALSE)</f>
        <v>0</v>
      </c>
      <c r="AC9" s="2">
        <f>IFERROR(VLOOKUP(AthleteTable[[#This Row],[CARD '#]],codex512[],5,FALSE),"")</f>
        <v>20</v>
      </c>
      <c r="AD9" s="2">
        <f>IFERROR(VLOOKUP(AthleteTable[[#This Row],[CARD '#]],codex512[],4,FALSE),"")</f>
        <v>10</v>
      </c>
      <c r="AE9" s="2">
        <f>VLOOKUP(AD9,PointsTable[],2,FALSE)</f>
        <v>26</v>
      </c>
      <c r="AF9" s="2" t="str">
        <f>IFERROR(VLOOKUP(AthleteTable[[#This Row],[CARD '#]],codex515[],5,FALSE),"")</f>
        <v/>
      </c>
      <c r="AG9" s="2" t="str">
        <f>IFERROR(VLOOKUP(AthleteTable[[#This Row],[CARD '#]],codex515[],4,FALSE),"")</f>
        <v/>
      </c>
      <c r="AH9" s="2">
        <f>VLOOKUP(AG9,PointsTable[],2,FALSE)</f>
        <v>0</v>
      </c>
      <c r="AI9" s="2" t="str">
        <f>IFERROR(VLOOKUP(AthleteTable[[#This Row],[CARD '#]],codex518[],5,FALSE),"")</f>
        <v/>
      </c>
      <c r="AJ9" s="2" t="str">
        <f>IFERROR(VLOOKUP(AthleteTable[[#This Row],[CARD '#]],codex518[],4,FALSE),"")</f>
        <v/>
      </c>
      <c r="AK9" s="2">
        <f>VLOOKUP(AJ9,PointsTable[],2,FALSE)</f>
        <v>0</v>
      </c>
      <c r="AL9" s="2" t="str">
        <f>IFERROR(VLOOKUP(AthleteTable[[#This Row],[CARD '#]],codex519[],5,FALSE),"")</f>
        <v/>
      </c>
      <c r="AM9" s="2" t="str">
        <f>IFERROR(VLOOKUP(AthleteTable[[#This Row],[CARD '#]],codex519[],4,FALSE),"")</f>
        <v/>
      </c>
      <c r="AN9" s="2">
        <f>VLOOKUP(AM9,PointsTable[],2,FALSE)</f>
        <v>0</v>
      </c>
      <c r="AO9" s="2">
        <f>IFERROR(VLOOKUP(AthleteTable[[#This Row],[CARD '#]],codex554[],5,FALSE),"")</f>
        <v>6</v>
      </c>
      <c r="AP9" s="2">
        <f>IFERROR(VLOOKUP(AthleteTable[[#This Row],[CARD '#]],codex554[],4,FALSE),"")</f>
        <v>5</v>
      </c>
      <c r="AQ9" s="2">
        <f>VLOOKUP(AP9,PointsTable[],2,FALSE)</f>
        <v>45</v>
      </c>
      <c r="AR9" s="2">
        <f>IFERROR(VLOOKUP(AthleteTable[[#This Row],[CARD '#]],codex557[],5,FALSE),"")</f>
        <v>2</v>
      </c>
      <c r="AS9" s="2">
        <f>IFERROR(VLOOKUP(AthleteTable[[#This Row],[CARD '#]],codex557[],4,FALSE),"")</f>
        <v>2</v>
      </c>
      <c r="AT9" s="2">
        <f>VLOOKUP(AS9,PointsTable[],2,FALSE)</f>
        <v>80</v>
      </c>
      <c r="AU9" s="2">
        <f>IFERROR(VLOOKUP(AthleteTable[[#This Row],[CARD '#]],codex558[],5,FALSE),"")</f>
        <v>2</v>
      </c>
      <c r="AV9" s="2">
        <f>IFERROR(VLOOKUP(AthleteTable[[#This Row],[CARD '#]],codex558[],4,FALSE),"")</f>
        <v>2</v>
      </c>
      <c r="AW9" s="2">
        <f>VLOOKUP(AV9,PointsTable[],2,FALSE)</f>
        <v>80</v>
      </c>
      <c r="AX9" s="2">
        <f>IFERROR(VLOOKUP(AthleteTable[[#This Row],[CARD '#]],codex559[],5,FALSE),"")</f>
        <v>2</v>
      </c>
      <c r="AY9" s="2">
        <f>IFERROR(VLOOKUP(AthleteTable[[#This Row],[CARD '#]],codex559[],4,FALSE),"")</f>
        <v>2</v>
      </c>
      <c r="AZ9" s="2">
        <f>VLOOKUP(AY9,PointsTable[],2,FALSE)</f>
        <v>80</v>
      </c>
      <c r="BA9" s="2">
        <f>IFERROR(VLOOKUP(AthleteTable[[#This Row],[CARD '#]],codex584[],5,FALSE),"")</f>
        <v>0</v>
      </c>
      <c r="BB9" s="2">
        <f>IFERROR(VLOOKUP(AthleteTable[[#This Row],[CARD '#]],codex584[],4,FALSE),"")</f>
        <v>0</v>
      </c>
      <c r="BC9" s="2">
        <f>VLOOKUP(BB9,PointsTable[],2,FALSE)</f>
        <v>0</v>
      </c>
      <c r="BD9" s="46" t="str">
        <f>IFERROR(VLOOKUP(AthleteTable[[#This Row],[CARD '#]],codex585[],5,FALSE),"")</f>
        <v/>
      </c>
      <c r="BE9" s="46">
        <f>IFERROR(VLOOKUP(AthleteTable[[#This Row],[CARD '#]],codex585[],4,FALSE),"")</f>
        <v>0</v>
      </c>
      <c r="BF9" s="46">
        <f>VLOOKUP(BE9,PointsTable[],2,FALSE)</f>
        <v>0</v>
      </c>
      <c r="BG9" s="46" t="str">
        <f>IFERROR(VLOOKUP(AthleteTable[[#This Row],[CARD '#]],codex586[],5,FALSE),"")</f>
        <v/>
      </c>
      <c r="BH9" s="46" t="str">
        <f>IFERROR(VLOOKUP(AthleteTable[[#This Row],[CARD '#]],codex586[],4,FALSE),"")</f>
        <v/>
      </c>
      <c r="BI9" s="46">
        <f>VLOOKUP(BH9,PointsTable[],2,FALSE)</f>
        <v>0</v>
      </c>
      <c r="BJ9" s="46" t="str">
        <f>IFERROR(VLOOKUP(AthleteTable[[#This Row],[CARD '#]],codex587[],5,FALSE),"")</f>
        <v/>
      </c>
      <c r="BK9" s="46" t="str">
        <f>IFERROR(VLOOKUP(AthleteTable[[#This Row],[CARD '#]],codex587[],4,FALSE),"")</f>
        <v/>
      </c>
      <c r="BL9" s="46">
        <f>VLOOKUP(BK9,PointsTable[],2,FALSE)</f>
        <v>0</v>
      </c>
      <c r="BM9" s="46">
        <f>IFERROR(VLOOKUP(AthleteTable[[#This Row],[CARD '#]],codex588[],5,FALSE),"")</f>
        <v>8</v>
      </c>
      <c r="BN9" s="46">
        <f>IFERROR(VLOOKUP(AthleteTable[[#This Row],[CARD '#]],codex588[],4,FALSE),"")</f>
        <v>3</v>
      </c>
      <c r="BO9" s="46">
        <f>VLOOKUP(BN9,PointsTable[],2,FALSE)</f>
        <v>60</v>
      </c>
      <c r="BP9" s="46">
        <f>IFERROR(VLOOKUP(AthleteTable[[#This Row],[CARD '#]],codex589[],5,FALSE),"")</f>
        <v>8</v>
      </c>
      <c r="BQ9" s="46">
        <f>IFERROR(VLOOKUP(AthleteTable[[#This Row],[CARD '#]],codex589[],4,FALSE),"")</f>
        <v>3</v>
      </c>
      <c r="BR9" s="46">
        <f>VLOOKUP(BQ9,PointsTable[],2,FALSE)</f>
        <v>60</v>
      </c>
      <c r="BS9" s="2">
        <f>IFERROR(VLOOKUP(AthleteTable[[#This Row],[CARD '#]],codex590[],5,FALSE),"")</f>
        <v>4</v>
      </c>
      <c r="BT9" s="2">
        <f>IFERROR(VLOOKUP(AthleteTable[[#This Row],[CARD '#]],codex590[],4,FALSE),"")</f>
        <v>2</v>
      </c>
      <c r="BU9" s="2">
        <f>VLOOKUP(BT9,PointsTable[],2,FALSE)</f>
        <v>80</v>
      </c>
      <c r="BV9" s="2">
        <f>IFERROR(VLOOKUP(AthleteTable[[#This Row],[CARD '#]],codex591[],5,FALSE),"")</f>
        <v>0</v>
      </c>
      <c r="BW9" s="2">
        <f>IFERROR(VLOOKUP(AthleteTable[[#This Row],[CARD '#]],codex591[],4,FALSE),"")</f>
        <v>0</v>
      </c>
      <c r="BX9" s="2">
        <f>VLOOKUP(BW9,PointsTable[],2,FALSE)</f>
        <v>0</v>
      </c>
    </row>
    <row r="10" spans="1:76" s="2" customFormat="1" ht="14.45" customHeight="1" x14ac:dyDescent="0.25">
      <c r="A10" s="2">
        <v>6</v>
      </c>
      <c r="B10">
        <v>104468</v>
      </c>
      <c r="C10" t="s">
        <v>885</v>
      </c>
      <c r="D10" t="s">
        <v>962</v>
      </c>
      <c r="E10" t="s">
        <v>921</v>
      </c>
      <c r="F10">
        <v>1997</v>
      </c>
      <c r="G10" s="40">
        <f>SUM(J10,M10,P10,S10,V10,Y10,AB10,AE10,AH10,AK10,AN10,AQ10,AT10,AW10,AZ10,BC10,BF10,BI10,BL10,BO10,BR10,BU10,BX10)</f>
        <v>586</v>
      </c>
      <c r="H10" s="1" t="str">
        <f>IFERROR(VLOOKUP(AthleteTable[[#This Row],[CARD '#]],codex466[],5,FALSE),"")</f>
        <v/>
      </c>
      <c r="I10" s="1" t="str">
        <f>IFERROR(VLOOKUP(AthleteTable[[#This Row],[CARD '#]],codex466[],4,FALSE),"")</f>
        <v/>
      </c>
      <c r="J10" s="1">
        <f>VLOOKUP(I10,PointsTable[],2,FALSE)</f>
        <v>0</v>
      </c>
      <c r="K10" s="1">
        <f>IFERROR(VLOOKUP(AthleteTable[[#This Row],[CARD '#]],codex467[],5,FALSE),"")</f>
        <v>0</v>
      </c>
      <c r="L10" s="1">
        <f>IFERROR(VLOOKUP(AthleteTable[[#This Row],[CARD '#]],codex467[],4,FALSE),"")</f>
        <v>0</v>
      </c>
      <c r="M10" s="1">
        <f>VLOOKUP(L10,PointsTable[],2,FALSE)</f>
        <v>0</v>
      </c>
      <c r="N10" s="1">
        <f>IFERROR(VLOOKUP(AthleteTable[[#This Row],[CARD '#]],codex481[],5,FALSE),"")</f>
        <v>0</v>
      </c>
      <c r="O10" s="1">
        <f>IFERROR(VLOOKUP(AthleteTable[[#This Row],[CARD '#]],codex481[],4,FALSE),"")</f>
        <v>0</v>
      </c>
      <c r="P10" s="1">
        <f>VLOOKUP(O10,PointsTable[],2,FALSE)</f>
        <v>0</v>
      </c>
      <c r="Q10" s="1">
        <f>IFERROR(VLOOKUP(AthleteTable[[#This Row],[CARD '#]],codex482[],5,FALSE),"")</f>
        <v>13</v>
      </c>
      <c r="R10" s="1">
        <f>IFERROR(VLOOKUP(AthleteTable[[#This Row],[CARD '#]],codex482[],4,FALSE),"")</f>
        <v>5</v>
      </c>
      <c r="S10" s="1">
        <f>VLOOKUP(R10,PointsTable[],2,FALSE)</f>
        <v>45</v>
      </c>
      <c r="T10" s="1">
        <f>IFERROR(VLOOKUP(AthleteTable[[#This Row],[CARD '#]],codex483[],5,FALSE),"")</f>
        <v>18</v>
      </c>
      <c r="U10" s="1">
        <f>IFERROR(VLOOKUP(AthleteTable[[#This Row],[CARD '#]],codex483[],4,FALSE),"")</f>
        <v>7</v>
      </c>
      <c r="V10" s="1">
        <f>VLOOKUP(U10,PointsTable[],2,FALSE)</f>
        <v>36</v>
      </c>
      <c r="W10" s="2">
        <f>IFERROR(VLOOKUP(AthleteTable[[#This Row],[CARD '#]],codex484[],5,FALSE),"")</f>
        <v>12</v>
      </c>
      <c r="X10" s="2">
        <f>IFERROR(VLOOKUP(AthleteTable[[#This Row],[CARD '#]],codex484[],4,FALSE),"")</f>
        <v>5</v>
      </c>
      <c r="Y10" s="2">
        <f>VLOOKUP(X10,PointsTable[],2,FALSE)</f>
        <v>45</v>
      </c>
      <c r="Z10" s="2">
        <f>IFERROR(VLOOKUP(AthleteTable[[#This Row],[CARD '#]],codex511[],5,FALSE),"")</f>
        <v>4</v>
      </c>
      <c r="AA10" s="2">
        <f>IFERROR(VLOOKUP(AthleteTable[[#This Row],[CARD '#]],codex511[],4,FALSE),"")</f>
        <v>1</v>
      </c>
      <c r="AB10" s="2">
        <f>VLOOKUP(AA10,PointsTable[],2,FALSE)</f>
        <v>100</v>
      </c>
      <c r="AC10" s="1" t="str">
        <f>IFERROR(VLOOKUP(AthleteTable[[#This Row],[CARD '#]],codex512[],5,FALSE),"")</f>
        <v/>
      </c>
      <c r="AD10" s="1">
        <f>IFERROR(VLOOKUP(AthleteTable[[#This Row],[CARD '#]],codex512[],4,FALSE),"")</f>
        <v>0</v>
      </c>
      <c r="AE10" s="1">
        <f>VLOOKUP(AD10,PointsTable[],2,FALSE)</f>
        <v>0</v>
      </c>
      <c r="AF10" s="1" t="str">
        <f>IFERROR(VLOOKUP(AthleteTable[[#This Row],[CARD '#]],codex515[],5,FALSE),"")</f>
        <v/>
      </c>
      <c r="AG10" s="1" t="str">
        <f>IFERROR(VLOOKUP(AthleteTable[[#This Row],[CARD '#]],codex515[],4,FALSE),"")</f>
        <v/>
      </c>
      <c r="AH10" s="1">
        <f>VLOOKUP(AG10,PointsTable[],2,FALSE)</f>
        <v>0</v>
      </c>
      <c r="AI10" s="2" t="str">
        <f>IFERROR(VLOOKUP(AthleteTable[[#This Row],[CARD '#]],codex518[],5,FALSE),"")</f>
        <v/>
      </c>
      <c r="AJ10" s="2" t="str">
        <f>IFERROR(VLOOKUP(AthleteTable[[#This Row],[CARD '#]],codex518[],4,FALSE),"")</f>
        <v/>
      </c>
      <c r="AK10" s="2">
        <f>VLOOKUP(AJ10,PointsTable[],2,FALSE)</f>
        <v>0</v>
      </c>
      <c r="AL10" s="2" t="str">
        <f>IFERROR(VLOOKUP(AthleteTable[[#This Row],[CARD '#]],codex519[],5,FALSE),"")</f>
        <v/>
      </c>
      <c r="AM10" s="2" t="str">
        <f>IFERROR(VLOOKUP(AthleteTable[[#This Row],[CARD '#]],codex519[],4,FALSE),"")</f>
        <v/>
      </c>
      <c r="AN10" s="2">
        <f>VLOOKUP(AM10,PointsTable[],2,FALSE)</f>
        <v>0</v>
      </c>
      <c r="AO10" s="2" t="str">
        <f>IFERROR(VLOOKUP(AthleteTable[[#This Row],[CARD '#]],codex554[],5,FALSE),"")</f>
        <v/>
      </c>
      <c r="AP10" s="2" t="str">
        <f>IFERROR(VLOOKUP(AthleteTable[[#This Row],[CARD '#]],codex554[],4,FALSE),"")</f>
        <v/>
      </c>
      <c r="AQ10" s="2">
        <f>VLOOKUP(AP10,PointsTable[],2,FALSE)</f>
        <v>0</v>
      </c>
      <c r="AR10" s="2" t="str">
        <f>IFERROR(VLOOKUP(AthleteTable[[#This Row],[CARD '#]],codex557[],5,FALSE),"")</f>
        <v/>
      </c>
      <c r="AS10" s="2" t="str">
        <f>IFERROR(VLOOKUP(AthleteTable[[#This Row],[CARD '#]],codex557[],4,FALSE),"")</f>
        <v/>
      </c>
      <c r="AT10" s="2">
        <f>VLOOKUP(AS10,PointsTable[],2,FALSE)</f>
        <v>0</v>
      </c>
      <c r="AU10" s="2" t="str">
        <f>IFERROR(VLOOKUP(AthleteTable[[#This Row],[CARD '#]],codex558[],5,FALSE),"")</f>
        <v/>
      </c>
      <c r="AV10" s="2" t="str">
        <f>IFERROR(VLOOKUP(AthleteTable[[#This Row],[CARD '#]],codex558[],4,FALSE),"")</f>
        <v/>
      </c>
      <c r="AW10" s="2">
        <f>VLOOKUP(AV10,PointsTable[],2,FALSE)</f>
        <v>0</v>
      </c>
      <c r="AX10" s="1" t="str">
        <f>IFERROR(VLOOKUP(AthleteTable[[#This Row],[CARD '#]],codex559[],5,FALSE),"")</f>
        <v/>
      </c>
      <c r="AY10" s="1" t="str">
        <f>IFERROR(VLOOKUP(AthleteTable[[#This Row],[CARD '#]],codex559[],4,FALSE),"")</f>
        <v/>
      </c>
      <c r="AZ10" s="1">
        <f>VLOOKUP(AY10,PointsTable[],2,FALSE)</f>
        <v>0</v>
      </c>
      <c r="BA10" s="1">
        <f>IFERROR(VLOOKUP(AthleteTable[[#This Row],[CARD '#]],codex584[],5,FALSE),"")</f>
        <v>0</v>
      </c>
      <c r="BB10" s="1">
        <f>IFERROR(VLOOKUP(AthleteTable[[#This Row],[CARD '#]],codex584[],4,FALSE),"")</f>
        <v>0</v>
      </c>
      <c r="BC10" s="1">
        <f>VLOOKUP(BB10,PointsTable[],2,FALSE)</f>
        <v>0</v>
      </c>
      <c r="BD10" s="46">
        <f>IFERROR(VLOOKUP(AthleteTable[[#This Row],[CARD '#]],codex585[],5,FALSE),"")</f>
        <v>4</v>
      </c>
      <c r="BE10" s="46">
        <f>IFERROR(VLOOKUP(AthleteTable[[#This Row],[CARD '#]],codex585[],4,FALSE),"")</f>
        <v>1</v>
      </c>
      <c r="BF10" s="46">
        <f>VLOOKUP(BE10,PointsTable[],2,FALSE)</f>
        <v>100</v>
      </c>
      <c r="BG10" s="46" t="str">
        <f>IFERROR(VLOOKUP(AthleteTable[[#This Row],[CARD '#]],codex586[],5,FALSE),"")</f>
        <v/>
      </c>
      <c r="BH10" s="46" t="str">
        <f>IFERROR(VLOOKUP(AthleteTable[[#This Row],[CARD '#]],codex586[],4,FALSE),"")</f>
        <v/>
      </c>
      <c r="BI10" s="46">
        <f>VLOOKUP(BH10,PointsTable[],2,FALSE)</f>
        <v>0</v>
      </c>
      <c r="BJ10" s="42" t="str">
        <f>IFERROR(VLOOKUP(AthleteTable[[#This Row],[CARD '#]],codex587[],5,FALSE),"")</f>
        <v/>
      </c>
      <c r="BK10" s="42" t="str">
        <f>IFERROR(VLOOKUP(AthleteTable[[#This Row],[CARD '#]],codex587[],4,FALSE),"")</f>
        <v/>
      </c>
      <c r="BL10" s="42">
        <f>VLOOKUP(BK10,PointsTable[],2,FALSE)</f>
        <v>0</v>
      </c>
      <c r="BM10" s="42">
        <f>IFERROR(VLOOKUP(AthleteTable[[#This Row],[CARD '#]],codex588[],5,FALSE),"")</f>
        <v>13</v>
      </c>
      <c r="BN10" s="42">
        <f>IFERROR(VLOOKUP(AthleteTable[[#This Row],[CARD '#]],codex588[],4,FALSE),"")</f>
        <v>4</v>
      </c>
      <c r="BO10" s="42">
        <f>VLOOKUP(BN10,PointsTable[],2,FALSE)</f>
        <v>50</v>
      </c>
      <c r="BP10" s="42">
        <f>IFERROR(VLOOKUP(AthleteTable[[#This Row],[CARD '#]],codex589[],5,FALSE),"")</f>
        <v>11</v>
      </c>
      <c r="BQ10" s="42">
        <f>IFERROR(VLOOKUP(AthleteTable[[#This Row],[CARD '#]],codex589[],4,FALSE),"")</f>
        <v>4</v>
      </c>
      <c r="BR10" s="42">
        <f>VLOOKUP(BQ10,PointsTable[],2,FALSE)</f>
        <v>50</v>
      </c>
      <c r="BS10" s="1">
        <f>IFERROR(VLOOKUP(AthleteTable[[#This Row],[CARD '#]],codex590[],5,FALSE),"")</f>
        <v>3</v>
      </c>
      <c r="BT10" s="1">
        <f>IFERROR(VLOOKUP(AthleteTable[[#This Row],[CARD '#]],codex590[],4,FALSE),"")</f>
        <v>1</v>
      </c>
      <c r="BU10" s="1">
        <f>VLOOKUP(BT10,PointsTable[],2,FALSE)</f>
        <v>100</v>
      </c>
      <c r="BV10" s="1">
        <f>IFERROR(VLOOKUP(AthleteTable[[#This Row],[CARD '#]],codex591[],5,FALSE),"")</f>
        <v>5</v>
      </c>
      <c r="BW10" s="1">
        <f>IFERROR(VLOOKUP(AthleteTable[[#This Row],[CARD '#]],codex591[],4,FALSE),"")</f>
        <v>3</v>
      </c>
      <c r="BX10" s="1">
        <f>VLOOKUP(BW10,PointsTable[],2,FALSE)</f>
        <v>60</v>
      </c>
    </row>
    <row r="11" spans="1:76" s="2" customFormat="1" ht="14.45" customHeight="1" x14ac:dyDescent="0.25">
      <c r="A11" s="2">
        <v>7</v>
      </c>
      <c r="B11">
        <v>104346</v>
      </c>
      <c r="C11" t="s">
        <v>933</v>
      </c>
      <c r="D11" t="s">
        <v>934</v>
      </c>
      <c r="E11" t="s">
        <v>921</v>
      </c>
      <c r="F11">
        <v>1996</v>
      </c>
      <c r="G11" s="39">
        <f>SUM(J11,M11,P11,S11,V11,Y11,AB11,AE11,AH11,AK11,AN11,AQ11,AT11,AW11,AZ11,BC11,BF11,BI11,BL11,BO11,BR11,BU11,BX11)</f>
        <v>482</v>
      </c>
      <c r="H11" s="2">
        <f>IFERROR(VLOOKUP(AthleteTable[[#This Row],[CARD '#]],codex466[],5,FALSE),"")</f>
        <v>8</v>
      </c>
      <c r="I11" s="2">
        <f>IFERROR(VLOOKUP(AthleteTable[[#This Row],[CARD '#]],codex466[],4,FALSE),"")</f>
        <v>4</v>
      </c>
      <c r="J11" s="2">
        <f>VLOOKUP(I11,PointsTable[],2,FALSE)</f>
        <v>50</v>
      </c>
      <c r="K11" s="2" t="str">
        <f>IFERROR(VLOOKUP(AthleteTable[[#This Row],[CARD '#]],codex467[],5,FALSE),"")</f>
        <v/>
      </c>
      <c r="L11" s="2" t="str">
        <f>IFERROR(VLOOKUP(AthleteTable[[#This Row],[CARD '#]],codex467[],4,FALSE),"")</f>
        <v/>
      </c>
      <c r="M11" s="2">
        <f>VLOOKUP(L11,PointsTable[],2,FALSE)</f>
        <v>0</v>
      </c>
      <c r="N11" s="2">
        <f>IFERROR(VLOOKUP(AthleteTable[[#This Row],[CARD '#]],codex481[],5,FALSE),"")</f>
        <v>17</v>
      </c>
      <c r="O11" s="2">
        <f>IFERROR(VLOOKUP(AthleteTable[[#This Row],[CARD '#]],codex481[],4,FALSE),"")</f>
        <v>6</v>
      </c>
      <c r="P11" s="2">
        <f>VLOOKUP(O11,PointsTable[],2,FALSE)</f>
        <v>40</v>
      </c>
      <c r="Q11" s="2">
        <f>IFERROR(VLOOKUP(AthleteTable[[#This Row],[CARD '#]],codex482[],5,FALSE),"")</f>
        <v>22</v>
      </c>
      <c r="R11" s="2">
        <f>IFERROR(VLOOKUP(AthleteTable[[#This Row],[CARD '#]],codex482[],4,FALSE),"")</f>
        <v>7</v>
      </c>
      <c r="S11" s="2">
        <f>VLOOKUP(R11,PointsTable[],2,FALSE)</f>
        <v>36</v>
      </c>
      <c r="T11" s="2">
        <f>IFERROR(VLOOKUP(AthleteTable[[#This Row],[CARD '#]],codex483[],5,FALSE),"")</f>
        <v>29</v>
      </c>
      <c r="U11" s="2">
        <f>IFERROR(VLOOKUP(AthleteTable[[#This Row],[CARD '#]],codex483[],4,FALSE),"")</f>
        <v>9</v>
      </c>
      <c r="V11" s="2">
        <f>VLOOKUP(U11,PointsTable[],2,FALSE)</f>
        <v>29</v>
      </c>
      <c r="W11" s="2" t="str">
        <f>IFERROR(VLOOKUP(AthleteTable[[#This Row],[CARD '#]],codex484[],5,FALSE),"")</f>
        <v/>
      </c>
      <c r="X11" s="2">
        <f>IFERROR(VLOOKUP(AthleteTable[[#This Row],[CARD '#]],codex484[],4,FALSE),"")</f>
        <v>0</v>
      </c>
      <c r="Y11" s="2">
        <f>VLOOKUP(X11,PointsTable[],2,FALSE)</f>
        <v>0</v>
      </c>
      <c r="Z11" s="2">
        <f>IFERROR(VLOOKUP(AthleteTable[[#This Row],[CARD '#]],codex511[],5,FALSE),"")</f>
        <v>0</v>
      </c>
      <c r="AA11" s="2">
        <f>IFERROR(VLOOKUP(AthleteTable[[#This Row],[CARD '#]],codex511[],4,FALSE),"")</f>
        <v>0</v>
      </c>
      <c r="AB11" s="2">
        <f>VLOOKUP(AA11,PointsTable[],2,FALSE)</f>
        <v>0</v>
      </c>
      <c r="AC11" s="2">
        <f>IFERROR(VLOOKUP(AthleteTable[[#This Row],[CARD '#]],codex512[],5,FALSE),"")</f>
        <v>9</v>
      </c>
      <c r="AD11" s="2">
        <f>IFERROR(VLOOKUP(AthleteTable[[#This Row],[CARD '#]],codex512[],4,FALSE),"")</f>
        <v>4</v>
      </c>
      <c r="AE11" s="2">
        <f>VLOOKUP(AD11,PointsTable[],2,FALSE)</f>
        <v>50</v>
      </c>
      <c r="AF11" s="2" t="str">
        <f>IFERROR(VLOOKUP(AthleteTable[[#This Row],[CARD '#]],codex515[],5,FALSE),"")</f>
        <v/>
      </c>
      <c r="AG11" s="2" t="str">
        <f>IFERROR(VLOOKUP(AthleteTable[[#This Row],[CARD '#]],codex515[],4,FALSE),"")</f>
        <v/>
      </c>
      <c r="AH11" s="2">
        <f>VLOOKUP(AG11,PointsTable[],2,FALSE)</f>
        <v>0</v>
      </c>
      <c r="AI11" s="2" t="str">
        <f>IFERROR(VLOOKUP(AthleteTable[[#This Row],[CARD '#]],codex518[],5,FALSE),"")</f>
        <v/>
      </c>
      <c r="AJ11" s="2" t="str">
        <f>IFERROR(VLOOKUP(AthleteTable[[#This Row],[CARD '#]],codex518[],4,FALSE),"")</f>
        <v/>
      </c>
      <c r="AK11" s="2">
        <f>VLOOKUP(AJ11,PointsTable[],2,FALSE)</f>
        <v>0</v>
      </c>
      <c r="AL11" s="2" t="str">
        <f>IFERROR(VLOOKUP(AthleteTable[[#This Row],[CARD '#]],codex519[],5,FALSE),"")</f>
        <v/>
      </c>
      <c r="AM11" s="2" t="str">
        <f>IFERROR(VLOOKUP(AthleteTable[[#This Row],[CARD '#]],codex519[],4,FALSE),"")</f>
        <v/>
      </c>
      <c r="AN11" s="2">
        <f>VLOOKUP(AM11,PointsTable[],2,FALSE)</f>
        <v>0</v>
      </c>
      <c r="AO11" s="2">
        <f>IFERROR(VLOOKUP(AthleteTable[[#This Row],[CARD '#]],codex554[],5,FALSE),"")</f>
        <v>12</v>
      </c>
      <c r="AP11" s="2">
        <f>IFERROR(VLOOKUP(AthleteTable[[#This Row],[CARD '#]],codex554[],4,FALSE),"")</f>
        <v>8</v>
      </c>
      <c r="AQ11" s="2">
        <f>VLOOKUP(AP11,PointsTable[],2,FALSE)</f>
        <v>32</v>
      </c>
      <c r="AR11" s="2">
        <f>IFERROR(VLOOKUP(AthleteTable[[#This Row],[CARD '#]],codex557[],5,FALSE),"")</f>
        <v>0</v>
      </c>
      <c r="AS11" s="2">
        <f>IFERROR(VLOOKUP(AthleteTable[[#This Row],[CARD '#]],codex557[],4,FALSE),"")</f>
        <v>0</v>
      </c>
      <c r="AT11" s="2">
        <f>VLOOKUP(AS11,PointsTable[],2,FALSE)</f>
        <v>0</v>
      </c>
      <c r="AU11" s="2">
        <f>IFERROR(VLOOKUP(AthleteTable[[#This Row],[CARD '#]],codex558[],5,FALSE),"")</f>
        <v>10</v>
      </c>
      <c r="AV11" s="2">
        <f>IFERROR(VLOOKUP(AthleteTable[[#This Row],[CARD '#]],codex558[],4,FALSE),"")</f>
        <v>7</v>
      </c>
      <c r="AW11" s="2">
        <f>VLOOKUP(AV11,PointsTable[],2,FALSE)</f>
        <v>36</v>
      </c>
      <c r="AX11" s="2">
        <f>IFERROR(VLOOKUP(AthleteTable[[#This Row],[CARD '#]],codex559[],5,FALSE),"")</f>
        <v>15</v>
      </c>
      <c r="AY11" s="2">
        <f>IFERROR(VLOOKUP(AthleteTable[[#This Row],[CARD '#]],codex559[],4,FALSE),"")</f>
        <v>8</v>
      </c>
      <c r="AZ11" s="2">
        <f>VLOOKUP(AY11,PointsTable[],2,FALSE)</f>
        <v>32</v>
      </c>
      <c r="BA11" s="2">
        <f>IFERROR(VLOOKUP(AthleteTable[[#This Row],[CARD '#]],codex584[],5,FALSE),"")</f>
        <v>7</v>
      </c>
      <c r="BB11" s="2">
        <f>IFERROR(VLOOKUP(AthleteTable[[#This Row],[CARD '#]],codex584[],4,FALSE),"")</f>
        <v>3</v>
      </c>
      <c r="BC11" s="2">
        <f>VLOOKUP(BB11,PointsTable[],2,FALSE)</f>
        <v>60</v>
      </c>
      <c r="BD11" s="46">
        <f>IFERROR(VLOOKUP(AthleteTable[[#This Row],[CARD '#]],codex585[],5,FALSE),"")</f>
        <v>10</v>
      </c>
      <c r="BE11" s="46">
        <f>IFERROR(VLOOKUP(AthleteTable[[#This Row],[CARD '#]],codex585[],4,FALSE),"")</f>
        <v>5</v>
      </c>
      <c r="BF11" s="46">
        <f>VLOOKUP(BE11,PointsTable[],2,FALSE)</f>
        <v>45</v>
      </c>
      <c r="BG11" s="46" t="str">
        <f>IFERROR(VLOOKUP(AthleteTable[[#This Row],[CARD '#]],codex586[],5,FALSE),"")</f>
        <v/>
      </c>
      <c r="BH11" s="46" t="str">
        <f>IFERROR(VLOOKUP(AthleteTable[[#This Row],[CARD '#]],codex586[],4,FALSE),"")</f>
        <v/>
      </c>
      <c r="BI11" s="46">
        <f>VLOOKUP(BH11,PointsTable[],2,FALSE)</f>
        <v>0</v>
      </c>
      <c r="BJ11" s="46" t="str">
        <f>IFERROR(VLOOKUP(AthleteTable[[#This Row],[CARD '#]],codex587[],5,FALSE),"")</f>
        <v/>
      </c>
      <c r="BK11" s="46" t="str">
        <f>IFERROR(VLOOKUP(AthleteTable[[#This Row],[CARD '#]],codex587[],4,FALSE),"")</f>
        <v/>
      </c>
      <c r="BL11" s="46">
        <f>VLOOKUP(BK11,PointsTable[],2,FALSE)</f>
        <v>0</v>
      </c>
      <c r="BM11" s="46">
        <f>IFERROR(VLOOKUP(AthleteTable[[#This Row],[CARD '#]],codex588[],5,FALSE),"")</f>
        <v>25</v>
      </c>
      <c r="BN11" s="46">
        <f>IFERROR(VLOOKUP(AthleteTable[[#This Row],[CARD '#]],codex588[],4,FALSE),"")</f>
        <v>8</v>
      </c>
      <c r="BO11" s="46">
        <f>VLOOKUP(BN11,PointsTable[],2,FALSE)</f>
        <v>32</v>
      </c>
      <c r="BP11" s="46">
        <f>IFERROR(VLOOKUP(AthleteTable[[#This Row],[CARD '#]],codex589[],5,FALSE),"")</f>
        <v>0</v>
      </c>
      <c r="BQ11" s="46">
        <f>IFERROR(VLOOKUP(AthleteTable[[#This Row],[CARD '#]],codex589[],4,FALSE),"")</f>
        <v>0</v>
      </c>
      <c r="BR11" s="46">
        <f>VLOOKUP(BQ11,PointsTable[],2,FALSE)</f>
        <v>0</v>
      </c>
      <c r="BS11" s="2">
        <f>IFERROR(VLOOKUP(AthleteTable[[#This Row],[CARD '#]],codex590[],5,FALSE),"")</f>
        <v>9</v>
      </c>
      <c r="BT11" s="2">
        <f>IFERROR(VLOOKUP(AthleteTable[[#This Row],[CARD '#]],codex590[],4,FALSE),"")</f>
        <v>6</v>
      </c>
      <c r="BU11" s="2">
        <f>VLOOKUP(BT11,PointsTable[],2,FALSE)</f>
        <v>40</v>
      </c>
      <c r="BV11" s="2">
        <f>IFERROR(VLOOKUP(AthleteTable[[#This Row],[CARD '#]],codex591[],5,FALSE),"")</f>
        <v>0</v>
      </c>
      <c r="BW11" s="2">
        <f>IFERROR(VLOOKUP(AthleteTable[[#This Row],[CARD '#]],codex591[],4,FALSE),"")</f>
        <v>0</v>
      </c>
      <c r="BX11" s="2">
        <f>VLOOKUP(BW11,PointsTable[],2,FALSE)</f>
        <v>0</v>
      </c>
    </row>
    <row r="12" spans="1:76" s="2" customFormat="1" ht="14.45" customHeight="1" x14ac:dyDescent="0.25">
      <c r="A12" s="2">
        <v>8</v>
      </c>
      <c r="B12" s="3">
        <v>104469</v>
      </c>
      <c r="C12" s="3" t="s">
        <v>968</v>
      </c>
      <c r="D12" s="3" t="s">
        <v>969</v>
      </c>
      <c r="E12" s="3" t="s">
        <v>970</v>
      </c>
      <c r="F12" s="3">
        <v>1997</v>
      </c>
      <c r="G12" s="40">
        <f>SUM(J12,M12,P12,S12,V12,Y12,AB12,AE12,AH12,AK12,AN12,AQ12,AT12,AW12,AZ12,BC12,BF12,BI12,BL12,BO12,BR12,BU12,BX12)</f>
        <v>355</v>
      </c>
      <c r="H12" s="1" t="str">
        <f>IFERROR(VLOOKUP(AthleteTable[[#This Row],[CARD '#]],codex466[],5,FALSE),"")</f>
        <v/>
      </c>
      <c r="I12" s="1" t="str">
        <f>IFERROR(VLOOKUP(AthleteTable[[#This Row],[CARD '#]],codex466[],4,FALSE),"")</f>
        <v/>
      </c>
      <c r="J12" s="1">
        <f>VLOOKUP(I12,PointsTable[],2,FALSE)</f>
        <v>0</v>
      </c>
      <c r="K12" s="1" t="str">
        <f>IFERROR(VLOOKUP(AthleteTable[[#This Row],[CARD '#]],codex467[],5,FALSE),"")</f>
        <v/>
      </c>
      <c r="L12" s="1" t="str">
        <f>IFERROR(VLOOKUP(AthleteTable[[#This Row],[CARD '#]],codex467[],4,FALSE),"")</f>
        <v/>
      </c>
      <c r="M12" s="1">
        <f>VLOOKUP(L12,PointsTable[],2,FALSE)</f>
        <v>0</v>
      </c>
      <c r="N12" s="1" t="str">
        <f>IFERROR(VLOOKUP(AthleteTable[[#This Row],[CARD '#]],codex481[],5,FALSE),"")</f>
        <v/>
      </c>
      <c r="O12" s="1" t="str">
        <f>IFERROR(VLOOKUP(AthleteTable[[#This Row],[CARD '#]],codex481[],4,FALSE),"")</f>
        <v/>
      </c>
      <c r="P12" s="1">
        <f>VLOOKUP(O12,PointsTable[],2,FALSE)</f>
        <v>0</v>
      </c>
      <c r="Q12" s="1" t="str">
        <f>IFERROR(VLOOKUP(AthleteTable[[#This Row],[CARD '#]],codex482[],5,FALSE),"")</f>
        <v/>
      </c>
      <c r="R12" s="1" t="str">
        <f>IFERROR(VLOOKUP(AthleteTable[[#This Row],[CARD '#]],codex482[],4,FALSE),"")</f>
        <v/>
      </c>
      <c r="S12" s="1">
        <f>VLOOKUP(R12,PointsTable[],2,FALSE)</f>
        <v>0</v>
      </c>
      <c r="T12" s="1" t="str">
        <f>IFERROR(VLOOKUP(AthleteTable[[#This Row],[CARD '#]],codex483[],5,FALSE),"")</f>
        <v/>
      </c>
      <c r="U12" s="1" t="str">
        <f>IFERROR(VLOOKUP(AthleteTable[[#This Row],[CARD '#]],codex483[],4,FALSE),"")</f>
        <v/>
      </c>
      <c r="V12" s="1">
        <f>VLOOKUP(U12,PointsTable[],2,FALSE)</f>
        <v>0</v>
      </c>
      <c r="W12" s="1" t="str">
        <f>IFERROR(VLOOKUP(AthleteTable[[#This Row],[CARD '#]],codex484[],5,FALSE),"")</f>
        <v/>
      </c>
      <c r="X12" s="1" t="str">
        <f>IFERROR(VLOOKUP(AthleteTable[[#This Row],[CARD '#]],codex484[],4,FALSE),"")</f>
        <v/>
      </c>
      <c r="Y12" s="1">
        <f>VLOOKUP(X12,PointsTable[],2,FALSE)</f>
        <v>0</v>
      </c>
      <c r="Z12" s="2" t="str">
        <f>IFERROR(VLOOKUP(AthleteTable[[#This Row],[CARD '#]],codex511[],5,FALSE),"")</f>
        <v/>
      </c>
      <c r="AA12" s="2" t="str">
        <f>IFERROR(VLOOKUP(AthleteTable[[#This Row],[CARD '#]],codex511[],4,FALSE),"")</f>
        <v/>
      </c>
      <c r="AB12" s="2">
        <f>VLOOKUP(AA12,PointsTable[],2,FALSE)</f>
        <v>0</v>
      </c>
      <c r="AC12" s="1" t="str">
        <f>IFERROR(VLOOKUP(AthleteTable[[#This Row],[CARD '#]],codex512[],5,FALSE),"")</f>
        <v/>
      </c>
      <c r="AD12" s="1" t="str">
        <f>IFERROR(VLOOKUP(AthleteTable[[#This Row],[CARD '#]],codex512[],4,FALSE),"")</f>
        <v/>
      </c>
      <c r="AE12" s="1">
        <f>VLOOKUP(AD12,PointsTable[],2,FALSE)</f>
        <v>0</v>
      </c>
      <c r="AF12" s="1" t="str">
        <f>IFERROR(VLOOKUP(AthleteTable[[#This Row],[CARD '#]],codex515[],5,FALSE),"")</f>
        <v/>
      </c>
      <c r="AG12" s="1" t="str">
        <f>IFERROR(VLOOKUP(AthleteTable[[#This Row],[CARD '#]],codex515[],4,FALSE),"")</f>
        <v/>
      </c>
      <c r="AH12" s="1">
        <f>VLOOKUP(AG12,PointsTable[],2,FALSE)</f>
        <v>0</v>
      </c>
      <c r="AI12" s="2" t="str">
        <f>IFERROR(VLOOKUP(AthleteTable[[#This Row],[CARD '#]],codex518[],5,FALSE),"")</f>
        <v/>
      </c>
      <c r="AJ12" s="2" t="str">
        <f>IFERROR(VLOOKUP(AthleteTable[[#This Row],[CARD '#]],codex518[],4,FALSE),"")</f>
        <v/>
      </c>
      <c r="AK12" s="2">
        <f>VLOOKUP(AJ12,PointsTable[],2,FALSE)</f>
        <v>0</v>
      </c>
      <c r="AL12" s="2" t="str">
        <f>IFERROR(VLOOKUP(AthleteTable[[#This Row],[CARD '#]],codex519[],5,FALSE),"")</f>
        <v/>
      </c>
      <c r="AM12" s="2" t="str">
        <f>IFERROR(VLOOKUP(AthleteTable[[#This Row],[CARD '#]],codex519[],4,FALSE),"")</f>
        <v/>
      </c>
      <c r="AN12" s="2">
        <f>VLOOKUP(AM12,PointsTable[],2,FALSE)</f>
        <v>0</v>
      </c>
      <c r="AO12" s="2">
        <f>IFERROR(VLOOKUP(AthleteTable[[#This Row],[CARD '#]],codex554[],5,FALSE),"")</f>
        <v>3</v>
      </c>
      <c r="AP12" s="2">
        <f>IFERROR(VLOOKUP(AthleteTable[[#This Row],[CARD '#]],codex554[],4,FALSE),"")</f>
        <v>3</v>
      </c>
      <c r="AQ12" s="2">
        <f>VLOOKUP(AP12,PointsTable[],2,FALSE)</f>
        <v>60</v>
      </c>
      <c r="AR12" s="2">
        <f>IFERROR(VLOOKUP(AthleteTable[[#This Row],[CARD '#]],codex557[],5,FALSE),"")</f>
        <v>4</v>
      </c>
      <c r="AS12" s="2">
        <f>IFERROR(VLOOKUP(AthleteTable[[#This Row],[CARD '#]],codex557[],4,FALSE),"")</f>
        <v>4</v>
      </c>
      <c r="AT12" s="2">
        <f>VLOOKUP(AS12,PointsTable[],2,FALSE)</f>
        <v>50</v>
      </c>
      <c r="AU12" s="2">
        <f>IFERROR(VLOOKUP(AthleteTable[[#This Row],[CARD '#]],codex558[],5,FALSE),"")</f>
        <v>4</v>
      </c>
      <c r="AV12" s="2">
        <f>IFERROR(VLOOKUP(AthleteTable[[#This Row],[CARD '#]],codex558[],4,FALSE),"")</f>
        <v>4</v>
      </c>
      <c r="AW12" s="2">
        <f>VLOOKUP(AV12,PointsTable[],2,FALSE)</f>
        <v>50</v>
      </c>
      <c r="AX12" s="1">
        <f>IFERROR(VLOOKUP(AthleteTable[[#This Row],[CARD '#]],codex559[],5,FALSE),"")</f>
        <v>6</v>
      </c>
      <c r="AY12" s="1">
        <f>IFERROR(VLOOKUP(AthleteTable[[#This Row],[CARD '#]],codex559[],4,FALSE),"")</f>
        <v>5</v>
      </c>
      <c r="AZ12" s="1">
        <f>VLOOKUP(AY12,PointsTable[],2,FALSE)</f>
        <v>45</v>
      </c>
      <c r="BA12" s="1">
        <f>IFERROR(VLOOKUP(AthleteTable[[#This Row],[CARD '#]],codex584[],5,FALSE),"")</f>
        <v>0</v>
      </c>
      <c r="BB12" s="1">
        <f>IFERROR(VLOOKUP(AthleteTable[[#This Row],[CARD '#]],codex584[],4,FALSE),"")</f>
        <v>0</v>
      </c>
      <c r="BC12" s="1">
        <f>VLOOKUP(BB12,PointsTable[],2,FALSE)</f>
        <v>0</v>
      </c>
      <c r="BD12" s="46">
        <f>IFERROR(VLOOKUP(AthleteTable[[#This Row],[CARD '#]],codex585[],5,FALSE),"")</f>
        <v>9</v>
      </c>
      <c r="BE12" s="46">
        <f>IFERROR(VLOOKUP(AthleteTable[[#This Row],[CARD '#]],codex585[],4,FALSE),"")</f>
        <v>4</v>
      </c>
      <c r="BF12" s="46">
        <f>VLOOKUP(BE12,PointsTable[],2,FALSE)</f>
        <v>50</v>
      </c>
      <c r="BG12" s="46" t="str">
        <f>IFERROR(VLOOKUP(AthleteTable[[#This Row],[CARD '#]],codex586[],5,FALSE),"")</f>
        <v/>
      </c>
      <c r="BH12" s="46" t="str">
        <f>IFERROR(VLOOKUP(AthleteTable[[#This Row],[CARD '#]],codex586[],4,FALSE),"")</f>
        <v/>
      </c>
      <c r="BI12" s="46">
        <f>VLOOKUP(BH12,PointsTable[],2,FALSE)</f>
        <v>0</v>
      </c>
      <c r="BJ12" s="42" t="str">
        <f>IFERROR(VLOOKUP(AthleteTable[[#This Row],[CARD '#]],codex587[],5,FALSE),"")</f>
        <v/>
      </c>
      <c r="BK12" s="42" t="str">
        <f>IFERROR(VLOOKUP(AthleteTable[[#This Row],[CARD '#]],codex587[],4,FALSE),"")</f>
        <v/>
      </c>
      <c r="BL12" s="42">
        <f>VLOOKUP(BK12,PointsTable[],2,FALSE)</f>
        <v>0</v>
      </c>
      <c r="BM12" s="42">
        <f>IFERROR(VLOOKUP(AthleteTable[[#This Row],[CARD '#]],codex588[],5,FALSE),"")</f>
        <v>14</v>
      </c>
      <c r="BN12" s="42">
        <f>IFERROR(VLOOKUP(AthleteTable[[#This Row],[CARD '#]],codex588[],4,FALSE),"")</f>
        <v>4</v>
      </c>
      <c r="BO12" s="42">
        <f>VLOOKUP(BN12,PointsTable[],2,FALSE)</f>
        <v>50</v>
      </c>
      <c r="BP12" s="42">
        <f>IFERROR(VLOOKUP(AthleteTable[[#This Row],[CARD '#]],codex589[],5,FALSE),"")</f>
        <v>10</v>
      </c>
      <c r="BQ12" s="42">
        <f>IFERROR(VLOOKUP(AthleteTable[[#This Row],[CARD '#]],codex589[],4,FALSE),"")</f>
        <v>4</v>
      </c>
      <c r="BR12" s="42">
        <f>VLOOKUP(BQ12,PointsTable[],2,FALSE)</f>
        <v>50</v>
      </c>
      <c r="BS12" s="1" t="str">
        <f>IFERROR(VLOOKUP(AthleteTable[[#This Row],[CARD '#]],codex590[],5,FALSE),"")</f>
        <v/>
      </c>
      <c r="BT12" s="1" t="str">
        <f>IFERROR(VLOOKUP(AthleteTable[[#This Row],[CARD '#]],codex590[],4,FALSE),"")</f>
        <v/>
      </c>
      <c r="BU12" s="1">
        <f>VLOOKUP(BT12,PointsTable[],2,FALSE)</f>
        <v>0</v>
      </c>
      <c r="BV12" s="1" t="str">
        <f>IFERROR(VLOOKUP(AthleteTable[[#This Row],[CARD '#]],codex591[],5,FALSE),"")</f>
        <v/>
      </c>
      <c r="BW12" s="1" t="str">
        <f>IFERROR(VLOOKUP(AthleteTable[[#This Row],[CARD '#]],codex591[],4,FALSE),"")</f>
        <v/>
      </c>
      <c r="BX12" s="1">
        <f>VLOOKUP(BW12,PointsTable[],2,FALSE)</f>
        <v>0</v>
      </c>
    </row>
    <row r="13" spans="1:76" s="2" customFormat="1" ht="14.45" customHeight="1" x14ac:dyDescent="0.25">
      <c r="A13" s="2">
        <v>9</v>
      </c>
      <c r="B13">
        <v>104590</v>
      </c>
      <c r="C13" t="s">
        <v>900</v>
      </c>
      <c r="D13" t="s">
        <v>901</v>
      </c>
      <c r="E13" t="s">
        <v>899</v>
      </c>
      <c r="F13">
        <v>1998</v>
      </c>
      <c r="G13" s="39">
        <f>SUM(J13,M13,P13,S13,V13,Y13,AB13,AE13,AH13,AK13,AN13,AQ13,AT13,AW13,AZ13,BC13,BF13,BI13,BL13,BO13,BR13,BU13,BX13)</f>
        <v>351</v>
      </c>
      <c r="H13" s="2">
        <f>IFERROR(VLOOKUP(AthleteTable[[#This Row],[CARD '#]],codex466[],5,FALSE),"")</f>
        <v>20</v>
      </c>
      <c r="I13" s="2">
        <f>IFERROR(VLOOKUP(AthleteTable[[#This Row],[CARD '#]],codex466[],4,FALSE),"")</f>
        <v>9</v>
      </c>
      <c r="J13" s="2">
        <f>VLOOKUP(I13,PointsTable[],2,FALSE)</f>
        <v>29</v>
      </c>
      <c r="K13" s="2">
        <f>IFERROR(VLOOKUP(AthleteTable[[#This Row],[CARD '#]],codex467[],5,FALSE),"")</f>
        <v>17</v>
      </c>
      <c r="L13" s="2">
        <f>IFERROR(VLOOKUP(AthleteTable[[#This Row],[CARD '#]],codex467[],4,FALSE),"")</f>
        <v>5</v>
      </c>
      <c r="M13" s="2">
        <f>VLOOKUP(L13,PointsTable[],2,FALSE)</f>
        <v>45</v>
      </c>
      <c r="N13" s="2">
        <f>IFERROR(VLOOKUP(AthleteTable[[#This Row],[CARD '#]],codex481[],5,FALSE),"")</f>
        <v>23</v>
      </c>
      <c r="O13" s="2">
        <f>IFERROR(VLOOKUP(AthleteTable[[#This Row],[CARD '#]],codex481[],4,FALSE),"")</f>
        <v>9</v>
      </c>
      <c r="P13" s="2">
        <f>VLOOKUP(O13,PointsTable[],2,FALSE)</f>
        <v>29</v>
      </c>
      <c r="Q13" s="2" t="str">
        <f>IFERROR(VLOOKUP(AthleteTable[[#This Row],[CARD '#]],codex482[],5,FALSE),"")</f>
        <v/>
      </c>
      <c r="R13" s="2">
        <f>IFERROR(VLOOKUP(AthleteTable[[#This Row],[CARD '#]],codex482[],4,FALSE),"")</f>
        <v>0</v>
      </c>
      <c r="S13" s="2">
        <f>VLOOKUP(R13,PointsTable[],2,FALSE)</f>
        <v>0</v>
      </c>
      <c r="T13" s="2" t="str">
        <f>IFERROR(VLOOKUP(AthleteTable[[#This Row],[CARD '#]],codex483[],5,FALSE),"")</f>
        <v/>
      </c>
      <c r="U13" s="2">
        <f>IFERROR(VLOOKUP(AthleteTable[[#This Row],[CARD '#]],codex483[],4,FALSE),"")</f>
        <v>0</v>
      </c>
      <c r="V13" s="2">
        <f>VLOOKUP(U13,PointsTable[],2,FALSE)</f>
        <v>0</v>
      </c>
      <c r="W13" s="2">
        <f>IFERROR(VLOOKUP(AthleteTable[[#This Row],[CARD '#]],codex484[],5,FALSE),"")</f>
        <v>50</v>
      </c>
      <c r="X13" s="2">
        <f>IFERROR(VLOOKUP(AthleteTable[[#This Row],[CARD '#]],codex484[],4,FALSE),"")</f>
        <v>18</v>
      </c>
      <c r="Y13" s="2">
        <f>VLOOKUP(X13,PointsTable[],2,FALSE)</f>
        <v>13</v>
      </c>
      <c r="Z13" s="2">
        <f>IFERROR(VLOOKUP(AthleteTable[[#This Row],[CARD '#]],codex511[],5,FALSE),"")</f>
        <v>14</v>
      </c>
      <c r="AA13" s="2">
        <f>IFERROR(VLOOKUP(AthleteTable[[#This Row],[CARD '#]],codex511[],4,FALSE),"")</f>
        <v>7</v>
      </c>
      <c r="AB13" s="2">
        <f>VLOOKUP(AA13,PointsTable[],2,FALSE)</f>
        <v>36</v>
      </c>
      <c r="AC13" s="2">
        <f>IFERROR(VLOOKUP(AthleteTable[[#This Row],[CARD '#]],codex512[],5,FALSE),"")</f>
        <v>13</v>
      </c>
      <c r="AD13" s="2">
        <f>IFERROR(VLOOKUP(AthleteTable[[#This Row],[CARD '#]],codex512[],4,FALSE),"")</f>
        <v>6</v>
      </c>
      <c r="AE13" s="2">
        <f>VLOOKUP(AD13,PointsTable[],2,FALSE)</f>
        <v>40</v>
      </c>
      <c r="AF13" s="2" t="str">
        <f>IFERROR(VLOOKUP(AthleteTable[[#This Row],[CARD '#]],codex515[],5,FALSE),"")</f>
        <v/>
      </c>
      <c r="AG13" s="2" t="str">
        <f>IFERROR(VLOOKUP(AthleteTable[[#This Row],[CARD '#]],codex515[],4,FALSE),"")</f>
        <v/>
      </c>
      <c r="AH13" s="2">
        <f>VLOOKUP(AG13,PointsTable[],2,FALSE)</f>
        <v>0</v>
      </c>
      <c r="AI13" s="2" t="str">
        <f>IFERROR(VLOOKUP(AthleteTable[[#This Row],[CARD '#]],codex518[],5,FALSE),"")</f>
        <v/>
      </c>
      <c r="AJ13" s="2" t="str">
        <f>IFERROR(VLOOKUP(AthleteTable[[#This Row],[CARD '#]],codex518[],4,FALSE),"")</f>
        <v/>
      </c>
      <c r="AK13" s="2">
        <f>VLOOKUP(AJ13,PointsTable[],2,FALSE)</f>
        <v>0</v>
      </c>
      <c r="AL13" s="2" t="str">
        <f>IFERROR(VLOOKUP(AthleteTable[[#This Row],[CARD '#]],codex519[],5,FALSE),"")</f>
        <v/>
      </c>
      <c r="AM13" s="2" t="str">
        <f>IFERROR(VLOOKUP(AthleteTable[[#This Row],[CARD '#]],codex519[],4,FALSE),"")</f>
        <v/>
      </c>
      <c r="AN13" s="2">
        <f>VLOOKUP(AM13,PointsTable[],2,FALSE)</f>
        <v>0</v>
      </c>
      <c r="AO13" s="2">
        <f>IFERROR(VLOOKUP(AthleteTable[[#This Row],[CARD '#]],codex554[],5,FALSE),"")</f>
        <v>11</v>
      </c>
      <c r="AP13" s="2">
        <f>IFERROR(VLOOKUP(AthleteTable[[#This Row],[CARD '#]],codex554[],4,FALSE),"")</f>
        <v>7</v>
      </c>
      <c r="AQ13" s="2">
        <f>VLOOKUP(AP13,PointsTable[],2,FALSE)</f>
        <v>36</v>
      </c>
      <c r="AR13" s="2" t="str">
        <f>IFERROR(VLOOKUP(AthleteTable[[#This Row],[CARD '#]],codex557[],5,FALSE),"")</f>
        <v/>
      </c>
      <c r="AS13" s="2">
        <f>IFERROR(VLOOKUP(AthleteTable[[#This Row],[CARD '#]],codex557[],4,FALSE),"")</f>
        <v>0</v>
      </c>
      <c r="AT13" s="2">
        <f>VLOOKUP(AS13,PointsTable[],2,FALSE)</f>
        <v>0</v>
      </c>
      <c r="AU13" s="2">
        <f>IFERROR(VLOOKUP(AthleteTable[[#This Row],[CARD '#]],codex558[],5,FALSE),"")</f>
        <v>18</v>
      </c>
      <c r="AV13" s="2">
        <f>IFERROR(VLOOKUP(AthleteTable[[#This Row],[CARD '#]],codex558[],4,FALSE),"")</f>
        <v>10</v>
      </c>
      <c r="AW13" s="2">
        <f>VLOOKUP(AV13,PointsTable[],2,FALSE)</f>
        <v>26</v>
      </c>
      <c r="AX13" s="2">
        <f>IFERROR(VLOOKUP(AthleteTable[[#This Row],[CARD '#]],codex559[],5,FALSE),"")</f>
        <v>12</v>
      </c>
      <c r="AY13" s="2">
        <f>IFERROR(VLOOKUP(AthleteTable[[#This Row],[CARD '#]],codex559[],4,FALSE),"")</f>
        <v>7</v>
      </c>
      <c r="AZ13" s="2">
        <f>VLOOKUP(AY13,PointsTable[],2,FALSE)</f>
        <v>36</v>
      </c>
      <c r="BA13" s="2">
        <f>IFERROR(VLOOKUP(AthleteTable[[#This Row],[CARD '#]],codex584[],5,FALSE),"")</f>
        <v>0</v>
      </c>
      <c r="BB13" s="2">
        <f>IFERROR(VLOOKUP(AthleteTable[[#This Row],[CARD '#]],codex584[],4,FALSE),"")</f>
        <v>0</v>
      </c>
      <c r="BC13" s="2">
        <f>VLOOKUP(BB13,PointsTable[],2,FALSE)</f>
        <v>0</v>
      </c>
      <c r="BD13" s="46">
        <f>IFERROR(VLOOKUP(AthleteTable[[#This Row],[CARD '#]],codex585[],5,FALSE),"")</f>
        <v>0</v>
      </c>
      <c r="BE13" s="46">
        <f>IFERROR(VLOOKUP(AthleteTable[[#This Row],[CARD '#]],codex585[],4,FALSE),"")</f>
        <v>0</v>
      </c>
      <c r="BF13" s="46">
        <f>VLOOKUP(BE13,PointsTable[],2,FALSE)</f>
        <v>0</v>
      </c>
      <c r="BG13" s="46" t="str">
        <f>IFERROR(VLOOKUP(AthleteTable[[#This Row],[CARD '#]],codex586[],5,FALSE),"")</f>
        <v/>
      </c>
      <c r="BH13" s="46" t="str">
        <f>IFERROR(VLOOKUP(AthleteTable[[#This Row],[CARD '#]],codex586[],4,FALSE),"")</f>
        <v/>
      </c>
      <c r="BI13" s="46">
        <f>VLOOKUP(BH13,PointsTable[],2,FALSE)</f>
        <v>0</v>
      </c>
      <c r="BJ13" s="46" t="str">
        <f>IFERROR(VLOOKUP(AthleteTable[[#This Row],[CARD '#]],codex587[],5,FALSE),"")</f>
        <v/>
      </c>
      <c r="BK13" s="46" t="str">
        <f>IFERROR(VLOOKUP(AthleteTable[[#This Row],[CARD '#]],codex587[],4,FALSE),"")</f>
        <v/>
      </c>
      <c r="BL13" s="46">
        <f>VLOOKUP(BK13,PointsTable[],2,FALSE)</f>
        <v>0</v>
      </c>
      <c r="BM13" s="46">
        <f>IFERROR(VLOOKUP(AthleteTable[[#This Row],[CARD '#]],codex588[],5,FALSE),"")</f>
        <v>43</v>
      </c>
      <c r="BN13" s="46">
        <f>IFERROR(VLOOKUP(AthleteTable[[#This Row],[CARD '#]],codex588[],4,FALSE),"")</f>
        <v>14</v>
      </c>
      <c r="BO13" s="46">
        <f>VLOOKUP(BN13,PointsTable[],2,FALSE)</f>
        <v>18</v>
      </c>
      <c r="BP13" s="46">
        <f>IFERROR(VLOOKUP(AthleteTable[[#This Row],[CARD '#]],codex589[],5,FALSE),"")</f>
        <v>42</v>
      </c>
      <c r="BQ13" s="46">
        <f>IFERROR(VLOOKUP(AthleteTable[[#This Row],[CARD '#]],codex589[],4,FALSE),"")</f>
        <v>15</v>
      </c>
      <c r="BR13" s="46">
        <f>VLOOKUP(BQ13,PointsTable[],2,FALSE)</f>
        <v>16</v>
      </c>
      <c r="BS13" s="2">
        <f>IFERROR(VLOOKUP(AthleteTable[[#This Row],[CARD '#]],codex590[],5,FALSE),"")</f>
        <v>25</v>
      </c>
      <c r="BT13" s="2">
        <f>IFERROR(VLOOKUP(AthleteTable[[#This Row],[CARD '#]],codex590[],4,FALSE),"")</f>
        <v>19</v>
      </c>
      <c r="BU13" s="2">
        <f>VLOOKUP(BT13,PointsTable[],2,FALSE)</f>
        <v>12</v>
      </c>
      <c r="BV13" s="2">
        <f>IFERROR(VLOOKUP(AthleteTable[[#This Row],[CARD '#]],codex591[],5,FALSE),"")</f>
        <v>26</v>
      </c>
      <c r="BW13" s="2">
        <f>IFERROR(VLOOKUP(AthleteTable[[#This Row],[CARD '#]],codex591[],4,FALSE),"")</f>
        <v>16</v>
      </c>
      <c r="BX13" s="2">
        <f>VLOOKUP(BW13,PointsTable[],2,FALSE)</f>
        <v>15</v>
      </c>
    </row>
    <row r="14" spans="1:76" s="2" customFormat="1" ht="14.45" customHeight="1" x14ac:dyDescent="0.25">
      <c r="A14" s="2">
        <v>10</v>
      </c>
      <c r="B14">
        <v>104044</v>
      </c>
      <c r="C14" t="s">
        <v>963</v>
      </c>
      <c r="D14" t="s">
        <v>962</v>
      </c>
      <c r="E14" t="s">
        <v>921</v>
      </c>
      <c r="F14">
        <v>1993</v>
      </c>
      <c r="G14" s="40">
        <f>SUM(J14,M14,P14,S14,V14,Y14,AB14,AE14,AH14,AK14,AN14,AQ14,AT14,AW14,AZ14,BC14,BF14,BI14,BL14,BO14,BR14,BU14,BX14)</f>
        <v>350</v>
      </c>
      <c r="H14" s="1" t="str">
        <f>IFERROR(VLOOKUP(AthleteTable[[#This Row],[CARD '#]],codex466[],5,FALSE),"")</f>
        <v/>
      </c>
      <c r="I14" s="1" t="str">
        <f>IFERROR(VLOOKUP(AthleteTable[[#This Row],[CARD '#]],codex466[],4,FALSE),"")</f>
        <v/>
      </c>
      <c r="J14" s="1">
        <f>VLOOKUP(I14,PointsTable[],2,FALSE)</f>
        <v>0</v>
      </c>
      <c r="K14" s="1" t="str">
        <f>IFERROR(VLOOKUP(AthleteTable[[#This Row],[CARD '#]],codex467[],5,FALSE),"")</f>
        <v/>
      </c>
      <c r="L14" s="1" t="str">
        <f>IFERROR(VLOOKUP(AthleteTable[[#This Row],[CARD '#]],codex467[],4,FALSE),"")</f>
        <v/>
      </c>
      <c r="M14" s="1">
        <f>VLOOKUP(L14,PointsTable[],2,FALSE)</f>
        <v>0</v>
      </c>
      <c r="N14" s="1">
        <f>IFERROR(VLOOKUP(AthleteTable[[#This Row],[CARD '#]],codex481[],5,FALSE),"")</f>
        <v>3</v>
      </c>
      <c r="O14" s="1">
        <f>IFERROR(VLOOKUP(AthleteTable[[#This Row],[CARD '#]],codex481[],4,FALSE),"")</f>
        <v>1</v>
      </c>
      <c r="P14" s="1">
        <f>VLOOKUP(O14,PointsTable[],2,FALSE)</f>
        <v>100</v>
      </c>
      <c r="Q14" s="1">
        <f>IFERROR(VLOOKUP(AthleteTable[[#This Row],[CARD '#]],codex482[],5,FALSE),"")</f>
        <v>2</v>
      </c>
      <c r="R14" s="1">
        <f>IFERROR(VLOOKUP(AthleteTable[[#This Row],[CARD '#]],codex482[],4,FALSE),"")</f>
        <v>1</v>
      </c>
      <c r="S14" s="1">
        <f>VLOOKUP(R14,PointsTable[],2,FALSE)</f>
        <v>100</v>
      </c>
      <c r="T14" s="1">
        <f>IFERROR(VLOOKUP(AthleteTable[[#This Row],[CARD '#]],codex483[],5,FALSE),"")</f>
        <v>2</v>
      </c>
      <c r="U14" s="1">
        <f>IFERROR(VLOOKUP(AthleteTable[[#This Row],[CARD '#]],codex483[],4,FALSE),"")</f>
        <v>1</v>
      </c>
      <c r="V14" s="1">
        <f>VLOOKUP(U14,PointsTable[],2,FALSE)</f>
        <v>100</v>
      </c>
      <c r="W14" s="2">
        <f>IFERROR(VLOOKUP(AthleteTable[[#This Row],[CARD '#]],codex484[],5,FALSE),"")</f>
        <v>9</v>
      </c>
      <c r="X14" s="2">
        <f>IFERROR(VLOOKUP(AthleteTable[[#This Row],[CARD '#]],codex484[],4,FALSE),"")</f>
        <v>4</v>
      </c>
      <c r="Y14" s="2">
        <f>VLOOKUP(X14,PointsTable[],2,FALSE)</f>
        <v>50</v>
      </c>
      <c r="Z14" s="2" t="str">
        <f>IFERROR(VLOOKUP(AthleteTable[[#This Row],[CARD '#]],codex511[],5,FALSE),"")</f>
        <v/>
      </c>
      <c r="AA14" s="2" t="str">
        <f>IFERROR(VLOOKUP(AthleteTable[[#This Row],[CARD '#]],codex511[],4,FALSE),"")</f>
        <v/>
      </c>
      <c r="AB14" s="2">
        <f>VLOOKUP(AA14,PointsTable[],2,FALSE)</f>
        <v>0</v>
      </c>
      <c r="AC14" s="1" t="str">
        <f>IFERROR(VLOOKUP(AthleteTable[[#This Row],[CARD '#]],codex512[],5,FALSE),"")</f>
        <v/>
      </c>
      <c r="AD14" s="1" t="str">
        <f>IFERROR(VLOOKUP(AthleteTable[[#This Row],[CARD '#]],codex512[],4,FALSE),"")</f>
        <v/>
      </c>
      <c r="AE14" s="1">
        <f>VLOOKUP(AD14,PointsTable[],2,FALSE)</f>
        <v>0</v>
      </c>
      <c r="AF14" s="1" t="str">
        <f>IFERROR(VLOOKUP(AthleteTable[[#This Row],[CARD '#]],codex515[],5,FALSE),"")</f>
        <v/>
      </c>
      <c r="AG14" s="1" t="str">
        <f>IFERROR(VLOOKUP(AthleteTable[[#This Row],[CARD '#]],codex515[],4,FALSE),"")</f>
        <v/>
      </c>
      <c r="AH14" s="1">
        <f>VLOOKUP(AG14,PointsTable[],2,FALSE)</f>
        <v>0</v>
      </c>
      <c r="AI14" s="2" t="str">
        <f>IFERROR(VLOOKUP(AthleteTable[[#This Row],[CARD '#]],codex518[],5,FALSE),"")</f>
        <v/>
      </c>
      <c r="AJ14" s="2" t="str">
        <f>IFERROR(VLOOKUP(AthleteTable[[#This Row],[CARD '#]],codex518[],4,FALSE),"")</f>
        <v/>
      </c>
      <c r="AK14" s="2">
        <f>VLOOKUP(AJ14,PointsTable[],2,FALSE)</f>
        <v>0</v>
      </c>
      <c r="AL14" s="2" t="str">
        <f>IFERROR(VLOOKUP(AthleteTable[[#This Row],[CARD '#]],codex519[],5,FALSE),"")</f>
        <v/>
      </c>
      <c r="AM14" s="2" t="str">
        <f>IFERROR(VLOOKUP(AthleteTable[[#This Row],[CARD '#]],codex519[],4,FALSE),"")</f>
        <v/>
      </c>
      <c r="AN14" s="2">
        <f>VLOOKUP(AM14,PointsTable[],2,FALSE)</f>
        <v>0</v>
      </c>
      <c r="AO14" s="2" t="str">
        <f>IFERROR(VLOOKUP(AthleteTable[[#This Row],[CARD '#]],codex554[],5,FALSE),"")</f>
        <v/>
      </c>
      <c r="AP14" s="2" t="str">
        <f>IFERROR(VLOOKUP(AthleteTable[[#This Row],[CARD '#]],codex554[],4,FALSE),"")</f>
        <v/>
      </c>
      <c r="AQ14" s="2">
        <f>VLOOKUP(AP14,PointsTable[],2,FALSE)</f>
        <v>0</v>
      </c>
      <c r="AR14" s="2" t="str">
        <f>IFERROR(VLOOKUP(AthleteTable[[#This Row],[CARD '#]],codex557[],5,FALSE),"")</f>
        <v/>
      </c>
      <c r="AS14" s="2" t="str">
        <f>IFERROR(VLOOKUP(AthleteTable[[#This Row],[CARD '#]],codex557[],4,FALSE),"")</f>
        <v/>
      </c>
      <c r="AT14" s="2">
        <f>VLOOKUP(AS14,PointsTable[],2,FALSE)</f>
        <v>0</v>
      </c>
      <c r="AU14" s="2" t="str">
        <f>IFERROR(VLOOKUP(AthleteTable[[#This Row],[CARD '#]],codex558[],5,FALSE),"")</f>
        <v/>
      </c>
      <c r="AV14" s="2" t="str">
        <f>IFERROR(VLOOKUP(AthleteTable[[#This Row],[CARD '#]],codex558[],4,FALSE),"")</f>
        <v/>
      </c>
      <c r="AW14" s="2">
        <f>VLOOKUP(AV14,PointsTable[],2,FALSE)</f>
        <v>0</v>
      </c>
      <c r="AX14" s="1" t="str">
        <f>IFERROR(VLOOKUP(AthleteTable[[#This Row],[CARD '#]],codex559[],5,FALSE),"")</f>
        <v/>
      </c>
      <c r="AY14" s="1" t="str">
        <f>IFERROR(VLOOKUP(AthleteTable[[#This Row],[CARD '#]],codex559[],4,FALSE),"")</f>
        <v/>
      </c>
      <c r="AZ14" s="1">
        <f>VLOOKUP(AY14,PointsTable[],2,FALSE)</f>
        <v>0</v>
      </c>
      <c r="BA14" s="1" t="str">
        <f>IFERROR(VLOOKUP(AthleteTable[[#This Row],[CARD '#]],codex584[],5,FALSE),"")</f>
        <v/>
      </c>
      <c r="BB14" s="1" t="str">
        <f>IFERROR(VLOOKUP(AthleteTable[[#This Row],[CARD '#]],codex584[],4,FALSE),"")</f>
        <v/>
      </c>
      <c r="BC14" s="1">
        <f>VLOOKUP(BB14,PointsTable[],2,FALSE)</f>
        <v>0</v>
      </c>
      <c r="BD14" s="46" t="str">
        <f>IFERROR(VLOOKUP(AthleteTable[[#This Row],[CARD '#]],codex585[],5,FALSE),"")</f>
        <v/>
      </c>
      <c r="BE14" s="46" t="str">
        <f>IFERROR(VLOOKUP(AthleteTable[[#This Row],[CARD '#]],codex585[],4,FALSE),"")</f>
        <v/>
      </c>
      <c r="BF14" s="46">
        <f>VLOOKUP(BE14,PointsTable[],2,FALSE)</f>
        <v>0</v>
      </c>
      <c r="BG14" s="46" t="str">
        <f>IFERROR(VLOOKUP(AthleteTable[[#This Row],[CARD '#]],codex586[],5,FALSE),"")</f>
        <v/>
      </c>
      <c r="BH14" s="46" t="str">
        <f>IFERROR(VLOOKUP(AthleteTable[[#This Row],[CARD '#]],codex586[],4,FALSE),"")</f>
        <v/>
      </c>
      <c r="BI14" s="46">
        <f>VLOOKUP(BH14,PointsTable[],2,FALSE)</f>
        <v>0</v>
      </c>
      <c r="BJ14" s="42" t="str">
        <f>IFERROR(VLOOKUP(AthleteTable[[#This Row],[CARD '#]],codex587[],5,FALSE),"")</f>
        <v/>
      </c>
      <c r="BK14" s="42" t="str">
        <f>IFERROR(VLOOKUP(AthleteTable[[#This Row],[CARD '#]],codex587[],4,FALSE),"")</f>
        <v/>
      </c>
      <c r="BL14" s="42">
        <f>VLOOKUP(BK14,PointsTable[],2,FALSE)</f>
        <v>0</v>
      </c>
      <c r="BM14" s="42" t="str">
        <f>IFERROR(VLOOKUP(AthleteTable[[#This Row],[CARD '#]],codex588[],5,FALSE),"")</f>
        <v/>
      </c>
      <c r="BN14" s="42" t="str">
        <f>IFERROR(VLOOKUP(AthleteTable[[#This Row],[CARD '#]],codex588[],4,FALSE),"")</f>
        <v/>
      </c>
      <c r="BO14" s="42">
        <f>VLOOKUP(BN14,PointsTable[],2,FALSE)</f>
        <v>0</v>
      </c>
      <c r="BP14" s="42" t="str">
        <f>IFERROR(VLOOKUP(AthleteTable[[#This Row],[CARD '#]],codex589[],5,FALSE),"")</f>
        <v/>
      </c>
      <c r="BQ14" s="42" t="str">
        <f>IFERROR(VLOOKUP(AthleteTable[[#This Row],[CARD '#]],codex589[],4,FALSE),"")</f>
        <v/>
      </c>
      <c r="BR14" s="42">
        <f>VLOOKUP(BQ14,PointsTable[],2,FALSE)</f>
        <v>0</v>
      </c>
      <c r="BS14" s="1" t="str">
        <f>IFERROR(VLOOKUP(AthleteTable[[#This Row],[CARD '#]],codex590[],5,FALSE),"")</f>
        <v/>
      </c>
      <c r="BT14" s="1" t="str">
        <f>IFERROR(VLOOKUP(AthleteTable[[#This Row],[CARD '#]],codex590[],4,FALSE),"")</f>
        <v/>
      </c>
      <c r="BU14" s="1">
        <f>VLOOKUP(BT14,PointsTable[],2,FALSE)</f>
        <v>0</v>
      </c>
      <c r="BV14" s="1" t="str">
        <f>IFERROR(VLOOKUP(AthleteTable[[#This Row],[CARD '#]],codex591[],5,FALSE),"")</f>
        <v/>
      </c>
      <c r="BW14" s="1" t="str">
        <f>IFERROR(VLOOKUP(AthleteTable[[#This Row],[CARD '#]],codex591[],4,FALSE),"")</f>
        <v/>
      </c>
      <c r="BX14" s="1">
        <f>VLOOKUP(BW14,PointsTable[],2,FALSE)</f>
        <v>0</v>
      </c>
    </row>
    <row r="15" spans="1:76" s="2" customFormat="1" ht="14.45" customHeight="1" x14ac:dyDescent="0.25">
      <c r="A15" s="2">
        <v>11</v>
      </c>
      <c r="B15">
        <v>104591</v>
      </c>
      <c r="C15" t="s">
        <v>902</v>
      </c>
      <c r="D15" t="s">
        <v>903</v>
      </c>
      <c r="E15" t="s">
        <v>894</v>
      </c>
      <c r="F15">
        <v>1998</v>
      </c>
      <c r="G15" s="39">
        <f>SUM(J15,M15,P15,S15,V15,Y15,AB15,AE15,AH15,AK15,AN15,AQ15,AT15,AW15,AZ15,BC15,BF15,BI15,BL15,BO15,BR15,BU15,BX15)</f>
        <v>331</v>
      </c>
      <c r="H15" s="2">
        <f>IFERROR(VLOOKUP(AthleteTable[[#This Row],[CARD '#]],codex466[],5,FALSE),"")</f>
        <v>0</v>
      </c>
      <c r="I15" s="2">
        <f>IFERROR(VLOOKUP(AthleteTable[[#This Row],[CARD '#]],codex466[],4,FALSE),"")</f>
        <v>0</v>
      </c>
      <c r="J15" s="2">
        <f>VLOOKUP(I15,PointsTable[],2,FALSE)</f>
        <v>0</v>
      </c>
      <c r="K15" s="2">
        <f>IFERROR(VLOOKUP(AthleteTable[[#This Row],[CARD '#]],codex467[],5,FALSE),"")</f>
        <v>20</v>
      </c>
      <c r="L15" s="2">
        <f>IFERROR(VLOOKUP(AthleteTable[[#This Row],[CARD '#]],codex467[],4,FALSE),"")</f>
        <v>8</v>
      </c>
      <c r="M15" s="2">
        <f>VLOOKUP(L15,PointsTable[],2,FALSE)</f>
        <v>32</v>
      </c>
      <c r="N15" s="2">
        <f>IFERROR(VLOOKUP(AthleteTable[[#This Row],[CARD '#]],codex481[],5,FALSE),"")</f>
        <v>0</v>
      </c>
      <c r="O15" s="2">
        <f>IFERROR(VLOOKUP(AthleteTable[[#This Row],[CARD '#]],codex481[],4,FALSE),"")</f>
        <v>0</v>
      </c>
      <c r="P15" s="2">
        <f>VLOOKUP(O15,PointsTable[],2,FALSE)</f>
        <v>0</v>
      </c>
      <c r="Q15" s="2">
        <f>IFERROR(VLOOKUP(AthleteTable[[#This Row],[CARD '#]],codex482[],5,FALSE),"")</f>
        <v>33</v>
      </c>
      <c r="R15" s="2">
        <f>IFERROR(VLOOKUP(AthleteTable[[#This Row],[CARD '#]],codex482[],4,FALSE),"")</f>
        <v>11</v>
      </c>
      <c r="S15" s="2">
        <f>VLOOKUP(R15,PointsTable[],2,FALSE)</f>
        <v>24</v>
      </c>
      <c r="T15" s="2">
        <f>IFERROR(VLOOKUP(AthleteTable[[#This Row],[CARD '#]],codex483[],5,FALSE),"")</f>
        <v>47</v>
      </c>
      <c r="U15" s="2">
        <f>IFERROR(VLOOKUP(AthleteTable[[#This Row],[CARD '#]],codex483[],4,FALSE),"")</f>
        <v>15</v>
      </c>
      <c r="V15" s="2">
        <f>VLOOKUP(U15,PointsTable[],2,FALSE)</f>
        <v>16</v>
      </c>
      <c r="W15" s="2">
        <f>IFERROR(VLOOKUP(AthleteTable[[#This Row],[CARD '#]],codex484[],5,FALSE),"")</f>
        <v>42</v>
      </c>
      <c r="X15" s="2">
        <f>IFERROR(VLOOKUP(AthleteTable[[#This Row],[CARD '#]],codex484[],4,FALSE),"")</f>
        <v>14</v>
      </c>
      <c r="Y15" s="2">
        <f>VLOOKUP(X15,PointsTable[],2,FALSE)</f>
        <v>18</v>
      </c>
      <c r="Z15" s="2">
        <f>IFERROR(VLOOKUP(AthleteTable[[#This Row],[CARD '#]],codex511[],5,FALSE),"")</f>
        <v>0</v>
      </c>
      <c r="AA15" s="2">
        <f>IFERROR(VLOOKUP(AthleteTable[[#This Row],[CARD '#]],codex511[],4,FALSE),"")</f>
        <v>0</v>
      </c>
      <c r="AB15" s="2">
        <f>VLOOKUP(AA15,PointsTable[],2,FALSE)</f>
        <v>0</v>
      </c>
      <c r="AC15" s="2">
        <f>IFERROR(VLOOKUP(AthleteTable[[#This Row],[CARD '#]],codex512[],5,FALSE),"")</f>
        <v>14</v>
      </c>
      <c r="AD15" s="2">
        <f>IFERROR(VLOOKUP(AthleteTable[[#This Row],[CARD '#]],codex512[],4,FALSE),"")</f>
        <v>7</v>
      </c>
      <c r="AE15" s="2">
        <f>VLOOKUP(AD15,PointsTable[],2,FALSE)</f>
        <v>36</v>
      </c>
      <c r="AF15" s="2" t="str">
        <f>IFERROR(VLOOKUP(AthleteTable[[#This Row],[CARD '#]],codex515[],5,FALSE),"")</f>
        <v/>
      </c>
      <c r="AG15" s="2" t="str">
        <f>IFERROR(VLOOKUP(AthleteTable[[#This Row],[CARD '#]],codex515[],4,FALSE),"")</f>
        <v/>
      </c>
      <c r="AH15" s="2">
        <f>VLOOKUP(AG15,PointsTable[],2,FALSE)</f>
        <v>0</v>
      </c>
      <c r="AI15" s="2" t="str">
        <f>IFERROR(VLOOKUP(AthleteTable[[#This Row],[CARD '#]],codex518[],5,FALSE),"")</f>
        <v/>
      </c>
      <c r="AJ15" s="2" t="str">
        <f>IFERROR(VLOOKUP(AthleteTable[[#This Row],[CARD '#]],codex518[],4,FALSE),"")</f>
        <v/>
      </c>
      <c r="AK15" s="2">
        <f>VLOOKUP(AJ15,PointsTable[],2,FALSE)</f>
        <v>0</v>
      </c>
      <c r="AL15" s="2" t="str">
        <f>IFERROR(VLOOKUP(AthleteTable[[#This Row],[CARD '#]],codex519[],5,FALSE),"")</f>
        <v/>
      </c>
      <c r="AM15" s="2" t="str">
        <f>IFERROR(VLOOKUP(AthleteTable[[#This Row],[CARD '#]],codex519[],4,FALSE),"")</f>
        <v/>
      </c>
      <c r="AN15" s="2">
        <f>VLOOKUP(AM15,PointsTable[],2,FALSE)</f>
        <v>0</v>
      </c>
      <c r="AO15" s="2">
        <f>IFERROR(VLOOKUP(AthleteTable[[#This Row],[CARD '#]],codex554[],5,FALSE),"")</f>
        <v>21</v>
      </c>
      <c r="AP15" s="2">
        <f>IFERROR(VLOOKUP(AthleteTable[[#This Row],[CARD '#]],codex554[],4,FALSE),"")</f>
        <v>14</v>
      </c>
      <c r="AQ15" s="2">
        <f>VLOOKUP(AP15,PointsTable[],2,FALSE)</f>
        <v>18</v>
      </c>
      <c r="AR15" s="2">
        <f>IFERROR(VLOOKUP(AthleteTable[[#This Row],[CARD '#]],codex557[],5,FALSE),"")</f>
        <v>0</v>
      </c>
      <c r="AS15" s="2">
        <f>IFERROR(VLOOKUP(AthleteTable[[#This Row],[CARD '#]],codex557[],4,FALSE),"")</f>
        <v>0</v>
      </c>
      <c r="AT15" s="2">
        <f>VLOOKUP(AS15,PointsTable[],2,FALSE)</f>
        <v>0</v>
      </c>
      <c r="AU15" s="2">
        <f>IFERROR(VLOOKUP(AthleteTable[[#This Row],[CARD '#]],codex558[],5,FALSE),"")</f>
        <v>35</v>
      </c>
      <c r="AV15" s="2">
        <f>IFERROR(VLOOKUP(AthleteTable[[#This Row],[CARD '#]],codex558[],4,FALSE),"")</f>
        <v>15</v>
      </c>
      <c r="AW15" s="2">
        <f>VLOOKUP(AV15,PointsTable[],2,FALSE)</f>
        <v>16</v>
      </c>
      <c r="AX15" s="2">
        <f>IFERROR(VLOOKUP(AthleteTable[[#This Row],[CARD '#]],codex559[],5,FALSE),"")</f>
        <v>23</v>
      </c>
      <c r="AY15" s="2">
        <f>IFERROR(VLOOKUP(AthleteTable[[#This Row],[CARD '#]],codex559[],4,FALSE),"")</f>
        <v>12</v>
      </c>
      <c r="AZ15" s="2">
        <f>VLOOKUP(AY15,PointsTable[],2,FALSE)</f>
        <v>22</v>
      </c>
      <c r="BA15" s="2">
        <f>IFERROR(VLOOKUP(AthleteTable[[#This Row],[CARD '#]],codex584[],5,FALSE),"")</f>
        <v>14</v>
      </c>
      <c r="BB15" s="2">
        <f>IFERROR(VLOOKUP(AthleteTable[[#This Row],[CARD '#]],codex584[],4,FALSE),"")</f>
        <v>5</v>
      </c>
      <c r="BC15" s="2">
        <f>VLOOKUP(BB15,PointsTable[],2,FALSE)</f>
        <v>45</v>
      </c>
      <c r="BD15" s="46">
        <f>IFERROR(VLOOKUP(AthleteTable[[#This Row],[CARD '#]],codex585[],5,FALSE),"")</f>
        <v>0</v>
      </c>
      <c r="BE15" s="46">
        <f>IFERROR(VLOOKUP(AthleteTable[[#This Row],[CARD '#]],codex585[],4,FALSE),"")</f>
        <v>0</v>
      </c>
      <c r="BF15" s="46">
        <f>VLOOKUP(BE15,PointsTable[],2,FALSE)</f>
        <v>0</v>
      </c>
      <c r="BG15" s="46" t="str">
        <f>IFERROR(VLOOKUP(AthleteTable[[#This Row],[CARD '#]],codex586[],5,FALSE),"")</f>
        <v/>
      </c>
      <c r="BH15" s="46" t="str">
        <f>IFERROR(VLOOKUP(AthleteTable[[#This Row],[CARD '#]],codex586[],4,FALSE),"")</f>
        <v/>
      </c>
      <c r="BI15" s="46">
        <f>VLOOKUP(BH15,PointsTable[],2,FALSE)</f>
        <v>0</v>
      </c>
      <c r="BJ15" s="46" t="str">
        <f>IFERROR(VLOOKUP(AthleteTable[[#This Row],[CARD '#]],codex587[],5,FALSE),"")</f>
        <v/>
      </c>
      <c r="BK15" s="46" t="str">
        <f>IFERROR(VLOOKUP(AthleteTable[[#This Row],[CARD '#]],codex587[],4,FALSE),"")</f>
        <v/>
      </c>
      <c r="BL15" s="46">
        <f>VLOOKUP(BK15,PointsTable[],2,FALSE)</f>
        <v>0</v>
      </c>
      <c r="BM15" s="46">
        <f>IFERROR(VLOOKUP(AthleteTable[[#This Row],[CARD '#]],codex588[],5,FALSE),"")</f>
        <v>40</v>
      </c>
      <c r="BN15" s="46">
        <f>IFERROR(VLOOKUP(AthleteTable[[#This Row],[CARD '#]],codex588[],4,FALSE),"")</f>
        <v>13</v>
      </c>
      <c r="BO15" s="46">
        <f>VLOOKUP(BN15,PointsTable[],2,FALSE)</f>
        <v>20</v>
      </c>
      <c r="BP15" s="46">
        <f>IFERROR(VLOOKUP(AthleteTable[[#This Row],[CARD '#]],codex589[],5,FALSE),"")</f>
        <v>34</v>
      </c>
      <c r="BQ15" s="46">
        <f>IFERROR(VLOOKUP(AthleteTable[[#This Row],[CARD '#]],codex589[],4,FALSE),"")</f>
        <v>12</v>
      </c>
      <c r="BR15" s="46">
        <f>VLOOKUP(BQ15,PointsTable[],2,FALSE)</f>
        <v>22</v>
      </c>
      <c r="BS15" s="2">
        <f>IFERROR(VLOOKUP(AthleteTable[[#This Row],[CARD '#]],codex590[],5,FALSE),"")</f>
        <v>17</v>
      </c>
      <c r="BT15" s="2">
        <f>IFERROR(VLOOKUP(AthleteTable[[#This Row],[CARD '#]],codex590[],4,FALSE),"")</f>
        <v>12</v>
      </c>
      <c r="BU15" s="2">
        <f>VLOOKUP(BT15,PointsTable[],2,FALSE)</f>
        <v>22</v>
      </c>
      <c r="BV15" s="2">
        <f>IFERROR(VLOOKUP(AthleteTable[[#This Row],[CARD '#]],codex591[],5,FALSE),"")</f>
        <v>12</v>
      </c>
      <c r="BW15" s="2">
        <f>IFERROR(VLOOKUP(AthleteTable[[#This Row],[CARD '#]],codex591[],4,FALSE),"")</f>
        <v>6</v>
      </c>
      <c r="BX15" s="2">
        <f>VLOOKUP(BW15,PointsTable[],2,FALSE)</f>
        <v>40</v>
      </c>
    </row>
    <row r="16" spans="1:76" s="2" customFormat="1" x14ac:dyDescent="0.25">
      <c r="A16" s="2">
        <v>12</v>
      </c>
      <c r="B16">
        <v>104581</v>
      </c>
      <c r="C16" t="s">
        <v>923</v>
      </c>
      <c r="D16" t="s">
        <v>924</v>
      </c>
      <c r="E16" t="s">
        <v>921</v>
      </c>
      <c r="F16">
        <v>1998</v>
      </c>
      <c r="G16" s="39">
        <f>SUM(J16,M16,P16,S16,V16,Y16,AB16,AE16,AH16,AK16,AN16,AQ16,AT16,AW16,AZ16,BC16,BF16,BI16,BL16,BO16,BR16,BU16,BX16)</f>
        <v>330</v>
      </c>
      <c r="H16" s="2">
        <f>IFERROR(VLOOKUP(AthleteTable[[#This Row],[CARD '#]],codex466[],5,FALSE),"")</f>
        <v>24</v>
      </c>
      <c r="I16" s="2">
        <f>IFERROR(VLOOKUP(AthleteTable[[#This Row],[CARD '#]],codex466[],4,FALSE),"")</f>
        <v>12</v>
      </c>
      <c r="J16" s="2">
        <f>VLOOKUP(I16,PointsTable[],2,FALSE)</f>
        <v>22</v>
      </c>
      <c r="K16" s="2">
        <f>IFERROR(VLOOKUP(AthleteTable[[#This Row],[CARD '#]],codex467[],5,FALSE),"")</f>
        <v>18</v>
      </c>
      <c r="L16" s="2">
        <f>IFERROR(VLOOKUP(AthleteTable[[#This Row],[CARD '#]],codex467[],4,FALSE),"")</f>
        <v>6</v>
      </c>
      <c r="M16" s="2">
        <f>VLOOKUP(L16,PointsTable[],2,FALSE)</f>
        <v>40</v>
      </c>
      <c r="N16" s="2">
        <f>IFERROR(VLOOKUP(AthleteTable[[#This Row],[CARD '#]],codex481[],5,FALSE),"")</f>
        <v>0</v>
      </c>
      <c r="O16" s="2">
        <f>IFERROR(VLOOKUP(AthleteTable[[#This Row],[CARD '#]],codex481[],4,FALSE),"")</f>
        <v>0</v>
      </c>
      <c r="P16" s="2">
        <f>VLOOKUP(O16,PointsTable[],2,FALSE)</f>
        <v>0</v>
      </c>
      <c r="Q16" s="2" t="str">
        <f>IFERROR(VLOOKUP(AthleteTable[[#This Row],[CARD '#]],codex482[],5,FALSE),"")</f>
        <v/>
      </c>
      <c r="R16" s="2">
        <f>IFERROR(VLOOKUP(AthleteTable[[#This Row],[CARD '#]],codex482[],4,FALSE),"")</f>
        <v>0</v>
      </c>
      <c r="S16" s="2">
        <f>VLOOKUP(R16,PointsTable[],2,FALSE)</f>
        <v>0</v>
      </c>
      <c r="T16" s="2">
        <f>IFERROR(VLOOKUP(AthleteTable[[#This Row],[CARD '#]],codex483[],5,FALSE),"")</f>
        <v>52</v>
      </c>
      <c r="U16" s="2">
        <f>IFERROR(VLOOKUP(AthleteTable[[#This Row],[CARD '#]],codex483[],4,FALSE),"")</f>
        <v>18</v>
      </c>
      <c r="V16" s="2">
        <f>VLOOKUP(U16,PointsTable[],2,FALSE)</f>
        <v>13</v>
      </c>
      <c r="W16" s="2">
        <f>IFERROR(VLOOKUP(AthleteTable[[#This Row],[CARD '#]],codex484[],5,FALSE),"")</f>
        <v>51</v>
      </c>
      <c r="X16" s="2">
        <f>IFERROR(VLOOKUP(AthleteTable[[#This Row],[CARD '#]],codex484[],4,FALSE),"")</f>
        <v>19</v>
      </c>
      <c r="Y16" s="2">
        <f>VLOOKUP(X16,PointsTable[],2,FALSE)</f>
        <v>12</v>
      </c>
      <c r="Z16" s="2">
        <f>IFERROR(VLOOKUP(AthleteTable[[#This Row],[CARD '#]],codex511[],5,FALSE),"")</f>
        <v>15</v>
      </c>
      <c r="AA16" s="2">
        <f>IFERROR(VLOOKUP(AthleteTable[[#This Row],[CARD '#]],codex511[],4,FALSE),"")</f>
        <v>8</v>
      </c>
      <c r="AB16" s="2">
        <f>VLOOKUP(AA16,PointsTable[],2,FALSE)</f>
        <v>32</v>
      </c>
      <c r="AC16" s="2">
        <f>IFERROR(VLOOKUP(AthleteTable[[#This Row],[CARD '#]],codex512[],5,FALSE),"")</f>
        <v>22</v>
      </c>
      <c r="AD16" s="2">
        <f>IFERROR(VLOOKUP(AthleteTable[[#This Row],[CARD '#]],codex512[],4,FALSE),"")</f>
        <v>12</v>
      </c>
      <c r="AE16" s="2">
        <f>VLOOKUP(AD16,PointsTable[],2,FALSE)</f>
        <v>22</v>
      </c>
      <c r="AF16" s="2" t="str">
        <f>IFERROR(VLOOKUP(AthleteTable[[#This Row],[CARD '#]],codex515[],5,FALSE),"")</f>
        <v/>
      </c>
      <c r="AG16" s="2" t="str">
        <f>IFERROR(VLOOKUP(AthleteTable[[#This Row],[CARD '#]],codex515[],4,FALSE),"")</f>
        <v/>
      </c>
      <c r="AH16" s="2">
        <f>VLOOKUP(AG16,PointsTable[],2,FALSE)</f>
        <v>0</v>
      </c>
      <c r="AI16" s="2" t="str">
        <f>IFERROR(VLOOKUP(AthleteTable[[#This Row],[CARD '#]],codex518[],5,FALSE),"")</f>
        <v/>
      </c>
      <c r="AJ16" s="2" t="str">
        <f>IFERROR(VLOOKUP(AthleteTable[[#This Row],[CARD '#]],codex518[],4,FALSE),"")</f>
        <v/>
      </c>
      <c r="AK16" s="2">
        <f>VLOOKUP(AJ16,PointsTable[],2,FALSE)</f>
        <v>0</v>
      </c>
      <c r="AL16" s="2" t="str">
        <f>IFERROR(VLOOKUP(AthleteTable[[#This Row],[CARD '#]],codex519[],5,FALSE),"")</f>
        <v/>
      </c>
      <c r="AM16" s="2" t="str">
        <f>IFERROR(VLOOKUP(AthleteTable[[#This Row],[CARD '#]],codex519[],4,FALSE),"")</f>
        <v/>
      </c>
      <c r="AN16" s="2">
        <f>VLOOKUP(AM16,PointsTable[],2,FALSE)</f>
        <v>0</v>
      </c>
      <c r="AO16" s="2">
        <f>IFERROR(VLOOKUP(AthleteTable[[#This Row],[CARD '#]],codex554[],5,FALSE),"")</f>
        <v>20</v>
      </c>
      <c r="AP16" s="2">
        <f>IFERROR(VLOOKUP(AthleteTable[[#This Row],[CARD '#]],codex554[],4,FALSE),"")</f>
        <v>13</v>
      </c>
      <c r="AQ16" s="2">
        <f>VLOOKUP(AP16,PointsTable[],2,FALSE)</f>
        <v>20</v>
      </c>
      <c r="AR16" s="2">
        <f>IFERROR(VLOOKUP(AthleteTable[[#This Row],[CARD '#]],codex557[],5,FALSE),"")</f>
        <v>19</v>
      </c>
      <c r="AS16" s="2">
        <f>IFERROR(VLOOKUP(AthleteTable[[#This Row],[CARD '#]],codex557[],4,FALSE),"")</f>
        <v>10</v>
      </c>
      <c r="AT16" s="2">
        <f>VLOOKUP(AS16,PointsTable[],2,FALSE)</f>
        <v>26</v>
      </c>
      <c r="AU16" s="2">
        <f>IFERROR(VLOOKUP(AthleteTable[[#This Row],[CARD '#]],codex558[],5,FALSE),"")</f>
        <v>0</v>
      </c>
      <c r="AV16" s="2">
        <f>IFERROR(VLOOKUP(AthleteTable[[#This Row],[CARD '#]],codex558[],4,FALSE),"")</f>
        <v>0</v>
      </c>
      <c r="AW16" s="2">
        <f>VLOOKUP(AV16,PointsTable[],2,FALSE)</f>
        <v>0</v>
      </c>
      <c r="AX16" s="2">
        <f>IFERROR(VLOOKUP(AthleteTable[[#This Row],[CARD '#]],codex559[],5,FALSE),"")</f>
        <v>36</v>
      </c>
      <c r="AY16" s="2">
        <f>IFERROR(VLOOKUP(AthleteTable[[#This Row],[CARD '#]],codex559[],4,FALSE),"")</f>
        <v>16</v>
      </c>
      <c r="AZ16" s="2">
        <f>VLOOKUP(AY16,PointsTable[],2,FALSE)</f>
        <v>15</v>
      </c>
      <c r="BA16" s="2">
        <f>IFERROR(VLOOKUP(AthleteTable[[#This Row],[CARD '#]],codex584[],5,FALSE),"")</f>
        <v>15</v>
      </c>
      <c r="BB16" s="2">
        <f>IFERROR(VLOOKUP(AthleteTable[[#This Row],[CARD '#]],codex584[],4,FALSE),"")</f>
        <v>6</v>
      </c>
      <c r="BC16" s="2">
        <f>VLOOKUP(BB16,PointsTable[],2,FALSE)</f>
        <v>40</v>
      </c>
      <c r="BD16" s="46" t="str">
        <f>IFERROR(VLOOKUP(AthleteTable[[#This Row],[CARD '#]],codex585[],5,FALSE),"")</f>
        <v/>
      </c>
      <c r="BE16" s="46" t="str">
        <f>IFERROR(VLOOKUP(AthleteTable[[#This Row],[CARD '#]],codex585[],4,FALSE),"")</f>
        <v/>
      </c>
      <c r="BF16" s="46">
        <f>VLOOKUP(BE16,PointsTable[],2,FALSE)</f>
        <v>0</v>
      </c>
      <c r="BG16" s="46" t="str">
        <f>IFERROR(VLOOKUP(AthleteTable[[#This Row],[CARD '#]],codex586[],5,FALSE),"")</f>
        <v/>
      </c>
      <c r="BH16" s="46" t="str">
        <f>IFERROR(VLOOKUP(AthleteTable[[#This Row],[CARD '#]],codex586[],4,FALSE),"")</f>
        <v/>
      </c>
      <c r="BI16" s="46">
        <f>VLOOKUP(BH16,PointsTable[],2,FALSE)</f>
        <v>0</v>
      </c>
      <c r="BJ16" s="46" t="str">
        <f>IFERROR(VLOOKUP(AthleteTable[[#This Row],[CARD '#]],codex587[],5,FALSE),"")</f>
        <v/>
      </c>
      <c r="BK16" s="46" t="str">
        <f>IFERROR(VLOOKUP(AthleteTable[[#This Row],[CARD '#]],codex587[],4,FALSE),"")</f>
        <v/>
      </c>
      <c r="BL16" s="46">
        <f>VLOOKUP(BK16,PointsTable[],2,FALSE)</f>
        <v>0</v>
      </c>
      <c r="BM16" s="46">
        <f>IFERROR(VLOOKUP(AthleteTable[[#This Row],[CARD '#]],codex588[],5,FALSE),"")</f>
        <v>42</v>
      </c>
      <c r="BN16" s="46">
        <f>IFERROR(VLOOKUP(AthleteTable[[#This Row],[CARD '#]],codex588[],4,FALSE),"")</f>
        <v>14</v>
      </c>
      <c r="BO16" s="46">
        <f>VLOOKUP(BN16,PointsTable[],2,FALSE)</f>
        <v>18</v>
      </c>
      <c r="BP16" s="46">
        <f>IFERROR(VLOOKUP(AthleteTable[[#This Row],[CARD '#]],codex589[],5,FALSE),"")</f>
        <v>41</v>
      </c>
      <c r="BQ16" s="46">
        <f>IFERROR(VLOOKUP(AthleteTable[[#This Row],[CARD '#]],codex589[],4,FALSE),"")</f>
        <v>14</v>
      </c>
      <c r="BR16" s="46">
        <f>VLOOKUP(BQ16,PointsTable[],2,FALSE)</f>
        <v>18</v>
      </c>
      <c r="BS16" s="2">
        <f>IFERROR(VLOOKUP(AthleteTable[[#This Row],[CARD '#]],codex590[],5,FALSE),"")</f>
        <v>12</v>
      </c>
      <c r="BT16" s="2">
        <f>IFERROR(VLOOKUP(AthleteTable[[#This Row],[CARD '#]],codex590[],4,FALSE),"")</f>
        <v>8</v>
      </c>
      <c r="BU16" s="2">
        <f>VLOOKUP(BT16,PointsTable[],2,FALSE)</f>
        <v>32</v>
      </c>
      <c r="BV16" s="2">
        <f>IFERROR(VLOOKUP(AthleteTable[[#This Row],[CARD '#]],codex591[],5,FALSE),"")</f>
        <v>22</v>
      </c>
      <c r="BW16" s="2">
        <f>IFERROR(VLOOKUP(AthleteTable[[#This Row],[CARD '#]],codex591[],4,FALSE),"")</f>
        <v>13</v>
      </c>
      <c r="BX16" s="2">
        <f>VLOOKUP(BW16,PointsTable[],2,FALSE)</f>
        <v>20</v>
      </c>
    </row>
    <row r="17" spans="1:76" s="2" customFormat="1" ht="14.45" customHeight="1" x14ac:dyDescent="0.25">
      <c r="A17" s="2">
        <v>13</v>
      </c>
      <c r="B17">
        <v>104347</v>
      </c>
      <c r="C17" t="s">
        <v>935</v>
      </c>
      <c r="D17" t="s">
        <v>936</v>
      </c>
      <c r="E17" t="s">
        <v>921</v>
      </c>
      <c r="F17">
        <v>1996</v>
      </c>
      <c r="G17" s="40">
        <f>SUM(J17,M17,P17,S17,V17,Y17,AB17,AE17,AH17,AK17,AN17,AQ17,AT17,AW17,AZ17,BC17,BF17,BI17,BL17,BO17,BR17,BU17,BX17)</f>
        <v>325</v>
      </c>
      <c r="H17" s="1" t="str">
        <f>IFERROR(VLOOKUP(AthleteTable[[#This Row],[CARD '#]],codex466[],5,FALSE),"")</f>
        <v/>
      </c>
      <c r="I17" s="1" t="str">
        <f>IFERROR(VLOOKUP(AthleteTable[[#This Row],[CARD '#]],codex466[],4,FALSE),"")</f>
        <v/>
      </c>
      <c r="J17" s="1">
        <f>VLOOKUP(I17,PointsTable[],2,FALSE)</f>
        <v>0</v>
      </c>
      <c r="K17" s="1" t="str">
        <f>IFERROR(VLOOKUP(AthleteTable[[#This Row],[CARD '#]],codex467[],5,FALSE),"")</f>
        <v/>
      </c>
      <c r="L17" s="1" t="str">
        <f>IFERROR(VLOOKUP(AthleteTable[[#This Row],[CARD '#]],codex467[],4,FALSE),"")</f>
        <v/>
      </c>
      <c r="M17" s="1">
        <f>VLOOKUP(L17,PointsTable[],2,FALSE)</f>
        <v>0</v>
      </c>
      <c r="N17" s="1" t="str">
        <f>IFERROR(VLOOKUP(AthleteTable[[#This Row],[CARD '#]],codex481[],5,FALSE),"")</f>
        <v/>
      </c>
      <c r="O17" s="1">
        <f>IFERROR(VLOOKUP(AthleteTable[[#This Row],[CARD '#]],codex481[],4,FALSE),"")</f>
        <v>0</v>
      </c>
      <c r="P17" s="1">
        <f>VLOOKUP(O17,PointsTable[],2,FALSE)</f>
        <v>0</v>
      </c>
      <c r="Q17" s="1">
        <f>IFERROR(VLOOKUP(AthleteTable[[#This Row],[CARD '#]],codex482[],5,FALSE),"")</f>
        <v>0</v>
      </c>
      <c r="R17" s="1">
        <f>IFERROR(VLOOKUP(AthleteTable[[#This Row],[CARD '#]],codex482[],4,FALSE),"")</f>
        <v>0</v>
      </c>
      <c r="S17" s="1">
        <f>VLOOKUP(R17,PointsTable[],2,FALSE)</f>
        <v>0</v>
      </c>
      <c r="T17" s="1">
        <f>IFERROR(VLOOKUP(AthleteTable[[#This Row],[CARD '#]],codex483[],5,FALSE),"")</f>
        <v>35</v>
      </c>
      <c r="U17" s="1">
        <f>IFERROR(VLOOKUP(AthleteTable[[#This Row],[CARD '#]],codex483[],4,FALSE),"")</f>
        <v>11</v>
      </c>
      <c r="V17" s="1">
        <f>VLOOKUP(U17,PointsTable[],2,FALSE)</f>
        <v>24</v>
      </c>
      <c r="W17" s="2">
        <f>IFERROR(VLOOKUP(AthleteTable[[#This Row],[CARD '#]],codex484[],5,FALSE),"")</f>
        <v>29</v>
      </c>
      <c r="X17" s="2">
        <f>IFERROR(VLOOKUP(AthleteTable[[#This Row],[CARD '#]],codex484[],4,FALSE),"")</f>
        <v>8</v>
      </c>
      <c r="Y17" s="2">
        <f>VLOOKUP(X17,PointsTable[],2,FALSE)</f>
        <v>32</v>
      </c>
      <c r="Z17" s="2">
        <f>IFERROR(VLOOKUP(AthleteTable[[#This Row],[CARD '#]],codex511[],5,FALSE),"")</f>
        <v>0</v>
      </c>
      <c r="AA17" s="2">
        <f>IFERROR(VLOOKUP(AthleteTable[[#This Row],[CARD '#]],codex511[],4,FALSE),"")</f>
        <v>0</v>
      </c>
      <c r="AB17" s="2">
        <f>VLOOKUP(AA17,PointsTable[],2,FALSE)</f>
        <v>0</v>
      </c>
      <c r="AC17" s="1">
        <f>IFERROR(VLOOKUP(AthleteTable[[#This Row],[CARD '#]],codex512[],5,FALSE),"")</f>
        <v>28</v>
      </c>
      <c r="AD17" s="1">
        <f>IFERROR(VLOOKUP(AthleteTable[[#This Row],[CARD '#]],codex512[],4,FALSE),"")</f>
        <v>14</v>
      </c>
      <c r="AE17" s="1">
        <f>VLOOKUP(AD17,PointsTable[],2,FALSE)</f>
        <v>18</v>
      </c>
      <c r="AF17" s="1" t="str">
        <f>IFERROR(VLOOKUP(AthleteTable[[#This Row],[CARD '#]],codex515[],5,FALSE),"")</f>
        <v/>
      </c>
      <c r="AG17" s="1" t="str">
        <f>IFERROR(VLOOKUP(AthleteTable[[#This Row],[CARD '#]],codex515[],4,FALSE),"")</f>
        <v/>
      </c>
      <c r="AH17" s="1">
        <f>VLOOKUP(AG17,PointsTable[],2,FALSE)</f>
        <v>0</v>
      </c>
      <c r="AI17" s="2" t="str">
        <f>IFERROR(VLOOKUP(AthleteTable[[#This Row],[CARD '#]],codex518[],5,FALSE),"")</f>
        <v/>
      </c>
      <c r="AJ17" s="2" t="str">
        <f>IFERROR(VLOOKUP(AthleteTable[[#This Row],[CARD '#]],codex518[],4,FALSE),"")</f>
        <v/>
      </c>
      <c r="AK17" s="2">
        <f>VLOOKUP(AJ17,PointsTable[],2,FALSE)</f>
        <v>0</v>
      </c>
      <c r="AL17" s="2" t="str">
        <f>IFERROR(VLOOKUP(AthleteTable[[#This Row],[CARD '#]],codex519[],5,FALSE),"")</f>
        <v/>
      </c>
      <c r="AM17" s="2" t="str">
        <f>IFERROR(VLOOKUP(AthleteTable[[#This Row],[CARD '#]],codex519[],4,FALSE),"")</f>
        <v/>
      </c>
      <c r="AN17" s="2">
        <f>VLOOKUP(AM17,PointsTable[],2,FALSE)</f>
        <v>0</v>
      </c>
      <c r="AO17" s="2">
        <f>IFERROR(VLOOKUP(AthleteTable[[#This Row],[CARD '#]],codex554[],5,FALSE),"")</f>
        <v>0</v>
      </c>
      <c r="AP17" s="2">
        <f>IFERROR(VLOOKUP(AthleteTable[[#This Row],[CARD '#]],codex554[],4,FALSE),"")</f>
        <v>0</v>
      </c>
      <c r="AQ17" s="2">
        <f>VLOOKUP(AP17,PointsTable[],2,FALSE)</f>
        <v>0</v>
      </c>
      <c r="AR17" s="2">
        <f>IFERROR(VLOOKUP(AthleteTable[[#This Row],[CARD '#]],codex557[],5,FALSE),"")</f>
        <v>9</v>
      </c>
      <c r="AS17" s="2">
        <f>IFERROR(VLOOKUP(AthleteTable[[#This Row],[CARD '#]],codex557[],4,FALSE),"")</f>
        <v>5</v>
      </c>
      <c r="AT17" s="2">
        <f>VLOOKUP(AS17,PointsTable[],2,FALSE)</f>
        <v>45</v>
      </c>
      <c r="AU17" s="2">
        <f>IFERROR(VLOOKUP(AthleteTable[[#This Row],[CARD '#]],codex558[],5,FALSE),"")</f>
        <v>9</v>
      </c>
      <c r="AV17" s="2">
        <f>IFERROR(VLOOKUP(AthleteTable[[#This Row],[CARD '#]],codex558[],4,FALSE),"")</f>
        <v>6</v>
      </c>
      <c r="AW17" s="2">
        <f>VLOOKUP(AV17,PointsTable[],2,FALSE)</f>
        <v>40</v>
      </c>
      <c r="AX17" s="1">
        <f>IFERROR(VLOOKUP(AthleteTable[[#This Row],[CARD '#]],codex559[],5,FALSE),"")</f>
        <v>3</v>
      </c>
      <c r="AY17" s="1">
        <f>IFERROR(VLOOKUP(AthleteTable[[#This Row],[CARD '#]],codex559[],4,FALSE),"")</f>
        <v>3</v>
      </c>
      <c r="AZ17" s="1">
        <f>VLOOKUP(AY17,PointsTable[],2,FALSE)</f>
        <v>60</v>
      </c>
      <c r="BA17" s="1">
        <f>IFERROR(VLOOKUP(AthleteTable[[#This Row],[CARD '#]],codex584[],5,FALSE),"")</f>
        <v>0</v>
      </c>
      <c r="BB17" s="1">
        <f>IFERROR(VLOOKUP(AthleteTable[[#This Row],[CARD '#]],codex584[],4,FALSE),"")</f>
        <v>0</v>
      </c>
      <c r="BC17" s="1">
        <f>VLOOKUP(BB17,PointsTable[],2,FALSE)</f>
        <v>0</v>
      </c>
      <c r="BD17" s="46">
        <f>IFERROR(VLOOKUP(AthleteTable[[#This Row],[CARD '#]],codex585[],5,FALSE),"")</f>
        <v>0</v>
      </c>
      <c r="BE17" s="46">
        <f>IFERROR(VLOOKUP(AthleteTable[[#This Row],[CARD '#]],codex585[],4,FALSE),"")</f>
        <v>0</v>
      </c>
      <c r="BF17" s="46">
        <f>VLOOKUP(BE17,PointsTable[],2,FALSE)</f>
        <v>0</v>
      </c>
      <c r="BG17" s="46" t="str">
        <f>IFERROR(VLOOKUP(AthleteTable[[#This Row],[CARD '#]],codex586[],5,FALSE),"")</f>
        <v/>
      </c>
      <c r="BH17" s="46" t="str">
        <f>IFERROR(VLOOKUP(AthleteTable[[#This Row],[CARD '#]],codex586[],4,FALSE),"")</f>
        <v/>
      </c>
      <c r="BI17" s="46">
        <f>VLOOKUP(BH17,PointsTable[],2,FALSE)</f>
        <v>0</v>
      </c>
      <c r="BJ17" s="42" t="str">
        <f>IFERROR(VLOOKUP(AthleteTable[[#This Row],[CARD '#]],codex587[],5,FALSE),"")</f>
        <v/>
      </c>
      <c r="BK17" s="42" t="str">
        <f>IFERROR(VLOOKUP(AthleteTable[[#This Row],[CARD '#]],codex587[],4,FALSE),"")</f>
        <v/>
      </c>
      <c r="BL17" s="42">
        <f>VLOOKUP(BK17,PointsTable[],2,FALSE)</f>
        <v>0</v>
      </c>
      <c r="BM17" s="42">
        <f>IFERROR(VLOOKUP(AthleteTable[[#This Row],[CARD '#]],codex588[],5,FALSE),"")</f>
        <v>27</v>
      </c>
      <c r="BN17" s="42">
        <f>IFERROR(VLOOKUP(AthleteTable[[#This Row],[CARD '#]],codex588[],4,FALSE),"")</f>
        <v>9</v>
      </c>
      <c r="BO17" s="42">
        <f>VLOOKUP(BN17,PointsTable[],2,FALSE)</f>
        <v>29</v>
      </c>
      <c r="BP17" s="42">
        <f>IFERROR(VLOOKUP(AthleteTable[[#This Row],[CARD '#]],codex589[],5,FALSE),"")</f>
        <v>24</v>
      </c>
      <c r="BQ17" s="42">
        <f>IFERROR(VLOOKUP(AthleteTable[[#This Row],[CARD '#]],codex589[],4,FALSE),"")</f>
        <v>9</v>
      </c>
      <c r="BR17" s="42">
        <f>VLOOKUP(BQ17,PointsTable[],2,FALSE)</f>
        <v>29</v>
      </c>
      <c r="BS17" s="1">
        <f>IFERROR(VLOOKUP(AthleteTable[[#This Row],[CARD '#]],codex590[],5,FALSE),"")</f>
        <v>15</v>
      </c>
      <c r="BT17" s="1">
        <f>IFERROR(VLOOKUP(AthleteTable[[#This Row],[CARD '#]],codex590[],4,FALSE),"")</f>
        <v>10</v>
      </c>
      <c r="BU17" s="1">
        <f>VLOOKUP(BT17,PointsTable[],2,FALSE)</f>
        <v>26</v>
      </c>
      <c r="BV17" s="1">
        <f>IFERROR(VLOOKUP(AthleteTable[[#This Row],[CARD '#]],codex591[],5,FALSE),"")</f>
        <v>21</v>
      </c>
      <c r="BW17" s="1">
        <f>IFERROR(VLOOKUP(AthleteTable[[#This Row],[CARD '#]],codex591[],4,FALSE),"")</f>
        <v>12</v>
      </c>
      <c r="BX17" s="1">
        <f>VLOOKUP(BW17,PointsTable[],2,FALSE)</f>
        <v>22</v>
      </c>
    </row>
    <row r="18" spans="1:76" s="2" customFormat="1" ht="14.45" customHeight="1" x14ac:dyDescent="0.25">
      <c r="A18" s="2">
        <v>14</v>
      </c>
      <c r="B18">
        <v>104277</v>
      </c>
      <c r="C18" t="s">
        <v>981</v>
      </c>
      <c r="D18" t="s">
        <v>982</v>
      </c>
      <c r="E18" t="s">
        <v>921</v>
      </c>
      <c r="F18">
        <v>1995</v>
      </c>
      <c r="G18" s="40">
        <f>SUM(J18,M18,P18,S18,V18,Y18,AB18,AE18,AH18,AK18,AN18,AQ18,AT18,AW18,AZ18,BC18,BF18,BI18,BL18,BO18,BR18,BU18,BX18)</f>
        <v>321</v>
      </c>
      <c r="H18" s="1" t="str">
        <f>IFERROR(VLOOKUP(AthleteTable[[#This Row],[CARD '#]],codex466[],5,FALSE),"")</f>
        <v/>
      </c>
      <c r="I18" s="1" t="str">
        <f>IFERROR(VLOOKUP(AthleteTable[[#This Row],[CARD '#]],codex466[],4,FALSE),"")</f>
        <v/>
      </c>
      <c r="J18" s="1">
        <f>VLOOKUP(I18,PointsTable[],2,FALSE)</f>
        <v>0</v>
      </c>
      <c r="K18" s="1" t="str">
        <f>IFERROR(VLOOKUP(AthleteTable[[#This Row],[CARD '#]],codex467[],5,FALSE),"")</f>
        <v/>
      </c>
      <c r="L18" s="1" t="str">
        <f>IFERROR(VLOOKUP(AthleteTable[[#This Row],[CARD '#]],codex467[],4,FALSE),"")</f>
        <v/>
      </c>
      <c r="M18" s="42">
        <f>VLOOKUP(L18,PointsTable[],2,FALSE)</f>
        <v>0</v>
      </c>
      <c r="N18" s="1" t="str">
        <f>IFERROR(VLOOKUP(AthleteTable[[#This Row],[CARD '#]],codex481[],5,FALSE),"")</f>
        <v/>
      </c>
      <c r="O18" s="1">
        <f>IFERROR(VLOOKUP(AthleteTable[[#This Row],[CARD '#]],codex481[],4,FALSE),"")</f>
        <v>0</v>
      </c>
      <c r="P18" s="1">
        <f>VLOOKUP(O18,PointsTable[],2,FALSE)</f>
        <v>0</v>
      </c>
      <c r="Q18" s="1">
        <f>IFERROR(VLOOKUP(AthleteTable[[#This Row],[CARD '#]],codex482[],5,FALSE),"")</f>
        <v>28</v>
      </c>
      <c r="R18" s="1">
        <f>IFERROR(VLOOKUP(AthleteTable[[#This Row],[CARD '#]],codex482[],4,FALSE),"")</f>
        <v>9</v>
      </c>
      <c r="S18" s="1">
        <f>VLOOKUP(R18,PointsTable[],2,FALSE)</f>
        <v>29</v>
      </c>
      <c r="T18" s="1">
        <f>IFERROR(VLOOKUP(AthleteTable[[#This Row],[CARD '#]],codex483[],5,FALSE),"")</f>
        <v>34</v>
      </c>
      <c r="U18" s="1">
        <f>IFERROR(VLOOKUP(AthleteTable[[#This Row],[CARD '#]],codex483[],4,FALSE),"")</f>
        <v>10</v>
      </c>
      <c r="V18" s="1">
        <f>VLOOKUP(U18,PointsTable[],2,FALSE)</f>
        <v>26</v>
      </c>
      <c r="W18" s="1">
        <f>IFERROR(VLOOKUP(AthleteTable[[#This Row],[CARD '#]],codex484[],5,FALSE),"")</f>
        <v>32</v>
      </c>
      <c r="X18" s="1">
        <f>IFERROR(VLOOKUP(AthleteTable[[#This Row],[CARD '#]],codex484[],4,FALSE),"")</f>
        <v>10</v>
      </c>
      <c r="Y18" s="1">
        <f>VLOOKUP(X18,PointsTable[],2,FALSE)</f>
        <v>26</v>
      </c>
      <c r="Z18" s="2">
        <f>IFERROR(VLOOKUP(AthleteTable[[#This Row],[CARD '#]],codex511[],5,FALSE),"")</f>
        <v>0</v>
      </c>
      <c r="AA18" s="2">
        <f>IFERROR(VLOOKUP(AthleteTable[[#This Row],[CARD '#]],codex511[],4,FALSE),"")</f>
        <v>0</v>
      </c>
      <c r="AB18" s="2">
        <f>VLOOKUP(AA18,PointsTable[],2,FALSE)</f>
        <v>0</v>
      </c>
      <c r="AC18" s="1">
        <f>IFERROR(VLOOKUP(AthleteTable[[#This Row],[CARD '#]],codex512[],5,FALSE),"")</f>
        <v>26</v>
      </c>
      <c r="AD18" s="1">
        <f>IFERROR(VLOOKUP(AthleteTable[[#This Row],[CARD '#]],codex512[],4,FALSE),"")</f>
        <v>13</v>
      </c>
      <c r="AE18" s="1">
        <f>VLOOKUP(AD18,PointsTable[],2,FALSE)</f>
        <v>20</v>
      </c>
      <c r="AF18" s="1" t="str">
        <f>IFERROR(VLOOKUP(AthleteTable[[#This Row],[CARD '#]],codex515[],5,FALSE),"")</f>
        <v/>
      </c>
      <c r="AG18" s="1" t="str">
        <f>IFERROR(VLOOKUP(AthleteTable[[#This Row],[CARD '#]],codex515[],4,FALSE),"")</f>
        <v/>
      </c>
      <c r="AH18" s="1">
        <f>VLOOKUP(AG18,PointsTable[],2,FALSE)</f>
        <v>0</v>
      </c>
      <c r="AI18" s="2" t="str">
        <f>IFERROR(VLOOKUP(AthleteTable[[#This Row],[CARD '#]],codex518[],5,FALSE),"")</f>
        <v/>
      </c>
      <c r="AJ18" s="2" t="str">
        <f>IFERROR(VLOOKUP(AthleteTable[[#This Row],[CARD '#]],codex518[],4,FALSE),"")</f>
        <v/>
      </c>
      <c r="AK18" s="2">
        <f>VLOOKUP(AJ18,PointsTable[],2,FALSE)</f>
        <v>0</v>
      </c>
      <c r="AL18" s="2" t="str">
        <f>IFERROR(VLOOKUP(AthleteTable[[#This Row],[CARD '#]],codex519[],5,FALSE),"")</f>
        <v/>
      </c>
      <c r="AM18" s="2" t="str">
        <f>IFERROR(VLOOKUP(AthleteTable[[#This Row],[CARD '#]],codex519[],4,FALSE),"")</f>
        <v/>
      </c>
      <c r="AN18" s="2">
        <f>VLOOKUP(AM18,PointsTable[],2,FALSE)</f>
        <v>0</v>
      </c>
      <c r="AO18" s="2">
        <f>IFERROR(VLOOKUP(AthleteTable[[#This Row],[CARD '#]],codex554[],5,FALSE),"")</f>
        <v>15</v>
      </c>
      <c r="AP18" s="2">
        <f>IFERROR(VLOOKUP(AthleteTable[[#This Row],[CARD '#]],codex554[],4,FALSE),"")</f>
        <v>10</v>
      </c>
      <c r="AQ18" s="2">
        <f>VLOOKUP(AP18,PointsTable[],2,FALSE)</f>
        <v>26</v>
      </c>
      <c r="AR18" s="2">
        <f>IFERROR(VLOOKUP(AthleteTable[[#This Row],[CARD '#]],codex557[],5,FALSE),"")</f>
        <v>11</v>
      </c>
      <c r="AS18" s="2">
        <f>IFERROR(VLOOKUP(AthleteTable[[#This Row],[CARD '#]],codex557[],4,FALSE),"")</f>
        <v>6</v>
      </c>
      <c r="AT18" s="2">
        <f>VLOOKUP(AS18,PointsTable[],2,FALSE)</f>
        <v>40</v>
      </c>
      <c r="AU18" s="2">
        <f>IFERROR(VLOOKUP(AthleteTable[[#This Row],[CARD '#]],codex558[],5,FALSE),"")</f>
        <v>8</v>
      </c>
      <c r="AV18" s="2">
        <f>IFERROR(VLOOKUP(AthleteTable[[#This Row],[CARD '#]],codex558[],4,FALSE),"")</f>
        <v>5</v>
      </c>
      <c r="AW18" s="2">
        <f>VLOOKUP(AV18,PointsTable[],2,FALSE)</f>
        <v>45</v>
      </c>
      <c r="AX18" s="1" t="str">
        <f>IFERROR(VLOOKUP(AthleteTable[[#This Row],[CARD '#]],codex559[],5,FALSE),"")</f>
        <v/>
      </c>
      <c r="AY18" s="1">
        <f>IFERROR(VLOOKUP(AthleteTable[[#This Row],[CARD '#]],codex559[],4,FALSE),"")</f>
        <v>0</v>
      </c>
      <c r="AZ18" s="1">
        <f>VLOOKUP(AY18,PointsTable[],2,FALSE)</f>
        <v>0</v>
      </c>
      <c r="BA18" s="1">
        <f>IFERROR(VLOOKUP(AthleteTable[[#This Row],[CARD '#]],codex584[],5,FALSE),"")</f>
        <v>0</v>
      </c>
      <c r="BB18" s="1">
        <f>IFERROR(VLOOKUP(AthleteTable[[#This Row],[CARD '#]],codex584[],4,FALSE),"")</f>
        <v>0</v>
      </c>
      <c r="BC18" s="1">
        <f>VLOOKUP(BB18,PointsTable[],2,FALSE)</f>
        <v>0</v>
      </c>
      <c r="BD18" s="46">
        <f>IFERROR(VLOOKUP(AthleteTable[[#This Row],[CARD '#]],codex585[],5,FALSE),"")</f>
        <v>0</v>
      </c>
      <c r="BE18" s="46">
        <f>IFERROR(VLOOKUP(AthleteTable[[#This Row],[CARD '#]],codex585[],4,FALSE),"")</f>
        <v>0</v>
      </c>
      <c r="BF18" s="46">
        <f>VLOOKUP(BE18,PointsTable[],2,FALSE)</f>
        <v>0</v>
      </c>
      <c r="BG18" s="46" t="str">
        <f>IFERROR(VLOOKUP(AthleteTable[[#This Row],[CARD '#]],codex586[],5,FALSE),"")</f>
        <v/>
      </c>
      <c r="BH18" s="46" t="str">
        <f>IFERROR(VLOOKUP(AthleteTable[[#This Row],[CARD '#]],codex586[],4,FALSE),"")</f>
        <v/>
      </c>
      <c r="BI18" s="46">
        <f>VLOOKUP(BH18,PointsTable[],2,FALSE)</f>
        <v>0</v>
      </c>
      <c r="BJ18" s="42" t="str">
        <f>IFERROR(VLOOKUP(AthleteTable[[#This Row],[CARD '#]],codex587[],5,FALSE),"")</f>
        <v/>
      </c>
      <c r="BK18" s="42" t="str">
        <f>IFERROR(VLOOKUP(AthleteTable[[#This Row],[CARD '#]],codex587[],4,FALSE),"")</f>
        <v/>
      </c>
      <c r="BL18" s="42">
        <f>VLOOKUP(BK18,PointsTable[],2,FALSE)</f>
        <v>0</v>
      </c>
      <c r="BM18" s="42">
        <f>IFERROR(VLOOKUP(AthleteTable[[#This Row],[CARD '#]],codex588[],5,FALSE),"")</f>
        <v>19</v>
      </c>
      <c r="BN18" s="42">
        <f>IFERROR(VLOOKUP(AthleteTable[[#This Row],[CARD '#]],codex588[],4,FALSE),"")</f>
        <v>6</v>
      </c>
      <c r="BO18" s="42">
        <f>VLOOKUP(BN18,PointsTable[],2,FALSE)</f>
        <v>40</v>
      </c>
      <c r="BP18" s="42">
        <f>IFERROR(VLOOKUP(AthleteTable[[#This Row],[CARD '#]],codex589[],5,FALSE),"")</f>
        <v>14</v>
      </c>
      <c r="BQ18" s="42">
        <f>IFERROR(VLOOKUP(AthleteTable[[#This Row],[CARD '#]],codex589[],4,FALSE),"")</f>
        <v>6</v>
      </c>
      <c r="BR18" s="42">
        <f>VLOOKUP(BQ18,PointsTable[],2,FALSE)</f>
        <v>40</v>
      </c>
      <c r="BS18" s="1">
        <f>IFERROR(VLOOKUP(AthleteTable[[#This Row],[CARD '#]],codex590[],5,FALSE),"")</f>
        <v>14</v>
      </c>
      <c r="BT18" s="1">
        <f>IFERROR(VLOOKUP(AthleteTable[[#This Row],[CARD '#]],codex590[],4,FALSE),"")</f>
        <v>9</v>
      </c>
      <c r="BU18" s="1">
        <f>VLOOKUP(BT18,PointsTable[],2,FALSE)</f>
        <v>29</v>
      </c>
      <c r="BV18" s="1">
        <f>IFERROR(VLOOKUP(AthleteTable[[#This Row],[CARD '#]],codex591[],5,FALSE),"")</f>
        <v>0</v>
      </c>
      <c r="BW18" s="1">
        <f>IFERROR(VLOOKUP(AthleteTable[[#This Row],[CARD '#]],codex591[],4,FALSE),"")</f>
        <v>0</v>
      </c>
      <c r="BX18" s="1">
        <f>VLOOKUP(BW18,PointsTable[],2,FALSE)</f>
        <v>0</v>
      </c>
    </row>
    <row r="19" spans="1:76" s="2" customFormat="1" ht="14.45" customHeight="1" x14ac:dyDescent="0.25">
      <c r="A19" s="2">
        <v>15</v>
      </c>
      <c r="B19">
        <v>103752</v>
      </c>
      <c r="C19" t="s">
        <v>988</v>
      </c>
      <c r="D19" t="s">
        <v>989</v>
      </c>
      <c r="E19" t="s">
        <v>889</v>
      </c>
      <c r="F19">
        <v>1991</v>
      </c>
      <c r="G19" s="40">
        <f>SUM(J19,M19,P19,S19,V19,Y19,AB19,AE19,AH19,AK19,AN19,AQ19,AT19,AW19,AZ19,BC19,BF19,BI19,BL19,BO19,BR19,BU19,BX19)</f>
        <v>320</v>
      </c>
      <c r="H19" s="1" t="str">
        <f>IFERROR(VLOOKUP(AthleteTable[[#This Row],[CARD '#]],codex466[],5,FALSE),"")</f>
        <v/>
      </c>
      <c r="I19" s="1" t="str">
        <f>IFERROR(VLOOKUP(AthleteTable[[#This Row],[CARD '#]],codex466[],4,FALSE),"")</f>
        <v/>
      </c>
      <c r="J19" s="1">
        <f>VLOOKUP(I19,PointsTable[],2,FALSE)</f>
        <v>0</v>
      </c>
      <c r="K19" s="1" t="str">
        <f>IFERROR(VLOOKUP(AthleteTable[[#This Row],[CARD '#]],codex467[],5,FALSE),"")</f>
        <v/>
      </c>
      <c r="L19" s="1" t="str">
        <f>IFERROR(VLOOKUP(AthleteTable[[#This Row],[CARD '#]],codex467[],4,FALSE),"")</f>
        <v/>
      </c>
      <c r="M19" s="1">
        <f>VLOOKUP(L19,PointsTable[],2,FALSE)</f>
        <v>0</v>
      </c>
      <c r="N19" s="1">
        <f>IFERROR(VLOOKUP(AthleteTable[[#This Row],[CARD '#]],codex481[],5,FALSE),"")</f>
        <v>5</v>
      </c>
      <c r="O19" s="1">
        <f>IFERROR(VLOOKUP(AthleteTable[[#This Row],[CARD '#]],codex481[],4,FALSE),"")</f>
        <v>3</v>
      </c>
      <c r="P19" s="1">
        <f>VLOOKUP(O19,PointsTable[],2,FALSE)</f>
        <v>60</v>
      </c>
      <c r="Q19" s="1">
        <f>IFERROR(VLOOKUP(AthleteTable[[#This Row],[CARD '#]],codex482[],5,FALSE),"")</f>
        <v>3</v>
      </c>
      <c r="R19" s="1">
        <f>IFERROR(VLOOKUP(AthleteTable[[#This Row],[CARD '#]],codex482[],4,FALSE),"")</f>
        <v>2</v>
      </c>
      <c r="S19" s="1">
        <f>VLOOKUP(R19,PointsTable[],2,FALSE)</f>
        <v>80</v>
      </c>
      <c r="T19" s="1">
        <f>IFERROR(VLOOKUP(AthleteTable[[#This Row],[CARD '#]],codex483[],5,FALSE),"")</f>
        <v>5</v>
      </c>
      <c r="U19" s="1">
        <f>IFERROR(VLOOKUP(AthleteTable[[#This Row],[CARD '#]],codex483[],4,FALSE),"")</f>
        <v>2</v>
      </c>
      <c r="V19" s="1">
        <f>VLOOKUP(U19,PointsTable[],2,FALSE)</f>
        <v>80</v>
      </c>
      <c r="W19" s="1">
        <f>IFERROR(VLOOKUP(AthleteTable[[#This Row],[CARD '#]],codex484[],5,FALSE),"")</f>
        <v>1</v>
      </c>
      <c r="X19" s="1">
        <f>IFERROR(VLOOKUP(AthleteTable[[#This Row],[CARD '#]],codex484[],4,FALSE),"")</f>
        <v>1</v>
      </c>
      <c r="Y19" s="1">
        <f>VLOOKUP(X19,PointsTable[],2,FALSE)</f>
        <v>100</v>
      </c>
      <c r="Z19" s="2" t="str">
        <f>IFERROR(VLOOKUP(AthleteTable[[#This Row],[CARD '#]],codex511[],5,FALSE),"")</f>
        <v/>
      </c>
      <c r="AA19" s="2" t="str">
        <f>IFERROR(VLOOKUP(AthleteTable[[#This Row],[CARD '#]],codex511[],4,FALSE),"")</f>
        <v/>
      </c>
      <c r="AB19" s="2">
        <f>VLOOKUP(AA19,PointsTable[],2,FALSE)</f>
        <v>0</v>
      </c>
      <c r="AC19" s="1" t="str">
        <f>IFERROR(VLOOKUP(AthleteTable[[#This Row],[CARD '#]],codex512[],5,FALSE),"")</f>
        <v/>
      </c>
      <c r="AD19" s="1" t="str">
        <f>IFERROR(VLOOKUP(AthleteTable[[#This Row],[CARD '#]],codex512[],4,FALSE),"")</f>
        <v/>
      </c>
      <c r="AE19" s="1">
        <f>VLOOKUP(AD19,PointsTable[],2,FALSE)</f>
        <v>0</v>
      </c>
      <c r="AF19" s="1" t="str">
        <f>IFERROR(VLOOKUP(AthleteTable[[#This Row],[CARD '#]],codex515[],5,FALSE),"")</f>
        <v/>
      </c>
      <c r="AG19" s="1" t="str">
        <f>IFERROR(VLOOKUP(AthleteTable[[#This Row],[CARD '#]],codex515[],4,FALSE),"")</f>
        <v/>
      </c>
      <c r="AH19" s="1">
        <f>VLOOKUP(AG19,PointsTable[],2,FALSE)</f>
        <v>0</v>
      </c>
      <c r="AI19" s="2" t="str">
        <f>IFERROR(VLOOKUP(AthleteTable[[#This Row],[CARD '#]],codex518[],5,FALSE),"")</f>
        <v/>
      </c>
      <c r="AJ19" s="2" t="str">
        <f>IFERROR(VLOOKUP(AthleteTable[[#This Row],[CARD '#]],codex518[],4,FALSE),"")</f>
        <v/>
      </c>
      <c r="AK19" s="2">
        <f>VLOOKUP(AJ19,PointsTable[],2,FALSE)</f>
        <v>0</v>
      </c>
      <c r="AL19" s="2" t="str">
        <f>IFERROR(VLOOKUP(AthleteTable[[#This Row],[CARD '#]],codex519[],5,FALSE),"")</f>
        <v/>
      </c>
      <c r="AM19" s="2" t="str">
        <f>IFERROR(VLOOKUP(AthleteTable[[#This Row],[CARD '#]],codex519[],4,FALSE),"")</f>
        <v/>
      </c>
      <c r="AN19" s="2">
        <f>VLOOKUP(AM19,PointsTable[],2,FALSE)</f>
        <v>0</v>
      </c>
      <c r="AO19" s="2" t="str">
        <f>IFERROR(VLOOKUP(AthleteTable[[#This Row],[CARD '#]],codex554[],5,FALSE),"")</f>
        <v/>
      </c>
      <c r="AP19" s="2" t="str">
        <f>IFERROR(VLOOKUP(AthleteTable[[#This Row],[CARD '#]],codex554[],4,FALSE),"")</f>
        <v/>
      </c>
      <c r="AQ19" s="2">
        <f>VLOOKUP(AP19,PointsTable[],2,FALSE)</f>
        <v>0</v>
      </c>
      <c r="AR19" s="2" t="str">
        <f>IFERROR(VLOOKUP(AthleteTable[[#This Row],[CARD '#]],codex557[],5,FALSE),"")</f>
        <v/>
      </c>
      <c r="AS19" s="2" t="str">
        <f>IFERROR(VLOOKUP(AthleteTable[[#This Row],[CARD '#]],codex557[],4,FALSE),"")</f>
        <v/>
      </c>
      <c r="AT19" s="2">
        <f>VLOOKUP(AS19,PointsTable[],2,FALSE)</f>
        <v>0</v>
      </c>
      <c r="AU19" s="2" t="str">
        <f>IFERROR(VLOOKUP(AthleteTable[[#This Row],[CARD '#]],codex558[],5,FALSE),"")</f>
        <v/>
      </c>
      <c r="AV19" s="2" t="str">
        <f>IFERROR(VLOOKUP(AthleteTable[[#This Row],[CARD '#]],codex558[],4,FALSE),"")</f>
        <v/>
      </c>
      <c r="AW19" s="2">
        <f>VLOOKUP(AV19,PointsTable[],2,FALSE)</f>
        <v>0</v>
      </c>
      <c r="AX19" s="1" t="str">
        <f>IFERROR(VLOOKUP(AthleteTable[[#This Row],[CARD '#]],codex559[],5,FALSE),"")</f>
        <v/>
      </c>
      <c r="AY19" s="1" t="str">
        <f>IFERROR(VLOOKUP(AthleteTable[[#This Row],[CARD '#]],codex559[],4,FALSE),"")</f>
        <v/>
      </c>
      <c r="AZ19" s="1">
        <f>VLOOKUP(AY19,PointsTable[],2,FALSE)</f>
        <v>0</v>
      </c>
      <c r="BA19" s="1" t="str">
        <f>IFERROR(VLOOKUP(AthleteTable[[#This Row],[CARD '#]],codex584[],5,FALSE),"")</f>
        <v/>
      </c>
      <c r="BB19" s="1" t="str">
        <f>IFERROR(VLOOKUP(AthleteTable[[#This Row],[CARD '#]],codex584[],4,FALSE),"")</f>
        <v/>
      </c>
      <c r="BC19" s="1">
        <f>VLOOKUP(BB19,PointsTable[],2,FALSE)</f>
        <v>0</v>
      </c>
      <c r="BD19" s="46" t="str">
        <f>IFERROR(VLOOKUP(AthleteTable[[#This Row],[CARD '#]],codex585[],5,FALSE),"")</f>
        <v/>
      </c>
      <c r="BE19" s="46" t="str">
        <f>IFERROR(VLOOKUP(AthleteTable[[#This Row],[CARD '#]],codex585[],4,FALSE),"")</f>
        <v/>
      </c>
      <c r="BF19" s="46">
        <f>VLOOKUP(BE19,PointsTable[],2,FALSE)</f>
        <v>0</v>
      </c>
      <c r="BG19" s="46" t="str">
        <f>IFERROR(VLOOKUP(AthleteTable[[#This Row],[CARD '#]],codex586[],5,FALSE),"")</f>
        <v/>
      </c>
      <c r="BH19" s="46" t="str">
        <f>IFERROR(VLOOKUP(AthleteTable[[#This Row],[CARD '#]],codex586[],4,FALSE),"")</f>
        <v/>
      </c>
      <c r="BI19" s="46">
        <f>VLOOKUP(BH19,PointsTable[],2,FALSE)</f>
        <v>0</v>
      </c>
      <c r="BJ19" s="42" t="str">
        <f>IFERROR(VLOOKUP(AthleteTable[[#This Row],[CARD '#]],codex587[],5,FALSE),"")</f>
        <v/>
      </c>
      <c r="BK19" s="42" t="str">
        <f>IFERROR(VLOOKUP(AthleteTable[[#This Row],[CARD '#]],codex587[],4,FALSE),"")</f>
        <v/>
      </c>
      <c r="BL19" s="42">
        <f>VLOOKUP(BK19,PointsTable[],2,FALSE)</f>
        <v>0</v>
      </c>
      <c r="BM19" s="42" t="str">
        <f>IFERROR(VLOOKUP(AthleteTable[[#This Row],[CARD '#]],codex588[],5,FALSE),"")</f>
        <v/>
      </c>
      <c r="BN19" s="42" t="str">
        <f>IFERROR(VLOOKUP(AthleteTable[[#This Row],[CARD '#]],codex588[],4,FALSE),"")</f>
        <v/>
      </c>
      <c r="BO19" s="42">
        <f>VLOOKUP(BN19,PointsTable[],2,FALSE)</f>
        <v>0</v>
      </c>
      <c r="BP19" s="42" t="str">
        <f>IFERROR(VLOOKUP(AthleteTable[[#This Row],[CARD '#]],codex589[],5,FALSE),"")</f>
        <v/>
      </c>
      <c r="BQ19" s="42" t="str">
        <f>IFERROR(VLOOKUP(AthleteTable[[#This Row],[CARD '#]],codex589[],4,FALSE),"")</f>
        <v/>
      </c>
      <c r="BR19" s="42">
        <f>VLOOKUP(BQ19,PointsTable[],2,FALSE)</f>
        <v>0</v>
      </c>
      <c r="BS19" s="1" t="str">
        <f>IFERROR(VLOOKUP(AthleteTable[[#This Row],[CARD '#]],codex590[],5,FALSE),"")</f>
        <v/>
      </c>
      <c r="BT19" s="1" t="str">
        <f>IFERROR(VLOOKUP(AthleteTable[[#This Row],[CARD '#]],codex590[],4,FALSE),"")</f>
        <v/>
      </c>
      <c r="BU19" s="1">
        <f>VLOOKUP(BT19,PointsTable[],2,FALSE)</f>
        <v>0</v>
      </c>
      <c r="BV19" s="1" t="str">
        <f>IFERROR(VLOOKUP(AthleteTable[[#This Row],[CARD '#]],codex591[],5,FALSE),"")</f>
        <v/>
      </c>
      <c r="BW19" s="1" t="str">
        <f>IFERROR(VLOOKUP(AthleteTable[[#This Row],[CARD '#]],codex591[],4,FALSE),"")</f>
        <v/>
      </c>
      <c r="BX19" s="1">
        <f>VLOOKUP(BW19,PointsTable[],2,FALSE)</f>
        <v>0</v>
      </c>
    </row>
    <row r="20" spans="1:76" s="2" customFormat="1" ht="14.45" customHeight="1" x14ac:dyDescent="0.25">
      <c r="A20" s="2">
        <v>16</v>
      </c>
      <c r="B20">
        <v>104459</v>
      </c>
      <c r="C20" t="s">
        <v>887</v>
      </c>
      <c r="D20" t="s">
        <v>888</v>
      </c>
      <c r="E20" t="s">
        <v>889</v>
      </c>
      <c r="F20">
        <v>1997</v>
      </c>
      <c r="G20" s="39">
        <f>SUM(J20,M20,P20,S20,V20,Y20,AB20,AE20,AH20,AK20,AN20,AQ20,AT20,AW20,AZ20,BC20,BF20,BI20,BL20,BO20,BR20,BU20,BX20)</f>
        <v>302</v>
      </c>
      <c r="H20" s="2">
        <f>IFERROR(VLOOKUP(AthleteTable[[#This Row],[CARD '#]],codex466[],5,FALSE),"")</f>
        <v>28</v>
      </c>
      <c r="I20" s="2">
        <f>IFERROR(VLOOKUP(AthleteTable[[#This Row],[CARD '#]],codex466[],4,FALSE),"")</f>
        <v>15</v>
      </c>
      <c r="J20" s="2">
        <f>VLOOKUP(I20,PointsTable[],2,FALSE)</f>
        <v>16</v>
      </c>
      <c r="K20" s="2">
        <f>IFERROR(VLOOKUP(AthleteTable[[#This Row],[CARD '#]],codex467[],5,FALSE),"")</f>
        <v>0</v>
      </c>
      <c r="L20" s="2">
        <f>IFERROR(VLOOKUP(AthleteTable[[#This Row],[CARD '#]],codex467[],4,FALSE),"")</f>
        <v>0</v>
      </c>
      <c r="M20" s="2">
        <f>VLOOKUP(L20,PointsTable[],2,FALSE)</f>
        <v>0</v>
      </c>
      <c r="N20" s="2">
        <f>IFERROR(VLOOKUP(AthleteTable[[#This Row],[CARD '#]],codex481[],5,FALSE),"")</f>
        <v>34</v>
      </c>
      <c r="O20" s="2">
        <f>IFERROR(VLOOKUP(AthleteTable[[#This Row],[CARD '#]],codex481[],4,FALSE),"")</f>
        <v>11</v>
      </c>
      <c r="P20" s="2">
        <f>VLOOKUP(O20,PointsTable[],2,FALSE)</f>
        <v>24</v>
      </c>
      <c r="Q20" s="2">
        <f>IFERROR(VLOOKUP(AthleteTable[[#This Row],[CARD '#]],codex482[],5,FALSE),"")</f>
        <v>36</v>
      </c>
      <c r="R20" s="2">
        <f>IFERROR(VLOOKUP(AthleteTable[[#This Row],[CARD '#]],codex482[],4,FALSE),"")</f>
        <v>12</v>
      </c>
      <c r="S20" s="2">
        <f>VLOOKUP(R20,PointsTable[],2,FALSE)</f>
        <v>22</v>
      </c>
      <c r="T20" s="2">
        <f>IFERROR(VLOOKUP(AthleteTable[[#This Row],[CARD '#]],codex483[],5,FALSE),"")</f>
        <v>49</v>
      </c>
      <c r="U20" s="2">
        <f>IFERROR(VLOOKUP(AthleteTable[[#This Row],[CARD '#]],codex483[],4,FALSE),"")</f>
        <v>16</v>
      </c>
      <c r="V20" s="2">
        <f>VLOOKUP(U20,PointsTable[],2,FALSE)</f>
        <v>15</v>
      </c>
      <c r="W20" s="2">
        <f>IFERROR(VLOOKUP(AthleteTable[[#This Row],[CARD '#]],codex484[],5,FALSE),"")</f>
        <v>44</v>
      </c>
      <c r="X20" s="2">
        <f>IFERROR(VLOOKUP(AthleteTable[[#This Row],[CARD '#]],codex484[],4,FALSE),"")</f>
        <v>15</v>
      </c>
      <c r="Y20" s="2">
        <f>VLOOKUP(X20,PointsTable[],2,FALSE)</f>
        <v>16</v>
      </c>
      <c r="Z20" s="2">
        <f>IFERROR(VLOOKUP(AthleteTable[[#This Row],[CARD '#]],codex511[],5,FALSE),"")</f>
        <v>19</v>
      </c>
      <c r="AA20" s="2">
        <f>IFERROR(VLOOKUP(AthleteTable[[#This Row],[CARD '#]],codex511[],4,FALSE),"")</f>
        <v>10</v>
      </c>
      <c r="AB20" s="2">
        <f>VLOOKUP(AA20,PointsTable[],2,FALSE)</f>
        <v>26</v>
      </c>
      <c r="AC20" s="2">
        <f>IFERROR(VLOOKUP(AthleteTable[[#This Row],[CARD '#]],codex512[],5,FALSE),"")</f>
        <v>38</v>
      </c>
      <c r="AD20" s="2">
        <f>IFERROR(VLOOKUP(AthleteTable[[#This Row],[CARD '#]],codex512[],4,FALSE),"")</f>
        <v>19</v>
      </c>
      <c r="AE20" s="2">
        <f>VLOOKUP(AD20,PointsTable[],2,FALSE)</f>
        <v>12</v>
      </c>
      <c r="AF20" s="2" t="str">
        <f>IFERROR(VLOOKUP(AthleteTable[[#This Row],[CARD '#]],codex515[],5,FALSE),"")</f>
        <v/>
      </c>
      <c r="AG20" s="2" t="str">
        <f>IFERROR(VLOOKUP(AthleteTable[[#This Row],[CARD '#]],codex515[],4,FALSE),"")</f>
        <v/>
      </c>
      <c r="AH20" s="2">
        <f>VLOOKUP(AG20,PointsTable[],2,FALSE)</f>
        <v>0</v>
      </c>
      <c r="AI20" s="2" t="str">
        <f>IFERROR(VLOOKUP(AthleteTable[[#This Row],[CARD '#]],codex518[],5,FALSE),"")</f>
        <v/>
      </c>
      <c r="AJ20" s="2" t="str">
        <f>IFERROR(VLOOKUP(AthleteTable[[#This Row],[CARD '#]],codex518[],4,FALSE),"")</f>
        <v/>
      </c>
      <c r="AK20" s="2">
        <f>VLOOKUP(AJ20,PointsTable[],2,FALSE)</f>
        <v>0</v>
      </c>
      <c r="AL20" s="2" t="str">
        <f>IFERROR(VLOOKUP(AthleteTable[[#This Row],[CARD '#]],codex519[],5,FALSE),"")</f>
        <v/>
      </c>
      <c r="AM20" s="2" t="str">
        <f>IFERROR(VLOOKUP(AthleteTable[[#This Row],[CARD '#]],codex519[],4,FALSE),"")</f>
        <v/>
      </c>
      <c r="AN20" s="2">
        <f>VLOOKUP(AM20,PointsTable[],2,FALSE)</f>
        <v>0</v>
      </c>
      <c r="AO20" s="2">
        <f>IFERROR(VLOOKUP(AthleteTable[[#This Row],[CARD '#]],codex554[],5,FALSE),"")</f>
        <v>23</v>
      </c>
      <c r="AP20" s="2">
        <f>IFERROR(VLOOKUP(AthleteTable[[#This Row],[CARD '#]],codex554[],4,FALSE),"")</f>
        <v>15</v>
      </c>
      <c r="AQ20" s="2">
        <f>VLOOKUP(AP20,PointsTable[],2,FALSE)</f>
        <v>16</v>
      </c>
      <c r="AR20" s="2">
        <f>IFERROR(VLOOKUP(AthleteTable[[#This Row],[CARD '#]],codex557[],5,FALSE),"")</f>
        <v>17</v>
      </c>
      <c r="AS20" s="2">
        <f>IFERROR(VLOOKUP(AthleteTable[[#This Row],[CARD '#]],codex557[],4,FALSE),"")</f>
        <v>8</v>
      </c>
      <c r="AT20" s="2">
        <f>VLOOKUP(AS20,PointsTable[],2,FALSE)</f>
        <v>32</v>
      </c>
      <c r="AU20" s="2">
        <f>IFERROR(VLOOKUP(AthleteTable[[#This Row],[CARD '#]],codex558[],5,FALSE),"")</f>
        <v>34</v>
      </c>
      <c r="AV20" s="2">
        <f>IFERROR(VLOOKUP(AthleteTable[[#This Row],[CARD '#]],codex558[],4,FALSE),"")</f>
        <v>14</v>
      </c>
      <c r="AW20" s="2">
        <f>VLOOKUP(AV20,PointsTable[],2,FALSE)</f>
        <v>18</v>
      </c>
      <c r="AX20" s="2">
        <f>IFERROR(VLOOKUP(AthleteTable[[#This Row],[CARD '#]],codex559[],5,FALSE),"")</f>
        <v>31</v>
      </c>
      <c r="AY20" s="2">
        <f>IFERROR(VLOOKUP(AthleteTable[[#This Row],[CARD '#]],codex559[],4,FALSE),"")</f>
        <v>14</v>
      </c>
      <c r="AZ20" s="2">
        <f>VLOOKUP(AY20,PointsTable[],2,FALSE)</f>
        <v>18</v>
      </c>
      <c r="BA20" s="2">
        <f>IFERROR(VLOOKUP(AthleteTable[[#This Row],[CARD '#]],codex584[],5,FALSE),"")</f>
        <v>17</v>
      </c>
      <c r="BB20" s="2">
        <f>IFERROR(VLOOKUP(AthleteTable[[#This Row],[CARD '#]],codex584[],4,FALSE),"")</f>
        <v>7</v>
      </c>
      <c r="BC20" s="2">
        <f>VLOOKUP(BB20,PointsTable[],2,FALSE)</f>
        <v>36</v>
      </c>
      <c r="BD20" s="46">
        <f>IFERROR(VLOOKUP(AthleteTable[[#This Row],[CARD '#]],codex585[],5,FALSE),"")</f>
        <v>0</v>
      </c>
      <c r="BE20" s="46">
        <f>IFERROR(VLOOKUP(AthleteTable[[#This Row],[CARD '#]],codex585[],4,FALSE),"")</f>
        <v>0</v>
      </c>
      <c r="BF20" s="46">
        <f>VLOOKUP(BE20,PointsTable[],2,FALSE)</f>
        <v>0</v>
      </c>
      <c r="BG20" s="46" t="str">
        <f>IFERROR(VLOOKUP(AthleteTable[[#This Row],[CARD '#]],codex586[],5,FALSE),"")</f>
        <v/>
      </c>
      <c r="BH20" s="46" t="str">
        <f>IFERROR(VLOOKUP(AthleteTable[[#This Row],[CARD '#]],codex586[],4,FALSE),"")</f>
        <v/>
      </c>
      <c r="BI20" s="46">
        <f>VLOOKUP(BH20,PointsTable[],2,FALSE)</f>
        <v>0</v>
      </c>
      <c r="BJ20" s="46" t="str">
        <f>IFERROR(VLOOKUP(AthleteTable[[#This Row],[CARD '#]],codex587[],5,FALSE),"")</f>
        <v/>
      </c>
      <c r="BK20" s="46" t="str">
        <f>IFERROR(VLOOKUP(AthleteTable[[#This Row],[CARD '#]],codex587[],4,FALSE),"")</f>
        <v/>
      </c>
      <c r="BL20" s="46">
        <f>VLOOKUP(BK20,PointsTable[],2,FALSE)</f>
        <v>0</v>
      </c>
      <c r="BM20" s="46">
        <f>IFERROR(VLOOKUP(AthleteTable[[#This Row],[CARD '#]],codex588[],5,FALSE),"")</f>
        <v>59</v>
      </c>
      <c r="BN20" s="46">
        <f>IFERROR(VLOOKUP(AthleteTable[[#This Row],[CARD '#]],codex588[],4,FALSE),"")</f>
        <v>24</v>
      </c>
      <c r="BO20" s="46">
        <f>VLOOKUP(BN20,PointsTable[],2,FALSE)</f>
        <v>7</v>
      </c>
      <c r="BP20" s="46">
        <f>IFERROR(VLOOKUP(AthleteTable[[#This Row],[CARD '#]],codex589[],5,FALSE),"")</f>
        <v>47</v>
      </c>
      <c r="BQ20" s="46">
        <f>IFERROR(VLOOKUP(AthleteTable[[#This Row],[CARD '#]],codex589[],4,FALSE),"")</f>
        <v>19</v>
      </c>
      <c r="BR20" s="46">
        <f>VLOOKUP(BQ20,PointsTable[],2,FALSE)</f>
        <v>12</v>
      </c>
      <c r="BS20" s="2">
        <f>IFERROR(VLOOKUP(AthleteTable[[#This Row],[CARD '#]],codex590[],5,FALSE),"")</f>
        <v>21</v>
      </c>
      <c r="BT20" s="2">
        <f>IFERROR(VLOOKUP(AthleteTable[[#This Row],[CARD '#]],codex590[],4,FALSE),"")</f>
        <v>15</v>
      </c>
      <c r="BU20" s="2">
        <f>VLOOKUP(BT20,PointsTable[],2,FALSE)</f>
        <v>16</v>
      </c>
      <c r="BV20" s="2">
        <f>IFERROR(VLOOKUP(AthleteTable[[#This Row],[CARD '#]],codex591[],5,FALSE),"")</f>
        <v>25</v>
      </c>
      <c r="BW20" s="2">
        <f>IFERROR(VLOOKUP(AthleteTable[[#This Row],[CARD '#]],codex591[],4,FALSE),"")</f>
        <v>15</v>
      </c>
      <c r="BX20" s="2">
        <f>VLOOKUP(BW20,PointsTable[],2,FALSE)</f>
        <v>16</v>
      </c>
    </row>
    <row r="21" spans="1:76" s="2" customFormat="1" ht="14.45" customHeight="1" x14ac:dyDescent="0.25">
      <c r="A21" s="2">
        <v>17</v>
      </c>
      <c r="B21">
        <v>104352</v>
      </c>
      <c r="C21" t="s">
        <v>964</v>
      </c>
      <c r="D21" t="s">
        <v>965</v>
      </c>
      <c r="E21" t="s">
        <v>921</v>
      </c>
      <c r="F21">
        <v>1996</v>
      </c>
      <c r="G21" s="40">
        <f>SUM(J21,M21,P21,S21,V21,Y21,AB21,AE21,AH21,AK21,AN21,AQ21,AT21,AW21,AZ21,BC21,BF21,BI21,BL21,BO21,BR21,BU21,BX21)</f>
        <v>301</v>
      </c>
      <c r="H21" s="1">
        <f>IFERROR(VLOOKUP(AthleteTable[[#This Row],[CARD '#]],codex466[],5,FALSE),"")</f>
        <v>19</v>
      </c>
      <c r="I21" s="1">
        <f>IFERROR(VLOOKUP(AthleteTable[[#This Row],[CARD '#]],codex466[],4,FALSE),"")</f>
        <v>8</v>
      </c>
      <c r="J21" s="1">
        <f>VLOOKUP(I21,PointsTable[],2,FALSE)</f>
        <v>32</v>
      </c>
      <c r="K21" s="1">
        <f>IFERROR(VLOOKUP(AthleteTable[[#This Row],[CARD '#]],codex467[],5,FALSE),"")</f>
        <v>0</v>
      </c>
      <c r="L21" s="1">
        <f>IFERROR(VLOOKUP(AthleteTable[[#This Row],[CARD '#]],codex467[],4,FALSE),"")</f>
        <v>0</v>
      </c>
      <c r="M21" s="1">
        <f>VLOOKUP(L21,PointsTable[],2,FALSE)</f>
        <v>0</v>
      </c>
      <c r="N21" s="1" t="str">
        <f>IFERROR(VLOOKUP(AthleteTable[[#This Row],[CARD '#]],codex481[],5,FALSE),"")</f>
        <v/>
      </c>
      <c r="O21" s="1">
        <f>IFERROR(VLOOKUP(AthleteTable[[#This Row],[CARD '#]],codex481[],4,FALSE),"")</f>
        <v>0</v>
      </c>
      <c r="P21" s="1">
        <f>VLOOKUP(O21,PointsTable[],2,FALSE)</f>
        <v>0</v>
      </c>
      <c r="Q21" s="1">
        <f>IFERROR(VLOOKUP(AthleteTable[[#This Row],[CARD '#]],codex482[],5,FALSE),"")</f>
        <v>47</v>
      </c>
      <c r="R21" s="1">
        <f>IFERROR(VLOOKUP(AthleteTable[[#This Row],[CARD '#]],codex482[],4,FALSE),"")</f>
        <v>17</v>
      </c>
      <c r="S21" s="1">
        <f>VLOOKUP(R21,PointsTable[],2,FALSE)</f>
        <v>14</v>
      </c>
      <c r="T21" s="1">
        <f>IFERROR(VLOOKUP(AthleteTable[[#This Row],[CARD '#]],codex483[],5,FALSE),"")</f>
        <v>39</v>
      </c>
      <c r="U21" s="1">
        <f>IFERROR(VLOOKUP(AthleteTable[[#This Row],[CARD '#]],codex483[],4,FALSE),"")</f>
        <v>13</v>
      </c>
      <c r="V21" s="1">
        <f>VLOOKUP(U21,PointsTable[],2,FALSE)</f>
        <v>20</v>
      </c>
      <c r="W21" s="2">
        <f>IFERROR(VLOOKUP(AthleteTable[[#This Row],[CARD '#]],codex484[],5,FALSE),"")</f>
        <v>38</v>
      </c>
      <c r="X21" s="2">
        <f>IFERROR(VLOOKUP(AthleteTable[[#This Row],[CARD '#]],codex484[],4,FALSE),"")</f>
        <v>11</v>
      </c>
      <c r="Y21" s="2">
        <f>VLOOKUP(X21,PointsTable[],2,FALSE)</f>
        <v>24</v>
      </c>
      <c r="Z21" s="2">
        <f>IFERROR(VLOOKUP(AthleteTable[[#This Row],[CARD '#]],codex511[],5,FALSE),"")</f>
        <v>0</v>
      </c>
      <c r="AA21" s="2">
        <f>IFERROR(VLOOKUP(AthleteTable[[#This Row],[CARD '#]],codex511[],4,FALSE),"")</f>
        <v>0</v>
      </c>
      <c r="AB21" s="2">
        <f>VLOOKUP(AA21,PointsTable[],2,FALSE)</f>
        <v>0</v>
      </c>
      <c r="AC21" s="1">
        <f>IFERROR(VLOOKUP(AthleteTable[[#This Row],[CARD '#]],codex512[],5,FALSE),"")</f>
        <v>0</v>
      </c>
      <c r="AD21" s="1">
        <f>IFERROR(VLOOKUP(AthleteTable[[#This Row],[CARD '#]],codex512[],4,FALSE),"")</f>
        <v>0</v>
      </c>
      <c r="AE21" s="1">
        <f>VLOOKUP(AD21,PointsTable[],2,FALSE)</f>
        <v>0</v>
      </c>
      <c r="AF21" s="1" t="str">
        <f>IFERROR(VLOOKUP(AthleteTable[[#This Row],[CARD '#]],codex515[],5,FALSE),"")</f>
        <v/>
      </c>
      <c r="AG21" s="1" t="str">
        <f>IFERROR(VLOOKUP(AthleteTable[[#This Row],[CARD '#]],codex515[],4,FALSE),"")</f>
        <v/>
      </c>
      <c r="AH21" s="1">
        <f>VLOOKUP(AG21,PointsTable[],2,FALSE)</f>
        <v>0</v>
      </c>
      <c r="AI21" s="2" t="str">
        <f>IFERROR(VLOOKUP(AthleteTable[[#This Row],[CARD '#]],codex518[],5,FALSE),"")</f>
        <v/>
      </c>
      <c r="AJ21" s="2" t="str">
        <f>IFERROR(VLOOKUP(AthleteTable[[#This Row],[CARD '#]],codex518[],4,FALSE),"")</f>
        <v/>
      </c>
      <c r="AK21" s="2">
        <f>VLOOKUP(AJ21,PointsTable[],2,FALSE)</f>
        <v>0</v>
      </c>
      <c r="AL21" s="2" t="str">
        <f>IFERROR(VLOOKUP(AthleteTable[[#This Row],[CARD '#]],codex519[],5,FALSE),"")</f>
        <v/>
      </c>
      <c r="AM21" s="2" t="str">
        <f>IFERROR(VLOOKUP(AthleteTable[[#This Row],[CARD '#]],codex519[],4,FALSE),"")</f>
        <v/>
      </c>
      <c r="AN21" s="2">
        <f>VLOOKUP(AM21,PointsTable[],2,FALSE)</f>
        <v>0</v>
      </c>
      <c r="AO21" s="2">
        <f>IFERROR(VLOOKUP(AthleteTable[[#This Row],[CARD '#]],codex554[],5,FALSE),"")</f>
        <v>14</v>
      </c>
      <c r="AP21" s="2">
        <f>IFERROR(VLOOKUP(AthleteTable[[#This Row],[CARD '#]],codex554[],4,FALSE),"")</f>
        <v>9</v>
      </c>
      <c r="AQ21" s="2">
        <f>VLOOKUP(AP21,PointsTable[],2,FALSE)</f>
        <v>29</v>
      </c>
      <c r="AR21" s="2">
        <f>IFERROR(VLOOKUP(AthleteTable[[#This Row],[CARD '#]],codex557[],5,FALSE),"")</f>
        <v>15</v>
      </c>
      <c r="AS21" s="2">
        <f>IFERROR(VLOOKUP(AthleteTable[[#This Row],[CARD '#]],codex557[],4,FALSE),"")</f>
        <v>7</v>
      </c>
      <c r="AT21" s="2">
        <f>VLOOKUP(AS21,PointsTable[],2,FALSE)</f>
        <v>36</v>
      </c>
      <c r="AU21" s="2">
        <f>IFERROR(VLOOKUP(AthleteTable[[#This Row],[CARD '#]],codex558[],5,FALSE),"")</f>
        <v>15</v>
      </c>
      <c r="AV21" s="2">
        <f>IFERROR(VLOOKUP(AthleteTable[[#This Row],[CARD '#]],codex558[],4,FALSE),"")</f>
        <v>8</v>
      </c>
      <c r="AW21" s="2">
        <f>VLOOKUP(AV21,PointsTable[],2,FALSE)</f>
        <v>32</v>
      </c>
      <c r="AX21" s="1">
        <f>IFERROR(VLOOKUP(AthleteTable[[#This Row],[CARD '#]],codex559[],5,FALSE),"")</f>
        <v>10</v>
      </c>
      <c r="AY21" s="1">
        <f>IFERROR(VLOOKUP(AthleteTable[[#This Row],[CARD '#]],codex559[],4,FALSE),"")</f>
        <v>6</v>
      </c>
      <c r="AZ21" s="1">
        <f>VLOOKUP(AY21,PointsTable[],2,FALSE)</f>
        <v>40</v>
      </c>
      <c r="BA21" s="1">
        <f>IFERROR(VLOOKUP(AthleteTable[[#This Row],[CARD '#]],codex584[],5,FALSE),"")</f>
        <v>0</v>
      </c>
      <c r="BB21" s="1">
        <f>IFERROR(VLOOKUP(AthleteTable[[#This Row],[CARD '#]],codex584[],4,FALSE),"")</f>
        <v>0</v>
      </c>
      <c r="BC21" s="1">
        <f>VLOOKUP(BB21,PointsTable[],2,FALSE)</f>
        <v>0</v>
      </c>
      <c r="BD21" s="46">
        <f>IFERROR(VLOOKUP(AthleteTable[[#This Row],[CARD '#]],codex585[],5,FALSE),"")</f>
        <v>0</v>
      </c>
      <c r="BE21" s="46">
        <f>IFERROR(VLOOKUP(AthleteTable[[#This Row],[CARD '#]],codex585[],4,FALSE),"")</f>
        <v>0</v>
      </c>
      <c r="BF21" s="46">
        <f>VLOOKUP(BE21,PointsTable[],2,FALSE)</f>
        <v>0</v>
      </c>
      <c r="BG21" s="46" t="str">
        <f>IFERROR(VLOOKUP(AthleteTable[[#This Row],[CARD '#]],codex586[],5,FALSE),"")</f>
        <v/>
      </c>
      <c r="BH21" s="46" t="str">
        <f>IFERROR(VLOOKUP(AthleteTable[[#This Row],[CARD '#]],codex586[],4,FALSE),"")</f>
        <v/>
      </c>
      <c r="BI21" s="46">
        <f>VLOOKUP(BH21,PointsTable[],2,FALSE)</f>
        <v>0</v>
      </c>
      <c r="BJ21" s="42" t="str">
        <f>IFERROR(VLOOKUP(AthleteTable[[#This Row],[CARD '#]],codex587[],5,FALSE),"")</f>
        <v/>
      </c>
      <c r="BK21" s="42" t="str">
        <f>IFERROR(VLOOKUP(AthleteTable[[#This Row],[CARD '#]],codex587[],4,FALSE),"")</f>
        <v/>
      </c>
      <c r="BL21" s="42">
        <f>VLOOKUP(BK21,PointsTable[],2,FALSE)</f>
        <v>0</v>
      </c>
      <c r="BM21" s="42">
        <f>IFERROR(VLOOKUP(AthleteTable[[#This Row],[CARD '#]],codex588[],5,FALSE),"")</f>
        <v>34</v>
      </c>
      <c r="BN21" s="42">
        <f>IFERROR(VLOOKUP(AthleteTable[[#This Row],[CARD '#]],codex588[],4,FALSE),"")</f>
        <v>11</v>
      </c>
      <c r="BO21" s="42">
        <f>VLOOKUP(BN21,PointsTable[],2,FALSE)</f>
        <v>24</v>
      </c>
      <c r="BP21" s="42" t="str">
        <f>IFERROR(VLOOKUP(AthleteTable[[#This Row],[CARD '#]],codex589[],5,FALSE),"")</f>
        <v/>
      </c>
      <c r="BQ21" s="42">
        <f>IFERROR(VLOOKUP(AthleteTable[[#This Row],[CARD '#]],codex589[],4,FALSE),"")</f>
        <v>0</v>
      </c>
      <c r="BR21" s="42">
        <f>VLOOKUP(BQ21,PointsTable[],2,FALSE)</f>
        <v>0</v>
      </c>
      <c r="BS21" s="1">
        <f>IFERROR(VLOOKUP(AthleteTable[[#This Row],[CARD '#]],codex590[],5,FALSE),"")</f>
        <v>16</v>
      </c>
      <c r="BT21" s="1">
        <f>IFERROR(VLOOKUP(AthleteTable[[#This Row],[CARD '#]],codex590[],4,FALSE),"")</f>
        <v>11</v>
      </c>
      <c r="BU21" s="1">
        <f>VLOOKUP(BT21,PointsTable[],2,FALSE)</f>
        <v>24</v>
      </c>
      <c r="BV21" s="1">
        <f>IFERROR(VLOOKUP(AthleteTable[[#This Row],[CARD '#]],codex591[],5,FALSE),"")</f>
        <v>19</v>
      </c>
      <c r="BW21" s="1">
        <f>IFERROR(VLOOKUP(AthleteTable[[#This Row],[CARD '#]],codex591[],4,FALSE),"")</f>
        <v>10</v>
      </c>
      <c r="BX21" s="1">
        <f>VLOOKUP(BW21,PointsTable[],2,FALSE)</f>
        <v>26</v>
      </c>
    </row>
    <row r="22" spans="1:76" s="2" customFormat="1" ht="14.45" customHeight="1" x14ac:dyDescent="0.25">
      <c r="A22" s="2">
        <v>18</v>
      </c>
      <c r="B22">
        <v>104269</v>
      </c>
      <c r="C22" t="s">
        <v>966</v>
      </c>
      <c r="D22" t="s">
        <v>967</v>
      </c>
      <c r="E22" t="s">
        <v>921</v>
      </c>
      <c r="F22">
        <v>1995</v>
      </c>
      <c r="G22" s="40">
        <f>SUM(J22,M22,P22,S22,V22,Y22,AB22,AE22,AH22,AK22,AN22,AQ22,AT22,AW22,AZ22,BC22,BF22,BI22,BL22,BO22,BR22,BU22,BX22)</f>
        <v>299</v>
      </c>
      <c r="H22" s="1" t="str">
        <f>IFERROR(VLOOKUP(AthleteTable[[#This Row],[CARD '#]],codex466[],5,FALSE),"")</f>
        <v/>
      </c>
      <c r="I22" s="1" t="str">
        <f>IFERROR(VLOOKUP(AthleteTable[[#This Row],[CARD '#]],codex466[],4,FALSE),"")</f>
        <v/>
      </c>
      <c r="J22" s="1">
        <f>VLOOKUP(I22,PointsTable[],2,FALSE)</f>
        <v>0</v>
      </c>
      <c r="K22" s="1" t="str">
        <f>IFERROR(VLOOKUP(AthleteTable[[#This Row],[CARD '#]],codex467[],5,FALSE),"")</f>
        <v/>
      </c>
      <c r="L22" s="1" t="str">
        <f>IFERROR(VLOOKUP(AthleteTable[[#This Row],[CARD '#]],codex467[],4,FALSE),"")</f>
        <v/>
      </c>
      <c r="M22" s="42">
        <f>VLOOKUP(L22,PointsTable[],2,FALSE)</f>
        <v>0</v>
      </c>
      <c r="N22" s="1" t="str">
        <f>IFERROR(VLOOKUP(AthleteTable[[#This Row],[CARD '#]],codex481[],5,FALSE),"")</f>
        <v/>
      </c>
      <c r="O22" s="1">
        <f>IFERROR(VLOOKUP(AthleteTable[[#This Row],[CARD '#]],codex481[],4,FALSE),"")</f>
        <v>0</v>
      </c>
      <c r="P22" s="1">
        <f>VLOOKUP(O22,PointsTable[],2,FALSE)</f>
        <v>0</v>
      </c>
      <c r="Q22" s="1">
        <f>IFERROR(VLOOKUP(AthleteTable[[#This Row],[CARD '#]],codex482[],5,FALSE),"")</f>
        <v>25</v>
      </c>
      <c r="R22" s="1">
        <f>IFERROR(VLOOKUP(AthleteTable[[#This Row],[CARD '#]],codex482[],4,FALSE),"")</f>
        <v>8</v>
      </c>
      <c r="S22" s="1">
        <f>VLOOKUP(R22,PointsTable[],2,FALSE)</f>
        <v>32</v>
      </c>
      <c r="T22" s="1">
        <f>IFERROR(VLOOKUP(AthleteTable[[#This Row],[CARD '#]],codex483[],5,FALSE),"")</f>
        <v>0</v>
      </c>
      <c r="U22" s="1">
        <f>IFERROR(VLOOKUP(AthleteTable[[#This Row],[CARD '#]],codex483[],4,FALSE),"")</f>
        <v>0</v>
      </c>
      <c r="V22" s="1">
        <f>VLOOKUP(U22,PointsTable[],2,FALSE)</f>
        <v>0</v>
      </c>
      <c r="W22" s="2">
        <f>IFERROR(VLOOKUP(AthleteTable[[#This Row],[CARD '#]],codex484[],5,FALSE),"")</f>
        <v>7</v>
      </c>
      <c r="X22" s="2">
        <f>IFERROR(VLOOKUP(AthleteTable[[#This Row],[CARD '#]],codex484[],4,FALSE),"")</f>
        <v>2</v>
      </c>
      <c r="Y22" s="2">
        <f>VLOOKUP(X22,PointsTable[],2,FALSE)</f>
        <v>80</v>
      </c>
      <c r="Z22" s="2">
        <f>IFERROR(VLOOKUP(AthleteTable[[#This Row],[CARD '#]],codex511[],5,FALSE),"")</f>
        <v>0</v>
      </c>
      <c r="AA22" s="2">
        <f>IFERROR(VLOOKUP(AthleteTable[[#This Row],[CARD '#]],codex511[],4,FALSE),"")</f>
        <v>0</v>
      </c>
      <c r="AB22" s="2">
        <f>VLOOKUP(AA22,PointsTable[],2,FALSE)</f>
        <v>0</v>
      </c>
      <c r="AC22" s="1" t="str">
        <f>IFERROR(VLOOKUP(AthleteTable[[#This Row],[CARD '#]],codex512[],5,FALSE),"")</f>
        <v/>
      </c>
      <c r="AD22" s="1">
        <f>IFERROR(VLOOKUP(AthleteTable[[#This Row],[CARD '#]],codex512[],4,FALSE),"")</f>
        <v>0</v>
      </c>
      <c r="AE22" s="1">
        <f>VLOOKUP(AD22,PointsTable[],2,FALSE)</f>
        <v>0</v>
      </c>
      <c r="AF22" s="1" t="str">
        <f>IFERROR(VLOOKUP(AthleteTable[[#This Row],[CARD '#]],codex515[],5,FALSE),"")</f>
        <v/>
      </c>
      <c r="AG22" s="1" t="str">
        <f>IFERROR(VLOOKUP(AthleteTable[[#This Row],[CARD '#]],codex515[],4,FALSE),"")</f>
        <v/>
      </c>
      <c r="AH22" s="1">
        <f>VLOOKUP(AG22,PointsTable[],2,FALSE)</f>
        <v>0</v>
      </c>
      <c r="AI22" s="2" t="str">
        <f>IFERROR(VLOOKUP(AthleteTable[[#This Row],[CARD '#]],codex518[],5,FALSE),"")</f>
        <v/>
      </c>
      <c r="AJ22" s="2" t="str">
        <f>IFERROR(VLOOKUP(AthleteTable[[#This Row],[CARD '#]],codex518[],4,FALSE),"")</f>
        <v/>
      </c>
      <c r="AK22" s="2">
        <f>VLOOKUP(AJ22,PointsTable[],2,FALSE)</f>
        <v>0</v>
      </c>
      <c r="AL22" s="2" t="str">
        <f>IFERROR(VLOOKUP(AthleteTable[[#This Row],[CARD '#]],codex519[],5,FALSE),"")</f>
        <v/>
      </c>
      <c r="AM22" s="2" t="str">
        <f>IFERROR(VLOOKUP(AthleteTable[[#This Row],[CARD '#]],codex519[],4,FALSE),"")</f>
        <v/>
      </c>
      <c r="AN22" s="2">
        <f>VLOOKUP(AM22,PointsTable[],2,FALSE)</f>
        <v>0</v>
      </c>
      <c r="AO22" s="2" t="str">
        <f>IFERROR(VLOOKUP(AthleteTable[[#This Row],[CARD '#]],codex554[],5,FALSE),"")</f>
        <v/>
      </c>
      <c r="AP22" s="2" t="str">
        <f>IFERROR(VLOOKUP(AthleteTable[[#This Row],[CARD '#]],codex554[],4,FALSE),"")</f>
        <v/>
      </c>
      <c r="AQ22" s="2">
        <f>VLOOKUP(AP22,PointsTable[],2,FALSE)</f>
        <v>0</v>
      </c>
      <c r="AR22" s="2" t="str">
        <f>IFERROR(VLOOKUP(AthleteTable[[#This Row],[CARD '#]],codex557[],5,FALSE),"")</f>
        <v/>
      </c>
      <c r="AS22" s="2" t="str">
        <f>IFERROR(VLOOKUP(AthleteTable[[#This Row],[CARD '#]],codex557[],4,FALSE),"")</f>
        <v/>
      </c>
      <c r="AT22" s="2">
        <f>VLOOKUP(AS22,PointsTable[],2,FALSE)</f>
        <v>0</v>
      </c>
      <c r="AU22" s="2" t="str">
        <f>IFERROR(VLOOKUP(AthleteTable[[#This Row],[CARD '#]],codex558[],5,FALSE),"")</f>
        <v/>
      </c>
      <c r="AV22" s="2" t="str">
        <f>IFERROR(VLOOKUP(AthleteTable[[#This Row],[CARD '#]],codex558[],4,FALSE),"")</f>
        <v/>
      </c>
      <c r="AW22" s="2">
        <f>VLOOKUP(AV22,PointsTable[],2,FALSE)</f>
        <v>0</v>
      </c>
      <c r="AX22" s="1" t="str">
        <f>IFERROR(VLOOKUP(AthleteTable[[#This Row],[CARD '#]],codex559[],5,FALSE),"")</f>
        <v/>
      </c>
      <c r="AY22" s="1" t="str">
        <f>IFERROR(VLOOKUP(AthleteTable[[#This Row],[CARD '#]],codex559[],4,FALSE),"")</f>
        <v/>
      </c>
      <c r="AZ22" s="1">
        <f>VLOOKUP(AY22,PointsTable[],2,FALSE)</f>
        <v>0</v>
      </c>
      <c r="BA22" s="1">
        <f>IFERROR(VLOOKUP(AthleteTable[[#This Row],[CARD '#]],codex584[],5,FALSE),"")</f>
        <v>9</v>
      </c>
      <c r="BB22" s="1">
        <f>IFERROR(VLOOKUP(AthleteTable[[#This Row],[CARD '#]],codex584[],4,FALSE),"")</f>
        <v>4</v>
      </c>
      <c r="BC22" s="1">
        <f>VLOOKUP(BB22,PointsTable[],2,FALSE)</f>
        <v>50</v>
      </c>
      <c r="BD22" s="46">
        <f>IFERROR(VLOOKUP(AthleteTable[[#This Row],[CARD '#]],codex585[],5,FALSE),"")</f>
        <v>0</v>
      </c>
      <c r="BE22" s="46">
        <f>IFERROR(VLOOKUP(AthleteTable[[#This Row],[CARD '#]],codex585[],4,FALSE),"")</f>
        <v>0</v>
      </c>
      <c r="BF22" s="46">
        <f>VLOOKUP(BE22,PointsTable[],2,FALSE)</f>
        <v>0</v>
      </c>
      <c r="BG22" s="46" t="str">
        <f>IFERROR(VLOOKUP(AthleteTable[[#This Row],[CARD '#]],codex586[],5,FALSE),"")</f>
        <v/>
      </c>
      <c r="BH22" s="46" t="str">
        <f>IFERROR(VLOOKUP(AthleteTable[[#This Row],[CARD '#]],codex586[],4,FALSE),"")</f>
        <v/>
      </c>
      <c r="BI22" s="46">
        <f>VLOOKUP(BH22,PointsTable[],2,FALSE)</f>
        <v>0</v>
      </c>
      <c r="BJ22" s="42" t="str">
        <f>IFERROR(VLOOKUP(AthleteTable[[#This Row],[CARD '#]],codex587[],5,FALSE),"")</f>
        <v/>
      </c>
      <c r="BK22" s="42" t="str">
        <f>IFERROR(VLOOKUP(AthleteTable[[#This Row],[CARD '#]],codex587[],4,FALSE),"")</f>
        <v/>
      </c>
      <c r="BL22" s="42">
        <f>VLOOKUP(BK22,PointsTable[],2,FALSE)</f>
        <v>0</v>
      </c>
      <c r="BM22" s="42">
        <f>IFERROR(VLOOKUP(AthleteTable[[#This Row],[CARD '#]],codex588[],5,FALSE),"")</f>
        <v>18</v>
      </c>
      <c r="BN22" s="42">
        <f>IFERROR(VLOOKUP(AthleteTable[[#This Row],[CARD '#]],codex588[],4,FALSE),"")</f>
        <v>5</v>
      </c>
      <c r="BO22" s="42">
        <f>VLOOKUP(BN22,PointsTable[],2,FALSE)</f>
        <v>45</v>
      </c>
      <c r="BP22" s="42">
        <f>IFERROR(VLOOKUP(AthleteTable[[#This Row],[CARD '#]],codex589[],5,FALSE),"")</f>
        <v>17</v>
      </c>
      <c r="BQ22" s="42">
        <f>IFERROR(VLOOKUP(AthleteTable[[#This Row],[CARD '#]],codex589[],4,FALSE),"")</f>
        <v>8</v>
      </c>
      <c r="BR22" s="42">
        <f>VLOOKUP(BQ22,PointsTable[],2,FALSE)</f>
        <v>32</v>
      </c>
      <c r="BS22" s="1">
        <f>IFERROR(VLOOKUP(AthleteTable[[#This Row],[CARD '#]],codex590[],5,FALSE),"")</f>
        <v>10</v>
      </c>
      <c r="BT22" s="1">
        <f>IFERROR(VLOOKUP(AthleteTable[[#This Row],[CARD '#]],codex590[],4,FALSE),"")</f>
        <v>7</v>
      </c>
      <c r="BU22" s="1">
        <f>VLOOKUP(BT22,PointsTable[],2,FALSE)</f>
        <v>36</v>
      </c>
      <c r="BV22" s="1">
        <f>IFERROR(VLOOKUP(AthleteTable[[#This Row],[CARD '#]],codex591[],5,FALSE),"")</f>
        <v>20</v>
      </c>
      <c r="BW22" s="1">
        <f>IFERROR(VLOOKUP(AthleteTable[[#This Row],[CARD '#]],codex591[],4,FALSE),"")</f>
        <v>11</v>
      </c>
      <c r="BX22" s="1">
        <f>VLOOKUP(BW22,PointsTable[],2,FALSE)</f>
        <v>24</v>
      </c>
    </row>
    <row r="23" spans="1:76" s="2" customFormat="1" ht="14.45" customHeight="1" x14ac:dyDescent="0.25">
      <c r="A23" s="2">
        <v>19</v>
      </c>
      <c r="B23">
        <v>104462</v>
      </c>
      <c r="C23" t="s">
        <v>922</v>
      </c>
      <c r="D23" t="s">
        <v>920</v>
      </c>
      <c r="E23" t="s">
        <v>921</v>
      </c>
      <c r="F23">
        <v>1997</v>
      </c>
      <c r="G23" s="39">
        <f>SUM(J23,M23,P23,S23,V23,Y23,AB23,AE23,AH23,AK23,AN23,AQ23,AT23,AW23,AZ23,BC23,BF23,BI23,BL23,BO23,BR23,BU23,BX23)</f>
        <v>276</v>
      </c>
      <c r="H23" s="2">
        <f>IFERROR(VLOOKUP(AthleteTable[[#This Row],[CARD '#]],codex466[],5,FALSE),"")</f>
        <v>18</v>
      </c>
      <c r="I23" s="2">
        <f>IFERROR(VLOOKUP(AthleteTable[[#This Row],[CARD '#]],codex466[],4,FALSE),"")</f>
        <v>7</v>
      </c>
      <c r="J23" s="2">
        <f>VLOOKUP(I23,PointsTable[],2,FALSE)</f>
        <v>36</v>
      </c>
      <c r="K23" s="2">
        <f>IFERROR(VLOOKUP(AthleteTable[[#This Row],[CARD '#]],codex467[],5,FALSE),"")</f>
        <v>0</v>
      </c>
      <c r="L23" s="2">
        <f>IFERROR(VLOOKUP(AthleteTable[[#This Row],[CARD '#]],codex467[],4,FALSE),"")</f>
        <v>0</v>
      </c>
      <c r="M23" s="2">
        <f>VLOOKUP(L23,PointsTable[],2,FALSE)</f>
        <v>0</v>
      </c>
      <c r="N23" s="2">
        <f>IFERROR(VLOOKUP(AthleteTable[[#This Row],[CARD '#]],codex481[],5,FALSE),"")</f>
        <v>37</v>
      </c>
      <c r="O23" s="2">
        <f>IFERROR(VLOOKUP(AthleteTable[[#This Row],[CARD '#]],codex481[],4,FALSE),"")</f>
        <v>13</v>
      </c>
      <c r="P23" s="2">
        <f>VLOOKUP(O23,PointsTable[],2,FALSE)</f>
        <v>20</v>
      </c>
      <c r="Q23" s="2">
        <f>IFERROR(VLOOKUP(AthleteTable[[#This Row],[CARD '#]],codex482[],5,FALSE),"")</f>
        <v>32</v>
      </c>
      <c r="R23" s="2">
        <f>IFERROR(VLOOKUP(AthleteTable[[#This Row],[CARD '#]],codex482[],4,FALSE),"")</f>
        <v>10</v>
      </c>
      <c r="S23" s="2">
        <f>VLOOKUP(R23,PointsTable[],2,FALSE)</f>
        <v>26</v>
      </c>
      <c r="T23" s="2" t="str">
        <f>IFERROR(VLOOKUP(AthleteTable[[#This Row],[CARD '#]],codex483[],5,FALSE),"")</f>
        <v/>
      </c>
      <c r="U23" s="2">
        <f>IFERROR(VLOOKUP(AthleteTable[[#This Row],[CARD '#]],codex483[],4,FALSE),"")</f>
        <v>0</v>
      </c>
      <c r="V23" s="2">
        <f>VLOOKUP(U23,PointsTable[],2,FALSE)</f>
        <v>0</v>
      </c>
      <c r="W23" s="2">
        <f>IFERROR(VLOOKUP(AthleteTable[[#This Row],[CARD '#]],codex484[],5,FALSE),"")</f>
        <v>54</v>
      </c>
      <c r="X23" s="2">
        <f>IFERROR(VLOOKUP(AthleteTable[[#This Row],[CARD '#]],codex484[],4,FALSE),"")</f>
        <v>21</v>
      </c>
      <c r="Y23" s="2">
        <f>VLOOKUP(X23,PointsTable[],2,FALSE)</f>
        <v>10</v>
      </c>
      <c r="Z23" s="2">
        <f>IFERROR(VLOOKUP(AthleteTable[[#This Row],[CARD '#]],codex511[],5,FALSE),"")</f>
        <v>12</v>
      </c>
      <c r="AA23" s="2">
        <f>IFERROR(VLOOKUP(AthleteTable[[#This Row],[CARD '#]],codex511[],4,FALSE),"")</f>
        <v>5</v>
      </c>
      <c r="AB23" s="2">
        <f>VLOOKUP(AA23,PointsTable[],2,FALSE)</f>
        <v>45</v>
      </c>
      <c r="AC23" s="2">
        <f>IFERROR(VLOOKUP(AthleteTable[[#This Row],[CARD '#]],codex512[],5,FALSE),"")</f>
        <v>10</v>
      </c>
      <c r="AD23" s="2">
        <f>IFERROR(VLOOKUP(AthleteTable[[#This Row],[CARD '#]],codex512[],4,FALSE),"")</f>
        <v>5</v>
      </c>
      <c r="AE23" s="2">
        <f>VLOOKUP(AD23,PointsTable[],2,FALSE)</f>
        <v>45</v>
      </c>
      <c r="AF23" s="2" t="str">
        <f>IFERROR(VLOOKUP(AthleteTable[[#This Row],[CARD '#]],codex515[],5,FALSE),"")</f>
        <v/>
      </c>
      <c r="AG23" s="2" t="str">
        <f>IFERROR(VLOOKUP(AthleteTable[[#This Row],[CARD '#]],codex515[],4,FALSE),"")</f>
        <v/>
      </c>
      <c r="AH23" s="2">
        <f>VLOOKUP(AG23,PointsTable[],2,FALSE)</f>
        <v>0</v>
      </c>
      <c r="AI23" s="2" t="str">
        <f>IFERROR(VLOOKUP(AthleteTable[[#This Row],[CARD '#]],codex518[],5,FALSE),"")</f>
        <v/>
      </c>
      <c r="AJ23" s="2" t="str">
        <f>IFERROR(VLOOKUP(AthleteTable[[#This Row],[CARD '#]],codex518[],4,FALSE),"")</f>
        <v/>
      </c>
      <c r="AK23" s="2">
        <f>VLOOKUP(AJ23,PointsTable[],2,FALSE)</f>
        <v>0</v>
      </c>
      <c r="AL23" s="2" t="str">
        <f>IFERROR(VLOOKUP(AthleteTable[[#This Row],[CARD '#]],codex519[],5,FALSE),"")</f>
        <v/>
      </c>
      <c r="AM23" s="2" t="str">
        <f>IFERROR(VLOOKUP(AthleteTable[[#This Row],[CARD '#]],codex519[],4,FALSE),"")</f>
        <v/>
      </c>
      <c r="AN23" s="2">
        <f>VLOOKUP(AM23,PointsTable[],2,FALSE)</f>
        <v>0</v>
      </c>
      <c r="AO23" s="2">
        <f>IFERROR(VLOOKUP(AthleteTable[[#This Row],[CARD '#]],codex554[],5,FALSE),"")</f>
        <v>46</v>
      </c>
      <c r="AP23" s="2">
        <f>IFERROR(VLOOKUP(AthleteTable[[#This Row],[CARD '#]],codex554[],4,FALSE),"")</f>
        <v>21</v>
      </c>
      <c r="AQ23" s="2">
        <f>VLOOKUP(AP23,PointsTable[],2,FALSE)</f>
        <v>10</v>
      </c>
      <c r="AR23" s="2">
        <f>IFERROR(VLOOKUP(AthleteTable[[#This Row],[CARD '#]],codex557[],5,FALSE),"")</f>
        <v>18</v>
      </c>
      <c r="AS23" s="2">
        <f>IFERROR(VLOOKUP(AthleteTable[[#This Row],[CARD '#]],codex557[],4,FALSE),"")</f>
        <v>9</v>
      </c>
      <c r="AT23" s="2">
        <f>VLOOKUP(AS23,PointsTable[],2,FALSE)</f>
        <v>29</v>
      </c>
      <c r="AU23" s="2">
        <f>IFERROR(VLOOKUP(AthleteTable[[#This Row],[CARD '#]],codex558[],5,FALSE),"")</f>
        <v>19</v>
      </c>
      <c r="AV23" s="2">
        <f>IFERROR(VLOOKUP(AthleteTable[[#This Row],[CARD '#]],codex558[],4,FALSE),"")</f>
        <v>10</v>
      </c>
      <c r="AW23" s="2">
        <f>VLOOKUP(AV23,PointsTable[],2,FALSE)</f>
        <v>26</v>
      </c>
      <c r="AX23" s="2">
        <f>IFERROR(VLOOKUP(AthleteTable[[#This Row],[CARD '#]],codex559[],5,FALSE),"")</f>
        <v>16</v>
      </c>
      <c r="AY23" s="2">
        <f>IFERROR(VLOOKUP(AthleteTable[[#This Row],[CARD '#]],codex559[],4,FALSE),"")</f>
        <v>9</v>
      </c>
      <c r="AZ23" s="2">
        <f>VLOOKUP(AY23,PointsTable[],2,FALSE)</f>
        <v>29</v>
      </c>
      <c r="BA23" s="2" t="str">
        <f>IFERROR(VLOOKUP(AthleteTable[[#This Row],[CARD '#]],codex584[],5,FALSE),"")</f>
        <v/>
      </c>
      <c r="BB23" s="2" t="str">
        <f>IFERROR(VLOOKUP(AthleteTable[[#This Row],[CARD '#]],codex584[],4,FALSE),"")</f>
        <v/>
      </c>
      <c r="BC23" s="2">
        <f>VLOOKUP(BB23,PointsTable[],2,FALSE)</f>
        <v>0</v>
      </c>
      <c r="BD23" s="46" t="str">
        <f>IFERROR(VLOOKUP(AthleteTable[[#This Row],[CARD '#]],codex585[],5,FALSE),"")</f>
        <v/>
      </c>
      <c r="BE23" s="46" t="str">
        <f>IFERROR(VLOOKUP(AthleteTable[[#This Row],[CARD '#]],codex585[],4,FALSE),"")</f>
        <v/>
      </c>
      <c r="BF23" s="46">
        <f>VLOOKUP(BE23,PointsTable[],2,FALSE)</f>
        <v>0</v>
      </c>
      <c r="BG23" s="46" t="str">
        <f>IFERROR(VLOOKUP(AthleteTable[[#This Row],[CARD '#]],codex586[],5,FALSE),"")</f>
        <v/>
      </c>
      <c r="BH23" s="46" t="str">
        <f>IFERROR(VLOOKUP(AthleteTable[[#This Row],[CARD '#]],codex586[],4,FALSE),"")</f>
        <v/>
      </c>
      <c r="BI23" s="46">
        <f>VLOOKUP(BH23,PointsTable[],2,FALSE)</f>
        <v>0</v>
      </c>
      <c r="BJ23" s="46" t="str">
        <f>IFERROR(VLOOKUP(AthleteTable[[#This Row],[CARD '#]],codex587[],5,FALSE),"")</f>
        <v/>
      </c>
      <c r="BK23" s="46" t="str">
        <f>IFERROR(VLOOKUP(AthleteTable[[#This Row],[CARD '#]],codex587[],4,FALSE),"")</f>
        <v/>
      </c>
      <c r="BL23" s="46">
        <f>VLOOKUP(BK23,PointsTable[],2,FALSE)</f>
        <v>0</v>
      </c>
      <c r="BM23" s="46" t="str">
        <f>IFERROR(VLOOKUP(AthleteTable[[#This Row],[CARD '#]],codex588[],5,FALSE),"")</f>
        <v/>
      </c>
      <c r="BN23" s="46" t="str">
        <f>IFERROR(VLOOKUP(AthleteTable[[#This Row],[CARD '#]],codex588[],4,FALSE),"")</f>
        <v/>
      </c>
      <c r="BO23" s="46">
        <f>VLOOKUP(BN23,PointsTable[],2,FALSE)</f>
        <v>0</v>
      </c>
      <c r="BP23" s="46" t="str">
        <f>IFERROR(VLOOKUP(AthleteTable[[#This Row],[CARD '#]],codex589[],5,FALSE),"")</f>
        <v/>
      </c>
      <c r="BQ23" s="46" t="str">
        <f>IFERROR(VLOOKUP(AthleteTable[[#This Row],[CARD '#]],codex589[],4,FALSE),"")</f>
        <v/>
      </c>
      <c r="BR23" s="46">
        <f>VLOOKUP(BQ23,PointsTable[],2,FALSE)</f>
        <v>0</v>
      </c>
      <c r="BS23" s="2" t="str">
        <f>IFERROR(VLOOKUP(AthleteTable[[#This Row],[CARD '#]],codex590[],5,FALSE),"")</f>
        <v/>
      </c>
      <c r="BT23" s="2" t="str">
        <f>IFERROR(VLOOKUP(AthleteTable[[#This Row],[CARD '#]],codex590[],4,FALSE),"")</f>
        <v/>
      </c>
      <c r="BU23" s="2">
        <f>VLOOKUP(BT23,PointsTable[],2,FALSE)</f>
        <v>0</v>
      </c>
      <c r="BV23" s="2" t="str">
        <f>IFERROR(VLOOKUP(AthleteTable[[#This Row],[CARD '#]],codex591[],5,FALSE),"")</f>
        <v/>
      </c>
      <c r="BW23" s="2" t="str">
        <f>IFERROR(VLOOKUP(AthleteTable[[#This Row],[CARD '#]],codex591[],4,FALSE),"")</f>
        <v/>
      </c>
      <c r="BX23" s="2">
        <f>VLOOKUP(BW23,PointsTable[],2,FALSE)</f>
        <v>0</v>
      </c>
    </row>
    <row r="24" spans="1:76" s="2" customFormat="1" x14ac:dyDescent="0.25">
      <c r="A24" s="2">
        <v>20</v>
      </c>
      <c r="B24">
        <v>104233</v>
      </c>
      <c r="C24" t="s">
        <v>919</v>
      </c>
      <c r="D24" t="s">
        <v>920</v>
      </c>
      <c r="E24" t="s">
        <v>921</v>
      </c>
      <c r="F24">
        <v>1995</v>
      </c>
      <c r="G24" s="39">
        <f>SUM(J24,M24,P24,S24,V24,Y24,AB24,AE24,AH24,AK24,AN24,AQ24,AT24,AW24,AZ24,BC24,BF24,BI24,BL24,BO24,BR24,BU24,BX24)</f>
        <v>255</v>
      </c>
      <c r="H24" s="2">
        <f>IFERROR(VLOOKUP(AthleteTable[[#This Row],[CARD '#]],codex466[],5,FALSE),"")</f>
        <v>10</v>
      </c>
      <c r="I24" s="2">
        <f>IFERROR(VLOOKUP(AthleteTable[[#This Row],[CARD '#]],codex466[],4,FALSE),"")</f>
        <v>5</v>
      </c>
      <c r="J24" s="2">
        <f>VLOOKUP(I24,PointsTable[],2,FALSE)</f>
        <v>45</v>
      </c>
      <c r="K24" s="2">
        <f>IFERROR(VLOOKUP(AthleteTable[[#This Row],[CARD '#]],codex467[],5,FALSE),"")</f>
        <v>13</v>
      </c>
      <c r="L24" s="2">
        <f>IFERROR(VLOOKUP(AthleteTable[[#This Row],[CARD '#]],codex467[],4,FALSE),"")</f>
        <v>3</v>
      </c>
      <c r="M24" s="67">
        <f>VLOOKUP(L24,PointsTable[],2,FALSE)</f>
        <v>60</v>
      </c>
      <c r="N24" s="2">
        <f>IFERROR(VLOOKUP(AthleteTable[[#This Row],[CARD '#]],codex481[],5,FALSE),"")</f>
        <v>26</v>
      </c>
      <c r="O24" s="2">
        <f>IFERROR(VLOOKUP(AthleteTable[[#This Row],[CARD '#]],codex481[],4,FALSE),"")</f>
        <v>10</v>
      </c>
      <c r="P24" s="2">
        <f>VLOOKUP(O24,PointsTable[],2,FALSE)</f>
        <v>26</v>
      </c>
      <c r="Q24" s="2" t="str">
        <f>IFERROR(VLOOKUP(AthleteTable[[#This Row],[CARD '#]],codex482[],5,FALSE),"")</f>
        <v/>
      </c>
      <c r="R24" s="2">
        <f>IFERROR(VLOOKUP(AthleteTable[[#This Row],[CARD '#]],codex482[],4,FALSE),"")</f>
        <v>0</v>
      </c>
      <c r="S24" s="2">
        <f>VLOOKUP(R24,PointsTable[],2,FALSE)</f>
        <v>0</v>
      </c>
      <c r="T24" s="2">
        <f>IFERROR(VLOOKUP(AthleteTable[[#This Row],[CARD '#]],codex483[],5,FALSE),"")</f>
        <v>36</v>
      </c>
      <c r="U24" s="2">
        <f>IFERROR(VLOOKUP(AthleteTable[[#This Row],[CARD '#]],codex483[],4,FALSE),"")</f>
        <v>12</v>
      </c>
      <c r="V24" s="2">
        <f>VLOOKUP(U24,PointsTable[],2,FALSE)</f>
        <v>22</v>
      </c>
      <c r="W24" s="2">
        <f>IFERROR(VLOOKUP(AthleteTable[[#This Row],[CARD '#]],codex484[],5,FALSE),"")</f>
        <v>0</v>
      </c>
      <c r="X24" s="2">
        <f>IFERROR(VLOOKUP(AthleteTable[[#This Row],[CARD '#]],codex484[],4,FALSE),"")</f>
        <v>0</v>
      </c>
      <c r="Y24" s="2">
        <f>VLOOKUP(X24,PointsTable[],2,FALSE)</f>
        <v>0</v>
      </c>
      <c r="Z24" s="2" t="str">
        <f>IFERROR(VLOOKUP(AthleteTable[[#This Row],[CARD '#]],codex511[],5,FALSE),"")</f>
        <v/>
      </c>
      <c r="AA24" s="2" t="str">
        <f>IFERROR(VLOOKUP(AthleteTable[[#This Row],[CARD '#]],codex511[],4,FALSE),"")</f>
        <v/>
      </c>
      <c r="AB24" s="2">
        <f>VLOOKUP(AA24,PointsTable[],2,FALSE)</f>
        <v>0</v>
      </c>
      <c r="AC24" s="2" t="str">
        <f>IFERROR(VLOOKUP(AthleteTable[[#This Row],[CARD '#]],codex512[],5,FALSE),"")</f>
        <v/>
      </c>
      <c r="AD24" s="2" t="str">
        <f>IFERROR(VLOOKUP(AthleteTable[[#This Row],[CARD '#]],codex512[],4,FALSE),"")</f>
        <v/>
      </c>
      <c r="AE24" s="2">
        <f>VLOOKUP(AD24,PointsTable[],2,FALSE)</f>
        <v>0</v>
      </c>
      <c r="AF24" s="2" t="str">
        <f>IFERROR(VLOOKUP(AthleteTable[[#This Row],[CARD '#]],codex515[],5,FALSE),"")</f>
        <v/>
      </c>
      <c r="AG24" s="2" t="str">
        <f>IFERROR(VLOOKUP(AthleteTable[[#This Row],[CARD '#]],codex515[],4,FALSE),"")</f>
        <v/>
      </c>
      <c r="AH24" s="2">
        <f>VLOOKUP(AG24,PointsTable[],2,FALSE)</f>
        <v>0</v>
      </c>
      <c r="AI24" s="2" t="str">
        <f>IFERROR(VLOOKUP(AthleteTable[[#This Row],[CARD '#]],codex518[],5,FALSE),"")</f>
        <v/>
      </c>
      <c r="AJ24" s="2" t="str">
        <f>IFERROR(VLOOKUP(AthleteTable[[#This Row],[CARD '#]],codex518[],4,FALSE),"")</f>
        <v/>
      </c>
      <c r="AK24" s="2">
        <f>VLOOKUP(AJ24,PointsTable[],2,FALSE)</f>
        <v>0</v>
      </c>
      <c r="AL24" s="2" t="str">
        <f>IFERROR(VLOOKUP(AthleteTable[[#This Row],[CARD '#]],codex519[],5,FALSE),"")</f>
        <v/>
      </c>
      <c r="AM24" s="2" t="str">
        <f>IFERROR(VLOOKUP(AthleteTable[[#This Row],[CARD '#]],codex519[],4,FALSE),"")</f>
        <v/>
      </c>
      <c r="AN24" s="2">
        <f>VLOOKUP(AM24,PointsTable[],2,FALSE)</f>
        <v>0</v>
      </c>
      <c r="AO24" s="2" t="str">
        <f>IFERROR(VLOOKUP(AthleteTable[[#This Row],[CARD '#]],codex554[],5,FALSE),"")</f>
        <v/>
      </c>
      <c r="AP24" s="2" t="str">
        <f>IFERROR(VLOOKUP(AthleteTable[[#This Row],[CARD '#]],codex554[],4,FALSE),"")</f>
        <v/>
      </c>
      <c r="AQ24" s="2">
        <f>VLOOKUP(AP24,PointsTable[],2,FALSE)</f>
        <v>0</v>
      </c>
      <c r="AR24" s="2" t="str">
        <f>IFERROR(VLOOKUP(AthleteTable[[#This Row],[CARD '#]],codex557[],5,FALSE),"")</f>
        <v/>
      </c>
      <c r="AS24" s="2" t="str">
        <f>IFERROR(VLOOKUP(AthleteTable[[#This Row],[CARD '#]],codex557[],4,FALSE),"")</f>
        <v/>
      </c>
      <c r="AT24" s="2">
        <f>VLOOKUP(AS24,PointsTable[],2,FALSE)</f>
        <v>0</v>
      </c>
      <c r="AU24" s="2" t="str">
        <f>IFERROR(VLOOKUP(AthleteTable[[#This Row],[CARD '#]],codex558[],5,FALSE),"")</f>
        <v/>
      </c>
      <c r="AV24" s="2" t="str">
        <f>IFERROR(VLOOKUP(AthleteTable[[#This Row],[CARD '#]],codex558[],4,FALSE),"")</f>
        <v/>
      </c>
      <c r="AW24" s="2">
        <f>VLOOKUP(AV24,PointsTable[],2,FALSE)</f>
        <v>0</v>
      </c>
      <c r="AX24" s="2" t="str">
        <f>IFERROR(VLOOKUP(AthleteTable[[#This Row],[CARD '#]],codex559[],5,FALSE),"")</f>
        <v/>
      </c>
      <c r="AY24" s="2" t="str">
        <f>IFERROR(VLOOKUP(AthleteTable[[#This Row],[CARD '#]],codex559[],4,FALSE),"")</f>
        <v/>
      </c>
      <c r="AZ24" s="2">
        <f>VLOOKUP(AY24,PointsTable[],2,FALSE)</f>
        <v>0</v>
      </c>
      <c r="BA24" s="2">
        <f>IFERROR(VLOOKUP(AthleteTable[[#This Row],[CARD '#]],codex584[],5,FALSE),"")</f>
        <v>0</v>
      </c>
      <c r="BB24" s="2">
        <f>IFERROR(VLOOKUP(AthleteTable[[#This Row],[CARD '#]],codex584[],4,FALSE),"")</f>
        <v>0</v>
      </c>
      <c r="BC24" s="2">
        <f>VLOOKUP(BB24,PointsTable[],2,FALSE)</f>
        <v>0</v>
      </c>
      <c r="BD24" s="46">
        <f>IFERROR(VLOOKUP(AthleteTable[[#This Row],[CARD '#]],codex585[],5,FALSE),"")</f>
        <v>13</v>
      </c>
      <c r="BE24" s="46">
        <f>IFERROR(VLOOKUP(AthleteTable[[#This Row],[CARD '#]],codex585[],4,FALSE),"")</f>
        <v>6</v>
      </c>
      <c r="BF24" s="46">
        <f>VLOOKUP(BE24,PointsTable[],2,FALSE)</f>
        <v>40</v>
      </c>
      <c r="BG24" s="46" t="str">
        <f>IFERROR(VLOOKUP(AthleteTable[[#This Row],[CARD '#]],codex586[],5,FALSE),"")</f>
        <v/>
      </c>
      <c r="BH24" s="46" t="str">
        <f>IFERROR(VLOOKUP(AthleteTable[[#This Row],[CARD '#]],codex586[],4,FALSE),"")</f>
        <v/>
      </c>
      <c r="BI24" s="46">
        <f>VLOOKUP(BH24,PointsTable[],2,FALSE)</f>
        <v>0</v>
      </c>
      <c r="BJ24" s="46" t="str">
        <f>IFERROR(VLOOKUP(AthleteTable[[#This Row],[CARD '#]],codex587[],5,FALSE),"")</f>
        <v/>
      </c>
      <c r="BK24" s="46" t="str">
        <f>IFERROR(VLOOKUP(AthleteTable[[#This Row],[CARD '#]],codex587[],4,FALSE),"")</f>
        <v/>
      </c>
      <c r="BL24" s="46">
        <f>VLOOKUP(BK24,PointsTable[],2,FALSE)</f>
        <v>0</v>
      </c>
      <c r="BM24" s="46">
        <f>IFERROR(VLOOKUP(AthleteTable[[#This Row],[CARD '#]],codex588[],5,FALSE),"")</f>
        <v>0</v>
      </c>
      <c r="BN24" s="46">
        <f>IFERROR(VLOOKUP(AthleteTable[[#This Row],[CARD '#]],codex588[],4,FALSE),"")</f>
        <v>0</v>
      </c>
      <c r="BO24" s="46">
        <f>VLOOKUP(BN24,PointsTable[],2,FALSE)</f>
        <v>0</v>
      </c>
      <c r="BP24" s="46">
        <f>IFERROR(VLOOKUP(AthleteTable[[#This Row],[CARD '#]],codex589[],5,FALSE),"")</f>
        <v>25</v>
      </c>
      <c r="BQ24" s="46">
        <f>IFERROR(VLOOKUP(AthleteTable[[#This Row],[CARD '#]],codex589[],4,FALSE),"")</f>
        <v>10</v>
      </c>
      <c r="BR24" s="46">
        <f>VLOOKUP(BQ24,PointsTable[],2,FALSE)</f>
        <v>26</v>
      </c>
      <c r="BS24" s="2">
        <f>IFERROR(VLOOKUP(AthleteTable[[#This Row],[CARD '#]],codex590[],5,FALSE),"")</f>
        <v>0</v>
      </c>
      <c r="BT24" s="2">
        <f>IFERROR(VLOOKUP(AthleteTable[[#This Row],[CARD '#]],codex590[],4,FALSE),"")</f>
        <v>0</v>
      </c>
      <c r="BU24" s="2">
        <f>VLOOKUP(BT24,PointsTable[],2,FALSE)</f>
        <v>0</v>
      </c>
      <c r="BV24" s="2">
        <f>IFERROR(VLOOKUP(AthleteTable[[#This Row],[CARD '#]],codex591[],5,FALSE),"")</f>
        <v>14</v>
      </c>
      <c r="BW24" s="2">
        <f>IFERROR(VLOOKUP(AthleteTable[[#This Row],[CARD '#]],codex591[],4,FALSE),"")</f>
        <v>7</v>
      </c>
      <c r="BX24" s="2">
        <f>VLOOKUP(BW24,PointsTable[],2,FALSE)</f>
        <v>36</v>
      </c>
    </row>
    <row r="25" spans="1:76" s="2" customFormat="1" x14ac:dyDescent="0.25">
      <c r="A25" s="2">
        <v>21</v>
      </c>
      <c r="B25">
        <v>104582</v>
      </c>
      <c r="C25" t="s">
        <v>992</v>
      </c>
      <c r="D25" t="s">
        <v>993</v>
      </c>
      <c r="E25" t="s">
        <v>921</v>
      </c>
      <c r="F25">
        <v>1998</v>
      </c>
      <c r="G25" s="40">
        <f>SUM(J25,M25,P25,S25,V25,Y25,AB25,AE25,AH25,AK25,AN25,AQ25,AT25,AW25,AZ25,BC25,BF25,BI25,BL25,BO25,BR25,BU25,BX25)</f>
        <v>249</v>
      </c>
      <c r="H25" s="1">
        <f>IFERROR(VLOOKUP(AthleteTable[[#This Row],[CARD '#]],codex466[],5,FALSE),"")</f>
        <v>26</v>
      </c>
      <c r="I25" s="1">
        <f>IFERROR(VLOOKUP(AthleteTable[[#This Row],[CARD '#]],codex466[],4,FALSE),"")</f>
        <v>13</v>
      </c>
      <c r="J25" s="1">
        <f>VLOOKUP(I25,PointsTable[],2,FALSE)</f>
        <v>20</v>
      </c>
      <c r="K25" s="1">
        <f>IFERROR(VLOOKUP(AthleteTable[[#This Row],[CARD '#]],codex467[],5,FALSE),"")</f>
        <v>21</v>
      </c>
      <c r="L25" s="1">
        <f>IFERROR(VLOOKUP(AthleteTable[[#This Row],[CARD '#]],codex467[],4,FALSE),"")</f>
        <v>9</v>
      </c>
      <c r="M25" s="1">
        <f>VLOOKUP(L25,PointsTable[],2,FALSE)</f>
        <v>29</v>
      </c>
      <c r="N25" s="1">
        <f>IFERROR(VLOOKUP(AthleteTable[[#This Row],[CARD '#]],codex481[],5,FALSE),"")</f>
        <v>0</v>
      </c>
      <c r="O25" s="1">
        <f>IFERROR(VLOOKUP(AthleteTable[[#This Row],[CARD '#]],codex481[],4,FALSE),"")</f>
        <v>0</v>
      </c>
      <c r="P25" s="1">
        <f>VLOOKUP(O25,PointsTable[],2,FALSE)</f>
        <v>0</v>
      </c>
      <c r="Q25" s="1" t="str">
        <f>IFERROR(VLOOKUP(AthleteTable[[#This Row],[CARD '#]],codex482[],5,FALSE),"")</f>
        <v/>
      </c>
      <c r="R25" s="1">
        <f>IFERROR(VLOOKUP(AthleteTable[[#This Row],[CARD '#]],codex482[],4,FALSE),"")</f>
        <v>0</v>
      </c>
      <c r="S25" s="1">
        <f>VLOOKUP(R25,PointsTable[],2,FALSE)</f>
        <v>0</v>
      </c>
      <c r="T25" s="1">
        <f>IFERROR(VLOOKUP(AthleteTable[[#This Row],[CARD '#]],codex483[],5,FALSE),"")</f>
        <v>54</v>
      </c>
      <c r="U25" s="1">
        <f>IFERROR(VLOOKUP(AthleteTable[[#This Row],[CARD '#]],codex483[],4,FALSE),"")</f>
        <v>19</v>
      </c>
      <c r="V25" s="1">
        <f>VLOOKUP(U25,PointsTable[],2,FALSE)</f>
        <v>12</v>
      </c>
      <c r="W25" s="1">
        <f>IFERROR(VLOOKUP(AthleteTable[[#This Row],[CARD '#]],codex484[],5,FALSE),"")</f>
        <v>52</v>
      </c>
      <c r="X25" s="1">
        <f>IFERROR(VLOOKUP(AthleteTable[[#This Row],[CARD '#]],codex484[],4,FALSE),"")</f>
        <v>20</v>
      </c>
      <c r="Y25" s="1">
        <f>VLOOKUP(X25,PointsTable[],2,FALSE)</f>
        <v>11</v>
      </c>
      <c r="Z25" s="2">
        <f>IFERROR(VLOOKUP(AthleteTable[[#This Row],[CARD '#]],codex511[],5,FALSE),"")</f>
        <v>15</v>
      </c>
      <c r="AA25" s="2">
        <f>IFERROR(VLOOKUP(AthleteTable[[#This Row],[CARD '#]],codex511[],4,FALSE),"")</f>
        <v>8</v>
      </c>
      <c r="AB25" s="2">
        <f>VLOOKUP(AA25,PointsTable[],2,FALSE)</f>
        <v>32</v>
      </c>
      <c r="AC25" s="1">
        <f>IFERROR(VLOOKUP(AthleteTable[[#This Row],[CARD '#]],codex512[],5,FALSE),"")</f>
        <v>20</v>
      </c>
      <c r="AD25" s="1">
        <f>IFERROR(VLOOKUP(AthleteTable[[#This Row],[CARD '#]],codex512[],4,FALSE),"")</f>
        <v>10</v>
      </c>
      <c r="AE25" s="1">
        <f>VLOOKUP(AD25,PointsTable[],2,FALSE)</f>
        <v>26</v>
      </c>
      <c r="AF25" s="1" t="str">
        <f>IFERROR(VLOOKUP(AthleteTable[[#This Row],[CARD '#]],codex515[],5,FALSE),"")</f>
        <v/>
      </c>
      <c r="AG25" s="1" t="str">
        <f>IFERROR(VLOOKUP(AthleteTable[[#This Row],[CARD '#]],codex515[],4,FALSE),"")</f>
        <v/>
      </c>
      <c r="AH25" s="1">
        <f>VLOOKUP(AG25,PointsTable[],2,FALSE)</f>
        <v>0</v>
      </c>
      <c r="AI25" s="2" t="str">
        <f>IFERROR(VLOOKUP(AthleteTable[[#This Row],[CARD '#]],codex518[],5,FALSE),"")</f>
        <v/>
      </c>
      <c r="AJ25" s="2" t="str">
        <f>IFERROR(VLOOKUP(AthleteTable[[#This Row],[CARD '#]],codex518[],4,FALSE),"")</f>
        <v/>
      </c>
      <c r="AK25" s="2">
        <f>VLOOKUP(AJ25,PointsTable[],2,FALSE)</f>
        <v>0</v>
      </c>
      <c r="AL25" s="2" t="str">
        <f>IFERROR(VLOOKUP(AthleteTable[[#This Row],[CARD '#]],codex519[],5,FALSE),"")</f>
        <v/>
      </c>
      <c r="AM25" s="2" t="str">
        <f>IFERROR(VLOOKUP(AthleteTable[[#This Row],[CARD '#]],codex519[],4,FALSE),"")</f>
        <v/>
      </c>
      <c r="AN25" s="2">
        <f>VLOOKUP(AM25,PointsTable[],2,FALSE)</f>
        <v>0</v>
      </c>
      <c r="AO25" s="2">
        <f>IFERROR(VLOOKUP(AthleteTable[[#This Row],[CARD '#]],codex554[],5,FALSE),"")</f>
        <v>0</v>
      </c>
      <c r="AP25" s="2">
        <f>IFERROR(VLOOKUP(AthleteTable[[#This Row],[CARD '#]],codex554[],4,FALSE),"")</f>
        <v>0</v>
      </c>
      <c r="AQ25" s="2">
        <f>VLOOKUP(AP25,PointsTable[],2,FALSE)</f>
        <v>0</v>
      </c>
      <c r="AR25" s="2">
        <f>IFERROR(VLOOKUP(AthleteTable[[#This Row],[CARD '#]],codex557[],5,FALSE),"")</f>
        <v>25</v>
      </c>
      <c r="AS25" s="2">
        <f>IFERROR(VLOOKUP(AthleteTable[[#This Row],[CARD '#]],codex557[],4,FALSE),"")</f>
        <v>13</v>
      </c>
      <c r="AT25" s="2">
        <f>VLOOKUP(AS25,PointsTable[],2,FALSE)</f>
        <v>20</v>
      </c>
      <c r="AU25" s="2">
        <f>IFERROR(VLOOKUP(AthleteTable[[#This Row],[CARD '#]],codex558[],5,FALSE),"")</f>
        <v>16</v>
      </c>
      <c r="AV25" s="2">
        <f>IFERROR(VLOOKUP(AthleteTable[[#This Row],[CARD '#]],codex558[],4,FALSE),"")</f>
        <v>9</v>
      </c>
      <c r="AW25" s="2">
        <f>VLOOKUP(AV25,PointsTable[],2,FALSE)</f>
        <v>29</v>
      </c>
      <c r="AX25" s="1">
        <f>IFERROR(VLOOKUP(AthleteTable[[#This Row],[CARD '#]],codex559[],5,FALSE),"")</f>
        <v>22</v>
      </c>
      <c r="AY25" s="1">
        <f>IFERROR(VLOOKUP(AthleteTable[[#This Row],[CARD '#]],codex559[],4,FALSE),"")</f>
        <v>11</v>
      </c>
      <c r="AZ25" s="1">
        <f>VLOOKUP(AY25,PointsTable[],2,FALSE)</f>
        <v>24</v>
      </c>
      <c r="BA25" s="1">
        <f>IFERROR(VLOOKUP(AthleteTable[[#This Row],[CARD '#]],codex584[],5,FALSE),"")</f>
        <v>0</v>
      </c>
      <c r="BB25" s="1">
        <f>IFERROR(VLOOKUP(AthleteTable[[#This Row],[CARD '#]],codex584[],4,FALSE),"")</f>
        <v>0</v>
      </c>
      <c r="BC25" s="1">
        <f>VLOOKUP(BB25,PointsTable[],2,FALSE)</f>
        <v>0</v>
      </c>
      <c r="BD25" s="46" t="str">
        <f>IFERROR(VLOOKUP(AthleteTable[[#This Row],[CARD '#]],codex585[],5,FALSE),"")</f>
        <v/>
      </c>
      <c r="BE25" s="46" t="str">
        <f>IFERROR(VLOOKUP(AthleteTable[[#This Row],[CARD '#]],codex585[],4,FALSE),"")</f>
        <v/>
      </c>
      <c r="BF25" s="46">
        <f>VLOOKUP(BE25,PointsTable[],2,FALSE)</f>
        <v>0</v>
      </c>
      <c r="BG25" s="46" t="str">
        <f>IFERROR(VLOOKUP(AthleteTable[[#This Row],[CARD '#]],codex586[],5,FALSE),"")</f>
        <v/>
      </c>
      <c r="BH25" s="46" t="str">
        <f>IFERROR(VLOOKUP(AthleteTable[[#This Row],[CARD '#]],codex586[],4,FALSE),"")</f>
        <v/>
      </c>
      <c r="BI25" s="46">
        <f>VLOOKUP(BH25,PointsTable[],2,FALSE)</f>
        <v>0</v>
      </c>
      <c r="BJ25" s="42" t="str">
        <f>IFERROR(VLOOKUP(AthleteTable[[#This Row],[CARD '#]],codex587[],5,FALSE),"")</f>
        <v/>
      </c>
      <c r="BK25" s="42" t="str">
        <f>IFERROR(VLOOKUP(AthleteTable[[#This Row],[CARD '#]],codex587[],4,FALSE),"")</f>
        <v/>
      </c>
      <c r="BL25" s="42">
        <f>VLOOKUP(BK25,PointsTable[],2,FALSE)</f>
        <v>0</v>
      </c>
      <c r="BM25" s="42">
        <f>IFERROR(VLOOKUP(AthleteTable[[#This Row],[CARD '#]],codex588[],5,FALSE),"")</f>
        <v>35</v>
      </c>
      <c r="BN25" s="42">
        <f>IFERROR(VLOOKUP(AthleteTable[[#This Row],[CARD '#]],codex588[],4,FALSE),"")</f>
        <v>12</v>
      </c>
      <c r="BO25" s="42">
        <f>VLOOKUP(BN25,PointsTable[],2,FALSE)</f>
        <v>22</v>
      </c>
      <c r="BP25" s="42">
        <f>IFERROR(VLOOKUP(AthleteTable[[#This Row],[CARD '#]],codex589[],5,FALSE),"")</f>
        <v>31</v>
      </c>
      <c r="BQ25" s="42">
        <f>IFERROR(VLOOKUP(AthleteTable[[#This Row],[CARD '#]],codex589[],4,FALSE),"")</f>
        <v>11</v>
      </c>
      <c r="BR25" s="42">
        <f>VLOOKUP(BQ25,PointsTable[],2,FALSE)</f>
        <v>24</v>
      </c>
      <c r="BS25" s="1">
        <f>IFERROR(VLOOKUP(AthleteTable[[#This Row],[CARD '#]],codex590[],5,FALSE),"")</f>
        <v>0</v>
      </c>
      <c r="BT25" s="1">
        <f>IFERROR(VLOOKUP(AthleteTable[[#This Row],[CARD '#]],codex590[],4,FALSE),"")</f>
        <v>0</v>
      </c>
      <c r="BU25" s="1">
        <f>VLOOKUP(BT25,PointsTable[],2,FALSE)</f>
        <v>0</v>
      </c>
      <c r="BV25" s="1">
        <f>IFERROR(VLOOKUP(AthleteTable[[#This Row],[CARD '#]],codex591[],5,FALSE),"")</f>
        <v>0</v>
      </c>
      <c r="BW25" s="1">
        <f>IFERROR(VLOOKUP(AthleteTable[[#This Row],[CARD '#]],codex591[],4,FALSE),"")</f>
        <v>0</v>
      </c>
      <c r="BX25" s="1">
        <f>VLOOKUP(BW25,PointsTable[],2,FALSE)</f>
        <v>0</v>
      </c>
    </row>
    <row r="26" spans="1:76" s="2" customFormat="1" x14ac:dyDescent="0.25">
      <c r="A26" s="2">
        <v>22</v>
      </c>
      <c r="B26">
        <v>104472</v>
      </c>
      <c r="C26" t="s">
        <v>990</v>
      </c>
      <c r="D26" t="s">
        <v>991</v>
      </c>
      <c r="E26" t="s">
        <v>889</v>
      </c>
      <c r="F26">
        <v>1997</v>
      </c>
      <c r="G26" s="40">
        <f>SUM(J26,M26,P26,S26,V26,Y26,AB26,AE26,AH26,AK26,AN26,AQ26,AT26,AW26,AZ26,BC26,BF26,BI26,BL26,BO26,BR26,BU26,BX26)</f>
        <v>223</v>
      </c>
      <c r="H26" s="1">
        <f>IFERROR(VLOOKUP(AthleteTable[[#This Row],[CARD '#]],codex466[],5,FALSE),"")</f>
        <v>22</v>
      </c>
      <c r="I26" s="1">
        <f>IFERROR(VLOOKUP(AthleteTable[[#This Row],[CARD '#]],codex466[],4,FALSE),"")</f>
        <v>10</v>
      </c>
      <c r="J26" s="1">
        <f>VLOOKUP(I26,PointsTable[],2,FALSE)</f>
        <v>26</v>
      </c>
      <c r="K26" s="1">
        <f>IFERROR(VLOOKUP(AthleteTable[[#This Row],[CARD '#]],codex467[],5,FALSE),"")</f>
        <v>0</v>
      </c>
      <c r="L26" s="1">
        <f>IFERROR(VLOOKUP(AthleteTable[[#This Row],[CARD '#]],codex467[],4,FALSE),"")</f>
        <v>0</v>
      </c>
      <c r="M26" s="1">
        <f>VLOOKUP(L26,PointsTable[],2,FALSE)</f>
        <v>0</v>
      </c>
      <c r="N26" s="1">
        <f>IFERROR(VLOOKUP(AthleteTable[[#This Row],[CARD '#]],codex481[],5,FALSE),"")</f>
        <v>0</v>
      </c>
      <c r="O26" s="1">
        <f>IFERROR(VLOOKUP(AthleteTable[[#This Row],[CARD '#]],codex481[],4,FALSE),"")</f>
        <v>0</v>
      </c>
      <c r="P26" s="1">
        <f>VLOOKUP(O26,PointsTable[],2,FALSE)</f>
        <v>0</v>
      </c>
      <c r="Q26" s="1">
        <f>IFERROR(VLOOKUP(AthleteTable[[#This Row],[CARD '#]],codex482[],5,FALSE),"")</f>
        <v>0</v>
      </c>
      <c r="R26" s="1">
        <f>IFERROR(VLOOKUP(AthleteTable[[#This Row],[CARD '#]],codex482[],4,FALSE),"")</f>
        <v>0</v>
      </c>
      <c r="S26" s="1">
        <f>VLOOKUP(R26,PointsTable[],2,FALSE)</f>
        <v>0</v>
      </c>
      <c r="T26" s="1">
        <f>IFERROR(VLOOKUP(AthleteTable[[#This Row],[CARD '#]],codex483[],5,FALSE),"")</f>
        <v>51</v>
      </c>
      <c r="U26" s="1">
        <f>IFERROR(VLOOKUP(AthleteTable[[#This Row],[CARD '#]],codex483[],4,FALSE),"")</f>
        <v>17</v>
      </c>
      <c r="V26" s="1">
        <f>VLOOKUP(U26,PointsTable[],2,FALSE)</f>
        <v>14</v>
      </c>
      <c r="W26" s="1">
        <f>IFERROR(VLOOKUP(AthleteTable[[#This Row],[CARD '#]],codex484[],5,FALSE),"")</f>
        <v>48</v>
      </c>
      <c r="X26" s="1">
        <f>IFERROR(VLOOKUP(AthleteTable[[#This Row],[CARD '#]],codex484[],4,FALSE),"")</f>
        <v>17</v>
      </c>
      <c r="Y26" s="1">
        <f>VLOOKUP(X26,PointsTable[],2,FALSE)</f>
        <v>14</v>
      </c>
      <c r="Z26" s="2">
        <f>IFERROR(VLOOKUP(AthleteTable[[#This Row],[CARD '#]],codex511[],5,FALSE),"")</f>
        <v>25</v>
      </c>
      <c r="AA26" s="2">
        <f>IFERROR(VLOOKUP(AthleteTable[[#This Row],[CARD '#]],codex511[],4,FALSE),"")</f>
        <v>13</v>
      </c>
      <c r="AB26" s="2">
        <f>VLOOKUP(AA26,PointsTable[],2,FALSE)</f>
        <v>20</v>
      </c>
      <c r="AC26" s="1">
        <f>IFERROR(VLOOKUP(AthleteTable[[#This Row],[CARD '#]],codex512[],5,FALSE),"")</f>
        <v>34</v>
      </c>
      <c r="AD26" s="1">
        <f>IFERROR(VLOOKUP(AthleteTable[[#This Row],[CARD '#]],codex512[],4,FALSE),"")</f>
        <v>17</v>
      </c>
      <c r="AE26" s="1">
        <f>VLOOKUP(AD26,PointsTable[],2,FALSE)</f>
        <v>14</v>
      </c>
      <c r="AF26" s="1" t="str">
        <f>IFERROR(VLOOKUP(AthleteTable[[#This Row],[CARD '#]],codex515[],5,FALSE),"")</f>
        <v/>
      </c>
      <c r="AG26" s="1" t="str">
        <f>IFERROR(VLOOKUP(AthleteTable[[#This Row],[CARD '#]],codex515[],4,FALSE),"")</f>
        <v/>
      </c>
      <c r="AH26" s="1">
        <f>VLOOKUP(AG26,PointsTable[],2,FALSE)</f>
        <v>0</v>
      </c>
      <c r="AI26" s="2" t="str">
        <f>IFERROR(VLOOKUP(AthleteTable[[#This Row],[CARD '#]],codex518[],5,FALSE),"")</f>
        <v/>
      </c>
      <c r="AJ26" s="2" t="str">
        <f>IFERROR(VLOOKUP(AthleteTable[[#This Row],[CARD '#]],codex518[],4,FALSE),"")</f>
        <v/>
      </c>
      <c r="AK26" s="2">
        <f>VLOOKUP(AJ26,PointsTable[],2,FALSE)</f>
        <v>0</v>
      </c>
      <c r="AL26" s="2" t="str">
        <f>IFERROR(VLOOKUP(AthleteTable[[#This Row],[CARD '#]],codex519[],5,FALSE),"")</f>
        <v/>
      </c>
      <c r="AM26" s="2" t="str">
        <f>IFERROR(VLOOKUP(AthleteTable[[#This Row],[CARD '#]],codex519[],4,FALSE),"")</f>
        <v/>
      </c>
      <c r="AN26" s="2">
        <f>VLOOKUP(AM26,PointsTable[],2,FALSE)</f>
        <v>0</v>
      </c>
      <c r="AO26" s="2">
        <f>IFERROR(VLOOKUP(AthleteTable[[#This Row],[CARD '#]],codex554[],5,FALSE),"")</f>
        <v>36</v>
      </c>
      <c r="AP26" s="2">
        <f>IFERROR(VLOOKUP(AthleteTable[[#This Row],[CARD '#]],codex554[],4,FALSE),"")</f>
        <v>18</v>
      </c>
      <c r="AQ26" s="2">
        <f>VLOOKUP(AP26,PointsTable[],2,FALSE)</f>
        <v>13</v>
      </c>
      <c r="AR26" s="2">
        <f>IFERROR(VLOOKUP(AthleteTable[[#This Row],[CARD '#]],codex557[],5,FALSE),"")</f>
        <v>23</v>
      </c>
      <c r="AS26" s="2">
        <f>IFERROR(VLOOKUP(AthleteTable[[#This Row],[CARD '#]],codex557[],4,FALSE),"")</f>
        <v>11</v>
      </c>
      <c r="AT26" s="2">
        <f>VLOOKUP(AS26,PointsTable[],2,FALSE)</f>
        <v>24</v>
      </c>
      <c r="AU26" s="2">
        <f>IFERROR(VLOOKUP(AthleteTable[[#This Row],[CARD '#]],codex558[],5,FALSE),"")</f>
        <v>27</v>
      </c>
      <c r="AV26" s="2">
        <f>IFERROR(VLOOKUP(AthleteTable[[#This Row],[CARD '#]],codex558[],4,FALSE),"")</f>
        <v>12</v>
      </c>
      <c r="AW26" s="2">
        <f>VLOOKUP(AV26,PointsTable[],2,FALSE)</f>
        <v>22</v>
      </c>
      <c r="AX26" s="1" t="str">
        <f>IFERROR(VLOOKUP(AthleteTable[[#This Row],[CARD '#]],codex559[],5,FALSE),"")</f>
        <v/>
      </c>
      <c r="AY26" s="1">
        <f>IFERROR(VLOOKUP(AthleteTable[[#This Row],[CARD '#]],codex559[],4,FALSE),"")</f>
        <v>0</v>
      </c>
      <c r="AZ26" s="1">
        <f>VLOOKUP(AY26,PointsTable[],2,FALSE)</f>
        <v>0</v>
      </c>
      <c r="BA26" s="1">
        <f>IFERROR(VLOOKUP(AthleteTable[[#This Row],[CARD '#]],codex584[],5,FALSE),"")</f>
        <v>0</v>
      </c>
      <c r="BB26" s="1">
        <f>IFERROR(VLOOKUP(AthleteTable[[#This Row],[CARD '#]],codex584[],4,FALSE),"")</f>
        <v>0</v>
      </c>
      <c r="BC26" s="1">
        <f>VLOOKUP(BB26,PointsTable[],2,FALSE)</f>
        <v>0</v>
      </c>
      <c r="BD26" s="46">
        <f>IFERROR(VLOOKUP(AthleteTable[[#This Row],[CARD '#]],codex585[],5,FALSE),"")</f>
        <v>19</v>
      </c>
      <c r="BE26" s="46">
        <f>IFERROR(VLOOKUP(AthleteTable[[#This Row],[CARD '#]],codex585[],4,FALSE),"")</f>
        <v>8</v>
      </c>
      <c r="BF26" s="46">
        <f>VLOOKUP(BE26,PointsTable[],2,FALSE)</f>
        <v>32</v>
      </c>
      <c r="BG26" s="46" t="str">
        <f>IFERROR(VLOOKUP(AthleteTable[[#This Row],[CARD '#]],codex586[],5,FALSE),"")</f>
        <v/>
      </c>
      <c r="BH26" s="46" t="str">
        <f>IFERROR(VLOOKUP(AthleteTable[[#This Row],[CARD '#]],codex586[],4,FALSE),"")</f>
        <v/>
      </c>
      <c r="BI26" s="46">
        <f>VLOOKUP(BH26,PointsTable[],2,FALSE)</f>
        <v>0</v>
      </c>
      <c r="BJ26" s="42" t="str">
        <f>IFERROR(VLOOKUP(AthleteTable[[#This Row],[CARD '#]],codex587[],5,FALSE),"")</f>
        <v/>
      </c>
      <c r="BK26" s="42" t="str">
        <f>IFERROR(VLOOKUP(AthleteTable[[#This Row],[CARD '#]],codex587[],4,FALSE),"")</f>
        <v/>
      </c>
      <c r="BL26" s="42">
        <f>VLOOKUP(BK26,PointsTable[],2,FALSE)</f>
        <v>0</v>
      </c>
      <c r="BM26" s="42">
        <f>IFERROR(VLOOKUP(AthleteTable[[#This Row],[CARD '#]],codex588[],5,FALSE),"")</f>
        <v>46</v>
      </c>
      <c r="BN26" s="42">
        <f>IFERROR(VLOOKUP(AthleteTable[[#This Row],[CARD '#]],codex588[],4,FALSE),"")</f>
        <v>16</v>
      </c>
      <c r="BO26" s="42">
        <f>VLOOKUP(BN26,PointsTable[],2,FALSE)</f>
        <v>15</v>
      </c>
      <c r="BP26" s="42">
        <f>IFERROR(VLOOKUP(AthleteTable[[#This Row],[CARD '#]],codex589[],5,FALSE),"")</f>
        <v>43</v>
      </c>
      <c r="BQ26" s="42">
        <f>IFERROR(VLOOKUP(AthleteTable[[#This Row],[CARD '#]],codex589[],4,FALSE),"")</f>
        <v>16</v>
      </c>
      <c r="BR26" s="42">
        <f>VLOOKUP(BQ26,PointsTable[],2,FALSE)</f>
        <v>15</v>
      </c>
      <c r="BS26" s="1">
        <f>IFERROR(VLOOKUP(AthleteTable[[#This Row],[CARD '#]],codex590[],5,FALSE),"")</f>
        <v>0</v>
      </c>
      <c r="BT26" s="1">
        <f>IFERROR(VLOOKUP(AthleteTable[[#This Row],[CARD '#]],codex590[],4,FALSE),"")</f>
        <v>0</v>
      </c>
      <c r="BU26" s="1">
        <f>VLOOKUP(BT26,PointsTable[],2,FALSE)</f>
        <v>0</v>
      </c>
      <c r="BV26" s="1">
        <f>IFERROR(VLOOKUP(AthleteTable[[#This Row],[CARD '#]],codex591[],5,FALSE),"")</f>
        <v>27</v>
      </c>
      <c r="BW26" s="1">
        <f>IFERROR(VLOOKUP(AthleteTable[[#This Row],[CARD '#]],codex591[],4,FALSE),"")</f>
        <v>17</v>
      </c>
      <c r="BX26" s="1">
        <f>VLOOKUP(BW26,PointsTable[],2,FALSE)</f>
        <v>14</v>
      </c>
    </row>
    <row r="27" spans="1:76" s="2" customFormat="1" ht="14.45" customHeight="1" x14ac:dyDescent="0.25">
      <c r="A27" s="2">
        <v>23</v>
      </c>
      <c r="B27">
        <v>104421</v>
      </c>
      <c r="C27" t="s">
        <v>922</v>
      </c>
      <c r="D27" t="s">
        <v>998</v>
      </c>
      <c r="E27" t="s">
        <v>878</v>
      </c>
      <c r="F27">
        <v>1996</v>
      </c>
      <c r="G27" s="40">
        <f>SUM(J27,M27,P27,S27,V27,Y27,AB27,AE27,AH27,AK27,AN27,AQ27,AT27,AW27,AZ27,BC27,BF27,BI27,BL27,BO27,BR27,BU27,BX27)</f>
        <v>172</v>
      </c>
      <c r="H27" s="1">
        <f>IFERROR(VLOOKUP(AthleteTable[[#This Row],[CARD '#]],codex466[],5,FALSE),"")</f>
        <v>0</v>
      </c>
      <c r="I27" s="1">
        <f>IFERROR(VLOOKUP(AthleteTable[[#This Row],[CARD '#]],codex466[],4,FALSE),"")</f>
        <v>0</v>
      </c>
      <c r="J27" s="1">
        <f>VLOOKUP(I27,PointsTable[],2,FALSE)</f>
        <v>0</v>
      </c>
      <c r="K27" s="1">
        <f>IFERROR(VLOOKUP(AthleteTable[[#This Row],[CARD '#]],codex467[],5,FALSE),"")</f>
        <v>16</v>
      </c>
      <c r="L27" s="1">
        <f>IFERROR(VLOOKUP(AthleteTable[[#This Row],[CARD '#]],codex467[],4,FALSE),"")</f>
        <v>4</v>
      </c>
      <c r="M27" s="1">
        <f>VLOOKUP(L27,PointsTable[],2,FALSE)</f>
        <v>50</v>
      </c>
      <c r="N27" s="1" t="str">
        <f>IFERROR(VLOOKUP(AthleteTable[[#This Row],[CARD '#]],codex481[],5,FALSE),"")</f>
        <v/>
      </c>
      <c r="O27" s="1">
        <f>IFERROR(VLOOKUP(AthleteTable[[#This Row],[CARD '#]],codex481[],4,FALSE),"")</f>
        <v>0</v>
      </c>
      <c r="P27" s="1">
        <f>VLOOKUP(O27,PointsTable[],2,FALSE)</f>
        <v>0</v>
      </c>
      <c r="Q27" s="1" t="str">
        <f>IFERROR(VLOOKUP(AthleteTable[[#This Row],[CARD '#]],codex482[],5,FALSE),"")</f>
        <v/>
      </c>
      <c r="R27" s="1">
        <f>IFERROR(VLOOKUP(AthleteTable[[#This Row],[CARD '#]],codex482[],4,FALSE),"")</f>
        <v>0</v>
      </c>
      <c r="S27" s="1">
        <f>VLOOKUP(R27,PointsTable[],2,FALSE)</f>
        <v>0</v>
      </c>
      <c r="T27" s="1" t="str">
        <f>IFERROR(VLOOKUP(AthleteTable[[#This Row],[CARD '#]],codex483[],5,FALSE),"")</f>
        <v/>
      </c>
      <c r="U27" s="1">
        <f>IFERROR(VLOOKUP(AthleteTable[[#This Row],[CARD '#]],codex483[],4,FALSE),"")</f>
        <v>0</v>
      </c>
      <c r="V27" s="1">
        <f>VLOOKUP(U27,PointsTable[],2,FALSE)</f>
        <v>0</v>
      </c>
      <c r="W27" s="1">
        <f>IFERROR(VLOOKUP(AthleteTable[[#This Row],[CARD '#]],codex484[],5,FALSE),"")</f>
        <v>62</v>
      </c>
      <c r="X27" s="1">
        <f>IFERROR(VLOOKUP(AthleteTable[[#This Row],[CARD '#]],codex484[],4,FALSE),"")</f>
        <v>24</v>
      </c>
      <c r="Y27" s="1">
        <f>VLOOKUP(X27,PointsTable[],2,FALSE)</f>
        <v>7</v>
      </c>
      <c r="Z27" s="2">
        <f>IFERROR(VLOOKUP(AthleteTable[[#This Row],[CARD '#]],codex511[],5,FALSE),"")</f>
        <v>0</v>
      </c>
      <c r="AA27" s="2">
        <f>IFERROR(VLOOKUP(AthleteTable[[#This Row],[CARD '#]],codex511[],4,FALSE),"")</f>
        <v>0</v>
      </c>
      <c r="AB27" s="2">
        <f>VLOOKUP(AA27,PointsTable[],2,FALSE)</f>
        <v>0</v>
      </c>
      <c r="AC27" s="1">
        <f>IFERROR(VLOOKUP(AthleteTable[[#This Row],[CARD '#]],codex512[],5,FALSE),"")</f>
        <v>0</v>
      </c>
      <c r="AD27" s="1">
        <f>IFERROR(VLOOKUP(AthleteTable[[#This Row],[CARD '#]],codex512[],4,FALSE),"")</f>
        <v>0</v>
      </c>
      <c r="AE27" s="1">
        <f>VLOOKUP(AD27,PointsTable[],2,FALSE)</f>
        <v>0</v>
      </c>
      <c r="AF27" s="1" t="str">
        <f>IFERROR(VLOOKUP(AthleteTable[[#This Row],[CARD '#]],codex515[],5,FALSE),"")</f>
        <v/>
      </c>
      <c r="AG27" s="1" t="str">
        <f>IFERROR(VLOOKUP(AthleteTable[[#This Row],[CARD '#]],codex515[],4,FALSE),"")</f>
        <v/>
      </c>
      <c r="AH27" s="1">
        <f>VLOOKUP(AG27,PointsTable[],2,FALSE)</f>
        <v>0</v>
      </c>
      <c r="AI27" s="2" t="str">
        <f>IFERROR(VLOOKUP(AthleteTable[[#This Row],[CARD '#]],codex518[],5,FALSE),"")</f>
        <v/>
      </c>
      <c r="AJ27" s="2" t="str">
        <f>IFERROR(VLOOKUP(AthleteTable[[#This Row],[CARD '#]],codex518[],4,FALSE),"")</f>
        <v/>
      </c>
      <c r="AK27" s="2">
        <f>VLOOKUP(AJ27,PointsTable[],2,FALSE)</f>
        <v>0</v>
      </c>
      <c r="AL27" s="2" t="str">
        <f>IFERROR(VLOOKUP(AthleteTable[[#This Row],[CARD '#]],codex519[],5,FALSE),"")</f>
        <v/>
      </c>
      <c r="AM27" s="2" t="str">
        <f>IFERROR(VLOOKUP(AthleteTable[[#This Row],[CARD '#]],codex519[],4,FALSE),"")</f>
        <v/>
      </c>
      <c r="AN27" s="2">
        <f>VLOOKUP(AM27,PointsTable[],2,FALSE)</f>
        <v>0</v>
      </c>
      <c r="AO27" s="2">
        <f>IFERROR(VLOOKUP(AthleteTable[[#This Row],[CARD '#]],codex554[],5,FALSE),"")</f>
        <v>30</v>
      </c>
      <c r="AP27" s="2">
        <f>IFERROR(VLOOKUP(AthleteTable[[#This Row],[CARD '#]],codex554[],4,FALSE),"")</f>
        <v>16</v>
      </c>
      <c r="AQ27" s="2">
        <f>VLOOKUP(AP27,PointsTable[],2,FALSE)</f>
        <v>15</v>
      </c>
      <c r="AR27" s="2">
        <f>IFERROR(VLOOKUP(AthleteTable[[#This Row],[CARD '#]],codex557[],5,FALSE),"")</f>
        <v>29</v>
      </c>
      <c r="AS27" s="2">
        <f>IFERROR(VLOOKUP(AthleteTable[[#This Row],[CARD '#]],codex557[],4,FALSE),"")</f>
        <v>14</v>
      </c>
      <c r="AT27" s="2">
        <f>VLOOKUP(AS27,PointsTable[],2,FALSE)</f>
        <v>18</v>
      </c>
      <c r="AU27" s="2">
        <f>IFERROR(VLOOKUP(AthleteTable[[#This Row],[CARD '#]],codex558[],5,FALSE),"")</f>
        <v>39</v>
      </c>
      <c r="AV27" s="2">
        <f>IFERROR(VLOOKUP(AthleteTable[[#This Row],[CARD '#]],codex558[],4,FALSE),"")</f>
        <v>18</v>
      </c>
      <c r="AW27" s="2">
        <f>VLOOKUP(AV27,PointsTable[],2,FALSE)</f>
        <v>13</v>
      </c>
      <c r="AX27" s="1">
        <f>IFERROR(VLOOKUP(AthleteTable[[#This Row],[CARD '#]],codex559[],5,FALSE),"")</f>
        <v>26</v>
      </c>
      <c r="AY27" s="1">
        <f>IFERROR(VLOOKUP(AthleteTable[[#This Row],[CARD '#]],codex559[],4,FALSE),"")</f>
        <v>13</v>
      </c>
      <c r="AZ27" s="1">
        <f>VLOOKUP(AY27,PointsTable[],2,FALSE)</f>
        <v>20</v>
      </c>
      <c r="BA27" s="1">
        <f>IFERROR(VLOOKUP(AthleteTable[[#This Row],[CARD '#]],codex584[],5,FALSE),"")</f>
        <v>0</v>
      </c>
      <c r="BB27" s="1">
        <f>IFERROR(VLOOKUP(AthleteTable[[#This Row],[CARD '#]],codex584[],4,FALSE),"")</f>
        <v>0</v>
      </c>
      <c r="BC27" s="1">
        <f>VLOOKUP(BB27,PointsTable[],2,FALSE)</f>
        <v>0</v>
      </c>
      <c r="BD27" s="46">
        <f>IFERROR(VLOOKUP(AthleteTable[[#This Row],[CARD '#]],codex585[],5,FALSE),"")</f>
        <v>0</v>
      </c>
      <c r="BE27" s="46">
        <f>IFERROR(VLOOKUP(AthleteTable[[#This Row],[CARD '#]],codex585[],4,FALSE),"")</f>
        <v>0</v>
      </c>
      <c r="BF27" s="46">
        <f>VLOOKUP(BE27,PointsTable[],2,FALSE)</f>
        <v>0</v>
      </c>
      <c r="BG27" s="46" t="str">
        <f>IFERROR(VLOOKUP(AthleteTable[[#This Row],[CARD '#]],codex586[],5,FALSE),"")</f>
        <v/>
      </c>
      <c r="BH27" s="46" t="str">
        <f>IFERROR(VLOOKUP(AthleteTable[[#This Row],[CARD '#]],codex586[],4,FALSE),"")</f>
        <v/>
      </c>
      <c r="BI27" s="46">
        <f>VLOOKUP(BH27,PointsTable[],2,FALSE)</f>
        <v>0</v>
      </c>
      <c r="BJ27" s="42" t="str">
        <f>IFERROR(VLOOKUP(AthleteTable[[#This Row],[CARD '#]],codex587[],5,FALSE),"")</f>
        <v/>
      </c>
      <c r="BK27" s="42" t="str">
        <f>IFERROR(VLOOKUP(AthleteTable[[#This Row],[CARD '#]],codex587[],4,FALSE),"")</f>
        <v/>
      </c>
      <c r="BL27" s="42">
        <f>VLOOKUP(BK27,PointsTable[],2,FALSE)</f>
        <v>0</v>
      </c>
      <c r="BM27" s="42" t="str">
        <f>IFERROR(VLOOKUP(AthleteTable[[#This Row],[CARD '#]],codex588[],5,FALSE),"")</f>
        <v/>
      </c>
      <c r="BN27" s="42" t="str">
        <f>IFERROR(VLOOKUP(AthleteTable[[#This Row],[CARD '#]],codex588[],4,FALSE),"")</f>
        <v/>
      </c>
      <c r="BO27" s="42">
        <f>VLOOKUP(BN27,PointsTable[],2,FALSE)</f>
        <v>0</v>
      </c>
      <c r="BP27" s="42" t="str">
        <f>IFERROR(VLOOKUP(AthleteTable[[#This Row],[CARD '#]],codex589[],5,FALSE),"")</f>
        <v/>
      </c>
      <c r="BQ27" s="42" t="str">
        <f>IFERROR(VLOOKUP(AthleteTable[[#This Row],[CARD '#]],codex589[],4,FALSE),"")</f>
        <v/>
      </c>
      <c r="BR27" s="42">
        <f>VLOOKUP(BQ27,PointsTable[],2,FALSE)</f>
        <v>0</v>
      </c>
      <c r="BS27" s="1">
        <f>IFERROR(VLOOKUP(AthleteTable[[#This Row],[CARD '#]],codex590[],5,FALSE),"")</f>
        <v>18</v>
      </c>
      <c r="BT27" s="1">
        <f>IFERROR(VLOOKUP(AthleteTable[[#This Row],[CARD '#]],codex590[],4,FALSE),"")</f>
        <v>13</v>
      </c>
      <c r="BU27" s="1">
        <f>VLOOKUP(BT27,PointsTable[],2,FALSE)</f>
        <v>20</v>
      </c>
      <c r="BV27" s="1">
        <f>IFERROR(VLOOKUP(AthleteTable[[#This Row],[CARD '#]],codex591[],5,FALSE),"")</f>
        <v>18</v>
      </c>
      <c r="BW27" s="1">
        <f>IFERROR(VLOOKUP(AthleteTable[[#This Row],[CARD '#]],codex591[],4,FALSE),"")</f>
        <v>9</v>
      </c>
      <c r="BX27" s="1">
        <f>VLOOKUP(BW27,PointsTable[],2,FALSE)</f>
        <v>29</v>
      </c>
    </row>
    <row r="28" spans="1:76" s="2" customFormat="1" ht="14.45" customHeight="1" x14ac:dyDescent="0.25">
      <c r="A28" s="2">
        <v>24</v>
      </c>
      <c r="B28" s="3">
        <v>104589</v>
      </c>
      <c r="C28" s="3" t="s">
        <v>892</v>
      </c>
      <c r="D28" s="3" t="s">
        <v>893</v>
      </c>
      <c r="E28" s="3" t="s">
        <v>894</v>
      </c>
      <c r="F28" s="3">
        <v>1998</v>
      </c>
      <c r="G28" s="40">
        <f>SUM(J28,M28,P28,S28,V28,Y28,AB28,AE28,AH28,AK28,AN28,AQ28,AT28,AW28,AZ28,BC28,BF28,BI28,BL28,BO28,BR28,BU28,BX28)</f>
        <v>153</v>
      </c>
      <c r="H28" s="1">
        <f>IFERROR(VLOOKUP(AthleteTable[[#This Row],[CARD '#]],codex466[],5,FALSE),"")</f>
        <v>39</v>
      </c>
      <c r="I28" s="1">
        <f>IFERROR(VLOOKUP(AthleteTable[[#This Row],[CARD '#]],codex466[],4,FALSE),"")</f>
        <v>25</v>
      </c>
      <c r="J28" s="1">
        <f>VLOOKUP(I28,PointsTable[],2,FALSE)</f>
        <v>6</v>
      </c>
      <c r="K28" s="1">
        <f>IFERROR(VLOOKUP(AthleteTable[[#This Row],[CARD '#]],codex467[],5,FALSE),"")</f>
        <v>30</v>
      </c>
      <c r="L28" s="1">
        <f>IFERROR(VLOOKUP(AthleteTable[[#This Row],[CARD '#]],codex467[],4,FALSE),"")</f>
        <v>17</v>
      </c>
      <c r="M28" s="1">
        <f>VLOOKUP(L28,PointsTable[],2,FALSE)</f>
        <v>14</v>
      </c>
      <c r="N28" s="1">
        <f>IFERROR(VLOOKUP(AthleteTable[[#This Row],[CARD '#]],codex481[],5,FALSE),"")</f>
        <v>0</v>
      </c>
      <c r="O28" s="1">
        <f>IFERROR(VLOOKUP(AthleteTable[[#This Row],[CARD '#]],codex481[],4,FALSE),"")</f>
        <v>0</v>
      </c>
      <c r="P28" s="1">
        <f>VLOOKUP(O28,PointsTable[],2,FALSE)</f>
        <v>0</v>
      </c>
      <c r="Q28" s="1">
        <f>IFERROR(VLOOKUP(AthleteTable[[#This Row],[CARD '#]],codex482[],5,FALSE),"")</f>
        <v>44</v>
      </c>
      <c r="R28" s="1">
        <f>IFERROR(VLOOKUP(AthleteTable[[#This Row],[CARD '#]],codex482[],4,FALSE),"")</f>
        <v>15</v>
      </c>
      <c r="S28" s="1">
        <f>VLOOKUP(R28,PointsTable[],2,FALSE)</f>
        <v>16</v>
      </c>
      <c r="T28" s="1">
        <f>IFERROR(VLOOKUP(AthleteTable[[#This Row],[CARD '#]],codex483[],5,FALSE),"")</f>
        <v>62</v>
      </c>
      <c r="U28" s="1">
        <f>IFERROR(VLOOKUP(AthleteTable[[#This Row],[CARD '#]],codex483[],4,FALSE),"")</f>
        <v>24</v>
      </c>
      <c r="V28" s="1">
        <f>VLOOKUP(U28,PointsTable[],2,FALSE)</f>
        <v>7</v>
      </c>
      <c r="W28" s="2">
        <f>IFERROR(VLOOKUP(AthleteTable[[#This Row],[CARD '#]],codex484[],5,FALSE),"")</f>
        <v>56</v>
      </c>
      <c r="X28" s="2">
        <f>IFERROR(VLOOKUP(AthleteTable[[#This Row],[CARD '#]],codex484[],4,FALSE),"")</f>
        <v>22</v>
      </c>
      <c r="Y28" s="2">
        <f>VLOOKUP(X28,PointsTable[],2,FALSE)</f>
        <v>9</v>
      </c>
      <c r="Z28" s="2">
        <f>IFERROR(VLOOKUP(AthleteTable[[#This Row],[CARD '#]],codex511[],5,FALSE),"")</f>
        <v>30</v>
      </c>
      <c r="AA28" s="2">
        <f>IFERROR(VLOOKUP(AthleteTable[[#This Row],[CARD '#]],codex511[],4,FALSE),"")</f>
        <v>14</v>
      </c>
      <c r="AB28" s="2">
        <f>VLOOKUP(AA28,PointsTable[],2,FALSE)</f>
        <v>18</v>
      </c>
      <c r="AC28" s="1">
        <f>IFERROR(VLOOKUP(AthleteTable[[#This Row],[CARD '#]],codex512[],5,FALSE),"")</f>
        <v>0</v>
      </c>
      <c r="AD28" s="1">
        <f>IFERROR(VLOOKUP(AthleteTable[[#This Row],[CARD '#]],codex512[],4,FALSE),"")</f>
        <v>0</v>
      </c>
      <c r="AE28" s="1">
        <f>VLOOKUP(AD28,PointsTable[],2,FALSE)</f>
        <v>0</v>
      </c>
      <c r="AF28" s="1" t="str">
        <f>IFERROR(VLOOKUP(AthleteTable[[#This Row],[CARD '#]],codex515[],5,FALSE),"")</f>
        <v/>
      </c>
      <c r="AG28" s="1" t="str">
        <f>IFERROR(VLOOKUP(AthleteTable[[#This Row],[CARD '#]],codex515[],4,FALSE),"")</f>
        <v/>
      </c>
      <c r="AH28" s="1">
        <f>VLOOKUP(AG28,PointsTable[],2,FALSE)</f>
        <v>0</v>
      </c>
      <c r="AI28" s="2" t="str">
        <f>IFERROR(VLOOKUP(AthleteTable[[#This Row],[CARD '#]],codex518[],5,FALSE),"")</f>
        <v/>
      </c>
      <c r="AJ28" s="2" t="str">
        <f>IFERROR(VLOOKUP(AthleteTable[[#This Row],[CARD '#]],codex518[],4,FALSE),"")</f>
        <v/>
      </c>
      <c r="AK28" s="2">
        <f>VLOOKUP(AJ28,PointsTable[],2,FALSE)</f>
        <v>0</v>
      </c>
      <c r="AL28" s="2" t="str">
        <f>IFERROR(VLOOKUP(AthleteTable[[#This Row],[CARD '#]],codex519[],5,FALSE),"")</f>
        <v/>
      </c>
      <c r="AM28" s="2" t="str">
        <f>IFERROR(VLOOKUP(AthleteTable[[#This Row],[CARD '#]],codex519[],4,FALSE),"")</f>
        <v/>
      </c>
      <c r="AN28" s="2">
        <f>VLOOKUP(AM28,PointsTable[],2,FALSE)</f>
        <v>0</v>
      </c>
      <c r="AO28" s="2">
        <f>IFERROR(VLOOKUP(AthleteTable[[#This Row],[CARD '#]],codex554[],5,FALSE),"")</f>
        <v>0</v>
      </c>
      <c r="AP28" s="2">
        <f>IFERROR(VLOOKUP(AthleteTable[[#This Row],[CARD '#]],codex554[],4,FALSE),"")</f>
        <v>0</v>
      </c>
      <c r="AQ28" s="2">
        <f>VLOOKUP(AP28,PointsTable[],2,FALSE)</f>
        <v>0</v>
      </c>
      <c r="AR28" s="2">
        <f>IFERROR(VLOOKUP(AthleteTable[[#This Row],[CARD '#]],codex557[],5,FALSE),"")</f>
        <v>37</v>
      </c>
      <c r="AS28" s="2">
        <f>IFERROR(VLOOKUP(AthleteTable[[#This Row],[CARD '#]],codex557[],4,FALSE),"")</f>
        <v>19</v>
      </c>
      <c r="AT28" s="2">
        <f>VLOOKUP(AS28,PointsTable[],2,FALSE)</f>
        <v>12</v>
      </c>
      <c r="AU28" s="2">
        <f>IFERROR(VLOOKUP(AthleteTable[[#This Row],[CARD '#]],codex558[],5,FALSE),"")</f>
        <v>49</v>
      </c>
      <c r="AV28" s="2">
        <f>IFERROR(VLOOKUP(AthleteTable[[#This Row],[CARD '#]],codex558[],4,FALSE),"")</f>
        <v>22</v>
      </c>
      <c r="AW28" s="2">
        <f>VLOOKUP(AV28,PointsTable[],2,FALSE)</f>
        <v>9</v>
      </c>
      <c r="AX28" s="1">
        <f>IFERROR(VLOOKUP(AthleteTable[[#This Row],[CARD '#]],codex559[],5,FALSE),"")</f>
        <v>48</v>
      </c>
      <c r="AY28" s="1">
        <f>IFERROR(VLOOKUP(AthleteTable[[#This Row],[CARD '#]],codex559[],4,FALSE),"")</f>
        <v>22</v>
      </c>
      <c r="AZ28" s="1">
        <f>VLOOKUP(AY28,PointsTable[],2,FALSE)</f>
        <v>9</v>
      </c>
      <c r="BA28" s="1">
        <f>IFERROR(VLOOKUP(AthleteTable[[#This Row],[CARD '#]],codex584[],5,FALSE),"")</f>
        <v>19</v>
      </c>
      <c r="BB28" s="1">
        <f>IFERROR(VLOOKUP(AthleteTable[[#This Row],[CARD '#]],codex584[],4,FALSE),"")</f>
        <v>9</v>
      </c>
      <c r="BC28" s="1">
        <f>VLOOKUP(BB28,PointsTable[],2,FALSE)</f>
        <v>29</v>
      </c>
      <c r="BD28" s="46">
        <f>IFERROR(VLOOKUP(AthleteTable[[#This Row],[CARD '#]],codex585[],5,FALSE),"")</f>
        <v>0</v>
      </c>
      <c r="BE28" s="46">
        <f>IFERROR(VLOOKUP(AthleteTable[[#This Row],[CARD '#]],codex585[],4,FALSE),"")</f>
        <v>0</v>
      </c>
      <c r="BF28" s="46">
        <f>VLOOKUP(BE28,PointsTable[],2,FALSE)</f>
        <v>0</v>
      </c>
      <c r="BG28" s="46" t="str">
        <f>IFERROR(VLOOKUP(AthleteTable[[#This Row],[CARD '#]],codex586[],5,FALSE),"")</f>
        <v/>
      </c>
      <c r="BH28" s="46" t="str">
        <f>IFERROR(VLOOKUP(AthleteTable[[#This Row],[CARD '#]],codex586[],4,FALSE),"")</f>
        <v/>
      </c>
      <c r="BI28" s="46">
        <f>VLOOKUP(BH28,PointsTable[],2,FALSE)</f>
        <v>0</v>
      </c>
      <c r="BJ28" s="42" t="str">
        <f>IFERROR(VLOOKUP(AthleteTable[[#This Row],[CARD '#]],codex587[],5,FALSE),"")</f>
        <v/>
      </c>
      <c r="BK28" s="42" t="str">
        <f>IFERROR(VLOOKUP(AthleteTable[[#This Row],[CARD '#]],codex587[],4,FALSE),"")</f>
        <v/>
      </c>
      <c r="BL28" s="42">
        <f>VLOOKUP(BK28,PointsTable[],2,FALSE)</f>
        <v>0</v>
      </c>
      <c r="BM28" s="42">
        <f>IFERROR(VLOOKUP(AthleteTable[[#This Row],[CARD '#]],codex588[],5,FALSE),"")</f>
        <v>49</v>
      </c>
      <c r="BN28" s="42">
        <f>IFERROR(VLOOKUP(AthleteTable[[#This Row],[CARD '#]],codex588[],4,FALSE),"")</f>
        <v>17</v>
      </c>
      <c r="BO28" s="42">
        <f>VLOOKUP(BN28,PointsTable[],2,FALSE)</f>
        <v>14</v>
      </c>
      <c r="BP28" s="42">
        <f>IFERROR(VLOOKUP(AthleteTable[[#This Row],[CARD '#]],codex589[],5,FALSE),"")</f>
        <v>49</v>
      </c>
      <c r="BQ28" s="42">
        <f>IFERROR(VLOOKUP(AthleteTable[[#This Row],[CARD '#]],codex589[],4,FALSE),"")</f>
        <v>21</v>
      </c>
      <c r="BR28" s="42">
        <f>VLOOKUP(BQ28,PointsTable[],2,FALSE)</f>
        <v>10</v>
      </c>
      <c r="BS28" s="1" t="str">
        <f>IFERROR(VLOOKUP(AthleteTable[[#This Row],[CARD '#]],codex590[],5,FALSE),"")</f>
        <v/>
      </c>
      <c r="BT28" s="1" t="str">
        <f>IFERROR(VLOOKUP(AthleteTable[[#This Row],[CARD '#]],codex590[],4,FALSE),"")</f>
        <v/>
      </c>
      <c r="BU28" s="1">
        <f>VLOOKUP(BT28,PointsTable[],2,FALSE)</f>
        <v>0</v>
      </c>
      <c r="BV28" s="1" t="str">
        <f>IFERROR(VLOOKUP(AthleteTable[[#This Row],[CARD '#]],codex591[],5,FALSE),"")</f>
        <v/>
      </c>
      <c r="BW28" s="1" t="str">
        <f>IFERROR(VLOOKUP(AthleteTable[[#This Row],[CARD '#]],codex591[],4,FALSE),"")</f>
        <v/>
      </c>
      <c r="BX28" s="1">
        <f>VLOOKUP(BW28,PointsTable[],2,FALSE)</f>
        <v>0</v>
      </c>
    </row>
    <row r="29" spans="1:76" s="2" customFormat="1" ht="14.45" customHeight="1" x14ac:dyDescent="0.25">
      <c r="A29" s="2">
        <v>25</v>
      </c>
      <c r="B29">
        <v>104601</v>
      </c>
      <c r="C29" t="s">
        <v>996</v>
      </c>
      <c r="D29" t="s">
        <v>997</v>
      </c>
      <c r="E29" t="s">
        <v>921</v>
      </c>
      <c r="F29">
        <v>1998</v>
      </c>
      <c r="G29" s="40">
        <f>SUM(J29,M29,P29,S29,V29,Y29,AB29,AE29,AH29,AK29,AN29,AQ29,AT29,AW29,AZ29,BC29,BF29,BI29,BL29,BO29,BR29,BU29,BX29)</f>
        <v>149</v>
      </c>
      <c r="H29" s="1">
        <f>IFERROR(VLOOKUP(AthleteTable[[#This Row],[CARD '#]],codex466[],5,FALSE),"")</f>
        <v>0</v>
      </c>
      <c r="I29" s="1">
        <f>IFERROR(VLOOKUP(AthleteTable[[#This Row],[CARD '#]],codex466[],4,FALSE),"")</f>
        <v>0</v>
      </c>
      <c r="J29" s="1">
        <f>VLOOKUP(I29,PointsTable[],2,FALSE)</f>
        <v>0</v>
      </c>
      <c r="K29" s="1">
        <f>IFERROR(VLOOKUP(AthleteTable[[#This Row],[CARD '#]],codex467[],5,FALSE),"")</f>
        <v>25</v>
      </c>
      <c r="L29" s="1">
        <f>IFERROR(VLOOKUP(AthleteTable[[#This Row],[CARD '#]],codex467[],4,FALSE),"")</f>
        <v>12</v>
      </c>
      <c r="M29" s="1">
        <f>VLOOKUP(L29,PointsTable[],2,FALSE)</f>
        <v>22</v>
      </c>
      <c r="N29" s="1">
        <f>IFERROR(VLOOKUP(AthleteTable[[#This Row],[CARD '#]],codex481[],5,FALSE),"")</f>
        <v>0</v>
      </c>
      <c r="O29" s="1">
        <f>IFERROR(VLOOKUP(AthleteTable[[#This Row],[CARD '#]],codex481[],4,FALSE),"")</f>
        <v>0</v>
      </c>
      <c r="P29" s="1">
        <f>VLOOKUP(O29,PointsTable[],2,FALSE)</f>
        <v>0</v>
      </c>
      <c r="Q29" s="1">
        <f>IFERROR(VLOOKUP(AthleteTable[[#This Row],[CARD '#]],codex482[],5,FALSE),"")</f>
        <v>40</v>
      </c>
      <c r="R29" s="1">
        <f>IFERROR(VLOOKUP(AthleteTable[[#This Row],[CARD '#]],codex482[],4,FALSE),"")</f>
        <v>13</v>
      </c>
      <c r="S29" s="1">
        <f>VLOOKUP(R29,PointsTable[],2,FALSE)</f>
        <v>20</v>
      </c>
      <c r="T29" s="1">
        <f>IFERROR(VLOOKUP(AthleteTable[[#This Row],[CARD '#]],codex483[],5,FALSE),"")</f>
        <v>57</v>
      </c>
      <c r="U29" s="1">
        <f>IFERROR(VLOOKUP(AthleteTable[[#This Row],[CARD '#]],codex483[],4,FALSE),"")</f>
        <v>20</v>
      </c>
      <c r="V29" s="1">
        <f>VLOOKUP(U29,PointsTable[],2,FALSE)</f>
        <v>11</v>
      </c>
      <c r="W29" s="1" t="str">
        <f>IFERROR(VLOOKUP(AthleteTable[[#This Row],[CARD '#]],codex484[],5,FALSE),"")</f>
        <v/>
      </c>
      <c r="X29" s="1">
        <f>IFERROR(VLOOKUP(AthleteTable[[#This Row],[CARD '#]],codex484[],4,FALSE),"")</f>
        <v>0</v>
      </c>
      <c r="Y29" s="1">
        <f>VLOOKUP(X29,PointsTable[],2,FALSE)</f>
        <v>0</v>
      </c>
      <c r="Z29" s="2">
        <f>IFERROR(VLOOKUP(AthleteTable[[#This Row],[CARD '#]],codex511[],5,FALSE),"")</f>
        <v>0</v>
      </c>
      <c r="AA29" s="2">
        <f>IFERROR(VLOOKUP(AthleteTable[[#This Row],[CARD '#]],codex511[],4,FALSE),"")</f>
        <v>0</v>
      </c>
      <c r="AB29" s="2">
        <f>VLOOKUP(AA29,PointsTable[],2,FALSE)</f>
        <v>0</v>
      </c>
      <c r="AC29" s="1">
        <f>IFERROR(VLOOKUP(AthleteTable[[#This Row],[CARD '#]],codex512[],5,FALSE),"")</f>
        <v>0</v>
      </c>
      <c r="AD29" s="1">
        <f>IFERROR(VLOOKUP(AthleteTable[[#This Row],[CARD '#]],codex512[],4,FALSE),"")</f>
        <v>0</v>
      </c>
      <c r="AE29" s="1">
        <f>VLOOKUP(AD29,PointsTable[],2,FALSE)</f>
        <v>0</v>
      </c>
      <c r="AF29" s="1" t="str">
        <f>IFERROR(VLOOKUP(AthleteTable[[#This Row],[CARD '#]],codex515[],5,FALSE),"")</f>
        <v/>
      </c>
      <c r="AG29" s="1" t="str">
        <f>IFERROR(VLOOKUP(AthleteTable[[#This Row],[CARD '#]],codex515[],4,FALSE),"")</f>
        <v/>
      </c>
      <c r="AH29" s="1">
        <f>VLOOKUP(AG29,PointsTable[],2,FALSE)</f>
        <v>0</v>
      </c>
      <c r="AI29" s="2" t="str">
        <f>IFERROR(VLOOKUP(AthleteTable[[#This Row],[CARD '#]],codex518[],5,FALSE),"")</f>
        <v/>
      </c>
      <c r="AJ29" s="2" t="str">
        <f>IFERROR(VLOOKUP(AthleteTable[[#This Row],[CARD '#]],codex518[],4,FALSE),"")</f>
        <v/>
      </c>
      <c r="AK29" s="2">
        <f>VLOOKUP(AJ29,PointsTable[],2,FALSE)</f>
        <v>0</v>
      </c>
      <c r="AL29" s="2" t="str">
        <f>IFERROR(VLOOKUP(AthleteTable[[#This Row],[CARD '#]],codex519[],5,FALSE),"")</f>
        <v/>
      </c>
      <c r="AM29" s="2" t="str">
        <f>IFERROR(VLOOKUP(AthleteTable[[#This Row],[CARD '#]],codex519[],4,FALSE),"")</f>
        <v/>
      </c>
      <c r="AN29" s="2">
        <f>VLOOKUP(AM29,PointsTable[],2,FALSE)</f>
        <v>0</v>
      </c>
      <c r="AO29" s="2">
        <f>IFERROR(VLOOKUP(AthleteTable[[#This Row],[CARD '#]],codex554[],5,FALSE),"")</f>
        <v>18</v>
      </c>
      <c r="AP29" s="2">
        <f>IFERROR(VLOOKUP(AthleteTable[[#This Row],[CARD '#]],codex554[],4,FALSE),"")</f>
        <v>11</v>
      </c>
      <c r="AQ29" s="2">
        <f>VLOOKUP(AP29,PointsTable[],2,FALSE)</f>
        <v>24</v>
      </c>
      <c r="AR29" s="2">
        <f>IFERROR(VLOOKUP(AthleteTable[[#This Row],[CARD '#]],codex557[],5,FALSE),"")</f>
        <v>0</v>
      </c>
      <c r="AS29" s="2">
        <f>IFERROR(VLOOKUP(AthleteTable[[#This Row],[CARD '#]],codex557[],4,FALSE),"")</f>
        <v>0</v>
      </c>
      <c r="AT29" s="2">
        <f>VLOOKUP(AS29,PointsTable[],2,FALSE)</f>
        <v>0</v>
      </c>
      <c r="AU29" s="2">
        <f>IFERROR(VLOOKUP(AthleteTable[[#This Row],[CARD '#]],codex558[],5,FALSE),"")</f>
        <v>0</v>
      </c>
      <c r="AV29" s="2">
        <f>IFERROR(VLOOKUP(AthleteTable[[#This Row],[CARD '#]],codex558[],4,FALSE),"")</f>
        <v>0</v>
      </c>
      <c r="AW29" s="2">
        <f>VLOOKUP(AV29,PointsTable[],2,FALSE)</f>
        <v>0</v>
      </c>
      <c r="AX29" s="1">
        <f>IFERROR(VLOOKUP(AthleteTable[[#This Row],[CARD '#]],codex559[],5,FALSE),"")</f>
        <v>0</v>
      </c>
      <c r="AY29" s="1">
        <f>IFERROR(VLOOKUP(AthleteTable[[#This Row],[CARD '#]],codex559[],4,FALSE),"")</f>
        <v>0</v>
      </c>
      <c r="AZ29" s="1">
        <f>VLOOKUP(AY29,PointsTable[],2,FALSE)</f>
        <v>0</v>
      </c>
      <c r="BA29" s="1">
        <f>IFERROR(VLOOKUP(AthleteTable[[#This Row],[CARD '#]],codex584[],5,FALSE),"")</f>
        <v>0</v>
      </c>
      <c r="BB29" s="1">
        <f>IFERROR(VLOOKUP(AthleteTable[[#This Row],[CARD '#]],codex584[],4,FALSE),"")</f>
        <v>0</v>
      </c>
      <c r="BC29" s="1">
        <f>VLOOKUP(BB29,PointsTable[],2,FALSE)</f>
        <v>0</v>
      </c>
      <c r="BD29" s="46" t="str">
        <f>IFERROR(VLOOKUP(AthleteTable[[#This Row],[CARD '#]],codex585[],5,FALSE),"")</f>
        <v/>
      </c>
      <c r="BE29" s="46" t="str">
        <f>IFERROR(VLOOKUP(AthleteTable[[#This Row],[CARD '#]],codex585[],4,FALSE),"")</f>
        <v/>
      </c>
      <c r="BF29" s="46">
        <f>VLOOKUP(BE29,PointsTable[],2,FALSE)</f>
        <v>0</v>
      </c>
      <c r="BG29" s="46" t="str">
        <f>IFERROR(VLOOKUP(AthleteTable[[#This Row],[CARD '#]],codex586[],5,FALSE),"")</f>
        <v/>
      </c>
      <c r="BH29" s="46" t="str">
        <f>IFERROR(VLOOKUP(AthleteTable[[#This Row],[CARD '#]],codex586[],4,FALSE),"")</f>
        <v/>
      </c>
      <c r="BI29" s="46">
        <f>VLOOKUP(BH29,PointsTable[],2,FALSE)</f>
        <v>0</v>
      </c>
      <c r="BJ29" s="42" t="str">
        <f>IFERROR(VLOOKUP(AthleteTable[[#This Row],[CARD '#]],codex587[],5,FALSE),"")</f>
        <v/>
      </c>
      <c r="BK29" s="42" t="str">
        <f>IFERROR(VLOOKUP(AthleteTable[[#This Row],[CARD '#]],codex587[],4,FALSE),"")</f>
        <v/>
      </c>
      <c r="BL29" s="42">
        <f>VLOOKUP(BK29,PointsTable[],2,FALSE)</f>
        <v>0</v>
      </c>
      <c r="BM29" s="42">
        <f>IFERROR(VLOOKUP(AthleteTable[[#This Row],[CARD '#]],codex588[],5,FALSE),"")</f>
        <v>28</v>
      </c>
      <c r="BN29" s="42">
        <f>IFERROR(VLOOKUP(AthleteTable[[#This Row],[CARD '#]],codex588[],4,FALSE),"")</f>
        <v>10</v>
      </c>
      <c r="BO29" s="42">
        <f>VLOOKUP(BN29,PointsTable[],2,FALSE)</f>
        <v>26</v>
      </c>
      <c r="BP29" s="42">
        <f>IFERROR(VLOOKUP(AthleteTable[[#This Row],[CARD '#]],codex589[],5,FALSE),"")</f>
        <v>0</v>
      </c>
      <c r="BQ29" s="42">
        <f>IFERROR(VLOOKUP(AthleteTable[[#This Row],[CARD '#]],codex589[],4,FALSE),"")</f>
        <v>0</v>
      </c>
      <c r="BR29" s="42">
        <f>VLOOKUP(BQ29,PointsTable[],2,FALSE)</f>
        <v>0</v>
      </c>
      <c r="BS29" s="1">
        <f>IFERROR(VLOOKUP(AthleteTable[[#This Row],[CARD '#]],codex590[],5,FALSE),"")</f>
        <v>23</v>
      </c>
      <c r="BT29" s="1">
        <f>IFERROR(VLOOKUP(AthleteTable[[#This Row],[CARD '#]],codex590[],4,FALSE),"")</f>
        <v>17</v>
      </c>
      <c r="BU29" s="1">
        <f>VLOOKUP(BT29,PointsTable[],2,FALSE)</f>
        <v>14</v>
      </c>
      <c r="BV29" s="1">
        <f>IFERROR(VLOOKUP(AthleteTable[[#This Row],[CARD '#]],codex591[],5,FALSE),"")</f>
        <v>17</v>
      </c>
      <c r="BW29" s="1">
        <f>IFERROR(VLOOKUP(AthleteTable[[#This Row],[CARD '#]],codex591[],4,FALSE),"")</f>
        <v>8</v>
      </c>
      <c r="BX29" s="1">
        <f>VLOOKUP(BW29,PointsTable[],2,FALSE)</f>
        <v>32</v>
      </c>
    </row>
    <row r="30" spans="1:76" s="2" customFormat="1" ht="14.45" customHeight="1" x14ac:dyDescent="0.25">
      <c r="A30" s="2">
        <v>26</v>
      </c>
      <c r="B30" s="3">
        <v>104343</v>
      </c>
      <c r="C30" s="3" t="s">
        <v>927</v>
      </c>
      <c r="D30" s="3" t="s">
        <v>928</v>
      </c>
      <c r="E30" s="3" t="s">
        <v>878</v>
      </c>
      <c r="F30" s="3">
        <v>1996</v>
      </c>
      <c r="G30" s="39">
        <f>SUM(J30,M30,P30,S30,V30,Y30,AB30,AE30,AH30,AK30,AN30,AQ30,AT30,AW30,AZ30,BC30,BF30,BI30,BL30,BO30,BR30,BU30,BX30)</f>
        <v>147</v>
      </c>
      <c r="H30" s="2" t="str">
        <f>IFERROR(VLOOKUP(AthleteTable[[#This Row],[CARD '#]],codex466[],5,FALSE),"")</f>
        <v/>
      </c>
      <c r="I30" s="2" t="str">
        <f>IFERROR(VLOOKUP(AthleteTable[[#This Row],[CARD '#]],codex466[],4,FALSE),"")</f>
        <v/>
      </c>
      <c r="J30" s="2">
        <f>VLOOKUP(I30,PointsTable[],2,FALSE)</f>
        <v>0</v>
      </c>
      <c r="K30" s="2" t="str">
        <f>IFERROR(VLOOKUP(AthleteTable[[#This Row],[CARD '#]],codex467[],5,FALSE),"")</f>
        <v/>
      </c>
      <c r="L30" s="2" t="str">
        <f>IFERROR(VLOOKUP(AthleteTable[[#This Row],[CARD '#]],codex467[],4,FALSE),"")</f>
        <v/>
      </c>
      <c r="M30" s="2">
        <f>VLOOKUP(L30,PointsTable[],2,FALSE)</f>
        <v>0</v>
      </c>
      <c r="N30" s="2" t="str">
        <f>IFERROR(VLOOKUP(AthleteTable[[#This Row],[CARD '#]],codex481[],5,FALSE),"")</f>
        <v/>
      </c>
      <c r="O30" s="2" t="str">
        <f>IFERROR(VLOOKUP(AthleteTable[[#This Row],[CARD '#]],codex481[],4,FALSE),"")</f>
        <v/>
      </c>
      <c r="P30" s="2">
        <f>VLOOKUP(O30,PointsTable[],2,FALSE)</f>
        <v>0</v>
      </c>
      <c r="Q30" s="2" t="str">
        <f>IFERROR(VLOOKUP(AthleteTable[[#This Row],[CARD '#]],codex482[],5,FALSE),"")</f>
        <v/>
      </c>
      <c r="R30" s="2" t="str">
        <f>IFERROR(VLOOKUP(AthleteTable[[#This Row],[CARD '#]],codex482[],4,FALSE),"")</f>
        <v/>
      </c>
      <c r="S30" s="2">
        <f>VLOOKUP(R30,PointsTable[],2,FALSE)</f>
        <v>0</v>
      </c>
      <c r="T30" s="2" t="str">
        <f>IFERROR(VLOOKUP(AthleteTable[[#This Row],[CARD '#]],codex483[],5,FALSE),"")</f>
        <v/>
      </c>
      <c r="U30" s="2" t="str">
        <f>IFERROR(VLOOKUP(AthleteTable[[#This Row],[CARD '#]],codex483[],4,FALSE),"")</f>
        <v/>
      </c>
      <c r="V30" s="2">
        <f>VLOOKUP(U30,PointsTable[],2,FALSE)</f>
        <v>0</v>
      </c>
      <c r="W30" s="2" t="str">
        <f>IFERROR(VLOOKUP(AthleteTable[[#This Row],[CARD '#]],codex484[],5,FALSE),"")</f>
        <v/>
      </c>
      <c r="X30" s="2" t="str">
        <f>IFERROR(VLOOKUP(AthleteTable[[#This Row],[CARD '#]],codex484[],4,FALSE),"")</f>
        <v/>
      </c>
      <c r="Y30" s="2">
        <f>VLOOKUP(X30,PointsTable[],2,FALSE)</f>
        <v>0</v>
      </c>
      <c r="Z30" s="2">
        <f>IFERROR(VLOOKUP(AthleteTable[[#This Row],[CARD '#]],codex511[],5,FALSE),"")</f>
        <v>23</v>
      </c>
      <c r="AA30" s="2">
        <f>IFERROR(VLOOKUP(AthleteTable[[#This Row],[CARD '#]],codex511[],4,FALSE),"")</f>
        <v>12</v>
      </c>
      <c r="AB30" s="2">
        <f>VLOOKUP(AA30,PointsTable[],2,FALSE)</f>
        <v>22</v>
      </c>
      <c r="AC30" s="2">
        <f>IFERROR(VLOOKUP(AthleteTable[[#This Row],[CARD '#]],codex512[],5,FALSE),"")</f>
        <v>19</v>
      </c>
      <c r="AD30" s="2">
        <f>IFERROR(VLOOKUP(AthleteTable[[#This Row],[CARD '#]],codex512[],4,FALSE),"")</f>
        <v>9</v>
      </c>
      <c r="AE30" s="2">
        <f>VLOOKUP(AD30,PointsTable[],2,FALSE)</f>
        <v>29</v>
      </c>
      <c r="AF30" s="2" t="str">
        <f>IFERROR(VLOOKUP(AthleteTable[[#This Row],[CARD '#]],codex515[],5,FALSE),"")</f>
        <v/>
      </c>
      <c r="AG30" s="2" t="str">
        <f>IFERROR(VLOOKUP(AthleteTable[[#This Row],[CARD '#]],codex515[],4,FALSE),"")</f>
        <v/>
      </c>
      <c r="AH30" s="2">
        <f>VLOOKUP(AG30,PointsTable[],2,FALSE)</f>
        <v>0</v>
      </c>
      <c r="AI30" s="2" t="str">
        <f>IFERROR(VLOOKUP(AthleteTable[[#This Row],[CARD '#]],codex518[],5,FALSE),"")</f>
        <v/>
      </c>
      <c r="AJ30" s="2" t="str">
        <f>IFERROR(VLOOKUP(AthleteTable[[#This Row],[CARD '#]],codex518[],4,FALSE),"")</f>
        <v/>
      </c>
      <c r="AK30" s="2">
        <f>VLOOKUP(AJ30,PointsTable[],2,FALSE)</f>
        <v>0</v>
      </c>
      <c r="AL30" s="2" t="str">
        <f>IFERROR(VLOOKUP(AthleteTable[[#This Row],[CARD '#]],codex519[],5,FALSE),"")</f>
        <v/>
      </c>
      <c r="AM30" s="2" t="str">
        <f>IFERROR(VLOOKUP(AthleteTable[[#This Row],[CARD '#]],codex519[],4,FALSE),"")</f>
        <v/>
      </c>
      <c r="AN30" s="2">
        <f>VLOOKUP(AM30,PointsTable[],2,FALSE)</f>
        <v>0</v>
      </c>
      <c r="AO30" s="2">
        <f>IFERROR(VLOOKUP(AthleteTable[[#This Row],[CARD '#]],codex554[],5,FALSE),"")</f>
        <v>19</v>
      </c>
      <c r="AP30" s="2">
        <f>IFERROR(VLOOKUP(AthleteTable[[#This Row],[CARD '#]],codex554[],4,FALSE),"")</f>
        <v>12</v>
      </c>
      <c r="AQ30" s="2">
        <f>VLOOKUP(AP30,PointsTable[],2,FALSE)</f>
        <v>22</v>
      </c>
      <c r="AR30" s="2">
        <f>IFERROR(VLOOKUP(AthleteTable[[#This Row],[CARD '#]],codex557[],5,FALSE),"")</f>
        <v>24</v>
      </c>
      <c r="AS30" s="2">
        <f>IFERROR(VLOOKUP(AthleteTable[[#This Row],[CARD '#]],codex557[],4,FALSE),"")</f>
        <v>12</v>
      </c>
      <c r="AT30" s="2">
        <f>VLOOKUP(AS30,PointsTable[],2,FALSE)</f>
        <v>22</v>
      </c>
      <c r="AU30" s="2">
        <f>IFERROR(VLOOKUP(AthleteTable[[#This Row],[CARD '#]],codex558[],5,FALSE),"")</f>
        <v>29</v>
      </c>
      <c r="AV30" s="2">
        <f>IFERROR(VLOOKUP(AthleteTable[[#This Row],[CARD '#]],codex558[],4,FALSE),"")</f>
        <v>13</v>
      </c>
      <c r="AW30" s="2">
        <f>VLOOKUP(AV30,PointsTable[],2,FALSE)</f>
        <v>20</v>
      </c>
      <c r="AX30" s="2">
        <f>IFERROR(VLOOKUP(AthleteTable[[#This Row],[CARD '#]],codex559[],5,FALSE),"")</f>
        <v>17</v>
      </c>
      <c r="AY30" s="2">
        <f>IFERROR(VLOOKUP(AthleteTable[[#This Row],[CARD '#]],codex559[],4,FALSE),"")</f>
        <v>10</v>
      </c>
      <c r="AZ30" s="2">
        <f>VLOOKUP(AY30,PointsTable[],2,FALSE)</f>
        <v>26</v>
      </c>
      <c r="BA30" s="2">
        <f>IFERROR(VLOOKUP(AthleteTable[[#This Row],[CARD '#]],codex584[],5,FALSE),"")</f>
        <v>0</v>
      </c>
      <c r="BB30" s="2">
        <f>IFERROR(VLOOKUP(AthleteTable[[#This Row],[CARD '#]],codex584[],4,FALSE),"")</f>
        <v>0</v>
      </c>
      <c r="BC30" s="2">
        <f>VLOOKUP(BB30,PointsTable[],2,FALSE)</f>
        <v>0</v>
      </c>
      <c r="BD30" s="46">
        <f>IFERROR(VLOOKUP(AthleteTable[[#This Row],[CARD '#]],codex585[],5,FALSE),"")</f>
        <v>0</v>
      </c>
      <c r="BE30" s="46">
        <f>IFERROR(VLOOKUP(AthleteTable[[#This Row],[CARD '#]],codex585[],4,FALSE),"")</f>
        <v>0</v>
      </c>
      <c r="BF30" s="46">
        <f>VLOOKUP(BE30,PointsTable[],2,FALSE)</f>
        <v>0</v>
      </c>
      <c r="BG30" s="46" t="str">
        <f>IFERROR(VLOOKUP(AthleteTable[[#This Row],[CARD '#]],codex586[],5,FALSE),"")</f>
        <v/>
      </c>
      <c r="BH30" s="46" t="str">
        <f>IFERROR(VLOOKUP(AthleteTable[[#This Row],[CARD '#]],codex586[],4,FALSE),"")</f>
        <v/>
      </c>
      <c r="BI30" s="46">
        <f>VLOOKUP(BH30,PointsTable[],2,FALSE)</f>
        <v>0</v>
      </c>
      <c r="BJ30" s="46" t="str">
        <f>IFERROR(VLOOKUP(AthleteTable[[#This Row],[CARD '#]],codex587[],5,FALSE),"")</f>
        <v/>
      </c>
      <c r="BK30" s="46" t="str">
        <f>IFERROR(VLOOKUP(AthleteTable[[#This Row],[CARD '#]],codex587[],4,FALSE),"")</f>
        <v/>
      </c>
      <c r="BL30" s="46">
        <f>VLOOKUP(BK30,PointsTable[],2,FALSE)</f>
        <v>0</v>
      </c>
      <c r="BM30" s="46" t="str">
        <f>IFERROR(VLOOKUP(AthleteTable[[#This Row],[CARD '#]],codex588[],5,FALSE),"")</f>
        <v/>
      </c>
      <c r="BN30" s="46" t="str">
        <f>IFERROR(VLOOKUP(AthleteTable[[#This Row],[CARD '#]],codex588[],4,FALSE),"")</f>
        <v/>
      </c>
      <c r="BO30" s="46">
        <f>VLOOKUP(BN30,PointsTable[],2,FALSE)</f>
        <v>0</v>
      </c>
      <c r="BP30" s="46" t="str">
        <f>IFERROR(VLOOKUP(AthleteTable[[#This Row],[CARD '#]],codex589[],5,FALSE),"")</f>
        <v/>
      </c>
      <c r="BQ30" s="46" t="str">
        <f>IFERROR(VLOOKUP(AthleteTable[[#This Row],[CARD '#]],codex589[],4,FALSE),"")</f>
        <v/>
      </c>
      <c r="BR30" s="46">
        <f>VLOOKUP(BQ30,PointsTable[],2,FALSE)</f>
        <v>0</v>
      </c>
      <c r="BS30" s="2">
        <f>IFERROR(VLOOKUP(AthleteTable[[#This Row],[CARD '#]],codex590[],5,FALSE),"")</f>
        <v>0</v>
      </c>
      <c r="BT30" s="2">
        <f>IFERROR(VLOOKUP(AthleteTable[[#This Row],[CARD '#]],codex590[],4,FALSE),"")</f>
        <v>0</v>
      </c>
      <c r="BU30" s="2">
        <f>VLOOKUP(BT30,PointsTable[],2,FALSE)</f>
        <v>0</v>
      </c>
      <c r="BV30" s="2">
        <f>IFERROR(VLOOKUP(AthleteTable[[#This Row],[CARD '#]],codex591[],5,FALSE),"")</f>
        <v>36</v>
      </c>
      <c r="BW30" s="2">
        <f>IFERROR(VLOOKUP(AthleteTable[[#This Row],[CARD '#]],codex591[],4,FALSE),"")</f>
        <v>25</v>
      </c>
      <c r="BX30" s="2">
        <f>VLOOKUP(BW30,PointsTable[],2,FALSE)</f>
        <v>6</v>
      </c>
    </row>
    <row r="31" spans="1:76" s="2" customFormat="1" ht="14.45" customHeight="1" x14ac:dyDescent="0.25">
      <c r="A31" s="2">
        <v>27</v>
      </c>
      <c r="B31" s="3">
        <v>104586</v>
      </c>
      <c r="C31" s="3" t="s">
        <v>979</v>
      </c>
      <c r="D31" s="3" t="s">
        <v>980</v>
      </c>
      <c r="E31" s="3" t="s">
        <v>878</v>
      </c>
      <c r="F31" s="3">
        <v>1998</v>
      </c>
      <c r="G31" s="40">
        <f>SUM(J31,M31,P31,S31,V31,Y31,AB31,AE31,AH31,AK31,AN31,AQ31,AT31,AW31,AZ31,BC31,BF31,BI31,BL31,BO31,BR31,BU31,BX31)</f>
        <v>142</v>
      </c>
      <c r="H31" s="1">
        <f>IFERROR(VLOOKUP(AthleteTable[[#This Row],[CARD '#]],codex466[],5,FALSE),"")</f>
        <v>0</v>
      </c>
      <c r="I31" s="1">
        <f>IFERROR(VLOOKUP(AthleteTable[[#This Row],[CARD '#]],codex466[],4,FALSE),"")</f>
        <v>0</v>
      </c>
      <c r="J31" s="1">
        <f>VLOOKUP(I31,PointsTable[],2,FALSE)</f>
        <v>0</v>
      </c>
      <c r="K31" s="1">
        <f>IFERROR(VLOOKUP(AthleteTable[[#This Row],[CARD '#]],codex467[],5,FALSE),"")</f>
        <v>19</v>
      </c>
      <c r="L31" s="1">
        <f>IFERROR(VLOOKUP(AthleteTable[[#This Row],[CARD '#]],codex467[],4,FALSE),"")</f>
        <v>7</v>
      </c>
      <c r="M31" s="1">
        <f>VLOOKUP(L31,PointsTable[],2,FALSE)</f>
        <v>36</v>
      </c>
      <c r="N31" s="1" t="str">
        <f>IFERROR(VLOOKUP(AthleteTable[[#This Row],[CARD '#]],codex481[],5,FALSE),"")</f>
        <v/>
      </c>
      <c r="O31" s="1">
        <f>IFERROR(VLOOKUP(AthleteTable[[#This Row],[CARD '#]],codex481[],4,FALSE),"")</f>
        <v>0</v>
      </c>
      <c r="P31" s="1">
        <f>VLOOKUP(O31,PointsTable[],2,FALSE)</f>
        <v>0</v>
      </c>
      <c r="Q31" s="1" t="str">
        <f>IFERROR(VLOOKUP(AthleteTable[[#This Row],[CARD '#]],codex482[],5,FALSE),"")</f>
        <v/>
      </c>
      <c r="R31" s="1">
        <f>IFERROR(VLOOKUP(AthleteTable[[#This Row],[CARD '#]],codex482[],4,FALSE),"")</f>
        <v>0</v>
      </c>
      <c r="S31" s="1">
        <f>VLOOKUP(R31,PointsTable[],2,FALSE)</f>
        <v>0</v>
      </c>
      <c r="T31" s="1">
        <f>IFERROR(VLOOKUP(AthleteTable[[#This Row],[CARD '#]],codex483[],5,FALSE),"")</f>
        <v>58</v>
      </c>
      <c r="U31" s="1">
        <f>IFERROR(VLOOKUP(AthleteTable[[#This Row],[CARD '#]],codex483[],4,FALSE),"")</f>
        <v>21</v>
      </c>
      <c r="V31" s="1">
        <f>VLOOKUP(U31,PointsTable[],2,FALSE)</f>
        <v>10</v>
      </c>
      <c r="W31" s="1">
        <f>IFERROR(VLOOKUP(AthleteTable[[#This Row],[CARD '#]],codex484[],5,FALSE),"")</f>
        <v>47</v>
      </c>
      <c r="X31" s="1">
        <f>IFERROR(VLOOKUP(AthleteTable[[#This Row],[CARD '#]],codex484[],4,FALSE),"")</f>
        <v>16</v>
      </c>
      <c r="Y31" s="1">
        <f>VLOOKUP(X31,PointsTable[],2,FALSE)</f>
        <v>15</v>
      </c>
      <c r="Z31" s="2">
        <f>IFERROR(VLOOKUP(AthleteTable[[#This Row],[CARD '#]],codex511[],5,FALSE),"")</f>
        <v>12</v>
      </c>
      <c r="AA31" s="2">
        <f>IFERROR(VLOOKUP(AthleteTable[[#This Row],[CARD '#]],codex511[],4,FALSE),"")</f>
        <v>5</v>
      </c>
      <c r="AB31" s="2">
        <f>VLOOKUP(AA31,PointsTable[],2,FALSE)</f>
        <v>45</v>
      </c>
      <c r="AC31" s="1">
        <f>IFERROR(VLOOKUP(AthleteTable[[#This Row],[CARD '#]],codex512[],5,FALSE),"")</f>
        <v>0</v>
      </c>
      <c r="AD31" s="1">
        <f>IFERROR(VLOOKUP(AthleteTable[[#This Row],[CARD '#]],codex512[],4,FALSE),"")</f>
        <v>0</v>
      </c>
      <c r="AE31" s="1">
        <f>VLOOKUP(AD31,PointsTable[],2,FALSE)</f>
        <v>0</v>
      </c>
      <c r="AF31" s="1" t="str">
        <f>IFERROR(VLOOKUP(AthleteTable[[#This Row],[CARD '#]],codex515[],5,FALSE),"")</f>
        <v/>
      </c>
      <c r="AG31" s="1" t="str">
        <f>IFERROR(VLOOKUP(AthleteTable[[#This Row],[CARD '#]],codex515[],4,FALSE),"")</f>
        <v/>
      </c>
      <c r="AH31" s="1">
        <f>VLOOKUP(AG31,PointsTable[],2,FALSE)</f>
        <v>0</v>
      </c>
      <c r="AI31" s="2" t="str">
        <f>IFERROR(VLOOKUP(AthleteTable[[#This Row],[CARD '#]],codex518[],5,FALSE),"")</f>
        <v/>
      </c>
      <c r="AJ31" s="2" t="str">
        <f>IFERROR(VLOOKUP(AthleteTable[[#This Row],[CARD '#]],codex518[],4,FALSE),"")</f>
        <v/>
      </c>
      <c r="AK31" s="2">
        <f>VLOOKUP(AJ31,PointsTable[],2,FALSE)</f>
        <v>0</v>
      </c>
      <c r="AL31" s="2" t="str">
        <f>IFERROR(VLOOKUP(AthleteTable[[#This Row],[CARD '#]],codex519[],5,FALSE),"")</f>
        <v/>
      </c>
      <c r="AM31" s="2" t="str">
        <f>IFERROR(VLOOKUP(AthleteTable[[#This Row],[CARD '#]],codex519[],4,FALSE),"")</f>
        <v/>
      </c>
      <c r="AN31" s="2">
        <f>VLOOKUP(AM31,PointsTable[],2,FALSE)</f>
        <v>0</v>
      </c>
      <c r="AO31" s="2" t="str">
        <f>IFERROR(VLOOKUP(AthleteTable[[#This Row],[CARD '#]],codex554[],5,FALSE),"")</f>
        <v/>
      </c>
      <c r="AP31" s="2" t="str">
        <f>IFERROR(VLOOKUP(AthleteTable[[#This Row],[CARD '#]],codex554[],4,FALSE),"")</f>
        <v/>
      </c>
      <c r="AQ31" s="2">
        <f>VLOOKUP(AP31,PointsTable[],2,FALSE)</f>
        <v>0</v>
      </c>
      <c r="AR31" s="2" t="str">
        <f>IFERROR(VLOOKUP(AthleteTable[[#This Row],[CARD '#]],codex557[],5,FALSE),"")</f>
        <v/>
      </c>
      <c r="AS31" s="2" t="str">
        <f>IFERROR(VLOOKUP(AthleteTable[[#This Row],[CARD '#]],codex557[],4,FALSE),"")</f>
        <v/>
      </c>
      <c r="AT31" s="2">
        <f>VLOOKUP(AS31,PointsTable[],2,FALSE)</f>
        <v>0</v>
      </c>
      <c r="AU31" s="2" t="str">
        <f>IFERROR(VLOOKUP(AthleteTable[[#This Row],[CARD '#]],codex558[],5,FALSE),"")</f>
        <v/>
      </c>
      <c r="AV31" s="2" t="str">
        <f>IFERROR(VLOOKUP(AthleteTable[[#This Row],[CARD '#]],codex558[],4,FALSE),"")</f>
        <v/>
      </c>
      <c r="AW31" s="2">
        <f>VLOOKUP(AV31,PointsTable[],2,FALSE)</f>
        <v>0</v>
      </c>
      <c r="AX31" s="1" t="str">
        <f>IFERROR(VLOOKUP(AthleteTable[[#This Row],[CARD '#]],codex559[],5,FALSE),"")</f>
        <v/>
      </c>
      <c r="AY31" s="1" t="str">
        <f>IFERROR(VLOOKUP(AthleteTable[[#This Row],[CARD '#]],codex559[],4,FALSE),"")</f>
        <v/>
      </c>
      <c r="AZ31" s="1">
        <f>VLOOKUP(AY31,PointsTable[],2,FALSE)</f>
        <v>0</v>
      </c>
      <c r="BA31" s="1">
        <f>IFERROR(VLOOKUP(AthleteTable[[#This Row],[CARD '#]],codex584[],5,FALSE),"")</f>
        <v>0</v>
      </c>
      <c r="BB31" s="1">
        <f>IFERROR(VLOOKUP(AthleteTable[[#This Row],[CARD '#]],codex584[],4,FALSE),"")</f>
        <v>0</v>
      </c>
      <c r="BC31" s="1">
        <f>VLOOKUP(BB31,PointsTable[],2,FALSE)</f>
        <v>0</v>
      </c>
      <c r="BD31" s="46">
        <f>IFERROR(VLOOKUP(AthleteTable[[#This Row],[CARD '#]],codex585[],5,FALSE),"")</f>
        <v>0</v>
      </c>
      <c r="BE31" s="46">
        <f>IFERROR(VLOOKUP(AthleteTable[[#This Row],[CARD '#]],codex585[],4,FALSE),"")</f>
        <v>0</v>
      </c>
      <c r="BF31" s="46">
        <f>VLOOKUP(BE31,PointsTable[],2,FALSE)</f>
        <v>0</v>
      </c>
      <c r="BG31" s="46" t="str">
        <f>IFERROR(VLOOKUP(AthleteTable[[#This Row],[CARD '#]],codex586[],5,FALSE),"")</f>
        <v/>
      </c>
      <c r="BH31" s="46" t="str">
        <f>IFERROR(VLOOKUP(AthleteTable[[#This Row],[CARD '#]],codex586[],4,FALSE),"")</f>
        <v/>
      </c>
      <c r="BI31" s="46">
        <f>VLOOKUP(BH31,PointsTable[],2,FALSE)</f>
        <v>0</v>
      </c>
      <c r="BJ31" s="42" t="str">
        <f>IFERROR(VLOOKUP(AthleteTable[[#This Row],[CARD '#]],codex587[],5,FALSE),"")</f>
        <v/>
      </c>
      <c r="BK31" s="42" t="str">
        <f>IFERROR(VLOOKUP(AthleteTable[[#This Row],[CARD '#]],codex587[],4,FALSE),"")</f>
        <v/>
      </c>
      <c r="BL31" s="42">
        <f>VLOOKUP(BK31,PointsTable[],2,FALSE)</f>
        <v>0</v>
      </c>
      <c r="BM31" s="42">
        <f>IFERROR(VLOOKUP(AthleteTable[[#This Row],[CARD '#]],codex588[],5,FALSE),"")</f>
        <v>45</v>
      </c>
      <c r="BN31" s="42">
        <f>IFERROR(VLOOKUP(AthleteTable[[#This Row],[CARD '#]],codex588[],4,FALSE),"")</f>
        <v>15</v>
      </c>
      <c r="BO31" s="42">
        <f>VLOOKUP(BN31,PointsTable[],2,FALSE)</f>
        <v>16</v>
      </c>
      <c r="BP31" s="42">
        <f>IFERROR(VLOOKUP(AthleteTable[[#This Row],[CARD '#]],codex589[],5,FALSE),"")</f>
        <v>40</v>
      </c>
      <c r="BQ31" s="42">
        <f>IFERROR(VLOOKUP(AthleteTable[[#This Row],[CARD '#]],codex589[],4,FALSE),"")</f>
        <v>13</v>
      </c>
      <c r="BR31" s="42">
        <f>VLOOKUP(BQ31,PointsTable[],2,FALSE)</f>
        <v>20</v>
      </c>
      <c r="BS31" s="1" t="str">
        <f>IFERROR(VLOOKUP(AthleteTable[[#This Row],[CARD '#]],codex590[],5,FALSE),"")</f>
        <v/>
      </c>
      <c r="BT31" s="1" t="str">
        <f>IFERROR(VLOOKUP(AthleteTable[[#This Row],[CARD '#]],codex590[],4,FALSE),"")</f>
        <v/>
      </c>
      <c r="BU31" s="1">
        <f>VLOOKUP(BT31,PointsTable[],2,FALSE)</f>
        <v>0</v>
      </c>
      <c r="BV31" s="1">
        <f>IFERROR(VLOOKUP(AthleteTable[[#This Row],[CARD '#]],codex591[],5,FALSE),"")</f>
        <v>0</v>
      </c>
      <c r="BW31" s="1">
        <f>IFERROR(VLOOKUP(AthleteTable[[#This Row],[CARD '#]],codex591[],4,FALSE),"")</f>
        <v>0</v>
      </c>
      <c r="BX31" s="1">
        <f>VLOOKUP(BW31,PointsTable[],2,FALSE)</f>
        <v>0</v>
      </c>
    </row>
    <row r="32" spans="1:76" s="2" customFormat="1" x14ac:dyDescent="0.25">
      <c r="A32" s="2">
        <v>28</v>
      </c>
      <c r="B32">
        <v>103313</v>
      </c>
      <c r="C32" t="s">
        <v>904</v>
      </c>
      <c r="D32" t="s">
        <v>905</v>
      </c>
      <c r="E32" t="s">
        <v>906</v>
      </c>
      <c r="F32">
        <v>1988</v>
      </c>
      <c r="G32" s="39">
        <f>SUM(J32,M32,P32,S32,V32,Y32,AB32,AE32,AH32,AK32,AN32,AQ32,AT32,AW32,AZ32,BC32,BF32,BI32,BL32,BO32,BR32,BU32,BX32)</f>
        <v>140</v>
      </c>
      <c r="H32" s="2">
        <f>IFERROR(VLOOKUP(AthleteTable[[#This Row],[CARD '#]],codex466[],5,FALSE),"")</f>
        <v>7</v>
      </c>
      <c r="I32" s="2">
        <f>IFERROR(VLOOKUP(AthleteTable[[#This Row],[CARD '#]],codex466[],4,FALSE),"")</f>
        <v>3</v>
      </c>
      <c r="J32" s="2">
        <f>VLOOKUP(I32,PointsTable[],2,FALSE)</f>
        <v>60</v>
      </c>
      <c r="K32" s="2">
        <f>IFERROR(VLOOKUP(AthleteTable[[#This Row],[CARD '#]],codex467[],5,FALSE),"")</f>
        <v>4</v>
      </c>
      <c r="L32" s="2">
        <f>IFERROR(VLOOKUP(AthleteTable[[#This Row],[CARD '#]],codex467[],4,FALSE),"")</f>
        <v>2</v>
      </c>
      <c r="M32" s="2">
        <f>VLOOKUP(L32,PointsTable[],2,FALSE)</f>
        <v>80</v>
      </c>
      <c r="N32" s="2" t="str">
        <f>IFERROR(VLOOKUP(AthleteTable[[#This Row],[CARD '#]],codex481[],5,FALSE),"")</f>
        <v/>
      </c>
      <c r="O32" s="2" t="str">
        <f>IFERROR(VLOOKUP(AthleteTable[[#This Row],[CARD '#]],codex481[],4,FALSE),"")</f>
        <v/>
      </c>
      <c r="P32" s="2">
        <f>VLOOKUP(O32,PointsTable[],2,FALSE)</f>
        <v>0</v>
      </c>
      <c r="Q32" s="2" t="str">
        <f>IFERROR(VLOOKUP(AthleteTable[[#This Row],[CARD '#]],codex482[],5,FALSE),"")</f>
        <v/>
      </c>
      <c r="R32" s="2" t="str">
        <f>IFERROR(VLOOKUP(AthleteTable[[#This Row],[CARD '#]],codex482[],4,FALSE),"")</f>
        <v/>
      </c>
      <c r="S32" s="2">
        <f>VLOOKUP(R32,PointsTable[],2,FALSE)</f>
        <v>0</v>
      </c>
      <c r="T32" s="2" t="str">
        <f>IFERROR(VLOOKUP(AthleteTable[[#This Row],[CARD '#]],codex483[],5,FALSE),"")</f>
        <v/>
      </c>
      <c r="U32" s="2" t="str">
        <f>IFERROR(VLOOKUP(AthleteTable[[#This Row],[CARD '#]],codex483[],4,FALSE),"")</f>
        <v/>
      </c>
      <c r="V32" s="2">
        <f>VLOOKUP(U32,PointsTable[],2,FALSE)</f>
        <v>0</v>
      </c>
      <c r="W32" s="2" t="str">
        <f>IFERROR(VLOOKUP(AthleteTable[[#This Row],[CARD '#]],codex484[],5,FALSE),"")</f>
        <v/>
      </c>
      <c r="X32" s="2" t="str">
        <f>IFERROR(VLOOKUP(AthleteTable[[#This Row],[CARD '#]],codex484[],4,FALSE),"")</f>
        <v/>
      </c>
      <c r="Y32" s="2">
        <f>VLOOKUP(X32,PointsTable[],2,FALSE)</f>
        <v>0</v>
      </c>
      <c r="Z32" s="2" t="str">
        <f>IFERROR(VLOOKUP(AthleteTable[[#This Row],[CARD '#]],codex511[],5,FALSE),"")</f>
        <v/>
      </c>
      <c r="AA32" s="2" t="str">
        <f>IFERROR(VLOOKUP(AthleteTable[[#This Row],[CARD '#]],codex511[],4,FALSE),"")</f>
        <v/>
      </c>
      <c r="AB32" s="2">
        <f>VLOOKUP(AA32,PointsTable[],2,FALSE)</f>
        <v>0</v>
      </c>
      <c r="AC32" s="2" t="str">
        <f>IFERROR(VLOOKUP(AthleteTable[[#This Row],[CARD '#]],codex512[],5,FALSE),"")</f>
        <v/>
      </c>
      <c r="AD32" s="2" t="str">
        <f>IFERROR(VLOOKUP(AthleteTable[[#This Row],[CARD '#]],codex512[],4,FALSE),"")</f>
        <v/>
      </c>
      <c r="AE32" s="2">
        <f>VLOOKUP(AD32,PointsTable[],2,FALSE)</f>
        <v>0</v>
      </c>
      <c r="AF32" s="2" t="str">
        <f>IFERROR(VLOOKUP(AthleteTable[[#This Row],[CARD '#]],codex515[],5,FALSE),"")</f>
        <v/>
      </c>
      <c r="AG32" s="2" t="str">
        <f>IFERROR(VLOOKUP(AthleteTable[[#This Row],[CARD '#]],codex515[],4,FALSE),"")</f>
        <v/>
      </c>
      <c r="AH32" s="2">
        <f>VLOOKUP(AG32,PointsTable[],2,FALSE)</f>
        <v>0</v>
      </c>
      <c r="AI32" s="2" t="str">
        <f>IFERROR(VLOOKUP(AthleteTable[[#This Row],[CARD '#]],codex518[],5,FALSE),"")</f>
        <v/>
      </c>
      <c r="AJ32" s="2" t="str">
        <f>IFERROR(VLOOKUP(AthleteTable[[#This Row],[CARD '#]],codex518[],4,FALSE),"")</f>
        <v/>
      </c>
      <c r="AK32" s="2">
        <f>VLOOKUP(AJ32,PointsTable[],2,FALSE)</f>
        <v>0</v>
      </c>
      <c r="AL32" s="2" t="str">
        <f>IFERROR(VLOOKUP(AthleteTable[[#This Row],[CARD '#]],codex519[],5,FALSE),"")</f>
        <v/>
      </c>
      <c r="AM32" s="2" t="str">
        <f>IFERROR(VLOOKUP(AthleteTable[[#This Row],[CARD '#]],codex519[],4,FALSE),"")</f>
        <v/>
      </c>
      <c r="AN32" s="2">
        <f>VLOOKUP(AM32,PointsTable[],2,FALSE)</f>
        <v>0</v>
      </c>
      <c r="AO32" s="2" t="str">
        <f>IFERROR(VLOOKUP(AthleteTable[[#This Row],[CARD '#]],codex554[],5,FALSE),"")</f>
        <v/>
      </c>
      <c r="AP32" s="2" t="str">
        <f>IFERROR(VLOOKUP(AthleteTable[[#This Row],[CARD '#]],codex554[],4,FALSE),"")</f>
        <v/>
      </c>
      <c r="AQ32" s="2">
        <f>VLOOKUP(AP32,PointsTable[],2,FALSE)</f>
        <v>0</v>
      </c>
      <c r="AR32" s="2" t="str">
        <f>IFERROR(VLOOKUP(AthleteTable[[#This Row],[CARD '#]],codex557[],5,FALSE),"")</f>
        <v/>
      </c>
      <c r="AS32" s="2" t="str">
        <f>IFERROR(VLOOKUP(AthleteTable[[#This Row],[CARD '#]],codex557[],4,FALSE),"")</f>
        <v/>
      </c>
      <c r="AT32" s="2">
        <f>VLOOKUP(AS32,PointsTable[],2,FALSE)</f>
        <v>0</v>
      </c>
      <c r="AU32" s="2" t="str">
        <f>IFERROR(VLOOKUP(AthleteTable[[#This Row],[CARD '#]],codex558[],5,FALSE),"")</f>
        <v/>
      </c>
      <c r="AV32" s="2" t="str">
        <f>IFERROR(VLOOKUP(AthleteTable[[#This Row],[CARD '#]],codex558[],4,FALSE),"")</f>
        <v/>
      </c>
      <c r="AW32" s="2">
        <f>VLOOKUP(AV32,PointsTable[],2,FALSE)</f>
        <v>0</v>
      </c>
      <c r="AX32" s="2" t="str">
        <f>IFERROR(VLOOKUP(AthleteTable[[#This Row],[CARD '#]],codex559[],5,FALSE),"")</f>
        <v/>
      </c>
      <c r="AY32" s="2" t="str">
        <f>IFERROR(VLOOKUP(AthleteTable[[#This Row],[CARD '#]],codex559[],4,FALSE),"")</f>
        <v/>
      </c>
      <c r="AZ32" s="2">
        <f>VLOOKUP(AY32,PointsTable[],2,FALSE)</f>
        <v>0</v>
      </c>
      <c r="BA32" s="2" t="str">
        <f>IFERROR(VLOOKUP(AthleteTable[[#This Row],[CARD '#]],codex584[],5,FALSE),"")</f>
        <v/>
      </c>
      <c r="BB32" s="2" t="str">
        <f>IFERROR(VLOOKUP(AthleteTable[[#This Row],[CARD '#]],codex584[],4,FALSE),"")</f>
        <v/>
      </c>
      <c r="BC32" s="2">
        <f>VLOOKUP(BB32,PointsTable[],2,FALSE)</f>
        <v>0</v>
      </c>
      <c r="BD32" s="46" t="str">
        <f>IFERROR(VLOOKUP(AthleteTable[[#This Row],[CARD '#]],codex585[],5,FALSE),"")</f>
        <v/>
      </c>
      <c r="BE32" s="46" t="str">
        <f>IFERROR(VLOOKUP(AthleteTable[[#This Row],[CARD '#]],codex585[],4,FALSE),"")</f>
        <v/>
      </c>
      <c r="BF32" s="46">
        <f>VLOOKUP(BE32,PointsTable[],2,FALSE)</f>
        <v>0</v>
      </c>
      <c r="BG32" s="46" t="str">
        <f>IFERROR(VLOOKUP(AthleteTable[[#This Row],[CARD '#]],codex586[],5,FALSE),"")</f>
        <v/>
      </c>
      <c r="BH32" s="46" t="str">
        <f>IFERROR(VLOOKUP(AthleteTable[[#This Row],[CARD '#]],codex586[],4,FALSE),"")</f>
        <v/>
      </c>
      <c r="BI32" s="46">
        <f>VLOOKUP(BH32,PointsTable[],2,FALSE)</f>
        <v>0</v>
      </c>
      <c r="BJ32" s="46" t="str">
        <f>IFERROR(VLOOKUP(AthleteTable[[#This Row],[CARD '#]],codex587[],5,FALSE),"")</f>
        <v/>
      </c>
      <c r="BK32" s="46" t="str">
        <f>IFERROR(VLOOKUP(AthleteTable[[#This Row],[CARD '#]],codex587[],4,FALSE),"")</f>
        <v/>
      </c>
      <c r="BL32" s="46">
        <f>VLOOKUP(BK32,PointsTable[],2,FALSE)</f>
        <v>0</v>
      </c>
      <c r="BM32" s="46" t="str">
        <f>IFERROR(VLOOKUP(AthleteTable[[#This Row],[CARD '#]],codex588[],5,FALSE),"")</f>
        <v/>
      </c>
      <c r="BN32" s="46" t="str">
        <f>IFERROR(VLOOKUP(AthleteTable[[#This Row],[CARD '#]],codex588[],4,FALSE),"")</f>
        <v/>
      </c>
      <c r="BO32" s="46">
        <f>VLOOKUP(BN32,PointsTable[],2,FALSE)</f>
        <v>0</v>
      </c>
      <c r="BP32" s="46" t="str">
        <f>IFERROR(VLOOKUP(AthleteTable[[#This Row],[CARD '#]],codex589[],5,FALSE),"")</f>
        <v/>
      </c>
      <c r="BQ32" s="46" t="str">
        <f>IFERROR(VLOOKUP(AthleteTable[[#This Row],[CARD '#]],codex589[],4,FALSE),"")</f>
        <v/>
      </c>
      <c r="BR32" s="46">
        <f>VLOOKUP(BQ32,PointsTable[],2,FALSE)</f>
        <v>0</v>
      </c>
      <c r="BS32" s="2" t="str">
        <f>IFERROR(VLOOKUP(AthleteTable[[#This Row],[CARD '#]],codex590[],5,FALSE),"")</f>
        <v/>
      </c>
      <c r="BT32" s="2" t="str">
        <f>IFERROR(VLOOKUP(AthleteTable[[#This Row],[CARD '#]],codex590[],4,FALSE),"")</f>
        <v/>
      </c>
      <c r="BU32" s="2">
        <f>VLOOKUP(BT32,PointsTable[],2,FALSE)</f>
        <v>0</v>
      </c>
      <c r="BV32" s="2" t="str">
        <f>IFERROR(VLOOKUP(AthleteTable[[#This Row],[CARD '#]],codex591[],5,FALSE),"")</f>
        <v/>
      </c>
      <c r="BW32" s="2" t="str">
        <f>IFERROR(VLOOKUP(AthleteTable[[#This Row],[CARD '#]],codex591[],4,FALSE),"")</f>
        <v/>
      </c>
      <c r="BX32" s="2">
        <f>VLOOKUP(BW32,PointsTable[],2,FALSE)</f>
        <v>0</v>
      </c>
    </row>
    <row r="33" spans="1:76" s="2" customFormat="1" ht="14.45" customHeight="1" x14ac:dyDescent="0.25">
      <c r="A33" s="2">
        <v>29</v>
      </c>
      <c r="B33">
        <v>104454</v>
      </c>
      <c r="C33" t="s">
        <v>937</v>
      </c>
      <c r="D33" t="s">
        <v>938</v>
      </c>
      <c r="E33" t="s">
        <v>921</v>
      </c>
      <c r="F33">
        <v>1996</v>
      </c>
      <c r="G33" s="40">
        <f>SUM(J33,M33,P33,S33,V33,Y33,AB33,AE33,AH33,AK33,AN33,AQ33,AT33,AW33,AZ33,BC33,BF33,BI33,BL33,BO33,BR33,BU33,BX33)</f>
        <v>135</v>
      </c>
      <c r="H33" s="1">
        <f>IFERROR(VLOOKUP(AthleteTable[[#This Row],[CARD '#]],codex466[],5,FALSE),"")</f>
        <v>38</v>
      </c>
      <c r="I33" s="1">
        <f>IFERROR(VLOOKUP(AthleteTable[[#This Row],[CARD '#]],codex466[],4,FALSE),"")</f>
        <v>24</v>
      </c>
      <c r="J33" s="1">
        <f>VLOOKUP(I33,PointsTable[],2,FALSE)</f>
        <v>7</v>
      </c>
      <c r="K33" s="1">
        <f>IFERROR(VLOOKUP(AthleteTable[[#This Row],[CARD '#]],codex467[],5,FALSE),"")</f>
        <v>29</v>
      </c>
      <c r="L33" s="1">
        <f>IFERROR(VLOOKUP(AthleteTable[[#This Row],[CARD '#]],codex467[],4,FALSE),"")</f>
        <v>16</v>
      </c>
      <c r="M33" s="1">
        <f>VLOOKUP(L33,PointsTable[],2,FALSE)</f>
        <v>15</v>
      </c>
      <c r="N33" s="1">
        <f>IFERROR(VLOOKUP(AthleteTable[[#This Row],[CARD '#]],codex481[],5,FALSE),"")</f>
        <v>35</v>
      </c>
      <c r="O33" s="1">
        <f>IFERROR(VLOOKUP(AthleteTable[[#This Row],[CARD '#]],codex481[],4,FALSE),"")</f>
        <v>12</v>
      </c>
      <c r="P33" s="1">
        <f>VLOOKUP(O33,PointsTable[],2,FALSE)</f>
        <v>22</v>
      </c>
      <c r="Q33" s="1" t="str">
        <f>IFERROR(VLOOKUP(AthleteTable[[#This Row],[CARD '#]],codex482[],5,FALSE),"")</f>
        <v/>
      </c>
      <c r="R33" s="1">
        <f>IFERROR(VLOOKUP(AthleteTable[[#This Row],[CARD '#]],codex482[],4,FALSE),"")</f>
        <v>0</v>
      </c>
      <c r="S33" s="1">
        <f>VLOOKUP(R33,PointsTable[],2,FALSE)</f>
        <v>0</v>
      </c>
      <c r="T33" s="1">
        <f>IFERROR(VLOOKUP(AthleteTable[[#This Row],[CARD '#]],codex483[],5,FALSE),"")</f>
        <v>69</v>
      </c>
      <c r="U33" s="1">
        <f>IFERROR(VLOOKUP(AthleteTable[[#This Row],[CARD '#]],codex483[],4,FALSE),"")</f>
        <v>30</v>
      </c>
      <c r="V33" s="1">
        <f>VLOOKUP(U33,PointsTable[],2,FALSE)</f>
        <v>1</v>
      </c>
      <c r="W33" s="2">
        <f>IFERROR(VLOOKUP(AthleteTable[[#This Row],[CARD '#]],codex484[],5,FALSE),"")</f>
        <v>65</v>
      </c>
      <c r="X33" s="2">
        <f>IFERROR(VLOOKUP(AthleteTable[[#This Row],[CARD '#]],codex484[],4,FALSE),"")</f>
        <v>27</v>
      </c>
      <c r="Y33" s="2">
        <f>VLOOKUP(X33,PointsTable[],2,FALSE)</f>
        <v>4</v>
      </c>
      <c r="Z33" s="2">
        <f>IFERROR(VLOOKUP(AthleteTable[[#This Row],[CARD '#]],codex511[],5,FALSE),"")</f>
        <v>0</v>
      </c>
      <c r="AA33" s="2">
        <f>IFERROR(VLOOKUP(AthleteTable[[#This Row],[CARD '#]],codex511[],4,FALSE),"")</f>
        <v>0</v>
      </c>
      <c r="AB33" s="2">
        <f>VLOOKUP(AA33,PointsTable[],2,FALSE)</f>
        <v>0</v>
      </c>
      <c r="AC33" s="1">
        <f>IFERROR(VLOOKUP(AthleteTable[[#This Row],[CARD '#]],codex512[],5,FALSE),"")</f>
        <v>0</v>
      </c>
      <c r="AD33" s="1">
        <f>IFERROR(VLOOKUP(AthleteTable[[#This Row],[CARD '#]],codex512[],4,FALSE),"")</f>
        <v>0</v>
      </c>
      <c r="AE33" s="1">
        <f>VLOOKUP(AD33,PointsTable[],2,FALSE)</f>
        <v>0</v>
      </c>
      <c r="AF33" s="1" t="str">
        <f>IFERROR(VLOOKUP(AthleteTable[[#This Row],[CARD '#]],codex515[],5,FALSE),"")</f>
        <v/>
      </c>
      <c r="AG33" s="1" t="str">
        <f>IFERROR(VLOOKUP(AthleteTable[[#This Row],[CARD '#]],codex515[],4,FALSE),"")</f>
        <v/>
      </c>
      <c r="AH33" s="1">
        <f>VLOOKUP(AG33,PointsTable[],2,FALSE)</f>
        <v>0</v>
      </c>
      <c r="AI33" s="2" t="str">
        <f>IFERROR(VLOOKUP(AthleteTable[[#This Row],[CARD '#]],codex518[],5,FALSE),"")</f>
        <v/>
      </c>
      <c r="AJ33" s="2" t="str">
        <f>IFERROR(VLOOKUP(AthleteTable[[#This Row],[CARD '#]],codex518[],4,FALSE),"")</f>
        <v/>
      </c>
      <c r="AK33" s="2">
        <f>VLOOKUP(AJ33,PointsTable[],2,FALSE)</f>
        <v>0</v>
      </c>
      <c r="AL33" s="2" t="str">
        <f>IFERROR(VLOOKUP(AthleteTable[[#This Row],[CARD '#]],codex519[],5,FALSE),"")</f>
        <v/>
      </c>
      <c r="AM33" s="2" t="str">
        <f>IFERROR(VLOOKUP(AthleteTable[[#This Row],[CARD '#]],codex519[],4,FALSE),"")</f>
        <v/>
      </c>
      <c r="AN33" s="2">
        <f>VLOOKUP(AM33,PointsTable[],2,FALSE)</f>
        <v>0</v>
      </c>
      <c r="AO33" s="2">
        <f>IFERROR(VLOOKUP(AthleteTable[[#This Row],[CARD '#]],codex554[],5,FALSE),"")</f>
        <v>44</v>
      </c>
      <c r="AP33" s="2">
        <f>IFERROR(VLOOKUP(AthleteTable[[#This Row],[CARD '#]],codex554[],4,FALSE),"")</f>
        <v>20</v>
      </c>
      <c r="AQ33" s="2">
        <f>VLOOKUP(AP33,PointsTable[],2,FALSE)</f>
        <v>11</v>
      </c>
      <c r="AR33" s="2">
        <f>IFERROR(VLOOKUP(AthleteTable[[#This Row],[CARD '#]],codex557[],5,FALSE),"")</f>
        <v>40</v>
      </c>
      <c r="AS33" s="2">
        <f>IFERROR(VLOOKUP(AthleteTable[[#This Row],[CARD '#]],codex557[],4,FALSE),"")</f>
        <v>21</v>
      </c>
      <c r="AT33" s="2">
        <f>VLOOKUP(AS33,PointsTable[],2,FALSE)</f>
        <v>10</v>
      </c>
      <c r="AU33" s="2">
        <f>IFERROR(VLOOKUP(AthleteTable[[#This Row],[CARD '#]],codex558[],5,FALSE),"")</f>
        <v>0</v>
      </c>
      <c r="AV33" s="2">
        <f>IFERROR(VLOOKUP(AthleteTable[[#This Row],[CARD '#]],codex558[],4,FALSE),"")</f>
        <v>0</v>
      </c>
      <c r="AW33" s="2">
        <f>VLOOKUP(AV33,PointsTable[],2,FALSE)</f>
        <v>0</v>
      </c>
      <c r="AX33" s="1">
        <f>IFERROR(VLOOKUP(AthleteTable[[#This Row],[CARD '#]],codex559[],5,FALSE),"")</f>
        <v>53</v>
      </c>
      <c r="AY33" s="1">
        <f>IFERROR(VLOOKUP(AthleteTable[[#This Row],[CARD '#]],codex559[],4,FALSE),"")</f>
        <v>25</v>
      </c>
      <c r="AZ33" s="1">
        <f>VLOOKUP(AY33,PointsTable[],2,FALSE)</f>
        <v>6</v>
      </c>
      <c r="BA33" s="1">
        <f>IFERROR(VLOOKUP(AthleteTable[[#This Row],[CARD '#]],codex584[],5,FALSE),"")</f>
        <v>20</v>
      </c>
      <c r="BB33" s="1">
        <f>IFERROR(VLOOKUP(AthleteTable[[#This Row],[CARD '#]],codex584[],4,FALSE),"")</f>
        <v>10</v>
      </c>
      <c r="BC33" s="1">
        <f>VLOOKUP(BB33,PointsTable[],2,FALSE)</f>
        <v>26</v>
      </c>
      <c r="BD33" s="46">
        <f>IFERROR(VLOOKUP(AthleteTable[[#This Row],[CARD '#]],codex585[],5,FALSE),"")</f>
        <v>0</v>
      </c>
      <c r="BE33" s="46">
        <f>IFERROR(VLOOKUP(AthleteTable[[#This Row],[CARD '#]],codex585[],4,FALSE),"")</f>
        <v>0</v>
      </c>
      <c r="BF33" s="46">
        <f>VLOOKUP(BE33,PointsTable[],2,FALSE)</f>
        <v>0</v>
      </c>
      <c r="BG33" s="46" t="str">
        <f>IFERROR(VLOOKUP(AthleteTable[[#This Row],[CARD '#]],codex586[],5,FALSE),"")</f>
        <v/>
      </c>
      <c r="BH33" s="46" t="str">
        <f>IFERROR(VLOOKUP(AthleteTable[[#This Row],[CARD '#]],codex586[],4,FALSE),"")</f>
        <v/>
      </c>
      <c r="BI33" s="46">
        <f>VLOOKUP(BH33,PointsTable[],2,FALSE)</f>
        <v>0</v>
      </c>
      <c r="BJ33" s="42" t="str">
        <f>IFERROR(VLOOKUP(AthleteTable[[#This Row],[CARD '#]],codex587[],5,FALSE),"")</f>
        <v/>
      </c>
      <c r="BK33" s="42" t="str">
        <f>IFERROR(VLOOKUP(AthleteTable[[#This Row],[CARD '#]],codex587[],4,FALSE),"")</f>
        <v/>
      </c>
      <c r="BL33" s="42">
        <f>VLOOKUP(BK33,PointsTable[],2,FALSE)</f>
        <v>0</v>
      </c>
      <c r="BM33" s="42">
        <f>IFERROR(VLOOKUP(AthleteTable[[#This Row],[CARD '#]],codex588[],5,FALSE),"")</f>
        <v>61</v>
      </c>
      <c r="BN33" s="42">
        <f>IFERROR(VLOOKUP(AthleteTable[[#This Row],[CARD '#]],codex588[],4,FALSE),"")</f>
        <v>25</v>
      </c>
      <c r="BO33" s="42">
        <f>VLOOKUP(BN33,PointsTable[],2,FALSE)</f>
        <v>6</v>
      </c>
      <c r="BP33" s="42">
        <f>IFERROR(VLOOKUP(AthleteTable[[#This Row],[CARD '#]],codex589[],5,FALSE),"")</f>
        <v>53</v>
      </c>
      <c r="BQ33" s="42">
        <f>IFERROR(VLOOKUP(AthleteTable[[#This Row],[CARD '#]],codex589[],4,FALSE),"")</f>
        <v>23</v>
      </c>
      <c r="BR33" s="42">
        <f>VLOOKUP(BQ33,PointsTable[],2,FALSE)</f>
        <v>8</v>
      </c>
      <c r="BS33" s="1">
        <f>IFERROR(VLOOKUP(AthleteTable[[#This Row],[CARD '#]],codex590[],5,FALSE),"")</f>
        <v>26</v>
      </c>
      <c r="BT33" s="1">
        <f>IFERROR(VLOOKUP(AthleteTable[[#This Row],[CARD '#]],codex590[],4,FALSE),"")</f>
        <v>20</v>
      </c>
      <c r="BU33" s="1">
        <f>VLOOKUP(BT33,PointsTable[],2,FALSE)</f>
        <v>11</v>
      </c>
      <c r="BV33" s="1">
        <f>IFERROR(VLOOKUP(AthleteTable[[#This Row],[CARD '#]],codex591[],5,FALSE),"")</f>
        <v>34</v>
      </c>
      <c r="BW33" s="1">
        <f>IFERROR(VLOOKUP(AthleteTable[[#This Row],[CARD '#]],codex591[],4,FALSE),"")</f>
        <v>23</v>
      </c>
      <c r="BX33" s="1">
        <f>VLOOKUP(BW33,PointsTable[],2,FALSE)</f>
        <v>8</v>
      </c>
    </row>
    <row r="34" spans="1:76" s="2" customFormat="1" ht="14.45" customHeight="1" x14ac:dyDescent="0.25">
      <c r="A34" s="2">
        <v>30</v>
      </c>
      <c r="B34" s="43">
        <v>750107</v>
      </c>
      <c r="C34" s="43" t="s">
        <v>1611</v>
      </c>
      <c r="D34" s="43" t="s">
        <v>1612</v>
      </c>
      <c r="E34" s="43" t="s">
        <v>921</v>
      </c>
      <c r="F34" s="43">
        <v>1998</v>
      </c>
      <c r="G34" s="44">
        <f>SUM(J34,M34,P34,S34,V34,Y34,AB34,AE34,AH34,AK34,AN34,AQ34,AT34,AW34,AZ34,BC34,BF34,BI34,BL34,BO34,BR34,BU34,BX34)</f>
        <v>130</v>
      </c>
      <c r="H34" s="45">
        <f>IFERROR(VLOOKUP(AthleteTable[[#This Row],[CARD '#]],codex466[],5,FALSE),"")</f>
        <v>32</v>
      </c>
      <c r="I34" s="45">
        <f>IFERROR(VLOOKUP(AthleteTable[[#This Row],[CARD '#]],codex466[],4,FALSE),"")</f>
        <v>18</v>
      </c>
      <c r="J34" s="45">
        <f>VLOOKUP(I34,PointsTable[],2,FALSE)</f>
        <v>13</v>
      </c>
      <c r="K34" s="45">
        <f>IFERROR(VLOOKUP(AthleteTable[[#This Row],[CARD '#]],codex467[],5,FALSE),"")</f>
        <v>24</v>
      </c>
      <c r="L34" s="45">
        <f>IFERROR(VLOOKUP(AthleteTable[[#This Row],[CARD '#]],codex467[],4,FALSE),"")</f>
        <v>11</v>
      </c>
      <c r="M34" s="45">
        <f>VLOOKUP(L34,PointsTable[],2,FALSE)</f>
        <v>24</v>
      </c>
      <c r="N34" s="45">
        <f>IFERROR(VLOOKUP(AthleteTable[[#This Row],[CARD '#]],codex481[],5,FALSE),"")</f>
        <v>0</v>
      </c>
      <c r="O34" s="45">
        <f>IFERROR(VLOOKUP(AthleteTable[[#This Row],[CARD '#]],codex481[],4,FALSE),"")</f>
        <v>0</v>
      </c>
      <c r="P34" s="45">
        <f>VLOOKUP(O34,PointsTable[],2,FALSE)</f>
        <v>0</v>
      </c>
      <c r="Q34" s="45" t="str">
        <f>IFERROR(VLOOKUP(AthleteTable[[#This Row],[CARD '#]],codex482[],5,FALSE),"")</f>
        <v/>
      </c>
      <c r="R34" s="45">
        <f>IFERROR(VLOOKUP(AthleteTable[[#This Row],[CARD '#]],codex482[],4,FALSE),"")</f>
        <v>0</v>
      </c>
      <c r="S34" s="45">
        <f>VLOOKUP(R34,PointsTable[],2,FALSE)</f>
        <v>0</v>
      </c>
      <c r="T34" s="45">
        <f>IFERROR(VLOOKUP(AthleteTable[[#This Row],[CARD '#]],codex483[],5,FALSE),"")</f>
        <v>59</v>
      </c>
      <c r="U34" s="45">
        <f>IFERROR(VLOOKUP(AthleteTable[[#This Row],[CARD '#]],codex483[],4,FALSE),"")</f>
        <v>22</v>
      </c>
      <c r="V34" s="45">
        <f>VLOOKUP(U34,PointsTable[],2,FALSE)</f>
        <v>9</v>
      </c>
      <c r="W34" s="45">
        <f>IFERROR(VLOOKUP(AthleteTable[[#This Row],[CARD '#]],codex484[],5,FALSE),"")</f>
        <v>41</v>
      </c>
      <c r="X34" s="45">
        <f>IFERROR(VLOOKUP(AthleteTable[[#This Row],[CARD '#]],codex484[],4,FALSE),"")</f>
        <v>13</v>
      </c>
      <c r="Y34" s="45">
        <f>VLOOKUP(X34,PointsTable[],2,FALSE)</f>
        <v>20</v>
      </c>
      <c r="Z34" s="45">
        <f>IFERROR(VLOOKUP(AthleteTable[[#This Row],[CARD '#]],codex511[],5,FALSE),"")</f>
        <v>11</v>
      </c>
      <c r="AA34" s="45">
        <f>IFERROR(VLOOKUP(AthleteTable[[#This Row],[CARD '#]],codex511[],4,FALSE),"")</f>
        <v>4</v>
      </c>
      <c r="AB34" s="45">
        <f>VLOOKUP(AA34,PointsTable[],2,FALSE)</f>
        <v>50</v>
      </c>
      <c r="AC34" s="45">
        <f>IFERROR(VLOOKUP(AthleteTable[[#This Row],[CARD '#]],codex512[],5,FALSE),"")</f>
        <v>0</v>
      </c>
      <c r="AD34" s="45">
        <f>IFERROR(VLOOKUP(AthleteTable[[#This Row],[CARD '#]],codex512[],4,FALSE),"")</f>
        <v>0</v>
      </c>
      <c r="AE34" s="45">
        <f>VLOOKUP(AD34,PointsTable[],2,FALSE)</f>
        <v>0</v>
      </c>
      <c r="AF34" s="45" t="str">
        <f>IFERROR(VLOOKUP(AthleteTable[[#This Row],[CARD '#]],codex515[],5,FALSE),"")</f>
        <v/>
      </c>
      <c r="AG34" s="45" t="str">
        <f>IFERROR(VLOOKUP(AthleteTable[[#This Row],[CARD '#]],codex515[],4,FALSE),"")</f>
        <v/>
      </c>
      <c r="AH34" s="45">
        <f>VLOOKUP(AG34,PointsTable[],2,FALSE)</f>
        <v>0</v>
      </c>
      <c r="AI34" s="45" t="str">
        <f>IFERROR(VLOOKUP(AthleteTable[[#This Row],[CARD '#]],codex518[],5,FALSE),"")</f>
        <v/>
      </c>
      <c r="AJ34" s="45" t="str">
        <f>IFERROR(VLOOKUP(AthleteTable[[#This Row],[CARD '#]],codex518[],4,FALSE),"")</f>
        <v/>
      </c>
      <c r="AK34" s="45">
        <f>VLOOKUP(AJ34,PointsTable[],2,FALSE)</f>
        <v>0</v>
      </c>
      <c r="AL34" s="45" t="str">
        <f>IFERROR(VLOOKUP(AthleteTable[[#This Row],[CARD '#]],codex519[],5,FALSE),"")</f>
        <v/>
      </c>
      <c r="AM34" s="45" t="str">
        <f>IFERROR(VLOOKUP(AthleteTable[[#This Row],[CARD '#]],codex519[],4,FALSE),"")</f>
        <v/>
      </c>
      <c r="AN34" s="45">
        <f>VLOOKUP(AM34,PointsTable[],2,FALSE)</f>
        <v>0</v>
      </c>
      <c r="AO34" s="45">
        <f>IFERROR(VLOOKUP(AthleteTable[[#This Row],[CARD '#]],codex554[],5,FALSE),"")</f>
        <v>35</v>
      </c>
      <c r="AP34" s="45">
        <f>IFERROR(VLOOKUP(AthleteTable[[#This Row],[CARD '#]],codex554[],4,FALSE),"")</f>
        <v>17</v>
      </c>
      <c r="AQ34" s="45">
        <f>VLOOKUP(AP34,PointsTable[],2,FALSE)</f>
        <v>14</v>
      </c>
      <c r="AR34" s="45" t="str">
        <f>IFERROR(VLOOKUP(AthleteTable[[#This Row],[CARD '#]],codex557[],5,FALSE),"")</f>
        <v/>
      </c>
      <c r="AS34" s="45">
        <f>IFERROR(VLOOKUP(AthleteTable[[#This Row],[CARD '#]],codex557[],4,FALSE),"")</f>
        <v>0</v>
      </c>
      <c r="AT34" s="45">
        <f>VLOOKUP(AS34,PointsTable[],2,FALSE)</f>
        <v>0</v>
      </c>
      <c r="AU34" s="45" t="str">
        <f>IFERROR(VLOOKUP(AthleteTable[[#This Row],[CARD '#]],codex558[],5,FALSE),"")</f>
        <v/>
      </c>
      <c r="AV34" s="45" t="str">
        <f>IFERROR(VLOOKUP(AthleteTable[[#This Row],[CARD '#]],codex558[],4,FALSE),"")</f>
        <v/>
      </c>
      <c r="AW34" s="45">
        <f>VLOOKUP(AV34,PointsTable[],2,FALSE)</f>
        <v>0</v>
      </c>
      <c r="AX34" s="45" t="str">
        <f>IFERROR(VLOOKUP(AthleteTable[[#This Row],[CARD '#]],codex559[],5,FALSE),"")</f>
        <v/>
      </c>
      <c r="AY34" s="45" t="str">
        <f>IFERROR(VLOOKUP(AthleteTable[[#This Row],[CARD '#]],codex559[],4,FALSE),"")</f>
        <v/>
      </c>
      <c r="AZ34" s="45">
        <f>VLOOKUP(AY34,PointsTable[],2,FALSE)</f>
        <v>0</v>
      </c>
      <c r="BA34" s="45" t="str">
        <f>IFERROR(VLOOKUP(AthleteTable[[#This Row],[CARD '#]],codex584[],5,FALSE),"")</f>
        <v/>
      </c>
      <c r="BB34" s="45" t="str">
        <f>IFERROR(VLOOKUP(AthleteTable[[#This Row],[CARD '#]],codex584[],4,FALSE),"")</f>
        <v/>
      </c>
      <c r="BC34" s="45">
        <f>VLOOKUP(BB34,PointsTable[],2,FALSE)</f>
        <v>0</v>
      </c>
      <c r="BD34" s="50" t="str">
        <f>IFERROR(VLOOKUP(AthleteTable[[#This Row],[CARD '#]],codex585[],5,FALSE),"")</f>
        <v/>
      </c>
      <c r="BE34" s="50" t="str">
        <f>IFERROR(VLOOKUP(AthleteTable[[#This Row],[CARD '#]],codex585[],4,FALSE),"")</f>
        <v/>
      </c>
      <c r="BF34" s="50">
        <f>VLOOKUP(BE34,PointsTable[],2,FALSE)</f>
        <v>0</v>
      </c>
      <c r="BG34" s="50" t="str">
        <f>IFERROR(VLOOKUP(AthleteTable[[#This Row],[CARD '#]],codex586[],5,FALSE),"")</f>
        <v/>
      </c>
      <c r="BH34" s="50" t="str">
        <f>IFERROR(VLOOKUP(AthleteTable[[#This Row],[CARD '#]],codex586[],4,FALSE),"")</f>
        <v/>
      </c>
      <c r="BI34" s="50">
        <f>VLOOKUP(BH34,PointsTable[],2,FALSE)</f>
        <v>0</v>
      </c>
      <c r="BJ34" s="50" t="str">
        <f>IFERROR(VLOOKUP(AthleteTable[[#This Row],[CARD '#]],codex587[],5,FALSE),"")</f>
        <v/>
      </c>
      <c r="BK34" s="50" t="str">
        <f>IFERROR(VLOOKUP(AthleteTable[[#This Row],[CARD '#]],codex587[],4,FALSE),"")</f>
        <v/>
      </c>
      <c r="BL34" s="50">
        <f>VLOOKUP(BK34,PointsTable[],2,FALSE)</f>
        <v>0</v>
      </c>
      <c r="BM34" s="50" t="str">
        <f>IFERROR(VLOOKUP(AthleteTable[[#This Row],[CARD '#]],codex588[],5,FALSE),"")</f>
        <v/>
      </c>
      <c r="BN34" s="50" t="str">
        <f>IFERROR(VLOOKUP(AthleteTable[[#This Row],[CARD '#]],codex588[],4,FALSE),"")</f>
        <v/>
      </c>
      <c r="BO34" s="50">
        <f>VLOOKUP(BN34,PointsTable[],2,FALSE)</f>
        <v>0</v>
      </c>
      <c r="BP34" s="50" t="str">
        <f>IFERROR(VLOOKUP(AthleteTable[[#This Row],[CARD '#]],codex589[],5,FALSE),"")</f>
        <v/>
      </c>
      <c r="BQ34" s="50" t="str">
        <f>IFERROR(VLOOKUP(AthleteTable[[#This Row],[CARD '#]],codex589[],4,FALSE),"")</f>
        <v/>
      </c>
      <c r="BR34" s="50">
        <f>VLOOKUP(BQ34,PointsTable[],2,FALSE)</f>
        <v>0</v>
      </c>
      <c r="BS34" s="45" t="str">
        <f>IFERROR(VLOOKUP(AthleteTable[[#This Row],[CARD '#]],codex590[],5,FALSE),"")</f>
        <v/>
      </c>
      <c r="BT34" s="45" t="str">
        <f>IFERROR(VLOOKUP(AthleteTable[[#This Row],[CARD '#]],codex590[],4,FALSE),"")</f>
        <v/>
      </c>
      <c r="BU34" s="45">
        <f>VLOOKUP(BT34,PointsTable[],2,FALSE)</f>
        <v>0</v>
      </c>
      <c r="BV34" s="45" t="str">
        <f>IFERROR(VLOOKUP(AthleteTable[[#This Row],[CARD '#]],codex591[],5,FALSE),"")</f>
        <v/>
      </c>
      <c r="BW34" s="45" t="str">
        <f>IFERROR(VLOOKUP(AthleteTable[[#This Row],[CARD '#]],codex591[],4,FALSE),"")</f>
        <v/>
      </c>
      <c r="BX34" s="45">
        <f>VLOOKUP(BW34,PointsTable[],2,FALSE)</f>
        <v>0</v>
      </c>
    </row>
    <row r="35" spans="1:76" s="2" customFormat="1" ht="14.45" customHeight="1" x14ac:dyDescent="0.25">
      <c r="A35" s="2">
        <v>31</v>
      </c>
      <c r="B35">
        <v>104596</v>
      </c>
      <c r="C35" t="s">
        <v>917</v>
      </c>
      <c r="D35" t="s">
        <v>918</v>
      </c>
      <c r="E35" t="s">
        <v>889</v>
      </c>
      <c r="F35">
        <v>1998</v>
      </c>
      <c r="G35" s="39">
        <f>SUM(J35,M35,P35,S35,V35,Y35,AB35,AE35,AH35,AK35,AN35,AQ35,AT35,AW35,AZ35,BC35,BF35,BI35,BL35,BO35,BR35,BU35,BX35)</f>
        <v>124</v>
      </c>
      <c r="H35" s="2">
        <f>IFERROR(VLOOKUP(AthleteTable[[#This Row],[CARD '#]],codex466[],5,FALSE),"")</f>
        <v>34</v>
      </c>
      <c r="I35" s="2">
        <f>IFERROR(VLOOKUP(AthleteTable[[#This Row],[CARD '#]],codex466[],4,FALSE),"")</f>
        <v>20</v>
      </c>
      <c r="J35" s="2">
        <f>VLOOKUP(I35,PointsTable[],2,FALSE)</f>
        <v>11</v>
      </c>
      <c r="K35" s="2">
        <f>IFERROR(VLOOKUP(AthleteTable[[#This Row],[CARD '#]],codex467[],5,FALSE),"")</f>
        <v>32</v>
      </c>
      <c r="L35" s="2">
        <f>IFERROR(VLOOKUP(AthleteTable[[#This Row],[CARD '#]],codex467[],4,FALSE),"")</f>
        <v>19</v>
      </c>
      <c r="M35" s="2">
        <f>VLOOKUP(L35,PointsTable[],2,FALSE)</f>
        <v>12</v>
      </c>
      <c r="N35" s="2">
        <f>IFERROR(VLOOKUP(AthleteTable[[#This Row],[CARD '#]],codex481[],5,FALSE),"")</f>
        <v>41</v>
      </c>
      <c r="O35" s="2">
        <f>IFERROR(VLOOKUP(AthleteTable[[#This Row],[CARD '#]],codex481[],4,FALSE),"")</f>
        <v>16</v>
      </c>
      <c r="P35" s="2">
        <f>VLOOKUP(O35,PointsTable[],2,FALSE)</f>
        <v>15</v>
      </c>
      <c r="Q35" s="2">
        <f>IFERROR(VLOOKUP(AthleteTable[[#This Row],[CARD '#]],codex482[],5,FALSE),"")</f>
        <v>0</v>
      </c>
      <c r="R35" s="2">
        <f>IFERROR(VLOOKUP(AthleteTable[[#This Row],[CARD '#]],codex482[],4,FALSE),"")</f>
        <v>0</v>
      </c>
      <c r="S35" s="2">
        <f>VLOOKUP(R35,PointsTable[],2,FALSE)</f>
        <v>0</v>
      </c>
      <c r="T35" s="2" t="str">
        <f>IFERROR(VLOOKUP(AthleteTable[[#This Row],[CARD '#]],codex483[],5,FALSE),"")</f>
        <v/>
      </c>
      <c r="U35" s="2">
        <f>IFERROR(VLOOKUP(AthleteTable[[#This Row],[CARD '#]],codex483[],4,FALSE),"")</f>
        <v>0</v>
      </c>
      <c r="V35" s="2">
        <f>VLOOKUP(U35,PointsTable[],2,FALSE)</f>
        <v>0</v>
      </c>
      <c r="W35" s="2">
        <f>IFERROR(VLOOKUP(AthleteTable[[#This Row],[CARD '#]],codex484[],5,FALSE),"")</f>
        <v>74</v>
      </c>
      <c r="X35" s="2">
        <f>IFERROR(VLOOKUP(AthleteTable[[#This Row],[CARD '#]],codex484[],4,FALSE),"")</f>
        <v>32</v>
      </c>
      <c r="Y35" s="2">
        <f>VLOOKUP(X35,PointsTable[],2,FALSE)</f>
        <v>0</v>
      </c>
      <c r="Z35" s="2">
        <f>IFERROR(VLOOKUP(AthleteTable[[#This Row],[CARD '#]],codex511[],5,FALSE),"")</f>
        <v>34</v>
      </c>
      <c r="AA35" s="2">
        <f>IFERROR(VLOOKUP(AthleteTable[[#This Row],[CARD '#]],codex511[],4,FALSE),"")</f>
        <v>17</v>
      </c>
      <c r="AB35" s="2">
        <f>VLOOKUP(AA35,PointsTable[],2,FALSE)</f>
        <v>14</v>
      </c>
      <c r="AC35" s="2">
        <f>IFERROR(VLOOKUP(AthleteTable[[#This Row],[CARD '#]],codex512[],5,FALSE),"")</f>
        <v>0</v>
      </c>
      <c r="AD35" s="2">
        <f>IFERROR(VLOOKUP(AthleteTable[[#This Row],[CARD '#]],codex512[],4,FALSE),"")</f>
        <v>0</v>
      </c>
      <c r="AE35" s="2">
        <f>VLOOKUP(AD35,PointsTable[],2,FALSE)</f>
        <v>0</v>
      </c>
      <c r="AF35" s="2" t="str">
        <f>IFERROR(VLOOKUP(AthleteTable[[#This Row],[CARD '#]],codex515[],5,FALSE),"")</f>
        <v/>
      </c>
      <c r="AG35" s="2" t="str">
        <f>IFERROR(VLOOKUP(AthleteTable[[#This Row],[CARD '#]],codex515[],4,FALSE),"")</f>
        <v/>
      </c>
      <c r="AH35" s="2">
        <f>VLOOKUP(AG35,PointsTable[],2,FALSE)</f>
        <v>0</v>
      </c>
      <c r="AI35" s="2" t="str">
        <f>IFERROR(VLOOKUP(AthleteTable[[#This Row],[CARD '#]],codex518[],5,FALSE),"")</f>
        <v/>
      </c>
      <c r="AJ35" s="2" t="str">
        <f>IFERROR(VLOOKUP(AthleteTable[[#This Row],[CARD '#]],codex518[],4,FALSE),"")</f>
        <v/>
      </c>
      <c r="AK35" s="2">
        <f>VLOOKUP(AJ35,PointsTable[],2,FALSE)</f>
        <v>0</v>
      </c>
      <c r="AL35" s="2" t="str">
        <f>IFERROR(VLOOKUP(AthleteTable[[#This Row],[CARD '#]],codex519[],5,FALSE),"")</f>
        <v/>
      </c>
      <c r="AM35" s="2" t="str">
        <f>IFERROR(VLOOKUP(AthleteTable[[#This Row],[CARD '#]],codex519[],4,FALSE),"")</f>
        <v/>
      </c>
      <c r="AN35" s="2">
        <f>VLOOKUP(AM35,PointsTable[],2,FALSE)</f>
        <v>0</v>
      </c>
      <c r="AO35" s="2">
        <f>IFERROR(VLOOKUP(AthleteTable[[#This Row],[CARD '#]],codex554[],5,FALSE),"")</f>
        <v>47</v>
      </c>
      <c r="AP35" s="2">
        <f>IFERROR(VLOOKUP(AthleteTable[[#This Row],[CARD '#]],codex554[],4,FALSE),"")</f>
        <v>22</v>
      </c>
      <c r="AQ35" s="2">
        <f>VLOOKUP(AP35,PointsTable[],2,FALSE)</f>
        <v>9</v>
      </c>
      <c r="AR35" s="2">
        <f>IFERROR(VLOOKUP(AthleteTable[[#This Row],[CARD '#]],codex557[],5,FALSE),"")</f>
        <v>42</v>
      </c>
      <c r="AS35" s="2">
        <f>IFERROR(VLOOKUP(AthleteTable[[#This Row],[CARD '#]],codex557[],4,FALSE),"")</f>
        <v>22</v>
      </c>
      <c r="AT35" s="2">
        <f>VLOOKUP(AS35,PointsTable[],2,FALSE)</f>
        <v>9</v>
      </c>
      <c r="AU35" s="2">
        <f>IFERROR(VLOOKUP(AthleteTable[[#This Row],[CARD '#]],codex558[],5,FALSE),"")</f>
        <v>56</v>
      </c>
      <c r="AV35" s="2">
        <f>IFERROR(VLOOKUP(AthleteTable[[#This Row],[CARD '#]],codex558[],4,FALSE),"")</f>
        <v>25</v>
      </c>
      <c r="AW35" s="2">
        <f>VLOOKUP(AV35,PointsTable[],2,FALSE)</f>
        <v>6</v>
      </c>
      <c r="AX35" s="2">
        <f>IFERROR(VLOOKUP(AthleteTable[[#This Row],[CARD '#]],codex559[],5,FALSE),"")</f>
        <v>55</v>
      </c>
      <c r="AY35" s="2">
        <f>IFERROR(VLOOKUP(AthleteTable[[#This Row],[CARD '#]],codex559[],4,FALSE),"")</f>
        <v>26</v>
      </c>
      <c r="AZ35" s="2">
        <f>VLOOKUP(AY35,PointsTable[],2,FALSE)</f>
        <v>5</v>
      </c>
      <c r="BA35" s="2">
        <f>IFERROR(VLOOKUP(AthleteTable[[#This Row],[CARD '#]],codex584[],5,FALSE),"")</f>
        <v>23</v>
      </c>
      <c r="BB35" s="2">
        <f>IFERROR(VLOOKUP(AthleteTable[[#This Row],[CARD '#]],codex584[],4,FALSE),"")</f>
        <v>12</v>
      </c>
      <c r="BC35" s="2">
        <f>VLOOKUP(BB35,PointsTable[],2,FALSE)</f>
        <v>22</v>
      </c>
      <c r="BD35" s="46">
        <f>IFERROR(VLOOKUP(AthleteTable[[#This Row],[CARD '#]],codex585[],5,FALSE),"")</f>
        <v>0</v>
      </c>
      <c r="BE35" s="46">
        <f>IFERROR(VLOOKUP(AthleteTable[[#This Row],[CARD '#]],codex585[],4,FALSE),"")</f>
        <v>0</v>
      </c>
      <c r="BF35" s="46">
        <f>VLOOKUP(BE35,PointsTable[],2,FALSE)</f>
        <v>0</v>
      </c>
      <c r="BG35" s="46" t="str">
        <f>IFERROR(VLOOKUP(AthleteTable[[#This Row],[CARD '#]],codex586[],5,FALSE),"")</f>
        <v/>
      </c>
      <c r="BH35" s="46" t="str">
        <f>IFERROR(VLOOKUP(AthleteTable[[#This Row],[CARD '#]],codex586[],4,FALSE),"")</f>
        <v/>
      </c>
      <c r="BI35" s="46">
        <f>VLOOKUP(BH35,PointsTable[],2,FALSE)</f>
        <v>0</v>
      </c>
      <c r="BJ35" s="46" t="str">
        <f>IFERROR(VLOOKUP(AthleteTable[[#This Row],[CARD '#]],codex587[],5,FALSE),"")</f>
        <v/>
      </c>
      <c r="BK35" s="46" t="str">
        <f>IFERROR(VLOOKUP(AthleteTable[[#This Row],[CARD '#]],codex587[],4,FALSE),"")</f>
        <v/>
      </c>
      <c r="BL35" s="46">
        <f>VLOOKUP(BK35,PointsTable[],2,FALSE)</f>
        <v>0</v>
      </c>
      <c r="BM35" s="46">
        <f>IFERROR(VLOOKUP(AthleteTable[[#This Row],[CARD '#]],codex588[],5,FALSE),"")</f>
        <v>0</v>
      </c>
      <c r="BN35" s="46">
        <f>IFERROR(VLOOKUP(AthleteTable[[#This Row],[CARD '#]],codex588[],4,FALSE),"")</f>
        <v>0</v>
      </c>
      <c r="BO35" s="46">
        <f>VLOOKUP(BN35,PointsTable[],2,FALSE)</f>
        <v>0</v>
      </c>
      <c r="BP35" s="46">
        <f>IFERROR(VLOOKUP(AthleteTable[[#This Row],[CARD '#]],codex589[],5,FALSE),"")</f>
        <v>57</v>
      </c>
      <c r="BQ35" s="46">
        <f>IFERROR(VLOOKUP(AthleteTable[[#This Row],[CARD '#]],codex589[],4,FALSE),"")</f>
        <v>25</v>
      </c>
      <c r="BR35" s="46">
        <f>VLOOKUP(BQ35,PointsTable[],2,FALSE)</f>
        <v>6</v>
      </c>
      <c r="BS35" s="2">
        <f>IFERROR(VLOOKUP(AthleteTable[[#This Row],[CARD '#]],codex590[],5,FALSE),"")</f>
        <v>29</v>
      </c>
      <c r="BT35" s="2">
        <f>IFERROR(VLOOKUP(AthleteTable[[#This Row],[CARD '#]],codex590[],4,FALSE),"")</f>
        <v>23</v>
      </c>
      <c r="BU35" s="2">
        <f>VLOOKUP(BT35,PointsTable[],2,FALSE)</f>
        <v>8</v>
      </c>
      <c r="BV35" s="2">
        <f>IFERROR(VLOOKUP(AthleteTable[[#This Row],[CARD '#]],codex591[],5,FALSE),"")</f>
        <v>35</v>
      </c>
      <c r="BW35" s="2">
        <f>IFERROR(VLOOKUP(AthleteTable[[#This Row],[CARD '#]],codex591[],4,FALSE),"")</f>
        <v>24</v>
      </c>
      <c r="BX35" s="2">
        <f>VLOOKUP(BW35,PointsTable[],2,FALSE)</f>
        <v>7</v>
      </c>
    </row>
    <row r="36" spans="1:76" s="2" customFormat="1" ht="14.45" customHeight="1" x14ac:dyDescent="0.25">
      <c r="A36" s="2">
        <v>32</v>
      </c>
      <c r="B36">
        <v>104465</v>
      </c>
      <c r="C36" t="s">
        <v>922</v>
      </c>
      <c r="D36" t="s">
        <v>950</v>
      </c>
      <c r="E36" t="s">
        <v>921</v>
      </c>
      <c r="F36">
        <v>1997</v>
      </c>
      <c r="G36" s="39">
        <f>SUM(J36,M36,P36,S36,V36,Y36,AB36,AE36,AH36,AK36,AN36,AQ36,AT36,AW36,AZ36,BC36,BF36,BI36,BL36,BO36,BR36,BU36,BX36)</f>
        <v>115</v>
      </c>
      <c r="H36" s="2">
        <f>IFERROR(VLOOKUP(AthleteTable[[#This Row],[CARD '#]],codex466[],5,FALSE),"")</f>
        <v>37</v>
      </c>
      <c r="I36" s="2">
        <f>IFERROR(VLOOKUP(AthleteTable[[#This Row],[CARD '#]],codex466[],4,FALSE),"")</f>
        <v>23</v>
      </c>
      <c r="J36" s="2">
        <f>VLOOKUP(I36,PointsTable[],2,FALSE)</f>
        <v>8</v>
      </c>
      <c r="K36" s="2">
        <f>IFERROR(VLOOKUP(AthleteTable[[#This Row],[CARD '#]],codex467[],5,FALSE),"")</f>
        <v>28</v>
      </c>
      <c r="L36" s="2">
        <f>IFERROR(VLOOKUP(AthleteTable[[#This Row],[CARD '#]],codex467[],4,FALSE),"")</f>
        <v>15</v>
      </c>
      <c r="M36" s="2">
        <f>VLOOKUP(L36,PointsTable[],2,FALSE)</f>
        <v>16</v>
      </c>
      <c r="N36" s="2">
        <f>IFERROR(VLOOKUP(AthleteTable[[#This Row],[CARD '#]],codex481[],5,FALSE),"")</f>
        <v>0</v>
      </c>
      <c r="O36" s="2">
        <f>IFERROR(VLOOKUP(AthleteTable[[#This Row],[CARD '#]],codex481[],4,FALSE),"")</f>
        <v>0</v>
      </c>
      <c r="P36" s="2">
        <f>VLOOKUP(O36,PointsTable[],2,FALSE)</f>
        <v>0</v>
      </c>
      <c r="Q36" s="2">
        <f>IFERROR(VLOOKUP(AthleteTable[[#This Row],[CARD '#]],codex482[],5,FALSE),"")</f>
        <v>51</v>
      </c>
      <c r="R36" s="2">
        <f>IFERROR(VLOOKUP(AthleteTable[[#This Row],[CARD '#]],codex482[],4,FALSE),"")</f>
        <v>20</v>
      </c>
      <c r="S36" s="2">
        <f>VLOOKUP(R36,PointsTable[],2,FALSE)</f>
        <v>11</v>
      </c>
      <c r="T36" s="2">
        <f>IFERROR(VLOOKUP(AthleteTable[[#This Row],[CARD '#]],codex483[],5,FALSE),"")</f>
        <v>73</v>
      </c>
      <c r="U36" s="2">
        <f>IFERROR(VLOOKUP(AthleteTable[[#This Row],[CARD '#]],codex483[],4,FALSE),"")</f>
        <v>33</v>
      </c>
      <c r="V36" s="2">
        <f>VLOOKUP(U36,PointsTable[],2,FALSE)</f>
        <v>0</v>
      </c>
      <c r="W36" s="2">
        <f>IFERROR(VLOOKUP(AthleteTable[[#This Row],[CARD '#]],codex484[],5,FALSE),"")</f>
        <v>69</v>
      </c>
      <c r="X36" s="2">
        <f>IFERROR(VLOOKUP(AthleteTable[[#This Row],[CARD '#]],codex484[],4,FALSE),"")</f>
        <v>30</v>
      </c>
      <c r="Y36" s="2">
        <f>VLOOKUP(X36,PointsTable[],2,FALSE)</f>
        <v>1</v>
      </c>
      <c r="Z36" s="2">
        <f>IFERROR(VLOOKUP(AthleteTable[[#This Row],[CARD '#]],codex511[],5,FALSE),"")</f>
        <v>0</v>
      </c>
      <c r="AA36" s="2">
        <f>IFERROR(VLOOKUP(AthleteTable[[#This Row],[CARD '#]],codex511[],4,FALSE),"")</f>
        <v>0</v>
      </c>
      <c r="AB36" s="2">
        <f>VLOOKUP(AA36,PointsTable[],2,FALSE)</f>
        <v>0</v>
      </c>
      <c r="AC36" s="2">
        <f>IFERROR(VLOOKUP(AthleteTable[[#This Row],[CARD '#]],codex512[],5,FALSE),"")</f>
        <v>0</v>
      </c>
      <c r="AD36" s="2">
        <f>IFERROR(VLOOKUP(AthleteTable[[#This Row],[CARD '#]],codex512[],4,FALSE),"")</f>
        <v>0</v>
      </c>
      <c r="AE36" s="2">
        <f>VLOOKUP(AD36,PointsTable[],2,FALSE)</f>
        <v>0</v>
      </c>
      <c r="AF36" s="2" t="str">
        <f>IFERROR(VLOOKUP(AthleteTable[[#This Row],[CARD '#]],codex515[],5,FALSE),"")</f>
        <v/>
      </c>
      <c r="AG36" s="2" t="str">
        <f>IFERROR(VLOOKUP(AthleteTable[[#This Row],[CARD '#]],codex515[],4,FALSE),"")</f>
        <v/>
      </c>
      <c r="AH36" s="2">
        <f>VLOOKUP(AG36,PointsTable[],2,FALSE)</f>
        <v>0</v>
      </c>
      <c r="AI36" s="2" t="str">
        <f>IFERROR(VLOOKUP(AthleteTable[[#This Row],[CARD '#]],codex518[],5,FALSE),"")</f>
        <v/>
      </c>
      <c r="AJ36" s="2" t="str">
        <f>IFERROR(VLOOKUP(AthleteTable[[#This Row],[CARD '#]],codex518[],4,FALSE),"")</f>
        <v/>
      </c>
      <c r="AK36" s="2">
        <f>VLOOKUP(AJ36,PointsTable[],2,FALSE)</f>
        <v>0</v>
      </c>
      <c r="AL36" s="2" t="str">
        <f>IFERROR(VLOOKUP(AthleteTable[[#This Row],[CARD '#]],codex519[],5,FALSE),"")</f>
        <v/>
      </c>
      <c r="AM36" s="2" t="str">
        <f>IFERROR(VLOOKUP(AthleteTable[[#This Row],[CARD '#]],codex519[],4,FALSE),"")</f>
        <v/>
      </c>
      <c r="AN36" s="2">
        <f>VLOOKUP(AM36,PointsTable[],2,FALSE)</f>
        <v>0</v>
      </c>
      <c r="AO36" s="2">
        <f>IFERROR(VLOOKUP(AthleteTable[[#This Row],[CARD '#]],codex554[],5,FALSE),"")</f>
        <v>48</v>
      </c>
      <c r="AP36" s="2">
        <f>IFERROR(VLOOKUP(AthleteTable[[#This Row],[CARD '#]],codex554[],4,FALSE),"")</f>
        <v>23</v>
      </c>
      <c r="AQ36" s="2">
        <f>VLOOKUP(AP36,PointsTable[],2,FALSE)</f>
        <v>8</v>
      </c>
      <c r="AR36" s="2">
        <f>IFERROR(VLOOKUP(AthleteTable[[#This Row],[CARD '#]],codex557[],5,FALSE),"")</f>
        <v>0</v>
      </c>
      <c r="AS36" s="2">
        <f>IFERROR(VLOOKUP(AthleteTable[[#This Row],[CARD '#]],codex557[],4,FALSE),"")</f>
        <v>0</v>
      </c>
      <c r="AT36" s="2">
        <f>VLOOKUP(AS36,PointsTable[],2,FALSE)</f>
        <v>0</v>
      </c>
      <c r="AU36" s="2">
        <f>IFERROR(VLOOKUP(AthleteTable[[#This Row],[CARD '#]],codex558[],5,FALSE),"")</f>
        <v>48</v>
      </c>
      <c r="AV36" s="2">
        <f>IFERROR(VLOOKUP(AthleteTable[[#This Row],[CARD '#]],codex558[],4,FALSE),"")</f>
        <v>21</v>
      </c>
      <c r="AW36" s="2">
        <f>VLOOKUP(AV36,PointsTable[],2,FALSE)</f>
        <v>10</v>
      </c>
      <c r="AX36" s="2">
        <f>IFERROR(VLOOKUP(AthleteTable[[#This Row],[CARD '#]],codex559[],5,FALSE),"")</f>
        <v>51</v>
      </c>
      <c r="AY36" s="2">
        <f>IFERROR(VLOOKUP(AthleteTable[[#This Row],[CARD '#]],codex559[],4,FALSE),"")</f>
        <v>23</v>
      </c>
      <c r="AZ36" s="2">
        <f>VLOOKUP(AY36,PointsTable[],2,FALSE)</f>
        <v>8</v>
      </c>
      <c r="BA36" s="2">
        <f>IFERROR(VLOOKUP(AthleteTable[[#This Row],[CARD '#]],codex584[],5,FALSE),"")</f>
        <v>24</v>
      </c>
      <c r="BB36" s="2">
        <f>IFERROR(VLOOKUP(AthleteTable[[#This Row],[CARD '#]],codex584[],4,FALSE),"")</f>
        <v>13</v>
      </c>
      <c r="BC36" s="2">
        <f>VLOOKUP(BB36,PointsTable[],2,FALSE)</f>
        <v>20</v>
      </c>
      <c r="BD36" s="46">
        <f>IFERROR(VLOOKUP(AthleteTable[[#This Row],[CARD '#]],codex585[],5,FALSE),"")</f>
        <v>0</v>
      </c>
      <c r="BE36" s="46">
        <f>IFERROR(VLOOKUP(AthleteTable[[#This Row],[CARD '#]],codex585[],4,FALSE),"")</f>
        <v>0</v>
      </c>
      <c r="BF36" s="46">
        <f>VLOOKUP(BE36,PointsTable[],2,FALSE)</f>
        <v>0</v>
      </c>
      <c r="BG36" s="46" t="str">
        <f>IFERROR(VLOOKUP(AthleteTable[[#This Row],[CARD '#]],codex586[],5,FALSE),"")</f>
        <v/>
      </c>
      <c r="BH36" s="46" t="str">
        <f>IFERROR(VLOOKUP(AthleteTable[[#This Row],[CARD '#]],codex586[],4,FALSE),"")</f>
        <v/>
      </c>
      <c r="BI36" s="46">
        <f>VLOOKUP(BH36,PointsTable[],2,FALSE)</f>
        <v>0</v>
      </c>
      <c r="BJ36" s="46" t="str">
        <f>IFERROR(VLOOKUP(AthleteTable[[#This Row],[CARD '#]],codex587[],5,FALSE),"")</f>
        <v/>
      </c>
      <c r="BK36" s="46" t="str">
        <f>IFERROR(VLOOKUP(AthleteTable[[#This Row],[CARD '#]],codex587[],4,FALSE),"")</f>
        <v/>
      </c>
      <c r="BL36" s="46">
        <f>VLOOKUP(BK36,PointsTable[],2,FALSE)</f>
        <v>0</v>
      </c>
      <c r="BM36" s="46">
        <f>IFERROR(VLOOKUP(AthleteTable[[#This Row],[CARD '#]],codex588[],5,FALSE),"")</f>
        <v>64</v>
      </c>
      <c r="BN36" s="46">
        <f>IFERROR(VLOOKUP(AthleteTable[[#This Row],[CARD '#]],codex588[],4,FALSE),"")</f>
        <v>26</v>
      </c>
      <c r="BO36" s="46">
        <f>VLOOKUP(BN36,PointsTable[],2,FALSE)</f>
        <v>5</v>
      </c>
      <c r="BP36" s="46">
        <f>IFERROR(VLOOKUP(AthleteTable[[#This Row],[CARD '#]],codex589[],5,FALSE),"")</f>
        <v>50</v>
      </c>
      <c r="BQ36" s="46">
        <f>IFERROR(VLOOKUP(AthleteTable[[#This Row],[CARD '#]],codex589[],4,FALSE),"")</f>
        <v>22</v>
      </c>
      <c r="BR36" s="46">
        <f>VLOOKUP(BQ36,PointsTable[],2,FALSE)</f>
        <v>9</v>
      </c>
      <c r="BS36" s="2">
        <f>IFERROR(VLOOKUP(AthleteTable[[#This Row],[CARD '#]],codex590[],5,FALSE),"")</f>
        <v>28</v>
      </c>
      <c r="BT36" s="2">
        <f>IFERROR(VLOOKUP(AthleteTable[[#This Row],[CARD '#]],codex590[],4,FALSE),"")</f>
        <v>22</v>
      </c>
      <c r="BU36" s="2">
        <f>VLOOKUP(BT36,PointsTable[],2,FALSE)</f>
        <v>9</v>
      </c>
      <c r="BV36" s="2">
        <f>IFERROR(VLOOKUP(AthleteTable[[#This Row],[CARD '#]],codex591[],5,FALSE),"")</f>
        <v>32</v>
      </c>
      <c r="BW36" s="2">
        <f>IFERROR(VLOOKUP(AthleteTable[[#This Row],[CARD '#]],codex591[],4,FALSE),"")</f>
        <v>21</v>
      </c>
      <c r="BX36" s="2">
        <f>VLOOKUP(BW36,PointsTable[],2,FALSE)</f>
        <v>10</v>
      </c>
    </row>
    <row r="37" spans="1:76" s="2" customFormat="1" ht="14.45" customHeight="1" x14ac:dyDescent="0.25">
      <c r="A37" s="2">
        <v>33</v>
      </c>
      <c r="B37">
        <v>104464</v>
      </c>
      <c r="C37" t="s">
        <v>943</v>
      </c>
      <c r="D37" t="s">
        <v>944</v>
      </c>
      <c r="E37" t="s">
        <v>921</v>
      </c>
      <c r="F37">
        <v>1997</v>
      </c>
      <c r="G37" s="39">
        <f>SUM(J37,M37,P37,S37,V37,Y37,AB37,AE37,AH37,AK37,AN37,AQ37,AT37,AW37,AZ37,BC37,BF37,BI37,BL37,BO37,BR37,BU37,BX37)</f>
        <v>110</v>
      </c>
      <c r="H37" s="2">
        <f>IFERROR(VLOOKUP(AthleteTable[[#This Row],[CARD '#]],codex466[],5,FALSE),"")</f>
        <v>0</v>
      </c>
      <c r="I37" s="2">
        <f>IFERROR(VLOOKUP(AthleteTable[[#This Row],[CARD '#]],codex466[],4,FALSE),"")</f>
        <v>0</v>
      </c>
      <c r="J37" s="2">
        <f>VLOOKUP(I37,PointsTable[],2,FALSE)</f>
        <v>0</v>
      </c>
      <c r="K37" s="2">
        <f>IFERROR(VLOOKUP(AthleteTable[[#This Row],[CARD '#]],codex467[],5,FALSE),"")</f>
        <v>21</v>
      </c>
      <c r="L37" s="2">
        <f>IFERROR(VLOOKUP(AthleteTable[[#This Row],[CARD '#]],codex467[],4,FALSE),"")</f>
        <v>9</v>
      </c>
      <c r="M37" s="2">
        <f>VLOOKUP(L37,PointsTable[],2,FALSE)</f>
        <v>29</v>
      </c>
      <c r="N37" s="2">
        <f>IFERROR(VLOOKUP(AthleteTable[[#This Row],[CARD '#]],codex481[],5,FALSE),"")</f>
        <v>0</v>
      </c>
      <c r="O37" s="2">
        <f>IFERROR(VLOOKUP(AthleteTable[[#This Row],[CARD '#]],codex481[],4,FALSE),"")</f>
        <v>0</v>
      </c>
      <c r="P37" s="2">
        <f>VLOOKUP(O37,PointsTable[],2,FALSE)</f>
        <v>0</v>
      </c>
      <c r="Q37" s="2" t="str">
        <f>IFERROR(VLOOKUP(AthleteTable[[#This Row],[CARD '#]],codex482[],5,FALSE),"")</f>
        <v/>
      </c>
      <c r="R37" s="2">
        <f>IFERROR(VLOOKUP(AthleteTable[[#This Row],[CARD '#]],codex482[],4,FALSE),"")</f>
        <v>0</v>
      </c>
      <c r="S37" s="2">
        <f>VLOOKUP(R37,PointsTable[],2,FALSE)</f>
        <v>0</v>
      </c>
      <c r="T37" s="2" t="str">
        <f>IFERROR(VLOOKUP(AthleteTable[[#This Row],[CARD '#]],codex483[],5,FALSE),"")</f>
        <v/>
      </c>
      <c r="U37" s="2">
        <f>IFERROR(VLOOKUP(AthleteTable[[#This Row],[CARD '#]],codex483[],4,FALSE),"")</f>
        <v>0</v>
      </c>
      <c r="V37" s="2">
        <f>VLOOKUP(U37,PointsTable[],2,FALSE)</f>
        <v>0</v>
      </c>
      <c r="W37" s="2" t="str">
        <f>IFERROR(VLOOKUP(AthleteTable[[#This Row],[CARD '#]],codex484[],5,FALSE),"")</f>
        <v/>
      </c>
      <c r="X37" s="2">
        <f>IFERROR(VLOOKUP(AthleteTable[[#This Row],[CARD '#]],codex484[],4,FALSE),"")</f>
        <v>0</v>
      </c>
      <c r="Y37" s="2">
        <f>VLOOKUP(X37,PointsTable[],2,FALSE)</f>
        <v>0</v>
      </c>
      <c r="Z37" s="2">
        <f>IFERROR(VLOOKUP(AthleteTable[[#This Row],[CARD '#]],codex511[],5,FALSE),"")</f>
        <v>0</v>
      </c>
      <c r="AA37" s="2">
        <f>IFERROR(VLOOKUP(AthleteTable[[#This Row],[CARD '#]],codex511[],4,FALSE),"")</f>
        <v>0</v>
      </c>
      <c r="AB37" s="2">
        <f>VLOOKUP(AA37,PointsTable[],2,FALSE)</f>
        <v>0</v>
      </c>
      <c r="AC37" s="2">
        <f>IFERROR(VLOOKUP(AthleteTable[[#This Row],[CARD '#]],codex512[],5,FALSE),"")</f>
        <v>17</v>
      </c>
      <c r="AD37" s="2">
        <f>IFERROR(VLOOKUP(AthleteTable[[#This Row],[CARD '#]],codex512[],4,FALSE),"")</f>
        <v>8</v>
      </c>
      <c r="AE37" s="2">
        <f>VLOOKUP(AD37,PointsTable[],2,FALSE)</f>
        <v>32</v>
      </c>
      <c r="AF37" s="2" t="str">
        <f>IFERROR(VLOOKUP(AthleteTable[[#This Row],[CARD '#]],codex515[],5,FALSE),"")</f>
        <v/>
      </c>
      <c r="AG37" s="2" t="str">
        <f>IFERROR(VLOOKUP(AthleteTable[[#This Row],[CARD '#]],codex515[],4,FALSE),"")</f>
        <v/>
      </c>
      <c r="AH37" s="2">
        <f>VLOOKUP(AG37,PointsTable[],2,FALSE)</f>
        <v>0</v>
      </c>
      <c r="AI37" s="2" t="str">
        <f>IFERROR(VLOOKUP(AthleteTable[[#This Row],[CARD '#]],codex518[],5,FALSE),"")</f>
        <v/>
      </c>
      <c r="AJ37" s="2" t="str">
        <f>IFERROR(VLOOKUP(AthleteTable[[#This Row],[CARD '#]],codex518[],4,FALSE),"")</f>
        <v/>
      </c>
      <c r="AK37" s="2">
        <f>VLOOKUP(AJ37,PointsTable[],2,FALSE)</f>
        <v>0</v>
      </c>
      <c r="AL37" s="2" t="str">
        <f>IFERROR(VLOOKUP(AthleteTable[[#This Row],[CARD '#]],codex519[],5,FALSE),"")</f>
        <v/>
      </c>
      <c r="AM37" s="2" t="str">
        <f>IFERROR(VLOOKUP(AthleteTable[[#This Row],[CARD '#]],codex519[],4,FALSE),"")</f>
        <v/>
      </c>
      <c r="AN37" s="2">
        <f>VLOOKUP(AM37,PointsTable[],2,FALSE)</f>
        <v>0</v>
      </c>
      <c r="AO37" s="2">
        <f>IFERROR(VLOOKUP(AthleteTable[[#This Row],[CARD '#]],codex554[],5,FALSE),"")</f>
        <v>0</v>
      </c>
      <c r="AP37" s="2">
        <f>IFERROR(VLOOKUP(AthleteTable[[#This Row],[CARD '#]],codex554[],4,FALSE),"")</f>
        <v>0</v>
      </c>
      <c r="AQ37" s="2">
        <f>VLOOKUP(AP37,PointsTable[],2,FALSE)</f>
        <v>0</v>
      </c>
      <c r="AR37" s="2">
        <f>IFERROR(VLOOKUP(AthleteTable[[#This Row],[CARD '#]],codex557[],5,FALSE),"")</f>
        <v>30</v>
      </c>
      <c r="AS37" s="2">
        <f>IFERROR(VLOOKUP(AthleteTable[[#This Row],[CARD '#]],codex557[],4,FALSE),"")</f>
        <v>15</v>
      </c>
      <c r="AT37" s="2">
        <f>VLOOKUP(AS37,PointsTable[],2,FALSE)</f>
        <v>16</v>
      </c>
      <c r="AU37" s="2">
        <f>IFERROR(VLOOKUP(AthleteTable[[#This Row],[CARD '#]],codex558[],5,FALSE),"")</f>
        <v>0</v>
      </c>
      <c r="AV37" s="2">
        <f>IFERROR(VLOOKUP(AthleteTable[[#This Row],[CARD '#]],codex558[],4,FALSE),"")</f>
        <v>0</v>
      </c>
      <c r="AW37" s="2">
        <f>VLOOKUP(AV37,PointsTable[],2,FALSE)</f>
        <v>0</v>
      </c>
      <c r="AX37" s="2">
        <f>IFERROR(VLOOKUP(AthleteTable[[#This Row],[CARD '#]],codex559[],5,FALSE),"")</f>
        <v>0</v>
      </c>
      <c r="AY37" s="2">
        <f>IFERROR(VLOOKUP(AthleteTable[[#This Row],[CARD '#]],codex559[],4,FALSE),"")</f>
        <v>0</v>
      </c>
      <c r="AZ37" s="2">
        <f>VLOOKUP(AY37,PointsTable[],2,FALSE)</f>
        <v>0</v>
      </c>
      <c r="BA37" s="2">
        <f>IFERROR(VLOOKUP(AthleteTable[[#This Row],[CARD '#]],codex584[],5,FALSE),"")</f>
        <v>0</v>
      </c>
      <c r="BB37" s="2">
        <f>IFERROR(VLOOKUP(AthleteTable[[#This Row],[CARD '#]],codex584[],4,FALSE),"")</f>
        <v>0</v>
      </c>
      <c r="BC37" s="2">
        <f>VLOOKUP(BB37,PointsTable[],2,FALSE)</f>
        <v>0</v>
      </c>
      <c r="BD37" s="46">
        <f>IFERROR(VLOOKUP(AthleteTable[[#This Row],[CARD '#]],codex585[],5,FALSE),"")</f>
        <v>0</v>
      </c>
      <c r="BE37" s="46">
        <f>IFERROR(VLOOKUP(AthleteTable[[#This Row],[CARD '#]],codex585[],4,FALSE),"")</f>
        <v>0</v>
      </c>
      <c r="BF37" s="46">
        <f>VLOOKUP(BE37,PointsTable[],2,FALSE)</f>
        <v>0</v>
      </c>
      <c r="BG37" s="46" t="str">
        <f>IFERROR(VLOOKUP(AthleteTable[[#This Row],[CARD '#]],codex586[],5,FALSE),"")</f>
        <v/>
      </c>
      <c r="BH37" s="46" t="str">
        <f>IFERROR(VLOOKUP(AthleteTable[[#This Row],[CARD '#]],codex586[],4,FALSE),"")</f>
        <v/>
      </c>
      <c r="BI37" s="46">
        <f>VLOOKUP(BH37,PointsTable[],2,FALSE)</f>
        <v>0</v>
      </c>
      <c r="BJ37" s="46" t="str">
        <f>IFERROR(VLOOKUP(AthleteTable[[#This Row],[CARD '#]],codex587[],5,FALSE),"")</f>
        <v/>
      </c>
      <c r="BK37" s="46" t="str">
        <f>IFERROR(VLOOKUP(AthleteTable[[#This Row],[CARD '#]],codex587[],4,FALSE),"")</f>
        <v/>
      </c>
      <c r="BL37" s="46">
        <f>VLOOKUP(BK37,PointsTable[],2,FALSE)</f>
        <v>0</v>
      </c>
      <c r="BM37" s="46">
        <f>IFERROR(VLOOKUP(AthleteTable[[#This Row],[CARD '#]],codex588[],5,FALSE),"")</f>
        <v>0</v>
      </c>
      <c r="BN37" s="46">
        <f>IFERROR(VLOOKUP(AthleteTable[[#This Row],[CARD '#]],codex588[],4,FALSE),"")</f>
        <v>0</v>
      </c>
      <c r="BO37" s="46">
        <f>VLOOKUP(BN37,PointsTable[],2,FALSE)</f>
        <v>0</v>
      </c>
      <c r="BP37" s="46">
        <f>IFERROR(VLOOKUP(AthleteTable[[#This Row],[CARD '#]],codex589[],5,FALSE),"")</f>
        <v>61</v>
      </c>
      <c r="BQ37" s="46">
        <f>IFERROR(VLOOKUP(AthleteTable[[#This Row],[CARD '#]],codex589[],4,FALSE),"")</f>
        <v>26</v>
      </c>
      <c r="BR37" s="46">
        <f>VLOOKUP(BQ37,PointsTable[],2,FALSE)</f>
        <v>5</v>
      </c>
      <c r="BS37" s="2">
        <f>IFERROR(VLOOKUP(AthleteTable[[#This Row],[CARD '#]],codex590[],5,FALSE),"")</f>
        <v>20</v>
      </c>
      <c r="BT37" s="2">
        <f>IFERROR(VLOOKUP(AthleteTable[[#This Row],[CARD '#]],codex590[],4,FALSE),"")</f>
        <v>14</v>
      </c>
      <c r="BU37" s="2">
        <f>VLOOKUP(BT37,PointsTable[],2,FALSE)</f>
        <v>18</v>
      </c>
      <c r="BV37" s="2">
        <f>IFERROR(VLOOKUP(AthleteTable[[#This Row],[CARD '#]],codex591[],5,FALSE),"")</f>
        <v>32</v>
      </c>
      <c r="BW37" s="2">
        <f>IFERROR(VLOOKUP(AthleteTable[[#This Row],[CARD '#]],codex591[],4,FALSE),"")</f>
        <v>21</v>
      </c>
      <c r="BX37" s="2">
        <f>VLOOKUP(BW37,PointsTable[],2,FALSE)</f>
        <v>10</v>
      </c>
    </row>
    <row r="38" spans="1:76" s="2" customFormat="1" ht="14.45" customHeight="1" x14ac:dyDescent="0.25">
      <c r="A38" s="2">
        <v>34</v>
      </c>
      <c r="B38">
        <v>100010</v>
      </c>
      <c r="C38" t="s">
        <v>876</v>
      </c>
      <c r="D38" t="s">
        <v>877</v>
      </c>
      <c r="E38" t="s">
        <v>878</v>
      </c>
      <c r="F38">
        <v>1989</v>
      </c>
      <c r="G38" s="39">
        <f>SUM(J38,M38,P38,S38,V38,Y38,AB38,AE38,AH38,AK38,AN38,AQ38,AT38,AW38,AZ38,BC38,BF38,BI38,BL38,BO38,BR38,BU38,BX38)</f>
        <v>101</v>
      </c>
      <c r="H38" s="2" t="str">
        <f>IFERROR(VLOOKUP(AthleteTable[[#This Row],[CARD '#]],codex466[],5,FALSE),"")</f>
        <v/>
      </c>
      <c r="I38" s="2" t="str">
        <f>IFERROR(VLOOKUP(AthleteTable[[#This Row],[CARD '#]],codex466[],4,FALSE),"")</f>
        <v/>
      </c>
      <c r="J38" s="2">
        <f>VLOOKUP(I38,PointsTable[],2,FALSE)</f>
        <v>0</v>
      </c>
      <c r="K38" s="2" t="str">
        <f>IFERROR(VLOOKUP(AthleteTable[[#This Row],[CARD '#]],codex467[],5,FALSE),"")</f>
        <v/>
      </c>
      <c r="L38" s="2" t="str">
        <f>IFERROR(VLOOKUP(AthleteTable[[#This Row],[CARD '#]],codex467[],4,FALSE),"")</f>
        <v/>
      </c>
      <c r="M38" s="2">
        <f>VLOOKUP(L38,PointsTable[],2,FALSE)</f>
        <v>0</v>
      </c>
      <c r="N38" s="2">
        <f>IFERROR(VLOOKUP(AthleteTable[[#This Row],[CARD '#]],codex481[],5,FALSE),"")</f>
        <v>19</v>
      </c>
      <c r="O38" s="2">
        <f>IFERROR(VLOOKUP(AthleteTable[[#This Row],[CARD '#]],codex481[],4,FALSE),"")</f>
        <v>8</v>
      </c>
      <c r="P38" s="2">
        <f>VLOOKUP(O38,PointsTable[],2,FALSE)</f>
        <v>32</v>
      </c>
      <c r="Q38" s="2" t="str">
        <f>IFERROR(VLOOKUP(AthleteTable[[#This Row],[CARD '#]],codex482[],5,FALSE),"")</f>
        <v/>
      </c>
      <c r="R38" s="2">
        <f>IFERROR(VLOOKUP(AthleteTable[[#This Row],[CARD '#]],codex482[],4,FALSE),"")</f>
        <v>0</v>
      </c>
      <c r="S38" s="2">
        <f>VLOOKUP(R38,PointsTable[],2,FALSE)</f>
        <v>0</v>
      </c>
      <c r="T38" s="2">
        <f>IFERROR(VLOOKUP(AthleteTable[[#This Row],[CARD '#]],codex483[],5,FALSE),"")</f>
        <v>17</v>
      </c>
      <c r="U38" s="2">
        <f>IFERROR(VLOOKUP(AthleteTable[[#This Row],[CARD '#]],codex483[],4,FALSE),"")</f>
        <v>6</v>
      </c>
      <c r="V38" s="2">
        <f>VLOOKUP(U38,PointsTable[],2,FALSE)</f>
        <v>40</v>
      </c>
      <c r="W38" s="2">
        <f>IFERROR(VLOOKUP(AthleteTable[[#This Row],[CARD '#]],codex484[],5,FALSE),"")</f>
        <v>30</v>
      </c>
      <c r="X38" s="2">
        <f>IFERROR(VLOOKUP(AthleteTable[[#This Row],[CARD '#]],codex484[],4,FALSE),"")</f>
        <v>9</v>
      </c>
      <c r="Y38" s="2">
        <f>VLOOKUP(X38,PointsTable[],2,FALSE)</f>
        <v>29</v>
      </c>
      <c r="Z38" s="2" t="str">
        <f>IFERROR(VLOOKUP(AthleteTable[[#This Row],[CARD '#]],codex511[],5,FALSE),"")</f>
        <v/>
      </c>
      <c r="AA38" s="2" t="str">
        <f>IFERROR(VLOOKUP(AthleteTable[[#This Row],[CARD '#]],codex511[],4,FALSE),"")</f>
        <v/>
      </c>
      <c r="AB38" s="2">
        <f>VLOOKUP(AA38,PointsTable[],2,FALSE)</f>
        <v>0</v>
      </c>
      <c r="AC38" s="2" t="str">
        <f>IFERROR(VLOOKUP(AthleteTable[[#This Row],[CARD '#]],codex512[],5,FALSE),"")</f>
        <v/>
      </c>
      <c r="AD38" s="2" t="str">
        <f>IFERROR(VLOOKUP(AthleteTable[[#This Row],[CARD '#]],codex512[],4,FALSE),"")</f>
        <v/>
      </c>
      <c r="AE38" s="2">
        <f>VLOOKUP(AD38,PointsTable[],2,FALSE)</f>
        <v>0</v>
      </c>
      <c r="AF38" s="2" t="str">
        <f>IFERROR(VLOOKUP(AthleteTable[[#This Row],[CARD '#]],codex515[],5,FALSE),"")</f>
        <v/>
      </c>
      <c r="AG38" s="2" t="str">
        <f>IFERROR(VLOOKUP(AthleteTable[[#This Row],[CARD '#]],codex515[],4,FALSE),"")</f>
        <v/>
      </c>
      <c r="AH38" s="2">
        <f>VLOOKUP(AG38,PointsTable[],2,FALSE)</f>
        <v>0</v>
      </c>
      <c r="AI38" s="2" t="str">
        <f>IFERROR(VLOOKUP(AthleteTable[[#This Row],[CARD '#]],codex518[],5,FALSE),"")</f>
        <v/>
      </c>
      <c r="AJ38" s="2" t="str">
        <f>IFERROR(VLOOKUP(AthleteTable[[#This Row],[CARD '#]],codex518[],4,FALSE),"")</f>
        <v/>
      </c>
      <c r="AK38" s="2">
        <f>VLOOKUP(AJ38,PointsTable[],2,FALSE)</f>
        <v>0</v>
      </c>
      <c r="AL38" s="2" t="str">
        <f>IFERROR(VLOOKUP(AthleteTable[[#This Row],[CARD '#]],codex519[],5,FALSE),"")</f>
        <v/>
      </c>
      <c r="AM38" s="2" t="str">
        <f>IFERROR(VLOOKUP(AthleteTable[[#This Row],[CARD '#]],codex519[],4,FALSE),"")</f>
        <v/>
      </c>
      <c r="AN38" s="2">
        <f>VLOOKUP(AM38,PointsTable[],2,FALSE)</f>
        <v>0</v>
      </c>
      <c r="AO38" s="2" t="str">
        <f>IFERROR(VLOOKUP(AthleteTable[[#This Row],[CARD '#]],codex554[],5,FALSE),"")</f>
        <v/>
      </c>
      <c r="AP38" s="2" t="str">
        <f>IFERROR(VLOOKUP(AthleteTable[[#This Row],[CARD '#]],codex554[],4,FALSE),"")</f>
        <v/>
      </c>
      <c r="AQ38" s="2">
        <f>VLOOKUP(AP38,PointsTable[],2,FALSE)</f>
        <v>0</v>
      </c>
      <c r="AR38" s="2" t="str">
        <f>IFERROR(VLOOKUP(AthleteTable[[#This Row],[CARD '#]],codex557[],5,FALSE),"")</f>
        <v/>
      </c>
      <c r="AS38" s="2" t="str">
        <f>IFERROR(VLOOKUP(AthleteTable[[#This Row],[CARD '#]],codex557[],4,FALSE),"")</f>
        <v/>
      </c>
      <c r="AT38" s="2">
        <f>VLOOKUP(AS38,PointsTable[],2,FALSE)</f>
        <v>0</v>
      </c>
      <c r="AU38" s="2" t="str">
        <f>IFERROR(VLOOKUP(AthleteTable[[#This Row],[CARD '#]],codex558[],5,FALSE),"")</f>
        <v/>
      </c>
      <c r="AV38" s="2" t="str">
        <f>IFERROR(VLOOKUP(AthleteTable[[#This Row],[CARD '#]],codex558[],4,FALSE),"")</f>
        <v/>
      </c>
      <c r="AW38" s="2">
        <f>VLOOKUP(AV38,PointsTable[],2,FALSE)</f>
        <v>0</v>
      </c>
      <c r="AX38" s="2" t="str">
        <f>IFERROR(VLOOKUP(AthleteTable[[#This Row],[CARD '#]],codex559[],5,FALSE),"")</f>
        <v/>
      </c>
      <c r="AY38" s="2" t="str">
        <f>IFERROR(VLOOKUP(AthleteTable[[#This Row],[CARD '#]],codex559[],4,FALSE),"")</f>
        <v/>
      </c>
      <c r="AZ38" s="2">
        <f>VLOOKUP(AY38,PointsTable[],2,FALSE)</f>
        <v>0</v>
      </c>
      <c r="BA38" s="2" t="str">
        <f>IFERROR(VLOOKUP(AthleteTable[[#This Row],[CARD '#]],codex584[],5,FALSE),"")</f>
        <v/>
      </c>
      <c r="BB38" s="2" t="str">
        <f>IFERROR(VLOOKUP(AthleteTable[[#This Row],[CARD '#]],codex584[],4,FALSE),"")</f>
        <v/>
      </c>
      <c r="BC38" s="2">
        <f>VLOOKUP(BB38,PointsTable[],2,FALSE)</f>
        <v>0</v>
      </c>
      <c r="BD38" s="46" t="str">
        <f>IFERROR(VLOOKUP(AthleteTable[[#This Row],[CARD '#]],codex585[],5,FALSE),"")</f>
        <v/>
      </c>
      <c r="BE38" s="46" t="str">
        <f>IFERROR(VLOOKUP(AthleteTable[[#This Row],[CARD '#]],codex585[],4,FALSE),"")</f>
        <v/>
      </c>
      <c r="BF38" s="46">
        <f>VLOOKUP(BE38,PointsTable[],2,FALSE)</f>
        <v>0</v>
      </c>
      <c r="BG38" s="46" t="str">
        <f>IFERROR(VLOOKUP(AthleteTable[[#This Row],[CARD '#]],codex586[],5,FALSE),"")</f>
        <v/>
      </c>
      <c r="BH38" s="46" t="str">
        <f>IFERROR(VLOOKUP(AthleteTable[[#This Row],[CARD '#]],codex586[],4,FALSE),"")</f>
        <v/>
      </c>
      <c r="BI38" s="46">
        <f>VLOOKUP(BH38,PointsTable[],2,FALSE)</f>
        <v>0</v>
      </c>
      <c r="BJ38" s="46" t="str">
        <f>IFERROR(VLOOKUP(AthleteTable[[#This Row],[CARD '#]],codex587[],5,FALSE),"")</f>
        <v/>
      </c>
      <c r="BK38" s="46" t="str">
        <f>IFERROR(VLOOKUP(AthleteTable[[#This Row],[CARD '#]],codex587[],4,FALSE),"")</f>
        <v/>
      </c>
      <c r="BL38" s="46">
        <f>VLOOKUP(BK38,PointsTable[],2,FALSE)</f>
        <v>0</v>
      </c>
      <c r="BM38" s="46" t="str">
        <f>IFERROR(VLOOKUP(AthleteTable[[#This Row],[CARD '#]],codex588[],5,FALSE),"")</f>
        <v/>
      </c>
      <c r="BN38" s="46" t="str">
        <f>IFERROR(VLOOKUP(AthleteTable[[#This Row],[CARD '#]],codex588[],4,FALSE),"")</f>
        <v/>
      </c>
      <c r="BO38" s="46">
        <f>VLOOKUP(BN38,PointsTable[],2,FALSE)</f>
        <v>0</v>
      </c>
      <c r="BP38" s="46" t="str">
        <f>IFERROR(VLOOKUP(AthleteTable[[#This Row],[CARD '#]],codex589[],5,FALSE),"")</f>
        <v/>
      </c>
      <c r="BQ38" s="46" t="str">
        <f>IFERROR(VLOOKUP(AthleteTable[[#This Row],[CARD '#]],codex589[],4,FALSE),"")</f>
        <v/>
      </c>
      <c r="BR38" s="46">
        <f>VLOOKUP(BQ38,PointsTable[],2,FALSE)</f>
        <v>0</v>
      </c>
      <c r="BS38" s="2" t="str">
        <f>IFERROR(VLOOKUP(AthleteTable[[#This Row],[CARD '#]],codex590[],5,FALSE),"")</f>
        <v/>
      </c>
      <c r="BT38" s="2" t="str">
        <f>IFERROR(VLOOKUP(AthleteTable[[#This Row],[CARD '#]],codex590[],4,FALSE),"")</f>
        <v/>
      </c>
      <c r="BU38" s="2">
        <f>VLOOKUP(BT38,PointsTable[],2,FALSE)</f>
        <v>0</v>
      </c>
      <c r="BV38" s="2" t="str">
        <f>IFERROR(VLOOKUP(AthleteTable[[#This Row],[CARD '#]],codex591[],5,FALSE),"")</f>
        <v/>
      </c>
      <c r="BW38" s="2" t="str">
        <f>IFERROR(VLOOKUP(AthleteTable[[#This Row],[CARD '#]],codex591[],4,FALSE),"")</f>
        <v/>
      </c>
      <c r="BX38" s="2">
        <f>VLOOKUP(BW38,PointsTable[],2,FALSE)</f>
        <v>0</v>
      </c>
    </row>
    <row r="39" spans="1:76" s="2" customFormat="1" ht="14.45" customHeight="1" x14ac:dyDescent="0.25">
      <c r="A39" s="2">
        <v>35</v>
      </c>
      <c r="B39">
        <v>104643</v>
      </c>
      <c r="C39" t="s">
        <v>876</v>
      </c>
      <c r="D39" t="s">
        <v>983</v>
      </c>
      <c r="E39" t="s">
        <v>878</v>
      </c>
      <c r="F39">
        <v>1998</v>
      </c>
      <c r="G39" s="40">
        <f>SUM(J39,M39,P39,S39,V39,Y39,AB39,AE39,AH39,AK39,AN39,AQ39,AT39,AW39,AZ39,BC39,BF39,BI39,BL39,BO39,BR39,BU39,BX39)</f>
        <v>96</v>
      </c>
      <c r="H39" s="1">
        <f>IFERROR(VLOOKUP(AthleteTable[[#This Row],[CARD '#]],codex466[],5,FALSE),"")</f>
        <v>0</v>
      </c>
      <c r="I39" s="1">
        <f>IFERROR(VLOOKUP(AthleteTable[[#This Row],[CARD '#]],codex466[],4,FALSE),"")</f>
        <v>0</v>
      </c>
      <c r="J39" s="1">
        <f>VLOOKUP(I39,PointsTable[],2,FALSE)</f>
        <v>0</v>
      </c>
      <c r="K39" s="1">
        <f>IFERROR(VLOOKUP(AthleteTable[[#This Row],[CARD '#]],codex467[],5,FALSE),"")</f>
        <v>27</v>
      </c>
      <c r="L39" s="1">
        <f>IFERROR(VLOOKUP(AthleteTable[[#This Row],[CARD '#]],codex467[],4,FALSE),"")</f>
        <v>14</v>
      </c>
      <c r="M39" s="1">
        <f>VLOOKUP(L39,PointsTable[],2,FALSE)</f>
        <v>18</v>
      </c>
      <c r="N39" s="1">
        <f>IFERROR(VLOOKUP(AthleteTable[[#This Row],[CARD '#]],codex481[],5,FALSE),"")</f>
        <v>0</v>
      </c>
      <c r="O39" s="1">
        <f>IFERROR(VLOOKUP(AthleteTable[[#This Row],[CARD '#]],codex481[],4,FALSE),"")</f>
        <v>0</v>
      </c>
      <c r="P39" s="1">
        <f>VLOOKUP(O39,PointsTable[],2,FALSE)</f>
        <v>0</v>
      </c>
      <c r="Q39" s="1">
        <f>IFERROR(VLOOKUP(AthleteTable[[#This Row],[CARD '#]],codex482[],5,FALSE),"")</f>
        <v>0</v>
      </c>
      <c r="R39" s="1">
        <f>IFERROR(VLOOKUP(AthleteTable[[#This Row],[CARD '#]],codex482[],4,FALSE),"")</f>
        <v>0</v>
      </c>
      <c r="S39" s="1">
        <f>VLOOKUP(R39,PointsTable[],2,FALSE)</f>
        <v>0</v>
      </c>
      <c r="T39" s="1">
        <f>IFERROR(VLOOKUP(AthleteTable[[#This Row],[CARD '#]],codex483[],5,FALSE),"")</f>
        <v>64</v>
      </c>
      <c r="U39" s="1">
        <f>IFERROR(VLOOKUP(AthleteTable[[#This Row],[CARD '#]],codex483[],4,FALSE),"")</f>
        <v>26</v>
      </c>
      <c r="V39" s="1">
        <f>VLOOKUP(U39,PointsTable[],2,FALSE)</f>
        <v>5</v>
      </c>
      <c r="W39" s="1">
        <f>IFERROR(VLOOKUP(AthleteTable[[#This Row],[CARD '#]],codex484[],5,FALSE),"")</f>
        <v>64</v>
      </c>
      <c r="X39" s="1">
        <f>IFERROR(VLOOKUP(AthleteTable[[#This Row],[CARD '#]],codex484[],4,FALSE),"")</f>
        <v>26</v>
      </c>
      <c r="Y39" s="1">
        <f>VLOOKUP(X39,PointsTable[],2,FALSE)</f>
        <v>5</v>
      </c>
      <c r="Z39" s="2">
        <f>IFERROR(VLOOKUP(AthleteTable[[#This Row],[CARD '#]],codex511[],5,FALSE),"")</f>
        <v>0</v>
      </c>
      <c r="AA39" s="2">
        <f>IFERROR(VLOOKUP(AthleteTable[[#This Row],[CARD '#]],codex511[],4,FALSE),"")</f>
        <v>0</v>
      </c>
      <c r="AB39" s="2">
        <f>VLOOKUP(AA39,PointsTable[],2,FALSE)</f>
        <v>0</v>
      </c>
      <c r="AC39" s="1">
        <f>IFERROR(VLOOKUP(AthleteTable[[#This Row],[CARD '#]],codex512[],5,FALSE),"")</f>
        <v>30</v>
      </c>
      <c r="AD39" s="1">
        <f>IFERROR(VLOOKUP(AthleteTable[[#This Row],[CARD '#]],codex512[],4,FALSE),"")</f>
        <v>15</v>
      </c>
      <c r="AE39" s="1">
        <f>VLOOKUP(AD39,PointsTable[],2,FALSE)</f>
        <v>16</v>
      </c>
      <c r="AF39" s="1" t="str">
        <f>IFERROR(VLOOKUP(AthleteTable[[#This Row],[CARD '#]],codex515[],5,FALSE),"")</f>
        <v/>
      </c>
      <c r="AG39" s="1" t="str">
        <f>IFERROR(VLOOKUP(AthleteTable[[#This Row],[CARD '#]],codex515[],4,FALSE),"")</f>
        <v/>
      </c>
      <c r="AH39" s="1">
        <f>VLOOKUP(AG39,PointsTable[],2,FALSE)</f>
        <v>0</v>
      </c>
      <c r="AI39" s="2" t="str">
        <f>IFERROR(VLOOKUP(AthleteTable[[#This Row],[CARD '#]],codex518[],5,FALSE),"")</f>
        <v/>
      </c>
      <c r="AJ39" s="2" t="str">
        <f>IFERROR(VLOOKUP(AthleteTable[[#This Row],[CARD '#]],codex518[],4,FALSE),"")</f>
        <v/>
      </c>
      <c r="AK39" s="2">
        <f>VLOOKUP(AJ39,PointsTable[],2,FALSE)</f>
        <v>0</v>
      </c>
      <c r="AL39" s="2" t="str">
        <f>IFERROR(VLOOKUP(AthleteTable[[#This Row],[CARD '#]],codex519[],5,FALSE),"")</f>
        <v/>
      </c>
      <c r="AM39" s="2" t="str">
        <f>IFERROR(VLOOKUP(AthleteTable[[#This Row],[CARD '#]],codex519[],4,FALSE),"")</f>
        <v/>
      </c>
      <c r="AN39" s="2">
        <f>VLOOKUP(AM39,PointsTable[],2,FALSE)</f>
        <v>0</v>
      </c>
      <c r="AO39" s="2" t="str">
        <f>IFERROR(VLOOKUP(AthleteTable[[#This Row],[CARD '#]],codex554[],5,FALSE),"")</f>
        <v/>
      </c>
      <c r="AP39" s="2">
        <f>IFERROR(VLOOKUP(AthleteTable[[#This Row],[CARD '#]],codex554[],4,FALSE),"")</f>
        <v>0</v>
      </c>
      <c r="AQ39" s="2">
        <f>VLOOKUP(AP39,PointsTable[],2,FALSE)</f>
        <v>0</v>
      </c>
      <c r="AR39" s="2">
        <f>IFERROR(VLOOKUP(AthleteTable[[#This Row],[CARD '#]],codex557[],5,FALSE),"")</f>
        <v>31</v>
      </c>
      <c r="AS39" s="2">
        <f>IFERROR(VLOOKUP(AthleteTable[[#This Row],[CARD '#]],codex557[],4,FALSE),"")</f>
        <v>16</v>
      </c>
      <c r="AT39" s="2">
        <f>VLOOKUP(AS39,PointsTable[],2,FALSE)</f>
        <v>15</v>
      </c>
      <c r="AU39" s="2">
        <f>IFERROR(VLOOKUP(AthleteTable[[#This Row],[CARD '#]],codex558[],5,FALSE),"")</f>
        <v>0</v>
      </c>
      <c r="AV39" s="2">
        <f>IFERROR(VLOOKUP(AthleteTable[[#This Row],[CARD '#]],codex558[],4,FALSE),"")</f>
        <v>0</v>
      </c>
      <c r="AW39" s="2">
        <f>VLOOKUP(AV39,PointsTable[],2,FALSE)</f>
        <v>0</v>
      </c>
      <c r="AX39" s="1">
        <f>IFERROR(VLOOKUP(AthleteTable[[#This Row],[CARD '#]],codex559[],5,FALSE),"")</f>
        <v>45</v>
      </c>
      <c r="AY39" s="1">
        <f>IFERROR(VLOOKUP(AthleteTable[[#This Row],[CARD '#]],codex559[],4,FALSE),"")</f>
        <v>20</v>
      </c>
      <c r="AZ39" s="1">
        <f>VLOOKUP(AY39,PointsTable[],2,FALSE)</f>
        <v>11</v>
      </c>
      <c r="BA39" s="1">
        <f>IFERROR(VLOOKUP(AthleteTable[[#This Row],[CARD '#]],codex584[],5,FALSE),"")</f>
        <v>0</v>
      </c>
      <c r="BB39" s="1">
        <f>IFERROR(VLOOKUP(AthleteTable[[#This Row],[CARD '#]],codex584[],4,FALSE),"")</f>
        <v>0</v>
      </c>
      <c r="BC39" s="1">
        <f>VLOOKUP(BB39,PointsTable[],2,FALSE)</f>
        <v>0</v>
      </c>
      <c r="BD39" s="46">
        <f>IFERROR(VLOOKUP(AthleteTable[[#This Row],[CARD '#]],codex585[],5,FALSE),"")</f>
        <v>0</v>
      </c>
      <c r="BE39" s="46">
        <f>IFERROR(VLOOKUP(AthleteTable[[#This Row],[CARD '#]],codex585[],4,FALSE),"")</f>
        <v>0</v>
      </c>
      <c r="BF39" s="46">
        <f>VLOOKUP(BE39,PointsTable[],2,FALSE)</f>
        <v>0</v>
      </c>
      <c r="BG39" s="46" t="str">
        <f>IFERROR(VLOOKUP(AthleteTable[[#This Row],[CARD '#]],codex586[],5,FALSE),"")</f>
        <v/>
      </c>
      <c r="BH39" s="46" t="str">
        <f>IFERROR(VLOOKUP(AthleteTable[[#This Row],[CARD '#]],codex586[],4,FALSE),"")</f>
        <v/>
      </c>
      <c r="BI39" s="46">
        <f>VLOOKUP(BH39,PointsTable[],2,FALSE)</f>
        <v>0</v>
      </c>
      <c r="BJ39" s="42" t="str">
        <f>IFERROR(VLOOKUP(AthleteTable[[#This Row],[CARD '#]],codex587[],5,FALSE),"")</f>
        <v/>
      </c>
      <c r="BK39" s="42" t="str">
        <f>IFERROR(VLOOKUP(AthleteTable[[#This Row],[CARD '#]],codex587[],4,FALSE),"")</f>
        <v/>
      </c>
      <c r="BL39" s="42">
        <f>VLOOKUP(BK39,PointsTable[],2,FALSE)</f>
        <v>0</v>
      </c>
      <c r="BM39" s="42">
        <f>IFERROR(VLOOKUP(AthleteTable[[#This Row],[CARD '#]],codex588[],5,FALSE),"")</f>
        <v>51</v>
      </c>
      <c r="BN39" s="42">
        <f>IFERROR(VLOOKUP(AthleteTable[[#This Row],[CARD '#]],codex588[],4,FALSE),"")</f>
        <v>18</v>
      </c>
      <c r="BO39" s="42">
        <f>VLOOKUP(BN39,PointsTable[],2,FALSE)</f>
        <v>13</v>
      </c>
      <c r="BP39" s="42">
        <f>IFERROR(VLOOKUP(AthleteTable[[#This Row],[CARD '#]],codex589[],5,FALSE),"")</f>
        <v>45</v>
      </c>
      <c r="BQ39" s="42">
        <f>IFERROR(VLOOKUP(AthleteTable[[#This Row],[CARD '#]],codex589[],4,FALSE),"")</f>
        <v>18</v>
      </c>
      <c r="BR39" s="42">
        <f>VLOOKUP(BQ39,PointsTable[],2,FALSE)</f>
        <v>13</v>
      </c>
      <c r="BS39" s="1">
        <f>IFERROR(VLOOKUP(AthleteTable[[#This Row],[CARD '#]],codex590[],5,FALSE),"")</f>
        <v>0</v>
      </c>
      <c r="BT39" s="1">
        <f>IFERROR(VLOOKUP(AthleteTable[[#This Row],[CARD '#]],codex590[],4,FALSE),"")</f>
        <v>0</v>
      </c>
      <c r="BU39" s="1">
        <f>VLOOKUP(BT39,PointsTable[],2,FALSE)</f>
        <v>0</v>
      </c>
      <c r="BV39" s="1">
        <f>IFERROR(VLOOKUP(AthleteTable[[#This Row],[CARD '#]],codex591[],5,FALSE),"")</f>
        <v>0</v>
      </c>
      <c r="BW39" s="1">
        <f>IFERROR(VLOOKUP(AthleteTable[[#This Row],[CARD '#]],codex591[],4,FALSE),"")</f>
        <v>0</v>
      </c>
      <c r="BX39" s="1">
        <f>VLOOKUP(BW39,PointsTable[],2,FALSE)</f>
        <v>0</v>
      </c>
    </row>
    <row r="40" spans="1:76" s="2" customFormat="1" ht="14.45" customHeight="1" x14ac:dyDescent="0.25">
      <c r="A40" s="2">
        <v>35</v>
      </c>
      <c r="B40">
        <v>104598</v>
      </c>
      <c r="C40" t="s">
        <v>976</v>
      </c>
      <c r="D40" t="s">
        <v>977</v>
      </c>
      <c r="E40" t="s">
        <v>889</v>
      </c>
      <c r="F40">
        <v>1998</v>
      </c>
      <c r="G40" s="40">
        <f>SUM(J40,M40,P40,S40,V40,Y40,AB40,AE40,AH40,AK40,AN40,AQ40,AT40,AW40,AZ40,BC40,BF40,BI40,BL40,BO40,BR40,BU40,BX40)</f>
        <v>96</v>
      </c>
      <c r="H40" s="1">
        <f>IFERROR(VLOOKUP(AthleteTable[[#This Row],[CARD '#]],codex466[],5,FALSE),"")</f>
        <v>36</v>
      </c>
      <c r="I40" s="1">
        <f>IFERROR(VLOOKUP(AthleteTable[[#This Row],[CARD '#]],codex466[],4,FALSE),"")</f>
        <v>22</v>
      </c>
      <c r="J40" s="1">
        <f>VLOOKUP(I40,PointsTable[],2,FALSE)</f>
        <v>9</v>
      </c>
      <c r="K40" s="1">
        <f>IFERROR(VLOOKUP(AthleteTable[[#This Row],[CARD '#]],codex467[],5,FALSE),"")</f>
        <v>26</v>
      </c>
      <c r="L40" s="1">
        <f>IFERROR(VLOOKUP(AthleteTable[[#This Row],[CARD '#]],codex467[],4,FALSE),"")</f>
        <v>13</v>
      </c>
      <c r="M40" s="1">
        <f>VLOOKUP(L40,PointsTable[],2,FALSE)</f>
        <v>20</v>
      </c>
      <c r="N40" s="1">
        <f>IFERROR(VLOOKUP(AthleteTable[[#This Row],[CARD '#]],codex481[],5,FALSE),"")</f>
        <v>0</v>
      </c>
      <c r="O40" s="1">
        <f>IFERROR(VLOOKUP(AthleteTable[[#This Row],[CARD '#]],codex481[],4,FALSE),"")</f>
        <v>0</v>
      </c>
      <c r="P40" s="1">
        <f>VLOOKUP(O40,PointsTable[],2,FALSE)</f>
        <v>0</v>
      </c>
      <c r="Q40" s="1" t="str">
        <f>IFERROR(VLOOKUP(AthleteTable[[#This Row],[CARD '#]],codex482[],5,FALSE),"")</f>
        <v/>
      </c>
      <c r="R40" s="1">
        <f>IFERROR(VLOOKUP(AthleteTable[[#This Row],[CARD '#]],codex482[],4,FALSE),"")</f>
        <v>0</v>
      </c>
      <c r="S40" s="1">
        <f>VLOOKUP(R40,PointsTable[],2,FALSE)</f>
        <v>0</v>
      </c>
      <c r="T40" s="1">
        <f>IFERROR(VLOOKUP(AthleteTable[[#This Row],[CARD '#]],codex483[],5,FALSE),"")</f>
        <v>72</v>
      </c>
      <c r="U40" s="1">
        <f>IFERROR(VLOOKUP(AthleteTable[[#This Row],[CARD '#]],codex483[],4,FALSE),"")</f>
        <v>32</v>
      </c>
      <c r="V40" s="1">
        <f>VLOOKUP(U40,PointsTable[],2,FALSE)</f>
        <v>0</v>
      </c>
      <c r="W40" s="1">
        <f>IFERROR(VLOOKUP(AthleteTable[[#This Row],[CARD '#]],codex484[],5,FALSE),"")</f>
        <v>73</v>
      </c>
      <c r="X40" s="1">
        <f>IFERROR(VLOOKUP(AthleteTable[[#This Row],[CARD '#]],codex484[],4,FALSE),"")</f>
        <v>31</v>
      </c>
      <c r="Y40" s="1">
        <f>VLOOKUP(X40,PointsTable[],2,FALSE)</f>
        <v>0</v>
      </c>
      <c r="Z40" s="2">
        <f>IFERROR(VLOOKUP(AthleteTable[[#This Row],[CARD '#]],codex511[],5,FALSE),"")</f>
        <v>21</v>
      </c>
      <c r="AA40" s="2">
        <f>IFERROR(VLOOKUP(AthleteTable[[#This Row],[CARD '#]],codex511[],4,FALSE),"")</f>
        <v>11</v>
      </c>
      <c r="AB40" s="2">
        <f>VLOOKUP(AA40,PointsTable[],2,FALSE)</f>
        <v>24</v>
      </c>
      <c r="AC40" s="1">
        <f>IFERROR(VLOOKUP(AthleteTable[[#This Row],[CARD '#]],codex512[],5,FALSE),"")</f>
        <v>0</v>
      </c>
      <c r="AD40" s="1">
        <f>IFERROR(VLOOKUP(AthleteTable[[#This Row],[CARD '#]],codex512[],4,FALSE),"")</f>
        <v>0</v>
      </c>
      <c r="AE40" s="1">
        <f>VLOOKUP(AD40,PointsTable[],2,FALSE)</f>
        <v>0</v>
      </c>
      <c r="AF40" s="1" t="str">
        <f>IFERROR(VLOOKUP(AthleteTable[[#This Row],[CARD '#]],codex515[],5,FALSE),"")</f>
        <v/>
      </c>
      <c r="AG40" s="1" t="str">
        <f>IFERROR(VLOOKUP(AthleteTable[[#This Row],[CARD '#]],codex515[],4,FALSE),"")</f>
        <v/>
      </c>
      <c r="AH40" s="1">
        <f>VLOOKUP(AG40,PointsTable[],2,FALSE)</f>
        <v>0</v>
      </c>
      <c r="AI40" s="2" t="str">
        <f>IFERROR(VLOOKUP(AthleteTable[[#This Row],[CARD '#]],codex518[],5,FALSE),"")</f>
        <v/>
      </c>
      <c r="AJ40" s="2" t="str">
        <f>IFERROR(VLOOKUP(AthleteTable[[#This Row],[CARD '#]],codex518[],4,FALSE),"")</f>
        <v/>
      </c>
      <c r="AK40" s="2">
        <f>VLOOKUP(AJ40,PointsTable[],2,FALSE)</f>
        <v>0</v>
      </c>
      <c r="AL40" s="2" t="str">
        <f>IFERROR(VLOOKUP(AthleteTable[[#This Row],[CARD '#]],codex519[],5,FALSE),"")</f>
        <v/>
      </c>
      <c r="AM40" s="2" t="str">
        <f>IFERROR(VLOOKUP(AthleteTable[[#This Row],[CARD '#]],codex519[],4,FALSE),"")</f>
        <v/>
      </c>
      <c r="AN40" s="2">
        <f>VLOOKUP(AM40,PointsTable[],2,FALSE)</f>
        <v>0</v>
      </c>
      <c r="AO40" s="2" t="str">
        <f>IFERROR(VLOOKUP(AthleteTable[[#This Row],[CARD '#]],codex554[],5,FALSE),"")</f>
        <v/>
      </c>
      <c r="AP40" s="2">
        <f>IFERROR(VLOOKUP(AthleteTable[[#This Row],[CARD '#]],codex554[],4,FALSE),"")</f>
        <v>0</v>
      </c>
      <c r="AQ40" s="2">
        <f>VLOOKUP(AP40,PointsTable[],2,FALSE)</f>
        <v>0</v>
      </c>
      <c r="AR40" s="2">
        <f>IFERROR(VLOOKUP(AthleteTable[[#This Row],[CARD '#]],codex557[],5,FALSE),"")</f>
        <v>38</v>
      </c>
      <c r="AS40" s="2">
        <f>IFERROR(VLOOKUP(AthleteTable[[#This Row],[CARD '#]],codex557[],4,FALSE),"")</f>
        <v>20</v>
      </c>
      <c r="AT40" s="2">
        <f>VLOOKUP(AS40,PointsTable[],2,FALSE)</f>
        <v>11</v>
      </c>
      <c r="AU40" s="2">
        <f>IFERROR(VLOOKUP(AthleteTable[[#This Row],[CARD '#]],codex558[],5,FALSE),"")</f>
        <v>53</v>
      </c>
      <c r="AV40" s="2">
        <f>IFERROR(VLOOKUP(AthleteTable[[#This Row],[CARD '#]],codex558[],4,FALSE),"")</f>
        <v>23</v>
      </c>
      <c r="AW40" s="2">
        <f>VLOOKUP(AV40,PointsTable[],2,FALSE)</f>
        <v>8</v>
      </c>
      <c r="AX40" s="1">
        <f>IFERROR(VLOOKUP(AthleteTable[[#This Row],[CARD '#]],codex559[],5,FALSE),"")</f>
        <v>58</v>
      </c>
      <c r="AY40" s="1">
        <f>IFERROR(VLOOKUP(AthleteTable[[#This Row],[CARD '#]],codex559[],4,FALSE),"")</f>
        <v>28</v>
      </c>
      <c r="AZ40" s="1">
        <f>VLOOKUP(AY40,PointsTable[],2,FALSE)</f>
        <v>3</v>
      </c>
      <c r="BA40" s="1">
        <f>IFERROR(VLOOKUP(AthleteTable[[#This Row],[CARD '#]],codex584[],5,FALSE),"")</f>
        <v>0</v>
      </c>
      <c r="BB40" s="1">
        <f>IFERROR(VLOOKUP(AthleteTable[[#This Row],[CARD '#]],codex584[],4,FALSE),"")</f>
        <v>0</v>
      </c>
      <c r="BC40" s="1">
        <f>VLOOKUP(BB40,PointsTable[],2,FALSE)</f>
        <v>0</v>
      </c>
      <c r="BD40" s="46">
        <f>IFERROR(VLOOKUP(AthleteTable[[#This Row],[CARD '#]],codex585[],5,FALSE),"")</f>
        <v>0</v>
      </c>
      <c r="BE40" s="46">
        <f>IFERROR(VLOOKUP(AthleteTable[[#This Row],[CARD '#]],codex585[],4,FALSE),"")</f>
        <v>0</v>
      </c>
      <c r="BF40" s="46">
        <f>VLOOKUP(BE40,PointsTable[],2,FALSE)</f>
        <v>0</v>
      </c>
      <c r="BG40" s="46" t="str">
        <f>IFERROR(VLOOKUP(AthleteTable[[#This Row],[CARD '#]],codex586[],5,FALSE),"")</f>
        <v/>
      </c>
      <c r="BH40" s="46" t="str">
        <f>IFERROR(VLOOKUP(AthleteTable[[#This Row],[CARD '#]],codex586[],4,FALSE),"")</f>
        <v/>
      </c>
      <c r="BI40" s="46">
        <f>VLOOKUP(BH40,PointsTable[],2,FALSE)</f>
        <v>0</v>
      </c>
      <c r="BJ40" s="42" t="str">
        <f>IFERROR(VLOOKUP(AthleteTable[[#This Row],[CARD '#]],codex587[],5,FALSE),"")</f>
        <v/>
      </c>
      <c r="BK40" s="42" t="str">
        <f>IFERROR(VLOOKUP(AthleteTable[[#This Row],[CARD '#]],codex587[],4,FALSE),"")</f>
        <v/>
      </c>
      <c r="BL40" s="42">
        <f>VLOOKUP(BK40,PointsTable[],2,FALSE)</f>
        <v>0</v>
      </c>
      <c r="BM40" s="42">
        <f>IFERROR(VLOOKUP(AthleteTable[[#This Row],[CARD '#]],codex588[],5,FALSE),"")</f>
        <v>68</v>
      </c>
      <c r="BN40" s="42">
        <f>IFERROR(VLOOKUP(AthleteTable[[#This Row],[CARD '#]],codex588[],4,FALSE),"")</f>
        <v>28</v>
      </c>
      <c r="BO40" s="42">
        <f>VLOOKUP(BN40,PointsTable[],2,FALSE)</f>
        <v>3</v>
      </c>
      <c r="BP40" s="42">
        <f>IFERROR(VLOOKUP(AthleteTable[[#This Row],[CARD '#]],codex589[],5,FALSE),"")</f>
        <v>55</v>
      </c>
      <c r="BQ40" s="42">
        <f>IFERROR(VLOOKUP(AthleteTable[[#This Row],[CARD '#]],codex589[],4,FALSE),"")</f>
        <v>24</v>
      </c>
      <c r="BR40" s="42">
        <f>VLOOKUP(BQ40,PointsTable[],2,FALSE)</f>
        <v>7</v>
      </c>
      <c r="BS40" s="1">
        <f>IFERROR(VLOOKUP(AthleteTable[[#This Row],[CARD '#]],codex590[],5,FALSE),"")</f>
        <v>0</v>
      </c>
      <c r="BT40" s="1">
        <f>IFERROR(VLOOKUP(AthleteTable[[#This Row],[CARD '#]],codex590[],4,FALSE),"")</f>
        <v>0</v>
      </c>
      <c r="BU40" s="1">
        <f>VLOOKUP(BT40,PointsTable[],2,FALSE)</f>
        <v>0</v>
      </c>
      <c r="BV40" s="1">
        <f>IFERROR(VLOOKUP(AthleteTable[[#This Row],[CARD '#]],codex591[],5,FALSE),"")</f>
        <v>31</v>
      </c>
      <c r="BW40" s="1">
        <f>IFERROR(VLOOKUP(AthleteTable[[#This Row],[CARD '#]],codex591[],4,FALSE),"")</f>
        <v>20</v>
      </c>
      <c r="BX40" s="1">
        <f>VLOOKUP(BW40,PointsTable[],2,FALSE)</f>
        <v>11</v>
      </c>
    </row>
    <row r="41" spans="1:76" s="2" customFormat="1" ht="14.45" customHeight="1" x14ac:dyDescent="0.25">
      <c r="A41" s="2">
        <v>37</v>
      </c>
      <c r="B41">
        <v>104644</v>
      </c>
      <c r="C41" t="s">
        <v>907</v>
      </c>
      <c r="D41" t="s">
        <v>908</v>
      </c>
      <c r="E41" t="s">
        <v>878</v>
      </c>
      <c r="F41">
        <v>1998</v>
      </c>
      <c r="G41" s="39">
        <f>SUM(J41,M41,P41,S41,V41,Y41,AB41,AE41,AH41,AK41,AN41,AQ41,AT41,AW41,AZ41,BC41,BF41,BI41,BL41,BO41,BR41,BU41,BX41)</f>
        <v>93</v>
      </c>
      <c r="H41" s="2">
        <f>IFERROR(VLOOKUP(AthleteTable[[#This Row],[CARD '#]],codex466[],5,FALSE),"")</f>
        <v>40</v>
      </c>
      <c r="I41" s="2">
        <f>IFERROR(VLOOKUP(AthleteTable[[#This Row],[CARD '#]],codex466[],4,FALSE),"")</f>
        <v>26</v>
      </c>
      <c r="J41" s="2">
        <f>VLOOKUP(I41,PointsTable[],2,FALSE)</f>
        <v>5</v>
      </c>
      <c r="K41" s="2">
        <f>IFERROR(VLOOKUP(AthleteTable[[#This Row],[CARD '#]],codex467[],5,FALSE),"")</f>
        <v>31</v>
      </c>
      <c r="L41" s="2">
        <f>IFERROR(VLOOKUP(AthleteTable[[#This Row],[CARD '#]],codex467[],4,FALSE),"")</f>
        <v>18</v>
      </c>
      <c r="M41" s="2">
        <f>VLOOKUP(L41,PointsTable[],2,FALSE)</f>
        <v>13</v>
      </c>
      <c r="N41" s="2">
        <f>IFERROR(VLOOKUP(AthleteTable[[#This Row],[CARD '#]],codex481[],5,FALSE),"")</f>
        <v>42</v>
      </c>
      <c r="O41" s="2">
        <f>IFERROR(VLOOKUP(AthleteTable[[#This Row],[CARD '#]],codex481[],4,FALSE),"")</f>
        <v>17</v>
      </c>
      <c r="P41" s="2">
        <f>VLOOKUP(O41,PointsTable[],2,FALSE)</f>
        <v>14</v>
      </c>
      <c r="Q41" s="2">
        <f>IFERROR(VLOOKUP(AthleteTable[[#This Row],[CARD '#]],codex482[],5,FALSE),"")</f>
        <v>48</v>
      </c>
      <c r="R41" s="2">
        <f>IFERROR(VLOOKUP(AthleteTable[[#This Row],[CARD '#]],codex482[],4,FALSE),"")</f>
        <v>18</v>
      </c>
      <c r="S41" s="2">
        <f>VLOOKUP(R41,PointsTable[],2,FALSE)</f>
        <v>13</v>
      </c>
      <c r="T41" s="2">
        <f>IFERROR(VLOOKUP(AthleteTable[[#This Row],[CARD '#]],codex483[],5,FALSE),"")</f>
        <v>66</v>
      </c>
      <c r="U41" s="2">
        <f>IFERROR(VLOOKUP(AthleteTable[[#This Row],[CARD '#]],codex483[],4,FALSE),"")</f>
        <v>27</v>
      </c>
      <c r="V41" s="2">
        <f>VLOOKUP(U41,PointsTable[],2,FALSE)</f>
        <v>4</v>
      </c>
      <c r="W41" s="2" t="str">
        <f>IFERROR(VLOOKUP(AthleteTable[[#This Row],[CARD '#]],codex484[],5,FALSE),"")</f>
        <v/>
      </c>
      <c r="X41" s="2">
        <f>IFERROR(VLOOKUP(AthleteTable[[#This Row],[CARD '#]],codex484[],4,FALSE),"")</f>
        <v>0</v>
      </c>
      <c r="Y41" s="2">
        <f>VLOOKUP(X41,PointsTable[],2,FALSE)</f>
        <v>0</v>
      </c>
      <c r="Z41" s="2">
        <f>IFERROR(VLOOKUP(AthleteTable[[#This Row],[CARD '#]],codex511[],5,FALSE),"")</f>
        <v>31</v>
      </c>
      <c r="AA41" s="2">
        <f>IFERROR(VLOOKUP(AthleteTable[[#This Row],[CARD '#]],codex511[],4,FALSE),"")</f>
        <v>15</v>
      </c>
      <c r="AB41" s="2">
        <f>VLOOKUP(AA41,PointsTable[],2,FALSE)</f>
        <v>16</v>
      </c>
      <c r="AC41" s="2">
        <f>IFERROR(VLOOKUP(AthleteTable[[#This Row],[CARD '#]],codex512[],5,FALSE),"")</f>
        <v>35</v>
      </c>
      <c r="AD41" s="2">
        <f>IFERROR(VLOOKUP(AthleteTable[[#This Row],[CARD '#]],codex512[],4,FALSE),"")</f>
        <v>18</v>
      </c>
      <c r="AE41" s="2">
        <f>VLOOKUP(AD41,PointsTable[],2,FALSE)</f>
        <v>13</v>
      </c>
      <c r="AF41" s="2" t="str">
        <f>IFERROR(VLOOKUP(AthleteTable[[#This Row],[CARD '#]],codex515[],5,FALSE),"")</f>
        <v/>
      </c>
      <c r="AG41" s="2" t="str">
        <f>IFERROR(VLOOKUP(AthleteTable[[#This Row],[CARD '#]],codex515[],4,FALSE),"")</f>
        <v/>
      </c>
      <c r="AH41" s="2">
        <f>VLOOKUP(AG41,PointsTable[],2,FALSE)</f>
        <v>0</v>
      </c>
      <c r="AI41" s="2" t="str">
        <f>IFERROR(VLOOKUP(AthleteTable[[#This Row],[CARD '#]],codex518[],5,FALSE),"")</f>
        <v/>
      </c>
      <c r="AJ41" s="2" t="str">
        <f>IFERROR(VLOOKUP(AthleteTable[[#This Row],[CARD '#]],codex518[],4,FALSE),"")</f>
        <v/>
      </c>
      <c r="AK41" s="2">
        <f>VLOOKUP(AJ41,PointsTable[],2,FALSE)</f>
        <v>0</v>
      </c>
      <c r="AL41" s="2" t="str">
        <f>IFERROR(VLOOKUP(AthleteTable[[#This Row],[CARD '#]],codex519[],5,FALSE),"")</f>
        <v/>
      </c>
      <c r="AM41" s="2" t="str">
        <f>IFERROR(VLOOKUP(AthleteTable[[#This Row],[CARD '#]],codex519[],4,FALSE),"")</f>
        <v/>
      </c>
      <c r="AN41" s="2">
        <f>VLOOKUP(AM41,PointsTable[],2,FALSE)</f>
        <v>0</v>
      </c>
      <c r="AO41" s="2" t="str">
        <f>IFERROR(VLOOKUP(AthleteTable[[#This Row],[CARD '#]],codex554[],5,FALSE),"")</f>
        <v/>
      </c>
      <c r="AP41" s="2" t="str">
        <f>IFERROR(VLOOKUP(AthleteTable[[#This Row],[CARD '#]],codex554[],4,FALSE),"")</f>
        <v/>
      </c>
      <c r="AQ41" s="2">
        <f>VLOOKUP(AP41,PointsTable[],2,FALSE)</f>
        <v>0</v>
      </c>
      <c r="AR41" s="2" t="str">
        <f>IFERROR(VLOOKUP(AthleteTable[[#This Row],[CARD '#]],codex557[],5,FALSE),"")</f>
        <v/>
      </c>
      <c r="AS41" s="2" t="str">
        <f>IFERROR(VLOOKUP(AthleteTable[[#This Row],[CARD '#]],codex557[],4,FALSE),"")</f>
        <v/>
      </c>
      <c r="AT41" s="2">
        <f>VLOOKUP(AS41,PointsTable[],2,FALSE)</f>
        <v>0</v>
      </c>
      <c r="AU41" s="2" t="str">
        <f>IFERROR(VLOOKUP(AthleteTable[[#This Row],[CARD '#]],codex558[],5,FALSE),"")</f>
        <v/>
      </c>
      <c r="AV41" s="2" t="str">
        <f>IFERROR(VLOOKUP(AthleteTable[[#This Row],[CARD '#]],codex558[],4,FALSE),"")</f>
        <v/>
      </c>
      <c r="AW41" s="2">
        <f>VLOOKUP(AV41,PointsTable[],2,FALSE)</f>
        <v>0</v>
      </c>
      <c r="AX41" s="2" t="str">
        <f>IFERROR(VLOOKUP(AthleteTable[[#This Row],[CARD '#]],codex559[],5,FALSE),"")</f>
        <v/>
      </c>
      <c r="AY41" s="2" t="str">
        <f>IFERROR(VLOOKUP(AthleteTable[[#This Row],[CARD '#]],codex559[],4,FALSE),"")</f>
        <v/>
      </c>
      <c r="AZ41" s="2">
        <f>VLOOKUP(AY41,PointsTable[],2,FALSE)</f>
        <v>0</v>
      </c>
      <c r="BA41" s="2">
        <f>IFERROR(VLOOKUP(AthleteTable[[#This Row],[CARD '#]],codex584[],5,FALSE),"")</f>
        <v>0</v>
      </c>
      <c r="BB41" s="2">
        <f>IFERROR(VLOOKUP(AthleteTable[[#This Row],[CARD '#]],codex584[],4,FALSE),"")</f>
        <v>0</v>
      </c>
      <c r="BC41" s="2">
        <f>VLOOKUP(BB41,PointsTable[],2,FALSE)</f>
        <v>0</v>
      </c>
      <c r="BD41" s="46">
        <f>IFERROR(VLOOKUP(AthleteTable[[#This Row],[CARD '#]],codex585[],5,FALSE),"")</f>
        <v>0</v>
      </c>
      <c r="BE41" s="46">
        <f>IFERROR(VLOOKUP(AthleteTable[[#This Row],[CARD '#]],codex585[],4,FALSE),"")</f>
        <v>0</v>
      </c>
      <c r="BF41" s="46">
        <f>VLOOKUP(BE41,PointsTable[],2,FALSE)</f>
        <v>0</v>
      </c>
      <c r="BG41" s="46" t="str">
        <f>IFERROR(VLOOKUP(AthleteTable[[#This Row],[CARD '#]],codex586[],5,FALSE),"")</f>
        <v/>
      </c>
      <c r="BH41" s="46" t="str">
        <f>IFERROR(VLOOKUP(AthleteTable[[#This Row],[CARD '#]],codex586[],4,FALSE),"")</f>
        <v/>
      </c>
      <c r="BI41" s="46">
        <f>VLOOKUP(BH41,PointsTable[],2,FALSE)</f>
        <v>0</v>
      </c>
      <c r="BJ41" s="46" t="str">
        <f>IFERROR(VLOOKUP(AthleteTable[[#This Row],[CARD '#]],codex587[],5,FALSE),"")</f>
        <v/>
      </c>
      <c r="BK41" s="46" t="str">
        <f>IFERROR(VLOOKUP(AthleteTable[[#This Row],[CARD '#]],codex587[],4,FALSE),"")</f>
        <v/>
      </c>
      <c r="BL41" s="46">
        <f>VLOOKUP(BK41,PointsTable[],2,FALSE)</f>
        <v>0</v>
      </c>
      <c r="BM41" s="46" t="str">
        <f>IFERROR(VLOOKUP(AthleteTable[[#This Row],[CARD '#]],codex588[],5,FALSE),"")</f>
        <v/>
      </c>
      <c r="BN41" s="46" t="str">
        <f>IFERROR(VLOOKUP(AthleteTable[[#This Row],[CARD '#]],codex588[],4,FALSE),"")</f>
        <v/>
      </c>
      <c r="BO41" s="46">
        <f>VLOOKUP(BN41,PointsTable[],2,FALSE)</f>
        <v>0</v>
      </c>
      <c r="BP41" s="46" t="str">
        <f>IFERROR(VLOOKUP(AthleteTable[[#This Row],[CARD '#]],codex589[],5,FALSE),"")</f>
        <v/>
      </c>
      <c r="BQ41" s="46" t="str">
        <f>IFERROR(VLOOKUP(AthleteTable[[#This Row],[CARD '#]],codex589[],4,FALSE),"")</f>
        <v/>
      </c>
      <c r="BR41" s="46">
        <f>VLOOKUP(BQ41,PointsTable[],2,FALSE)</f>
        <v>0</v>
      </c>
      <c r="BS41" s="2">
        <f>IFERROR(VLOOKUP(AthleteTable[[#This Row],[CARD '#]],codex590[],5,FALSE),"")</f>
        <v>27</v>
      </c>
      <c r="BT41" s="2">
        <f>IFERROR(VLOOKUP(AthleteTable[[#This Row],[CARD '#]],codex590[],4,FALSE),"")</f>
        <v>21</v>
      </c>
      <c r="BU41" s="2">
        <f>VLOOKUP(BT41,PointsTable[],2,FALSE)</f>
        <v>10</v>
      </c>
      <c r="BV41" s="2">
        <f>IFERROR(VLOOKUP(AthleteTable[[#This Row],[CARD '#]],codex591[],5,FALSE),"")</f>
        <v>37</v>
      </c>
      <c r="BW41" s="2">
        <f>IFERROR(VLOOKUP(AthleteTable[[#This Row],[CARD '#]],codex591[],4,FALSE),"")</f>
        <v>26</v>
      </c>
      <c r="BX41" s="2">
        <f>VLOOKUP(BW41,PointsTable[],2,FALSE)</f>
        <v>5</v>
      </c>
    </row>
    <row r="42" spans="1:76" s="2" customFormat="1" ht="14.45" customHeight="1" x14ac:dyDescent="0.25">
      <c r="A42" s="2">
        <v>38</v>
      </c>
      <c r="B42">
        <v>104583</v>
      </c>
      <c r="C42" t="s">
        <v>890</v>
      </c>
      <c r="D42" t="s">
        <v>891</v>
      </c>
      <c r="E42" t="s">
        <v>878</v>
      </c>
      <c r="F42">
        <v>1998</v>
      </c>
      <c r="G42" s="39">
        <f>SUM(J42,M42,P42,S42,V42,Y42,AB42,AE42,AH42,AK42,AN42,AQ42,AT42,AW42,AZ42,BC42,BF42,BI42,BL42,BO42,BR42,BU42,BX42)</f>
        <v>90</v>
      </c>
      <c r="H42" s="2">
        <f>IFERROR(VLOOKUP(AthleteTable[[#This Row],[CARD '#]],codex466[],5,FALSE),"")</f>
        <v>43</v>
      </c>
      <c r="I42" s="2">
        <f>IFERROR(VLOOKUP(AthleteTable[[#This Row],[CARD '#]],codex466[],4,FALSE),"")</f>
        <v>28</v>
      </c>
      <c r="J42" s="2">
        <f>VLOOKUP(I42,PointsTable[],2,FALSE)</f>
        <v>3</v>
      </c>
      <c r="K42" s="2">
        <f>IFERROR(VLOOKUP(AthleteTable[[#This Row],[CARD '#]],codex467[],5,FALSE),"")</f>
        <v>34</v>
      </c>
      <c r="L42" s="2">
        <f>IFERROR(VLOOKUP(AthleteTable[[#This Row],[CARD '#]],codex467[],4,FALSE),"")</f>
        <v>21</v>
      </c>
      <c r="M42" s="2">
        <f>VLOOKUP(L42,PointsTable[],2,FALSE)</f>
        <v>10</v>
      </c>
      <c r="N42" s="2">
        <f>IFERROR(VLOOKUP(AthleteTable[[#This Row],[CARD '#]],codex481[],5,FALSE),"")</f>
        <v>0</v>
      </c>
      <c r="O42" s="2">
        <f>IFERROR(VLOOKUP(AthleteTable[[#This Row],[CARD '#]],codex481[],4,FALSE),"")</f>
        <v>0</v>
      </c>
      <c r="P42" s="2">
        <f>VLOOKUP(O42,PointsTable[],2,FALSE)</f>
        <v>0</v>
      </c>
      <c r="Q42" s="2">
        <f>IFERROR(VLOOKUP(AthleteTable[[#This Row],[CARD '#]],codex482[],5,FALSE),"")</f>
        <v>0</v>
      </c>
      <c r="R42" s="2">
        <f>IFERROR(VLOOKUP(AthleteTable[[#This Row],[CARD '#]],codex482[],4,FALSE),"")</f>
        <v>0</v>
      </c>
      <c r="S42" s="2">
        <f>VLOOKUP(R42,PointsTable[],2,FALSE)</f>
        <v>0</v>
      </c>
      <c r="T42" s="2" t="str">
        <f>IFERROR(VLOOKUP(AthleteTable[[#This Row],[CARD '#]],codex483[],5,FALSE),"")</f>
        <v/>
      </c>
      <c r="U42" s="2">
        <f>IFERROR(VLOOKUP(AthleteTable[[#This Row],[CARD '#]],codex483[],4,FALSE),"")</f>
        <v>0</v>
      </c>
      <c r="V42" s="2">
        <f>VLOOKUP(U42,PointsTable[],2,FALSE)</f>
        <v>0</v>
      </c>
      <c r="W42" s="2">
        <f>IFERROR(VLOOKUP(AthleteTable[[#This Row],[CARD '#]],codex484[],5,FALSE),"")</f>
        <v>76</v>
      </c>
      <c r="X42" s="2">
        <f>IFERROR(VLOOKUP(AthleteTable[[#This Row],[CARD '#]],codex484[],4,FALSE),"")</f>
        <v>33</v>
      </c>
      <c r="Y42" s="2">
        <f>VLOOKUP(X42,PointsTable[],2,FALSE)</f>
        <v>0</v>
      </c>
      <c r="Z42" s="2">
        <f>IFERROR(VLOOKUP(AthleteTable[[#This Row],[CARD '#]],codex511[],5,FALSE),"")</f>
        <v>0</v>
      </c>
      <c r="AA42" s="2">
        <f>IFERROR(VLOOKUP(AthleteTable[[#This Row],[CARD '#]],codex511[],4,FALSE),"")</f>
        <v>0</v>
      </c>
      <c r="AB42" s="2">
        <f>VLOOKUP(AA42,PointsTable[],2,FALSE)</f>
        <v>0</v>
      </c>
      <c r="AC42" s="2">
        <f>IFERROR(VLOOKUP(AthleteTable[[#This Row],[CARD '#]],codex512[],5,FALSE),"")</f>
        <v>0</v>
      </c>
      <c r="AD42" s="2">
        <f>IFERROR(VLOOKUP(AthleteTable[[#This Row],[CARD '#]],codex512[],4,FALSE),"")</f>
        <v>0</v>
      </c>
      <c r="AE42" s="2">
        <f>VLOOKUP(AD42,PointsTable[],2,FALSE)</f>
        <v>0</v>
      </c>
      <c r="AF42" s="2" t="str">
        <f>IFERROR(VLOOKUP(AthleteTable[[#This Row],[CARD '#]],codex515[],5,FALSE),"")</f>
        <v/>
      </c>
      <c r="AG42" s="2" t="str">
        <f>IFERROR(VLOOKUP(AthleteTable[[#This Row],[CARD '#]],codex515[],4,FALSE),"")</f>
        <v/>
      </c>
      <c r="AH42" s="2">
        <f>VLOOKUP(AG42,PointsTable[],2,FALSE)</f>
        <v>0</v>
      </c>
      <c r="AI42" s="2" t="str">
        <f>IFERROR(VLOOKUP(AthleteTable[[#This Row],[CARD '#]],codex518[],5,FALSE),"")</f>
        <v/>
      </c>
      <c r="AJ42" s="2" t="str">
        <f>IFERROR(VLOOKUP(AthleteTable[[#This Row],[CARD '#]],codex518[],4,FALSE),"")</f>
        <v/>
      </c>
      <c r="AK42" s="2">
        <f>VLOOKUP(AJ42,PointsTable[],2,FALSE)</f>
        <v>0</v>
      </c>
      <c r="AL42" s="2" t="str">
        <f>IFERROR(VLOOKUP(AthleteTable[[#This Row],[CARD '#]],codex519[],5,FALSE),"")</f>
        <v/>
      </c>
      <c r="AM42" s="2" t="str">
        <f>IFERROR(VLOOKUP(AthleteTable[[#This Row],[CARD '#]],codex519[],4,FALSE),"")</f>
        <v/>
      </c>
      <c r="AN42" s="2">
        <f>VLOOKUP(AM42,PointsTable[],2,FALSE)</f>
        <v>0</v>
      </c>
      <c r="AO42" s="2">
        <f>IFERROR(VLOOKUP(AthleteTable[[#This Row],[CARD '#]],codex554[],5,FALSE),"")</f>
        <v>55</v>
      </c>
      <c r="AP42" s="2">
        <f>IFERROR(VLOOKUP(AthleteTable[[#This Row],[CARD '#]],codex554[],4,FALSE),"")</f>
        <v>25</v>
      </c>
      <c r="AQ42" s="2">
        <f>VLOOKUP(AP42,PointsTable[],2,FALSE)</f>
        <v>6</v>
      </c>
      <c r="AR42" s="2">
        <f>IFERROR(VLOOKUP(AthleteTable[[#This Row],[CARD '#]],codex557[],5,FALSE),"")</f>
        <v>47</v>
      </c>
      <c r="AS42" s="2">
        <f>IFERROR(VLOOKUP(AthleteTable[[#This Row],[CARD '#]],codex557[],4,FALSE),"")</f>
        <v>24</v>
      </c>
      <c r="AT42" s="2">
        <f>VLOOKUP(AS42,PointsTable[],2,FALSE)</f>
        <v>7</v>
      </c>
      <c r="AU42" s="2">
        <f>IFERROR(VLOOKUP(AthleteTable[[#This Row],[CARD '#]],codex558[],5,FALSE),"")</f>
        <v>60</v>
      </c>
      <c r="AV42" s="2">
        <f>IFERROR(VLOOKUP(AthleteTable[[#This Row],[CARD '#]],codex558[],4,FALSE),"")</f>
        <v>26</v>
      </c>
      <c r="AW42" s="2">
        <f>VLOOKUP(AV42,PointsTable[],2,FALSE)</f>
        <v>5</v>
      </c>
      <c r="AX42" s="2">
        <f>IFERROR(VLOOKUP(AthleteTable[[#This Row],[CARD '#]],codex559[],5,FALSE),"")</f>
        <v>61</v>
      </c>
      <c r="AY42" s="2">
        <f>IFERROR(VLOOKUP(AthleteTable[[#This Row],[CARD '#]],codex559[],4,FALSE),"")</f>
        <v>29</v>
      </c>
      <c r="AZ42" s="2">
        <f>VLOOKUP(AY42,PointsTable[],2,FALSE)</f>
        <v>2</v>
      </c>
      <c r="BA42" s="2">
        <f>IFERROR(VLOOKUP(AthleteTable[[#This Row],[CARD '#]],codex584[],5,FALSE),"")</f>
        <v>28</v>
      </c>
      <c r="BB42" s="2">
        <f>IFERROR(VLOOKUP(AthleteTable[[#This Row],[CARD '#]],codex584[],4,FALSE),"")</f>
        <v>14</v>
      </c>
      <c r="BC42" s="2">
        <f>VLOOKUP(BB42,PointsTable[],2,FALSE)</f>
        <v>18</v>
      </c>
      <c r="BD42" s="46">
        <f>IFERROR(VLOOKUP(AthleteTable[[#This Row],[CARD '#]],codex585[],5,FALSE),"")</f>
        <v>22</v>
      </c>
      <c r="BE42" s="46">
        <f>IFERROR(VLOOKUP(AthleteTable[[#This Row],[CARD '#]],codex585[],4,FALSE),"")</f>
        <v>9</v>
      </c>
      <c r="BF42" s="46">
        <f>VLOOKUP(BE42,PointsTable[],2,FALSE)</f>
        <v>29</v>
      </c>
      <c r="BG42" s="46" t="str">
        <f>IFERROR(VLOOKUP(AthleteTable[[#This Row],[CARD '#]],codex586[],5,FALSE),"")</f>
        <v/>
      </c>
      <c r="BH42" s="46" t="str">
        <f>IFERROR(VLOOKUP(AthleteTable[[#This Row],[CARD '#]],codex586[],4,FALSE),"")</f>
        <v/>
      </c>
      <c r="BI42" s="46">
        <f>VLOOKUP(BH42,PointsTable[],2,FALSE)</f>
        <v>0</v>
      </c>
      <c r="BJ42" s="46" t="str">
        <f>IFERROR(VLOOKUP(AthleteTable[[#This Row],[CARD '#]],codex587[],5,FALSE),"")</f>
        <v/>
      </c>
      <c r="BK42" s="46" t="str">
        <f>IFERROR(VLOOKUP(AthleteTable[[#This Row],[CARD '#]],codex587[],4,FALSE),"")</f>
        <v/>
      </c>
      <c r="BL42" s="46">
        <f>VLOOKUP(BK42,PointsTable[],2,FALSE)</f>
        <v>0</v>
      </c>
      <c r="BM42" s="46">
        <f>IFERROR(VLOOKUP(AthleteTable[[#This Row],[CARD '#]],codex588[],5,FALSE),"")</f>
        <v>73</v>
      </c>
      <c r="BN42" s="46">
        <f>IFERROR(VLOOKUP(AthleteTable[[#This Row],[CARD '#]],codex588[],4,FALSE),"")</f>
        <v>29</v>
      </c>
      <c r="BO42" s="46">
        <f>VLOOKUP(BN42,PointsTable[],2,FALSE)</f>
        <v>2</v>
      </c>
      <c r="BP42" s="46">
        <f>IFERROR(VLOOKUP(AthleteTable[[#This Row],[CARD '#]],codex589[],5,FALSE),"")</f>
        <v>62</v>
      </c>
      <c r="BQ42" s="46">
        <f>IFERROR(VLOOKUP(AthleteTable[[#This Row],[CARD '#]],codex589[],4,FALSE),"")</f>
        <v>27</v>
      </c>
      <c r="BR42" s="46">
        <f>VLOOKUP(BQ42,PointsTable[],2,FALSE)</f>
        <v>4</v>
      </c>
      <c r="BS42" s="2">
        <f>IFERROR(VLOOKUP(AthleteTable[[#This Row],[CARD '#]],codex590[],5,FALSE),"")</f>
        <v>35</v>
      </c>
      <c r="BT42" s="2">
        <f>IFERROR(VLOOKUP(AthleteTable[[#This Row],[CARD '#]],codex590[],4,FALSE),"")</f>
        <v>27</v>
      </c>
      <c r="BU42" s="2">
        <f>VLOOKUP(BT42,PointsTable[],2,FALSE)</f>
        <v>4</v>
      </c>
      <c r="BV42" s="2">
        <f>IFERROR(VLOOKUP(AthleteTable[[#This Row],[CARD '#]],codex591[],5,FALSE),"")</f>
        <v>43</v>
      </c>
      <c r="BW42" s="2">
        <f>IFERROR(VLOOKUP(AthleteTable[[#This Row],[CARD '#]],codex591[],4,FALSE),"")</f>
        <v>31</v>
      </c>
      <c r="BX42" s="2">
        <f>VLOOKUP(BW42,PointsTable[],2,FALSE)</f>
        <v>0</v>
      </c>
    </row>
    <row r="43" spans="1:76" s="2" customFormat="1" ht="14.45" customHeight="1" x14ac:dyDescent="0.25">
      <c r="A43" s="2">
        <v>39</v>
      </c>
      <c r="B43">
        <v>104599</v>
      </c>
      <c r="C43" t="s">
        <v>984</v>
      </c>
      <c r="D43" t="s">
        <v>985</v>
      </c>
      <c r="E43" t="s">
        <v>899</v>
      </c>
      <c r="F43">
        <v>1998</v>
      </c>
      <c r="G43" s="40">
        <f>SUM(J43,M43,P43,S43,V43,Y43,AB43,AE43,AH43,AK43,AN43,AQ43,AT43,AW43,AZ43,BC43,BF43,BI43,BL43,BO43,BR43,BU43,BX43)</f>
        <v>81</v>
      </c>
      <c r="H43" s="1">
        <f>IFERROR(VLOOKUP(AthleteTable[[#This Row],[CARD '#]],codex466[],5,FALSE),"")</f>
        <v>23</v>
      </c>
      <c r="I43" s="1">
        <f>IFERROR(VLOOKUP(AthleteTable[[#This Row],[CARD '#]],codex466[],4,FALSE),"")</f>
        <v>11</v>
      </c>
      <c r="J43" s="1">
        <f>VLOOKUP(I43,PointsTable[],2,FALSE)</f>
        <v>24</v>
      </c>
      <c r="K43" s="1">
        <f>IFERROR(VLOOKUP(AthleteTable[[#This Row],[CARD '#]],codex467[],5,FALSE),"")</f>
        <v>0</v>
      </c>
      <c r="L43" s="1">
        <f>IFERROR(VLOOKUP(AthleteTable[[#This Row],[CARD '#]],codex467[],4,FALSE),"")</f>
        <v>0</v>
      </c>
      <c r="M43" s="1">
        <f>VLOOKUP(L43,PointsTable[],2,FALSE)</f>
        <v>0</v>
      </c>
      <c r="N43" s="1" t="str">
        <f>IFERROR(VLOOKUP(AthleteTable[[#This Row],[CARD '#]],codex481[],5,FALSE),"")</f>
        <v/>
      </c>
      <c r="O43" s="1">
        <f>IFERROR(VLOOKUP(AthleteTable[[#This Row],[CARD '#]],codex481[],4,FALSE),"")</f>
        <v>0</v>
      </c>
      <c r="P43" s="1">
        <f>VLOOKUP(O43,PointsTable[],2,FALSE)</f>
        <v>0</v>
      </c>
      <c r="Q43" s="1" t="str">
        <f>IFERROR(VLOOKUP(AthleteTable[[#This Row],[CARD '#]],codex482[],5,FALSE),"")</f>
        <v/>
      </c>
      <c r="R43" s="1">
        <f>IFERROR(VLOOKUP(AthleteTable[[#This Row],[CARD '#]],codex482[],4,FALSE),"")</f>
        <v>0</v>
      </c>
      <c r="S43" s="1">
        <f>VLOOKUP(R43,PointsTable[],2,FALSE)</f>
        <v>0</v>
      </c>
      <c r="T43" s="1" t="str">
        <f>IFERROR(VLOOKUP(AthleteTable[[#This Row],[CARD '#]],codex483[],5,FALSE),"")</f>
        <v/>
      </c>
      <c r="U43" s="1">
        <f>IFERROR(VLOOKUP(AthleteTable[[#This Row],[CARD '#]],codex483[],4,FALSE),"")</f>
        <v>0</v>
      </c>
      <c r="V43" s="1">
        <f>VLOOKUP(U43,PointsTable[],2,FALSE)</f>
        <v>0</v>
      </c>
      <c r="W43" s="1" t="str">
        <f>IFERROR(VLOOKUP(AthleteTable[[#This Row],[CARD '#]],codex484[],5,FALSE),"")</f>
        <v/>
      </c>
      <c r="X43" s="1">
        <f>IFERROR(VLOOKUP(AthleteTable[[#This Row],[CARD '#]],codex484[],4,FALSE),"")</f>
        <v>0</v>
      </c>
      <c r="Y43" s="1">
        <f>VLOOKUP(X43,PointsTable[],2,FALSE)</f>
        <v>0</v>
      </c>
      <c r="Z43" s="2">
        <f>IFERROR(VLOOKUP(AthleteTable[[#This Row],[CARD '#]],codex511[],5,FALSE),"")</f>
        <v>0</v>
      </c>
      <c r="AA43" s="2">
        <f>IFERROR(VLOOKUP(AthleteTable[[#This Row],[CARD '#]],codex511[],4,FALSE),"")</f>
        <v>0</v>
      </c>
      <c r="AB43" s="2">
        <f>VLOOKUP(AA43,PointsTable[],2,FALSE)</f>
        <v>0</v>
      </c>
      <c r="AC43" s="1">
        <f>IFERROR(VLOOKUP(AthleteTable[[#This Row],[CARD '#]],codex512[],5,FALSE),"")</f>
        <v>0</v>
      </c>
      <c r="AD43" s="1">
        <f>IFERROR(VLOOKUP(AthleteTable[[#This Row],[CARD '#]],codex512[],4,FALSE),"")</f>
        <v>0</v>
      </c>
      <c r="AE43" s="1">
        <f>VLOOKUP(AD43,PointsTable[],2,FALSE)</f>
        <v>0</v>
      </c>
      <c r="AF43" s="1" t="str">
        <f>IFERROR(VLOOKUP(AthleteTable[[#This Row],[CARD '#]],codex515[],5,FALSE),"")</f>
        <v/>
      </c>
      <c r="AG43" s="1" t="str">
        <f>IFERROR(VLOOKUP(AthleteTable[[#This Row],[CARD '#]],codex515[],4,FALSE),"")</f>
        <v/>
      </c>
      <c r="AH43" s="1">
        <f>VLOOKUP(AG43,PointsTable[],2,FALSE)</f>
        <v>0</v>
      </c>
      <c r="AI43" s="2" t="str">
        <f>IFERROR(VLOOKUP(AthleteTable[[#This Row],[CARD '#]],codex518[],5,FALSE),"")</f>
        <v/>
      </c>
      <c r="AJ43" s="2" t="str">
        <f>IFERROR(VLOOKUP(AthleteTable[[#This Row],[CARD '#]],codex518[],4,FALSE),"")</f>
        <v/>
      </c>
      <c r="AK43" s="2">
        <f>VLOOKUP(AJ43,PointsTable[],2,FALSE)</f>
        <v>0</v>
      </c>
      <c r="AL43" s="2" t="str">
        <f>IFERROR(VLOOKUP(AthleteTable[[#This Row],[CARD '#]],codex519[],5,FALSE),"")</f>
        <v/>
      </c>
      <c r="AM43" s="2" t="str">
        <f>IFERROR(VLOOKUP(AthleteTable[[#This Row],[CARD '#]],codex519[],4,FALSE),"")</f>
        <v/>
      </c>
      <c r="AN43" s="2">
        <f>VLOOKUP(AM43,PointsTable[],2,FALSE)</f>
        <v>0</v>
      </c>
      <c r="AO43" s="2">
        <f>IFERROR(VLOOKUP(AthleteTable[[#This Row],[CARD '#]],codex554[],5,FALSE),"")</f>
        <v>0</v>
      </c>
      <c r="AP43" s="2">
        <f>IFERROR(VLOOKUP(AthleteTable[[#This Row],[CARD '#]],codex554[],4,FALSE),"")</f>
        <v>0</v>
      </c>
      <c r="AQ43" s="2">
        <f>VLOOKUP(AP43,PointsTable[],2,FALSE)</f>
        <v>0</v>
      </c>
      <c r="AR43" s="2">
        <f>IFERROR(VLOOKUP(AthleteTable[[#This Row],[CARD '#]],codex557[],5,FALSE),"")</f>
        <v>0</v>
      </c>
      <c r="AS43" s="2">
        <f>IFERROR(VLOOKUP(AthleteTable[[#This Row],[CARD '#]],codex557[],4,FALSE),"")</f>
        <v>0</v>
      </c>
      <c r="AT43" s="2">
        <f>VLOOKUP(AS43,PointsTable[],2,FALSE)</f>
        <v>0</v>
      </c>
      <c r="AU43" s="2">
        <f>IFERROR(VLOOKUP(AthleteTable[[#This Row],[CARD '#]],codex558[],5,FALSE),"")</f>
        <v>0</v>
      </c>
      <c r="AV43" s="2">
        <f>IFERROR(VLOOKUP(AthleteTable[[#This Row],[CARD '#]],codex558[],4,FALSE),"")</f>
        <v>0</v>
      </c>
      <c r="AW43" s="2">
        <f>VLOOKUP(AV43,PointsTable[],2,FALSE)</f>
        <v>0</v>
      </c>
      <c r="AX43" s="1">
        <f>IFERROR(VLOOKUP(AthleteTable[[#This Row],[CARD '#]],codex559[],5,FALSE),"")</f>
        <v>39</v>
      </c>
      <c r="AY43" s="1">
        <f>IFERROR(VLOOKUP(AthleteTable[[#This Row],[CARD '#]],codex559[],4,FALSE),"")</f>
        <v>17</v>
      </c>
      <c r="AZ43" s="1">
        <f>VLOOKUP(AY43,PointsTable[],2,FALSE)</f>
        <v>14</v>
      </c>
      <c r="BA43" s="1">
        <f>IFERROR(VLOOKUP(AthleteTable[[#This Row],[CARD '#]],codex584[],5,FALSE),"")</f>
        <v>18</v>
      </c>
      <c r="BB43" s="1">
        <f>IFERROR(VLOOKUP(AthleteTable[[#This Row],[CARD '#]],codex584[],4,FALSE),"")</f>
        <v>8</v>
      </c>
      <c r="BC43" s="1">
        <f>VLOOKUP(BB43,PointsTable[],2,FALSE)</f>
        <v>32</v>
      </c>
      <c r="BD43" s="46">
        <f>IFERROR(VLOOKUP(AthleteTable[[#This Row],[CARD '#]],codex585[],5,FALSE),"")</f>
        <v>0</v>
      </c>
      <c r="BE43" s="46">
        <f>IFERROR(VLOOKUP(AthleteTable[[#This Row],[CARD '#]],codex585[],4,FALSE),"")</f>
        <v>0</v>
      </c>
      <c r="BF43" s="46">
        <f>VLOOKUP(BE43,PointsTable[],2,FALSE)</f>
        <v>0</v>
      </c>
      <c r="BG43" s="46" t="str">
        <f>IFERROR(VLOOKUP(AthleteTable[[#This Row],[CARD '#]],codex586[],5,FALSE),"")</f>
        <v/>
      </c>
      <c r="BH43" s="46" t="str">
        <f>IFERROR(VLOOKUP(AthleteTable[[#This Row],[CARD '#]],codex586[],4,FALSE),"")</f>
        <v/>
      </c>
      <c r="BI43" s="46">
        <f>VLOOKUP(BH43,PointsTable[],2,FALSE)</f>
        <v>0</v>
      </c>
      <c r="BJ43" s="42" t="str">
        <f>IFERROR(VLOOKUP(AthleteTable[[#This Row],[CARD '#]],codex587[],5,FALSE),"")</f>
        <v/>
      </c>
      <c r="BK43" s="42" t="str">
        <f>IFERROR(VLOOKUP(AthleteTable[[#This Row],[CARD '#]],codex587[],4,FALSE),"")</f>
        <v/>
      </c>
      <c r="BL43" s="42">
        <f>VLOOKUP(BK43,PointsTable[],2,FALSE)</f>
        <v>0</v>
      </c>
      <c r="BM43" s="42">
        <f>IFERROR(VLOOKUP(AthleteTable[[#This Row],[CARD '#]],codex588[],5,FALSE),"")</f>
        <v>55</v>
      </c>
      <c r="BN43" s="42">
        <f>IFERROR(VLOOKUP(AthleteTable[[#This Row],[CARD '#]],codex588[],4,FALSE),"")</f>
        <v>20</v>
      </c>
      <c r="BO43" s="42">
        <f>VLOOKUP(BN43,PointsTable[],2,FALSE)</f>
        <v>11</v>
      </c>
      <c r="BP43" s="42">
        <f>IFERROR(VLOOKUP(AthleteTable[[#This Row],[CARD '#]],codex589[],5,FALSE),"")</f>
        <v>0</v>
      </c>
      <c r="BQ43" s="42">
        <f>IFERROR(VLOOKUP(AthleteTable[[#This Row],[CARD '#]],codex589[],4,FALSE),"")</f>
        <v>0</v>
      </c>
      <c r="BR43" s="42">
        <f>VLOOKUP(BQ43,PointsTable[],2,FALSE)</f>
        <v>0</v>
      </c>
      <c r="BS43" s="1">
        <f>IFERROR(VLOOKUP(AthleteTable[[#This Row],[CARD '#]],codex590[],5,FALSE),"")</f>
        <v>0</v>
      </c>
      <c r="BT43" s="1">
        <f>IFERROR(VLOOKUP(AthleteTable[[#This Row],[CARD '#]],codex590[],4,FALSE),"")</f>
        <v>0</v>
      </c>
      <c r="BU43" s="1">
        <f>VLOOKUP(BT43,PointsTable[],2,FALSE)</f>
        <v>0</v>
      </c>
      <c r="BV43" s="1" t="str">
        <f>IFERROR(VLOOKUP(AthleteTable[[#This Row],[CARD '#]],codex591[],5,FALSE),"")</f>
        <v/>
      </c>
      <c r="BW43" s="1" t="str">
        <f>IFERROR(VLOOKUP(AthleteTable[[#This Row],[CARD '#]],codex591[],4,FALSE),"")</f>
        <v/>
      </c>
      <c r="BX43" s="1">
        <f>VLOOKUP(BW43,PointsTable[],2,FALSE)</f>
        <v>0</v>
      </c>
    </row>
    <row r="44" spans="1:76" x14ac:dyDescent="0.25">
      <c r="A44" s="2">
        <v>40</v>
      </c>
      <c r="B44" s="3">
        <v>104470</v>
      </c>
      <c r="C44" s="3" t="s">
        <v>935</v>
      </c>
      <c r="D44" s="3" t="s">
        <v>978</v>
      </c>
      <c r="E44" s="3" t="s">
        <v>899</v>
      </c>
      <c r="F44" s="3">
        <v>1997</v>
      </c>
      <c r="G44" s="40">
        <f>SUM(J44,M44,P44,S44,V44,Y44,AB44,AE44,AH44,AK44,AN44,AQ44,AT44,AW44,AZ44,BC44,BF44,BI44,BL44,BO44,BR44,BU44,BX44)</f>
        <v>78</v>
      </c>
      <c r="H44" s="1">
        <f>IFERROR(VLOOKUP(AthleteTable[[#This Row],[CARD '#]],codex466[],5,FALSE),"")</f>
        <v>30</v>
      </c>
      <c r="I44" s="1">
        <f>IFERROR(VLOOKUP(AthleteTable[[#This Row],[CARD '#]],codex466[],4,FALSE),"")</f>
        <v>16</v>
      </c>
      <c r="J44" s="1">
        <f>VLOOKUP(I44,PointsTable[],2,FALSE)</f>
        <v>15</v>
      </c>
      <c r="K44" s="1">
        <f>IFERROR(VLOOKUP(AthleteTable[[#This Row],[CARD '#]],codex467[],5,FALSE),"")</f>
        <v>0</v>
      </c>
      <c r="L44" s="1">
        <f>IFERROR(VLOOKUP(AthleteTable[[#This Row],[CARD '#]],codex467[],4,FALSE),"")</f>
        <v>0</v>
      </c>
      <c r="M44" s="1">
        <f>VLOOKUP(L44,PointsTable[],2,FALSE)</f>
        <v>0</v>
      </c>
      <c r="N44" s="1" t="str">
        <f>IFERROR(VLOOKUP(AthleteTable[[#This Row],[CARD '#]],codex481[],5,FALSE),"")</f>
        <v/>
      </c>
      <c r="O44" s="1">
        <f>IFERROR(VLOOKUP(AthleteTable[[#This Row],[CARD '#]],codex481[],4,FALSE),"")</f>
        <v>0</v>
      </c>
      <c r="P44" s="1">
        <f>VLOOKUP(O44,PointsTable[],2,FALSE)</f>
        <v>0</v>
      </c>
      <c r="Q44" s="1" t="str">
        <f>IFERROR(VLOOKUP(AthleteTable[[#This Row],[CARD '#]],codex482[],5,FALSE),"")</f>
        <v/>
      </c>
      <c r="R44" s="1">
        <f>IFERROR(VLOOKUP(AthleteTable[[#This Row],[CARD '#]],codex482[],4,FALSE),"")</f>
        <v>0</v>
      </c>
      <c r="S44" s="1">
        <f>VLOOKUP(R44,PointsTable[],2,FALSE)</f>
        <v>0</v>
      </c>
      <c r="T44" s="1">
        <f>IFERROR(VLOOKUP(AthleteTable[[#This Row],[CARD '#]],codex483[],5,FALSE),"")</f>
        <v>60</v>
      </c>
      <c r="U44" s="1">
        <f>IFERROR(VLOOKUP(AthleteTable[[#This Row],[CARD '#]],codex483[],4,FALSE),"")</f>
        <v>23</v>
      </c>
      <c r="V44" s="1">
        <f>VLOOKUP(U44,PointsTable[],2,FALSE)</f>
        <v>8</v>
      </c>
      <c r="W44" s="1" t="str">
        <f>IFERROR(VLOOKUP(AthleteTable[[#This Row],[CARD '#]],codex484[],5,FALSE),"")</f>
        <v/>
      </c>
      <c r="X44" s="1">
        <f>IFERROR(VLOOKUP(AthleteTable[[#This Row],[CARD '#]],codex484[],4,FALSE),"")</f>
        <v>0</v>
      </c>
      <c r="Y44" s="1">
        <f>VLOOKUP(X44,PointsTable[],2,FALSE)</f>
        <v>0</v>
      </c>
      <c r="Z44" s="2">
        <f>IFERROR(VLOOKUP(AthleteTable[[#This Row],[CARD '#]],codex511[],5,FALSE),"")</f>
        <v>0</v>
      </c>
      <c r="AA44" s="2">
        <f>IFERROR(VLOOKUP(AthleteTable[[#This Row],[CARD '#]],codex511[],4,FALSE),"")</f>
        <v>0</v>
      </c>
      <c r="AB44" s="2">
        <f>VLOOKUP(AA44,PointsTable[],2,FALSE)</f>
        <v>0</v>
      </c>
      <c r="AC44" s="1">
        <f>IFERROR(VLOOKUP(AthleteTable[[#This Row],[CARD '#]],codex512[],5,FALSE),"")</f>
        <v>0</v>
      </c>
      <c r="AD44" s="1">
        <f>IFERROR(VLOOKUP(AthleteTable[[#This Row],[CARD '#]],codex512[],4,FALSE),"")</f>
        <v>0</v>
      </c>
      <c r="AE44" s="1">
        <f>VLOOKUP(AD44,PointsTable[],2,FALSE)</f>
        <v>0</v>
      </c>
      <c r="AF44" s="1" t="str">
        <f>IFERROR(VLOOKUP(AthleteTable[[#This Row],[CARD '#]],codex515[],5,FALSE),"")</f>
        <v/>
      </c>
      <c r="AG44" s="1" t="str">
        <f>IFERROR(VLOOKUP(AthleteTable[[#This Row],[CARD '#]],codex515[],4,FALSE),"")</f>
        <v/>
      </c>
      <c r="AH44" s="1">
        <f>VLOOKUP(AG44,PointsTable[],2,FALSE)</f>
        <v>0</v>
      </c>
      <c r="AI44" s="2" t="str">
        <f>IFERROR(VLOOKUP(AthleteTable[[#This Row],[CARD '#]],codex518[],5,FALSE),"")</f>
        <v/>
      </c>
      <c r="AJ44" s="2" t="str">
        <f>IFERROR(VLOOKUP(AthleteTable[[#This Row],[CARD '#]],codex518[],4,FALSE),"")</f>
        <v/>
      </c>
      <c r="AK44" s="2">
        <f>VLOOKUP(AJ44,PointsTable[],2,FALSE)</f>
        <v>0</v>
      </c>
      <c r="AL44" s="2" t="str">
        <f>IFERROR(VLOOKUP(AthleteTable[[#This Row],[CARD '#]],codex519[],5,FALSE),"")</f>
        <v/>
      </c>
      <c r="AM44" s="2" t="str">
        <f>IFERROR(VLOOKUP(AthleteTable[[#This Row],[CARD '#]],codex519[],4,FALSE),"")</f>
        <v/>
      </c>
      <c r="AN44" s="2">
        <f>VLOOKUP(AM44,PointsTable[],2,FALSE)</f>
        <v>0</v>
      </c>
      <c r="AO44" s="2" t="str">
        <f>IFERROR(VLOOKUP(AthleteTable[[#This Row],[CARD '#]],codex554[],5,FALSE),"")</f>
        <v/>
      </c>
      <c r="AP44" s="2">
        <f>IFERROR(VLOOKUP(AthleteTable[[#This Row],[CARD '#]],codex554[],4,FALSE),"")</f>
        <v>0</v>
      </c>
      <c r="AQ44" s="2">
        <f>VLOOKUP(AP44,PointsTable[],2,FALSE)</f>
        <v>0</v>
      </c>
      <c r="AR44" s="2">
        <f>IFERROR(VLOOKUP(AthleteTable[[#This Row],[CARD '#]],codex557[],5,FALSE),"")</f>
        <v>0</v>
      </c>
      <c r="AS44" s="2">
        <f>IFERROR(VLOOKUP(AthleteTable[[#This Row],[CARD '#]],codex557[],4,FALSE),"")</f>
        <v>0</v>
      </c>
      <c r="AT44" s="2">
        <f>VLOOKUP(AS44,PointsTable[],2,FALSE)</f>
        <v>0</v>
      </c>
      <c r="AU44" s="2">
        <f>IFERROR(VLOOKUP(AthleteTable[[#This Row],[CARD '#]],codex558[],5,FALSE),"")</f>
        <v>42</v>
      </c>
      <c r="AV44" s="2">
        <f>IFERROR(VLOOKUP(AthleteTable[[#This Row],[CARD '#]],codex558[],4,FALSE),"")</f>
        <v>19</v>
      </c>
      <c r="AW44" s="2">
        <f>VLOOKUP(AV44,PointsTable[],2,FALSE)</f>
        <v>12</v>
      </c>
      <c r="AX44" s="1">
        <f>IFERROR(VLOOKUP(AthleteTable[[#This Row],[CARD '#]],codex559[],5,FALSE),"")</f>
        <v>35</v>
      </c>
      <c r="AY44" s="1">
        <f>IFERROR(VLOOKUP(AthleteTable[[#This Row],[CARD '#]],codex559[],4,FALSE),"")</f>
        <v>15</v>
      </c>
      <c r="AZ44" s="1">
        <f>VLOOKUP(AY44,PointsTable[],2,FALSE)</f>
        <v>16</v>
      </c>
      <c r="BA44" s="1">
        <f>IFERROR(VLOOKUP(AthleteTable[[#This Row],[CARD '#]],codex584[],5,FALSE),"")</f>
        <v>0</v>
      </c>
      <c r="BB44" s="1">
        <f>IFERROR(VLOOKUP(AthleteTable[[#This Row],[CARD '#]],codex584[],4,FALSE),"")</f>
        <v>0</v>
      </c>
      <c r="BC44" s="1">
        <f>VLOOKUP(BB44,PointsTable[],2,FALSE)</f>
        <v>0</v>
      </c>
      <c r="BD44" s="46">
        <f>IFERROR(VLOOKUP(AthleteTable[[#This Row],[CARD '#]],codex585[],5,FALSE),"")</f>
        <v>0</v>
      </c>
      <c r="BE44" s="46">
        <f>IFERROR(VLOOKUP(AthleteTable[[#This Row],[CARD '#]],codex585[],4,FALSE),"")</f>
        <v>0</v>
      </c>
      <c r="BF44" s="46">
        <f>VLOOKUP(BE44,PointsTable[],2,FALSE)</f>
        <v>0</v>
      </c>
      <c r="BG44" s="46" t="str">
        <f>IFERROR(VLOOKUP(AthleteTable[[#This Row],[CARD '#]],codex586[],5,FALSE),"")</f>
        <v/>
      </c>
      <c r="BH44" s="46" t="str">
        <f>IFERROR(VLOOKUP(AthleteTable[[#This Row],[CARD '#]],codex586[],4,FALSE),"")</f>
        <v/>
      </c>
      <c r="BI44" s="46">
        <f>VLOOKUP(BH44,PointsTable[],2,FALSE)</f>
        <v>0</v>
      </c>
      <c r="BJ44" s="42" t="str">
        <f>IFERROR(VLOOKUP(AthleteTable[[#This Row],[CARD '#]],codex587[],5,FALSE),"")</f>
        <v/>
      </c>
      <c r="BK44" s="42" t="str">
        <f>IFERROR(VLOOKUP(AthleteTable[[#This Row],[CARD '#]],codex587[],4,FALSE),"")</f>
        <v/>
      </c>
      <c r="BL44" s="42">
        <f>VLOOKUP(BK44,PointsTable[],2,FALSE)</f>
        <v>0</v>
      </c>
      <c r="BM44" s="42">
        <f>IFERROR(VLOOKUP(AthleteTable[[#This Row],[CARD '#]],codex588[],5,FALSE),"")</f>
        <v>56</v>
      </c>
      <c r="BN44" s="42">
        <f>IFERROR(VLOOKUP(AthleteTable[[#This Row],[CARD '#]],codex588[],4,FALSE),"")</f>
        <v>21</v>
      </c>
      <c r="BO44" s="42">
        <f>VLOOKUP(BN44,PointsTable[],2,FALSE)</f>
        <v>10</v>
      </c>
      <c r="BP44" s="42">
        <f>IFERROR(VLOOKUP(AthleteTable[[#This Row],[CARD '#]],codex589[],5,FALSE),"")</f>
        <v>48</v>
      </c>
      <c r="BQ44" s="42">
        <f>IFERROR(VLOOKUP(AthleteTable[[#This Row],[CARD '#]],codex589[],4,FALSE),"")</f>
        <v>20</v>
      </c>
      <c r="BR44" s="42">
        <f>VLOOKUP(BQ44,PointsTable[],2,FALSE)</f>
        <v>11</v>
      </c>
      <c r="BS44" s="1">
        <f>IFERROR(VLOOKUP(AthleteTable[[#This Row],[CARD '#]],codex590[],5,FALSE),"")</f>
        <v>33</v>
      </c>
      <c r="BT44" s="1">
        <f>IFERROR(VLOOKUP(AthleteTable[[#This Row],[CARD '#]],codex590[],4,FALSE),"")</f>
        <v>25</v>
      </c>
      <c r="BU44" s="1">
        <f>VLOOKUP(BT44,PointsTable[],2,FALSE)</f>
        <v>6</v>
      </c>
      <c r="BV44" s="1">
        <f>IFERROR(VLOOKUP(AthleteTable[[#This Row],[CARD '#]],codex591[],5,FALSE),"")</f>
        <v>0</v>
      </c>
      <c r="BW44" s="1">
        <f>IFERROR(VLOOKUP(AthleteTable[[#This Row],[CARD '#]],codex591[],4,FALSE),"")</f>
        <v>0</v>
      </c>
      <c r="BX44" s="1">
        <f>VLOOKUP(BW44,PointsTable[],2,FALSE)</f>
        <v>0</v>
      </c>
    </row>
    <row r="45" spans="1:76" x14ac:dyDescent="0.25">
      <c r="A45" s="2">
        <v>41</v>
      </c>
      <c r="B45">
        <v>104587</v>
      </c>
      <c r="C45" t="s">
        <v>1002</v>
      </c>
      <c r="D45" t="s">
        <v>1003</v>
      </c>
      <c r="E45" t="s">
        <v>878</v>
      </c>
      <c r="F45">
        <v>1998</v>
      </c>
      <c r="G45" s="40">
        <f>SUM(J45,M45,P45,S45,V45,Y45,AB45,AE45,AH45,AK45,AN45,AQ45,AT45,AW45,AZ45,BC45,BF45,BI45,BL45,BO45,BR45,BU45,BX45)</f>
        <v>76</v>
      </c>
      <c r="H45" s="1">
        <f>IFERROR(VLOOKUP(AthleteTable[[#This Row],[CARD '#]],codex466[],5,FALSE),"")</f>
        <v>33</v>
      </c>
      <c r="I45" s="1">
        <f>IFERROR(VLOOKUP(AthleteTable[[#This Row],[CARD '#]],codex466[],4,FALSE),"")</f>
        <v>19</v>
      </c>
      <c r="J45" s="1">
        <f>VLOOKUP(I45,PointsTable[],2,FALSE)</f>
        <v>12</v>
      </c>
      <c r="K45" s="1">
        <f>IFERROR(VLOOKUP(AthleteTable[[#This Row],[CARD '#]],codex467[],5,FALSE),"")</f>
        <v>0</v>
      </c>
      <c r="L45" s="1">
        <f>IFERROR(VLOOKUP(AthleteTable[[#This Row],[CARD '#]],codex467[],4,FALSE),"")</f>
        <v>0</v>
      </c>
      <c r="M45" s="1">
        <f>VLOOKUP(L45,PointsTable[],2,FALSE)</f>
        <v>0</v>
      </c>
      <c r="N45" s="1" t="str">
        <f>IFERROR(VLOOKUP(AthleteTable[[#This Row],[CARD '#]],codex481[],5,FALSE),"")</f>
        <v/>
      </c>
      <c r="O45" s="1">
        <f>IFERROR(VLOOKUP(AthleteTable[[#This Row],[CARD '#]],codex481[],4,FALSE),"")</f>
        <v>0</v>
      </c>
      <c r="P45" s="1">
        <f>VLOOKUP(O45,PointsTable[],2,FALSE)</f>
        <v>0</v>
      </c>
      <c r="Q45" s="1" t="str">
        <f>IFERROR(VLOOKUP(AthleteTable[[#This Row],[CARD '#]],codex482[],5,FALSE),"")</f>
        <v/>
      </c>
      <c r="R45" s="1">
        <f>IFERROR(VLOOKUP(AthleteTable[[#This Row],[CARD '#]],codex482[],4,FALSE),"")</f>
        <v>0</v>
      </c>
      <c r="S45" s="1">
        <f>VLOOKUP(R45,PointsTable[],2,FALSE)</f>
        <v>0</v>
      </c>
      <c r="T45" s="1">
        <f>IFERROR(VLOOKUP(AthleteTable[[#This Row],[CARD '#]],codex483[],5,FALSE),"")</f>
        <v>67</v>
      </c>
      <c r="U45" s="1">
        <f>IFERROR(VLOOKUP(AthleteTable[[#This Row],[CARD '#]],codex483[],4,FALSE),"")</f>
        <v>28</v>
      </c>
      <c r="V45" s="1">
        <f>VLOOKUP(U45,PointsTable[],2,FALSE)</f>
        <v>3</v>
      </c>
      <c r="W45" s="1">
        <f>IFERROR(VLOOKUP(AthleteTable[[#This Row],[CARD '#]],codex484[],5,FALSE),"")</f>
        <v>63</v>
      </c>
      <c r="X45" s="1">
        <f>IFERROR(VLOOKUP(AthleteTable[[#This Row],[CARD '#]],codex484[],4,FALSE),"")</f>
        <v>25</v>
      </c>
      <c r="Y45" s="1">
        <f>VLOOKUP(X45,PointsTable[],2,FALSE)</f>
        <v>6</v>
      </c>
      <c r="Z45" s="2">
        <f>IFERROR(VLOOKUP(AthleteTable[[#This Row],[CARD '#]],codex511[],5,FALSE),"")</f>
        <v>0</v>
      </c>
      <c r="AA45" s="2">
        <f>IFERROR(VLOOKUP(AthleteTable[[#This Row],[CARD '#]],codex511[],4,FALSE),"")</f>
        <v>0</v>
      </c>
      <c r="AB45" s="2">
        <f>VLOOKUP(AA45,PointsTable[],2,FALSE)</f>
        <v>0</v>
      </c>
      <c r="AC45" s="1">
        <f>IFERROR(VLOOKUP(AthleteTable[[#This Row],[CARD '#]],codex512[],5,FALSE),"")</f>
        <v>32</v>
      </c>
      <c r="AD45" s="1">
        <f>IFERROR(VLOOKUP(AthleteTable[[#This Row],[CARD '#]],codex512[],4,FALSE),"")</f>
        <v>16</v>
      </c>
      <c r="AE45" s="1">
        <f>VLOOKUP(AD45,PointsTable[],2,FALSE)</f>
        <v>15</v>
      </c>
      <c r="AF45" s="1" t="str">
        <f>IFERROR(VLOOKUP(AthleteTable[[#This Row],[CARD '#]],codex515[],5,FALSE),"")</f>
        <v/>
      </c>
      <c r="AG45" s="1" t="str">
        <f>IFERROR(VLOOKUP(AthleteTable[[#This Row],[CARD '#]],codex515[],4,FALSE),"")</f>
        <v/>
      </c>
      <c r="AH45" s="1">
        <f>VLOOKUP(AG45,PointsTable[],2,FALSE)</f>
        <v>0</v>
      </c>
      <c r="AI45" s="2" t="str">
        <f>IFERROR(VLOOKUP(AthleteTable[[#This Row],[CARD '#]],codex518[],5,FALSE),"")</f>
        <v/>
      </c>
      <c r="AJ45" s="2" t="str">
        <f>IFERROR(VLOOKUP(AthleteTable[[#This Row],[CARD '#]],codex518[],4,FALSE),"")</f>
        <v/>
      </c>
      <c r="AK45" s="2">
        <f>VLOOKUP(AJ45,PointsTable[],2,FALSE)</f>
        <v>0</v>
      </c>
      <c r="AL45" s="2" t="str">
        <f>IFERROR(VLOOKUP(AthleteTable[[#This Row],[CARD '#]],codex519[],5,FALSE),"")</f>
        <v/>
      </c>
      <c r="AM45" s="2" t="str">
        <f>IFERROR(VLOOKUP(AthleteTable[[#This Row],[CARD '#]],codex519[],4,FALSE),"")</f>
        <v/>
      </c>
      <c r="AN45" s="2">
        <f>VLOOKUP(AM45,PointsTable[],2,FALSE)</f>
        <v>0</v>
      </c>
      <c r="AO45" s="2">
        <f>IFERROR(VLOOKUP(AthleteTable[[#This Row],[CARD '#]],codex554[],5,FALSE),"")</f>
        <v>0</v>
      </c>
      <c r="AP45" s="2">
        <f>IFERROR(VLOOKUP(AthleteTable[[#This Row],[CARD '#]],codex554[],4,FALSE),"")</f>
        <v>0</v>
      </c>
      <c r="AQ45" s="2">
        <f>VLOOKUP(AP45,PointsTable[],2,FALSE)</f>
        <v>0</v>
      </c>
      <c r="AR45" s="2">
        <f>IFERROR(VLOOKUP(AthleteTable[[#This Row],[CARD '#]],codex557[],5,FALSE),"")</f>
        <v>0</v>
      </c>
      <c r="AS45" s="2">
        <f>IFERROR(VLOOKUP(AthleteTable[[#This Row],[CARD '#]],codex557[],4,FALSE),"")</f>
        <v>0</v>
      </c>
      <c r="AT45" s="2">
        <f>VLOOKUP(AS45,PointsTable[],2,FALSE)</f>
        <v>0</v>
      </c>
      <c r="AU45" s="2">
        <f>IFERROR(VLOOKUP(AthleteTable[[#This Row],[CARD '#]],codex558[],5,FALSE),"")</f>
        <v>38</v>
      </c>
      <c r="AV45" s="2">
        <f>IFERROR(VLOOKUP(AthleteTable[[#This Row],[CARD '#]],codex558[],4,FALSE),"")</f>
        <v>17</v>
      </c>
      <c r="AW45" s="2">
        <f>VLOOKUP(AV45,PointsTable[],2,FALSE)</f>
        <v>14</v>
      </c>
      <c r="AX45" s="1">
        <f>IFERROR(VLOOKUP(AthleteTable[[#This Row],[CARD '#]],codex559[],5,FALSE),"")</f>
        <v>40</v>
      </c>
      <c r="AY45" s="1">
        <f>IFERROR(VLOOKUP(AthleteTable[[#This Row],[CARD '#]],codex559[],4,FALSE),"")</f>
        <v>18</v>
      </c>
      <c r="AZ45" s="1">
        <f>VLOOKUP(AY45,PointsTable[],2,FALSE)</f>
        <v>13</v>
      </c>
      <c r="BA45" s="1">
        <f>IFERROR(VLOOKUP(AthleteTable[[#This Row],[CARD '#]],codex584[],5,FALSE),"")</f>
        <v>0</v>
      </c>
      <c r="BB45" s="1">
        <f>IFERROR(VLOOKUP(AthleteTable[[#This Row],[CARD '#]],codex584[],4,FALSE),"")</f>
        <v>0</v>
      </c>
      <c r="BC45" s="1">
        <f>VLOOKUP(BB45,PointsTable[],2,FALSE)</f>
        <v>0</v>
      </c>
      <c r="BD45" s="46">
        <f>IFERROR(VLOOKUP(AthleteTable[[#This Row],[CARD '#]],codex585[],5,FALSE),"")</f>
        <v>0</v>
      </c>
      <c r="BE45" s="46">
        <f>IFERROR(VLOOKUP(AthleteTable[[#This Row],[CARD '#]],codex585[],4,FALSE),"")</f>
        <v>0</v>
      </c>
      <c r="BF45" s="46">
        <f>VLOOKUP(BE45,PointsTable[],2,FALSE)</f>
        <v>0</v>
      </c>
      <c r="BG45" s="46" t="str">
        <f>IFERROR(VLOOKUP(AthleteTable[[#This Row],[CARD '#]],codex586[],5,FALSE),"")</f>
        <v/>
      </c>
      <c r="BH45" s="46" t="str">
        <f>IFERROR(VLOOKUP(AthleteTable[[#This Row],[CARD '#]],codex586[],4,FALSE),"")</f>
        <v/>
      </c>
      <c r="BI45" s="46">
        <f>VLOOKUP(BH45,PointsTable[],2,FALSE)</f>
        <v>0</v>
      </c>
      <c r="BJ45" s="42" t="str">
        <f>IFERROR(VLOOKUP(AthleteTable[[#This Row],[CARD '#]],codex587[],5,FALSE),"")</f>
        <v/>
      </c>
      <c r="BK45" s="42" t="str">
        <f>IFERROR(VLOOKUP(AthleteTable[[#This Row],[CARD '#]],codex587[],4,FALSE),"")</f>
        <v/>
      </c>
      <c r="BL45" s="42">
        <f>VLOOKUP(BK45,PointsTable[],2,FALSE)</f>
        <v>0</v>
      </c>
      <c r="BM45" s="42">
        <f>IFERROR(VLOOKUP(AthleteTable[[#This Row],[CARD '#]],codex588[],5,FALSE),"")</f>
        <v>52</v>
      </c>
      <c r="BN45" s="42">
        <f>IFERROR(VLOOKUP(AthleteTable[[#This Row],[CARD '#]],codex588[],4,FALSE),"")</f>
        <v>19</v>
      </c>
      <c r="BO45" s="42">
        <f>VLOOKUP(BN45,PointsTable[],2,FALSE)</f>
        <v>12</v>
      </c>
      <c r="BP45" s="42">
        <f>IFERROR(VLOOKUP(AthleteTable[[#This Row],[CARD '#]],codex589[],5,FALSE),"")</f>
        <v>0</v>
      </c>
      <c r="BQ45" s="42">
        <f>IFERROR(VLOOKUP(AthleteTable[[#This Row],[CARD '#]],codex589[],4,FALSE),"")</f>
        <v>0</v>
      </c>
      <c r="BR45" s="42">
        <f>VLOOKUP(BQ45,PointsTable[],2,FALSE)</f>
        <v>0</v>
      </c>
      <c r="BS45" s="1">
        <f>IFERROR(VLOOKUP(AthleteTable[[#This Row],[CARD '#]],codex590[],5,FALSE),"")</f>
        <v>0</v>
      </c>
      <c r="BT45" s="1">
        <f>IFERROR(VLOOKUP(AthleteTable[[#This Row],[CARD '#]],codex590[],4,FALSE),"")</f>
        <v>0</v>
      </c>
      <c r="BU45" s="1">
        <f>VLOOKUP(BT45,PointsTable[],2,FALSE)</f>
        <v>0</v>
      </c>
      <c r="BV45" s="1">
        <f>IFERROR(VLOOKUP(AthleteTable[[#This Row],[CARD '#]],codex591[],5,FALSE),"")</f>
        <v>42</v>
      </c>
      <c r="BW45" s="1">
        <f>IFERROR(VLOOKUP(AthleteTable[[#This Row],[CARD '#]],codex591[],4,FALSE),"")</f>
        <v>30</v>
      </c>
      <c r="BX45" s="1">
        <f>VLOOKUP(BW45,PointsTable[],2,FALSE)</f>
        <v>1</v>
      </c>
    </row>
    <row r="46" spans="1:76" x14ac:dyDescent="0.25">
      <c r="A46" s="2">
        <v>42</v>
      </c>
      <c r="B46" s="3">
        <v>104461</v>
      </c>
      <c r="C46" s="3" t="s">
        <v>911</v>
      </c>
      <c r="D46" s="3" t="s">
        <v>912</v>
      </c>
      <c r="E46" s="3" t="s">
        <v>878</v>
      </c>
      <c r="F46" s="3">
        <v>1997</v>
      </c>
      <c r="G46" s="39">
        <f>SUM(J46,M46,P46,S46,V46,Y46,AB46,AE46,AH46,AK46,AN46,AQ46,AT46,AW46,AZ46,BC46,BF46,BI46,BL46,BO46,BR46,BU46,BX46)</f>
        <v>73</v>
      </c>
      <c r="H46" s="2">
        <f>IFERROR(VLOOKUP(AthleteTable[[#This Row],[CARD '#]],codex466[],5,FALSE),"")</f>
        <v>42</v>
      </c>
      <c r="I46" s="2">
        <f>IFERROR(VLOOKUP(AthleteTable[[#This Row],[CARD '#]],codex466[],4,FALSE),"")</f>
        <v>27</v>
      </c>
      <c r="J46" s="2">
        <f>VLOOKUP(I46,PointsTable[],2,FALSE)</f>
        <v>4</v>
      </c>
      <c r="K46" s="2">
        <f>IFERROR(VLOOKUP(AthleteTable[[#This Row],[CARD '#]],codex467[],5,FALSE),"")</f>
        <v>0</v>
      </c>
      <c r="L46" s="2">
        <f>IFERROR(VLOOKUP(AthleteTable[[#This Row],[CARD '#]],codex467[],4,FALSE),"")</f>
        <v>0</v>
      </c>
      <c r="M46" s="2">
        <f>VLOOKUP(L46,PointsTable[],2,FALSE)</f>
        <v>0</v>
      </c>
      <c r="N46" s="2">
        <f>IFERROR(VLOOKUP(AthleteTable[[#This Row],[CARD '#]],codex481[],5,FALSE),"")</f>
        <v>0</v>
      </c>
      <c r="O46" s="2">
        <f>IFERROR(VLOOKUP(AthleteTable[[#This Row],[CARD '#]],codex481[],4,FALSE),"")</f>
        <v>0</v>
      </c>
      <c r="P46" s="2">
        <f>VLOOKUP(O46,PointsTable[],2,FALSE)</f>
        <v>0</v>
      </c>
      <c r="Q46" s="2" t="str">
        <f>IFERROR(VLOOKUP(AthleteTable[[#This Row],[CARD '#]],codex482[],5,FALSE),"")</f>
        <v/>
      </c>
      <c r="R46" s="2">
        <f>IFERROR(VLOOKUP(AthleteTable[[#This Row],[CARD '#]],codex482[],4,FALSE),"")</f>
        <v>0</v>
      </c>
      <c r="S46" s="2">
        <f>VLOOKUP(R46,PointsTable[],2,FALSE)</f>
        <v>0</v>
      </c>
      <c r="T46" s="2">
        <f>IFERROR(VLOOKUP(AthleteTable[[#This Row],[CARD '#]],codex483[],5,FALSE),"")</f>
        <v>71</v>
      </c>
      <c r="U46" s="2">
        <f>IFERROR(VLOOKUP(AthleteTable[[#This Row],[CARD '#]],codex483[],4,FALSE),"")</f>
        <v>31</v>
      </c>
      <c r="V46" s="2">
        <f>VLOOKUP(U46,PointsTable[],2,FALSE)</f>
        <v>0</v>
      </c>
      <c r="W46" s="2" t="str">
        <f>IFERROR(VLOOKUP(AthleteTable[[#This Row],[CARD '#]],codex484[],5,FALSE),"")</f>
        <v/>
      </c>
      <c r="X46" s="2">
        <f>IFERROR(VLOOKUP(AthleteTable[[#This Row],[CARD '#]],codex484[],4,FALSE),"")</f>
        <v>0</v>
      </c>
      <c r="Y46" s="2">
        <f>VLOOKUP(X46,PointsTable[],2,FALSE)</f>
        <v>0</v>
      </c>
      <c r="Z46" s="2">
        <f>IFERROR(VLOOKUP(AthleteTable[[#This Row],[CARD '#]],codex511[],5,FALSE),"")</f>
        <v>0</v>
      </c>
      <c r="AA46" s="2">
        <f>IFERROR(VLOOKUP(AthleteTable[[#This Row],[CARD '#]],codex511[],4,FALSE),"")</f>
        <v>0</v>
      </c>
      <c r="AB46" s="2">
        <f>VLOOKUP(AA46,PointsTable[],2,FALSE)</f>
        <v>0</v>
      </c>
      <c r="AC46" s="2">
        <f>IFERROR(VLOOKUP(AthleteTable[[#This Row],[CARD '#]],codex512[],5,FALSE),"")</f>
        <v>0</v>
      </c>
      <c r="AD46" s="2">
        <f>IFERROR(VLOOKUP(AthleteTable[[#This Row],[CARD '#]],codex512[],4,FALSE),"")</f>
        <v>0</v>
      </c>
      <c r="AE46" s="2">
        <f>VLOOKUP(AD46,PointsTable[],2,FALSE)</f>
        <v>0</v>
      </c>
      <c r="AF46" s="2" t="str">
        <f>IFERROR(VLOOKUP(AthleteTable[[#This Row],[CARD '#]],codex515[],5,FALSE),"")</f>
        <v/>
      </c>
      <c r="AG46" s="2" t="str">
        <f>IFERROR(VLOOKUP(AthleteTable[[#This Row],[CARD '#]],codex515[],4,FALSE),"")</f>
        <v/>
      </c>
      <c r="AH46" s="2">
        <f>VLOOKUP(AG46,PointsTable[],2,FALSE)</f>
        <v>0</v>
      </c>
      <c r="AI46" s="2" t="str">
        <f>IFERROR(VLOOKUP(AthleteTable[[#This Row],[CARD '#]],codex518[],5,FALSE),"")</f>
        <v/>
      </c>
      <c r="AJ46" s="2" t="str">
        <f>IFERROR(VLOOKUP(AthleteTable[[#This Row],[CARD '#]],codex518[],4,FALSE),"")</f>
        <v/>
      </c>
      <c r="AK46" s="2">
        <f>VLOOKUP(AJ46,PointsTable[],2,FALSE)</f>
        <v>0</v>
      </c>
      <c r="AL46" s="2" t="str">
        <f>IFERROR(VLOOKUP(AthleteTable[[#This Row],[CARD '#]],codex519[],5,FALSE),"")</f>
        <v/>
      </c>
      <c r="AM46" s="2" t="str">
        <f>IFERROR(VLOOKUP(AthleteTable[[#This Row],[CARD '#]],codex519[],4,FALSE),"")</f>
        <v/>
      </c>
      <c r="AN46" s="2">
        <f>VLOOKUP(AM46,PointsTable[],2,FALSE)</f>
        <v>0</v>
      </c>
      <c r="AO46" s="2">
        <f>IFERROR(VLOOKUP(AthleteTable[[#This Row],[CARD '#]],codex554[],5,FALSE),"")</f>
        <v>53</v>
      </c>
      <c r="AP46" s="2">
        <f>IFERROR(VLOOKUP(AthleteTable[[#This Row],[CARD '#]],codex554[],4,FALSE),"")</f>
        <v>24</v>
      </c>
      <c r="AQ46" s="2">
        <f>VLOOKUP(AP46,PointsTable[],2,FALSE)</f>
        <v>7</v>
      </c>
      <c r="AR46" s="2">
        <f>IFERROR(VLOOKUP(AthleteTable[[#This Row],[CARD '#]],codex557[],5,FALSE),"")</f>
        <v>43</v>
      </c>
      <c r="AS46" s="2">
        <f>IFERROR(VLOOKUP(AthleteTable[[#This Row],[CARD '#]],codex557[],4,FALSE),"")</f>
        <v>23</v>
      </c>
      <c r="AT46" s="2">
        <f>VLOOKUP(AS46,PointsTable[],2,FALSE)</f>
        <v>8</v>
      </c>
      <c r="AU46" s="2">
        <f>IFERROR(VLOOKUP(AthleteTable[[#This Row],[CARD '#]],codex558[],5,FALSE),"")</f>
        <v>55</v>
      </c>
      <c r="AV46" s="2">
        <f>IFERROR(VLOOKUP(AthleteTable[[#This Row],[CARD '#]],codex558[],4,FALSE),"")</f>
        <v>24</v>
      </c>
      <c r="AW46" s="2">
        <f>VLOOKUP(AV46,PointsTable[],2,FALSE)</f>
        <v>7</v>
      </c>
      <c r="AX46" s="2">
        <f>IFERROR(VLOOKUP(AthleteTable[[#This Row],[CARD '#]],codex559[],5,FALSE),"")</f>
        <v>0</v>
      </c>
      <c r="AY46" s="2">
        <f>IFERROR(VLOOKUP(AthleteTable[[#This Row],[CARD '#]],codex559[],4,FALSE),"")</f>
        <v>0</v>
      </c>
      <c r="AZ46" s="2">
        <f>VLOOKUP(AY46,PointsTable[],2,FALSE)</f>
        <v>0</v>
      </c>
      <c r="BA46" s="2">
        <f>IFERROR(VLOOKUP(AthleteTable[[#This Row],[CARD '#]],codex584[],5,FALSE),"")</f>
        <v>0</v>
      </c>
      <c r="BB46" s="2">
        <f>IFERROR(VLOOKUP(AthleteTable[[#This Row],[CARD '#]],codex584[],4,FALSE),"")</f>
        <v>0</v>
      </c>
      <c r="BC46" s="2">
        <f>VLOOKUP(BB46,PointsTable[],2,FALSE)</f>
        <v>0</v>
      </c>
      <c r="BD46" s="46">
        <f>IFERROR(VLOOKUP(AthleteTable[[#This Row],[CARD '#]],codex585[],5,FALSE),"")</f>
        <v>17</v>
      </c>
      <c r="BE46" s="46">
        <f>IFERROR(VLOOKUP(AthleteTable[[#This Row],[CARD '#]],codex585[],4,FALSE),"")</f>
        <v>7</v>
      </c>
      <c r="BF46" s="46">
        <f>VLOOKUP(BE46,PointsTable[],2,FALSE)</f>
        <v>36</v>
      </c>
      <c r="BG46" s="46" t="str">
        <f>IFERROR(VLOOKUP(AthleteTable[[#This Row],[CARD '#]],codex586[],5,FALSE),"")</f>
        <v/>
      </c>
      <c r="BH46" s="46" t="str">
        <f>IFERROR(VLOOKUP(AthleteTable[[#This Row],[CARD '#]],codex586[],4,FALSE),"")</f>
        <v/>
      </c>
      <c r="BI46" s="46">
        <f>VLOOKUP(BH46,PointsTable[],2,FALSE)</f>
        <v>0</v>
      </c>
      <c r="BJ46" s="46" t="str">
        <f>IFERROR(VLOOKUP(AthleteTable[[#This Row],[CARD '#]],codex587[],5,FALSE),"")</f>
        <v/>
      </c>
      <c r="BK46" s="46" t="str">
        <f>IFERROR(VLOOKUP(AthleteTable[[#This Row],[CARD '#]],codex587[],4,FALSE),"")</f>
        <v/>
      </c>
      <c r="BL46" s="46">
        <f>VLOOKUP(BK46,PointsTable[],2,FALSE)</f>
        <v>0</v>
      </c>
      <c r="BM46" s="46" t="str">
        <f>IFERROR(VLOOKUP(AthleteTable[[#This Row],[CARD '#]],codex588[],5,FALSE),"")</f>
        <v/>
      </c>
      <c r="BN46" s="46" t="str">
        <f>IFERROR(VLOOKUP(AthleteTable[[#This Row],[CARD '#]],codex588[],4,FALSE),"")</f>
        <v/>
      </c>
      <c r="BO46" s="46">
        <f>VLOOKUP(BN46,PointsTable[],2,FALSE)</f>
        <v>0</v>
      </c>
      <c r="BP46" s="46" t="str">
        <f>IFERROR(VLOOKUP(AthleteTable[[#This Row],[CARD '#]],codex589[],5,FALSE),"")</f>
        <v/>
      </c>
      <c r="BQ46" s="46" t="str">
        <f>IFERROR(VLOOKUP(AthleteTable[[#This Row],[CARD '#]],codex589[],4,FALSE),"")</f>
        <v/>
      </c>
      <c r="BR46" s="46">
        <f>VLOOKUP(BQ46,PointsTable[],2,FALSE)</f>
        <v>0</v>
      </c>
      <c r="BS46" s="2">
        <f>IFERROR(VLOOKUP(AthleteTable[[#This Row],[CARD '#]],codex590[],5,FALSE),"")</f>
        <v>30</v>
      </c>
      <c r="BT46" s="2">
        <f>IFERROR(VLOOKUP(AthleteTable[[#This Row],[CARD '#]],codex590[],4,FALSE),"")</f>
        <v>24</v>
      </c>
      <c r="BU46" s="2">
        <f>VLOOKUP(BT46,PointsTable[],2,FALSE)</f>
        <v>7</v>
      </c>
      <c r="BV46" s="2">
        <f>IFERROR(VLOOKUP(AthleteTable[[#This Row],[CARD '#]],codex591[],5,FALSE),"")</f>
        <v>38</v>
      </c>
      <c r="BW46" s="2">
        <f>IFERROR(VLOOKUP(AthleteTable[[#This Row],[CARD '#]],codex591[],4,FALSE),"")</f>
        <v>27</v>
      </c>
      <c r="BX46" s="2">
        <f>VLOOKUP(BW46,PointsTable[],2,FALSE)</f>
        <v>4</v>
      </c>
    </row>
    <row r="47" spans="1:76" x14ac:dyDescent="0.25">
      <c r="A47" s="2">
        <v>43</v>
      </c>
      <c r="B47">
        <v>104473</v>
      </c>
      <c r="C47" t="s">
        <v>929</v>
      </c>
      <c r="D47" t="s">
        <v>999</v>
      </c>
      <c r="E47" t="s">
        <v>889</v>
      </c>
      <c r="F47">
        <v>1997</v>
      </c>
      <c r="G47" s="40">
        <f>SUM(J47,M47,P47,S47,V47,Y47,AB47,AE47,AH47,AK47,AN47,AQ47,AT47,AW47,AZ47,BC47,BF47,BI47,BL47,BO47,BR47,BU47,BX47)</f>
        <v>70</v>
      </c>
      <c r="H47" s="1">
        <f>IFERROR(VLOOKUP(AthleteTable[[#This Row],[CARD '#]],codex466[],5,FALSE),"")</f>
        <v>31</v>
      </c>
      <c r="I47" s="1">
        <f>IFERROR(VLOOKUP(AthleteTable[[#This Row],[CARD '#]],codex466[],4,FALSE),"")</f>
        <v>17</v>
      </c>
      <c r="J47" s="1">
        <f>VLOOKUP(I47,PointsTable[],2,FALSE)</f>
        <v>14</v>
      </c>
      <c r="K47" s="1">
        <f>IFERROR(VLOOKUP(AthleteTable[[#This Row],[CARD '#]],codex467[],5,FALSE),"")</f>
        <v>33</v>
      </c>
      <c r="L47" s="1">
        <f>IFERROR(VLOOKUP(AthleteTable[[#This Row],[CARD '#]],codex467[],4,FALSE),"")</f>
        <v>20</v>
      </c>
      <c r="M47" s="1">
        <f>VLOOKUP(L47,PointsTable[],2,FALSE)</f>
        <v>11</v>
      </c>
      <c r="N47" s="1">
        <f>IFERROR(VLOOKUP(AthleteTable[[#This Row],[CARD '#]],codex481[],5,FALSE),"")</f>
        <v>39</v>
      </c>
      <c r="O47" s="1">
        <f>IFERROR(VLOOKUP(AthleteTable[[#This Row],[CARD '#]],codex481[],4,FALSE),"")</f>
        <v>15</v>
      </c>
      <c r="P47" s="1">
        <f>VLOOKUP(O47,PointsTable[],2,FALSE)</f>
        <v>16</v>
      </c>
      <c r="Q47" s="1">
        <f>IFERROR(VLOOKUP(AthleteTable[[#This Row],[CARD '#]],codex482[],5,FALSE),"")</f>
        <v>46</v>
      </c>
      <c r="R47" s="1">
        <f>IFERROR(VLOOKUP(AthleteTable[[#This Row],[CARD '#]],codex482[],4,FALSE),"")</f>
        <v>16</v>
      </c>
      <c r="S47" s="1">
        <f>VLOOKUP(R47,PointsTable[],2,FALSE)</f>
        <v>15</v>
      </c>
      <c r="T47" s="1">
        <f>IFERROR(VLOOKUP(AthleteTable[[#This Row],[CARD '#]],codex483[],5,FALSE),"")</f>
        <v>63</v>
      </c>
      <c r="U47" s="1">
        <f>IFERROR(VLOOKUP(AthleteTable[[#This Row],[CARD '#]],codex483[],4,FALSE),"")</f>
        <v>25</v>
      </c>
      <c r="V47" s="1">
        <f>VLOOKUP(U47,PointsTable[],2,FALSE)</f>
        <v>6</v>
      </c>
      <c r="W47" s="1">
        <f>IFERROR(VLOOKUP(AthleteTable[[#This Row],[CARD '#]],codex484[],5,FALSE),"")</f>
        <v>60</v>
      </c>
      <c r="X47" s="1">
        <f>IFERROR(VLOOKUP(AthleteTable[[#This Row],[CARD '#]],codex484[],4,FALSE),"")</f>
        <v>23</v>
      </c>
      <c r="Y47" s="1">
        <f>VLOOKUP(X47,PointsTable[],2,FALSE)</f>
        <v>8</v>
      </c>
      <c r="Z47" s="2" t="str">
        <f>IFERROR(VLOOKUP(AthleteTable[[#This Row],[CARD '#]],codex511[],5,FALSE),"")</f>
        <v/>
      </c>
      <c r="AA47" s="2" t="str">
        <f>IFERROR(VLOOKUP(AthleteTable[[#This Row],[CARD '#]],codex511[],4,FALSE),"")</f>
        <v/>
      </c>
      <c r="AB47" s="2">
        <f>VLOOKUP(AA47,PointsTable[],2,FALSE)</f>
        <v>0</v>
      </c>
      <c r="AC47" s="1" t="str">
        <f>IFERROR(VLOOKUP(AthleteTable[[#This Row],[CARD '#]],codex512[],5,FALSE),"")</f>
        <v/>
      </c>
      <c r="AD47" s="1" t="str">
        <f>IFERROR(VLOOKUP(AthleteTable[[#This Row],[CARD '#]],codex512[],4,FALSE),"")</f>
        <v/>
      </c>
      <c r="AE47" s="1">
        <f>VLOOKUP(AD47,PointsTable[],2,FALSE)</f>
        <v>0</v>
      </c>
      <c r="AF47" s="1" t="str">
        <f>IFERROR(VLOOKUP(AthleteTable[[#This Row],[CARD '#]],codex515[],5,FALSE),"")</f>
        <v/>
      </c>
      <c r="AG47" s="1" t="str">
        <f>IFERROR(VLOOKUP(AthleteTable[[#This Row],[CARD '#]],codex515[],4,FALSE),"")</f>
        <v/>
      </c>
      <c r="AH47" s="1">
        <f>VLOOKUP(AG47,PointsTable[],2,FALSE)</f>
        <v>0</v>
      </c>
      <c r="AI47" s="2" t="str">
        <f>IFERROR(VLOOKUP(AthleteTable[[#This Row],[CARD '#]],codex518[],5,FALSE),"")</f>
        <v/>
      </c>
      <c r="AJ47" s="2" t="str">
        <f>IFERROR(VLOOKUP(AthleteTable[[#This Row],[CARD '#]],codex518[],4,FALSE),"")</f>
        <v/>
      </c>
      <c r="AK47" s="2">
        <f>VLOOKUP(AJ47,PointsTable[],2,FALSE)</f>
        <v>0</v>
      </c>
      <c r="AL47" s="2" t="str">
        <f>IFERROR(VLOOKUP(AthleteTable[[#This Row],[CARD '#]],codex519[],5,FALSE),"")</f>
        <v/>
      </c>
      <c r="AM47" s="2" t="str">
        <f>IFERROR(VLOOKUP(AthleteTable[[#This Row],[CARD '#]],codex519[],4,FALSE),"")</f>
        <v/>
      </c>
      <c r="AN47" s="2">
        <f>VLOOKUP(AM47,PointsTable[],2,FALSE)</f>
        <v>0</v>
      </c>
      <c r="AO47" s="2" t="str">
        <f>IFERROR(VLOOKUP(AthleteTable[[#This Row],[CARD '#]],codex554[],5,FALSE),"")</f>
        <v/>
      </c>
      <c r="AP47" s="2" t="str">
        <f>IFERROR(VLOOKUP(AthleteTable[[#This Row],[CARD '#]],codex554[],4,FALSE),"")</f>
        <v/>
      </c>
      <c r="AQ47" s="2">
        <f>VLOOKUP(AP47,PointsTable[],2,FALSE)</f>
        <v>0</v>
      </c>
      <c r="AR47" s="2" t="str">
        <f>IFERROR(VLOOKUP(AthleteTable[[#This Row],[CARD '#]],codex557[],5,FALSE),"")</f>
        <v/>
      </c>
      <c r="AS47" s="2" t="str">
        <f>IFERROR(VLOOKUP(AthleteTable[[#This Row],[CARD '#]],codex557[],4,FALSE),"")</f>
        <v/>
      </c>
      <c r="AT47" s="2">
        <f>VLOOKUP(AS47,PointsTable[],2,FALSE)</f>
        <v>0</v>
      </c>
      <c r="AU47" s="2" t="str">
        <f>IFERROR(VLOOKUP(AthleteTable[[#This Row],[CARD '#]],codex558[],5,FALSE),"")</f>
        <v/>
      </c>
      <c r="AV47" s="2" t="str">
        <f>IFERROR(VLOOKUP(AthleteTable[[#This Row],[CARD '#]],codex558[],4,FALSE),"")</f>
        <v/>
      </c>
      <c r="AW47" s="2">
        <f>VLOOKUP(AV47,PointsTable[],2,FALSE)</f>
        <v>0</v>
      </c>
      <c r="AX47" s="1" t="str">
        <f>IFERROR(VLOOKUP(AthleteTable[[#This Row],[CARD '#]],codex559[],5,FALSE),"")</f>
        <v/>
      </c>
      <c r="AY47" s="1" t="str">
        <f>IFERROR(VLOOKUP(AthleteTable[[#This Row],[CARD '#]],codex559[],4,FALSE),"")</f>
        <v/>
      </c>
      <c r="AZ47" s="1">
        <f>VLOOKUP(AY47,PointsTable[],2,FALSE)</f>
        <v>0</v>
      </c>
      <c r="BA47" s="1" t="str">
        <f>IFERROR(VLOOKUP(AthleteTable[[#This Row],[CARD '#]],codex584[],5,FALSE),"")</f>
        <v/>
      </c>
      <c r="BB47" s="1" t="str">
        <f>IFERROR(VLOOKUP(AthleteTable[[#This Row],[CARD '#]],codex584[],4,FALSE),"")</f>
        <v/>
      </c>
      <c r="BC47" s="1">
        <f>VLOOKUP(BB47,PointsTable[],2,FALSE)</f>
        <v>0</v>
      </c>
      <c r="BD47" s="46" t="str">
        <f>IFERROR(VLOOKUP(AthleteTable[[#This Row],[CARD '#]],codex585[],5,FALSE),"")</f>
        <v/>
      </c>
      <c r="BE47" s="46" t="str">
        <f>IFERROR(VLOOKUP(AthleteTable[[#This Row],[CARD '#]],codex585[],4,FALSE),"")</f>
        <v/>
      </c>
      <c r="BF47" s="46">
        <f>VLOOKUP(BE47,PointsTable[],2,FALSE)</f>
        <v>0</v>
      </c>
      <c r="BG47" s="46" t="str">
        <f>IFERROR(VLOOKUP(AthleteTable[[#This Row],[CARD '#]],codex586[],5,FALSE),"")</f>
        <v/>
      </c>
      <c r="BH47" s="46" t="str">
        <f>IFERROR(VLOOKUP(AthleteTable[[#This Row],[CARD '#]],codex586[],4,FALSE),"")</f>
        <v/>
      </c>
      <c r="BI47" s="46">
        <f>VLOOKUP(BH47,PointsTable[],2,FALSE)</f>
        <v>0</v>
      </c>
      <c r="BJ47" s="42" t="str">
        <f>IFERROR(VLOOKUP(AthleteTable[[#This Row],[CARD '#]],codex587[],5,FALSE),"")</f>
        <v/>
      </c>
      <c r="BK47" s="42" t="str">
        <f>IFERROR(VLOOKUP(AthleteTable[[#This Row],[CARD '#]],codex587[],4,FALSE),"")</f>
        <v/>
      </c>
      <c r="BL47" s="42">
        <f>VLOOKUP(BK47,PointsTable[],2,FALSE)</f>
        <v>0</v>
      </c>
      <c r="BM47" s="42" t="str">
        <f>IFERROR(VLOOKUP(AthleteTable[[#This Row],[CARD '#]],codex588[],5,FALSE),"")</f>
        <v/>
      </c>
      <c r="BN47" s="42" t="str">
        <f>IFERROR(VLOOKUP(AthleteTable[[#This Row],[CARD '#]],codex588[],4,FALSE),"")</f>
        <v/>
      </c>
      <c r="BO47" s="42">
        <f>VLOOKUP(BN47,PointsTable[],2,FALSE)</f>
        <v>0</v>
      </c>
      <c r="BP47" s="42" t="str">
        <f>IFERROR(VLOOKUP(AthleteTable[[#This Row],[CARD '#]],codex589[],5,FALSE),"")</f>
        <v/>
      </c>
      <c r="BQ47" s="42" t="str">
        <f>IFERROR(VLOOKUP(AthleteTable[[#This Row],[CARD '#]],codex589[],4,FALSE),"")</f>
        <v/>
      </c>
      <c r="BR47" s="42">
        <f>VLOOKUP(BQ47,PointsTable[],2,FALSE)</f>
        <v>0</v>
      </c>
      <c r="BS47" s="1" t="str">
        <f>IFERROR(VLOOKUP(AthleteTable[[#This Row],[CARD '#]],codex590[],5,FALSE),"")</f>
        <v/>
      </c>
      <c r="BT47" s="1" t="str">
        <f>IFERROR(VLOOKUP(AthleteTable[[#This Row],[CARD '#]],codex590[],4,FALSE),"")</f>
        <v/>
      </c>
      <c r="BU47" s="1">
        <f>VLOOKUP(BT47,PointsTable[],2,FALSE)</f>
        <v>0</v>
      </c>
      <c r="BV47" s="1" t="str">
        <f>IFERROR(VLOOKUP(AthleteTable[[#This Row],[CARD '#]],codex591[],5,FALSE),"")</f>
        <v/>
      </c>
      <c r="BW47" s="1" t="str">
        <f>IFERROR(VLOOKUP(AthleteTable[[#This Row],[CARD '#]],codex591[],4,FALSE),"")</f>
        <v/>
      </c>
      <c r="BX47" s="1">
        <f>VLOOKUP(BW47,PointsTable[],2,FALSE)</f>
        <v>0</v>
      </c>
    </row>
    <row r="48" spans="1:76" x14ac:dyDescent="0.25">
      <c r="A48" s="2">
        <v>44</v>
      </c>
      <c r="B48">
        <v>104585</v>
      </c>
      <c r="C48" t="s">
        <v>951</v>
      </c>
      <c r="D48" t="s">
        <v>952</v>
      </c>
      <c r="E48" t="s">
        <v>878</v>
      </c>
      <c r="F48">
        <v>1998</v>
      </c>
      <c r="G48" s="39">
        <f>SUM(J48,M48,P48,S48,V48,Y48,AB48,AE48,AH48,AK48,AN48,AQ48,AT48,AW48,AZ48,BC48,BF48,BI48,BL48,BO48,BR48,BU48,BX48)</f>
        <v>67</v>
      </c>
      <c r="H48" s="2">
        <f>IFERROR(VLOOKUP(AthleteTable[[#This Row],[CARD '#]],codex466[],5,FALSE),"")</f>
        <v>0</v>
      </c>
      <c r="I48" s="2">
        <f>IFERROR(VLOOKUP(AthleteTable[[#This Row],[CARD '#]],codex466[],4,FALSE),"")</f>
        <v>0</v>
      </c>
      <c r="J48" s="2">
        <f>VLOOKUP(I48,PointsTable[],2,FALSE)</f>
        <v>0</v>
      </c>
      <c r="K48" s="2">
        <f>IFERROR(VLOOKUP(AthleteTable[[#This Row],[CARD '#]],codex467[],5,FALSE),"")</f>
        <v>0</v>
      </c>
      <c r="L48" s="2">
        <f>IFERROR(VLOOKUP(AthleteTable[[#This Row],[CARD '#]],codex467[],4,FALSE),"")</f>
        <v>0</v>
      </c>
      <c r="M48" s="2">
        <f>VLOOKUP(L48,PointsTable[],2,FALSE)</f>
        <v>0</v>
      </c>
      <c r="N48" s="2" t="str">
        <f>IFERROR(VLOOKUP(AthleteTable[[#This Row],[CARD '#]],codex481[],5,FALSE),"")</f>
        <v/>
      </c>
      <c r="O48" s="2">
        <f>IFERROR(VLOOKUP(AthleteTable[[#This Row],[CARD '#]],codex481[],4,FALSE),"")</f>
        <v>0</v>
      </c>
      <c r="P48" s="2">
        <f>VLOOKUP(O48,PointsTable[],2,FALSE)</f>
        <v>0</v>
      </c>
      <c r="Q48" s="2">
        <f>IFERROR(VLOOKUP(AthleteTable[[#This Row],[CARD '#]],codex482[],5,FALSE),"")</f>
        <v>57</v>
      </c>
      <c r="R48" s="2">
        <f>IFERROR(VLOOKUP(AthleteTable[[#This Row],[CARD '#]],codex482[],4,FALSE),"")</f>
        <v>21</v>
      </c>
      <c r="S48" s="2">
        <f>VLOOKUP(R48,PointsTable[],2,FALSE)</f>
        <v>10</v>
      </c>
      <c r="T48" s="2">
        <f>IFERROR(VLOOKUP(AthleteTable[[#This Row],[CARD '#]],codex483[],5,FALSE),"")</f>
        <v>77</v>
      </c>
      <c r="U48" s="2">
        <f>IFERROR(VLOOKUP(AthleteTable[[#This Row],[CARD '#]],codex483[],4,FALSE),"")</f>
        <v>34</v>
      </c>
      <c r="V48" s="2">
        <f>VLOOKUP(U48,PointsTable[],2,FALSE)</f>
        <v>0</v>
      </c>
      <c r="W48" s="2">
        <f>IFERROR(VLOOKUP(AthleteTable[[#This Row],[CARD '#]],codex484[],5,FALSE),"")</f>
        <v>0</v>
      </c>
      <c r="X48" s="2">
        <f>IFERROR(VLOOKUP(AthleteTable[[#This Row],[CARD '#]],codex484[],4,FALSE),"")</f>
        <v>0</v>
      </c>
      <c r="Y48" s="2">
        <f>VLOOKUP(X48,PointsTable[],2,FALSE)</f>
        <v>0</v>
      </c>
      <c r="Z48" s="2">
        <f>IFERROR(VLOOKUP(AthleteTable[[#This Row],[CARD '#]],codex511[],5,FALSE),"")</f>
        <v>38</v>
      </c>
      <c r="AA48" s="2">
        <f>IFERROR(VLOOKUP(AthleteTable[[#This Row],[CARD '#]],codex511[],4,FALSE),"")</f>
        <v>18</v>
      </c>
      <c r="AB48" s="2">
        <f>VLOOKUP(AA48,PointsTable[],2,FALSE)</f>
        <v>13</v>
      </c>
      <c r="AC48" s="2">
        <f>IFERROR(VLOOKUP(AthleteTable[[#This Row],[CARD '#]],codex512[],5,FALSE),"")</f>
        <v>0</v>
      </c>
      <c r="AD48" s="2">
        <f>IFERROR(VLOOKUP(AthleteTable[[#This Row],[CARD '#]],codex512[],4,FALSE),"")</f>
        <v>0</v>
      </c>
      <c r="AE48" s="2">
        <f>VLOOKUP(AD48,PointsTable[],2,FALSE)</f>
        <v>0</v>
      </c>
      <c r="AF48" s="2" t="str">
        <f>IFERROR(VLOOKUP(AthleteTable[[#This Row],[CARD '#]],codex515[],5,FALSE),"")</f>
        <v/>
      </c>
      <c r="AG48" s="2" t="str">
        <f>IFERROR(VLOOKUP(AthleteTable[[#This Row],[CARD '#]],codex515[],4,FALSE),"")</f>
        <v/>
      </c>
      <c r="AH48" s="2">
        <f>VLOOKUP(AG48,PointsTable[],2,FALSE)</f>
        <v>0</v>
      </c>
      <c r="AI48" s="2" t="str">
        <f>IFERROR(VLOOKUP(AthleteTable[[#This Row],[CARD '#]],codex518[],5,FALSE),"")</f>
        <v/>
      </c>
      <c r="AJ48" s="2" t="str">
        <f>IFERROR(VLOOKUP(AthleteTable[[#This Row],[CARD '#]],codex518[],4,FALSE),"")</f>
        <v/>
      </c>
      <c r="AK48" s="2">
        <f>VLOOKUP(AJ48,PointsTable[],2,FALSE)</f>
        <v>0</v>
      </c>
      <c r="AL48" s="2" t="str">
        <f>IFERROR(VLOOKUP(AthleteTable[[#This Row],[CARD '#]],codex519[],5,FALSE),"")</f>
        <v/>
      </c>
      <c r="AM48" s="2" t="str">
        <f>IFERROR(VLOOKUP(AthleteTable[[#This Row],[CARD '#]],codex519[],4,FALSE),"")</f>
        <v/>
      </c>
      <c r="AN48" s="2">
        <f>VLOOKUP(AM48,PointsTable[],2,FALSE)</f>
        <v>0</v>
      </c>
      <c r="AO48" s="2">
        <f>IFERROR(VLOOKUP(AthleteTable[[#This Row],[CARD '#]],codex554[],5,FALSE),"")</f>
        <v>58</v>
      </c>
      <c r="AP48" s="2">
        <f>IFERROR(VLOOKUP(AthleteTable[[#This Row],[CARD '#]],codex554[],4,FALSE),"")</f>
        <v>26</v>
      </c>
      <c r="AQ48" s="2">
        <f>VLOOKUP(AP48,PointsTable[],2,FALSE)</f>
        <v>5</v>
      </c>
      <c r="AR48" s="2">
        <f>IFERROR(VLOOKUP(AthleteTable[[#This Row],[CARD '#]],codex557[],5,FALSE),"")</f>
        <v>51</v>
      </c>
      <c r="AS48" s="2">
        <f>IFERROR(VLOOKUP(AthleteTable[[#This Row],[CARD '#]],codex557[],4,FALSE),"")</f>
        <v>25</v>
      </c>
      <c r="AT48" s="2">
        <f>VLOOKUP(AS48,PointsTable[],2,FALSE)</f>
        <v>6</v>
      </c>
      <c r="AU48" s="2">
        <f>IFERROR(VLOOKUP(AthleteTable[[#This Row],[CARD '#]],codex558[],5,FALSE),"")</f>
        <v>61</v>
      </c>
      <c r="AV48" s="2">
        <f>IFERROR(VLOOKUP(AthleteTable[[#This Row],[CARD '#]],codex558[],4,FALSE),"")</f>
        <v>27</v>
      </c>
      <c r="AW48" s="2">
        <f>VLOOKUP(AV48,PointsTable[],2,FALSE)</f>
        <v>4</v>
      </c>
      <c r="AX48" s="2">
        <f>IFERROR(VLOOKUP(AthleteTable[[#This Row],[CARD '#]],codex559[],5,FALSE),"")</f>
        <v>64</v>
      </c>
      <c r="AY48" s="2">
        <f>IFERROR(VLOOKUP(AthleteTable[[#This Row],[CARD '#]],codex559[],4,FALSE),"")</f>
        <v>30</v>
      </c>
      <c r="AZ48" s="2">
        <f>VLOOKUP(AY48,PointsTable[],2,FALSE)</f>
        <v>1</v>
      </c>
      <c r="BA48" s="2">
        <f>IFERROR(VLOOKUP(AthleteTable[[#This Row],[CARD '#]],codex584[],5,FALSE),"")</f>
        <v>0</v>
      </c>
      <c r="BB48" s="2">
        <f>IFERROR(VLOOKUP(AthleteTable[[#This Row],[CARD '#]],codex584[],4,FALSE),"")</f>
        <v>0</v>
      </c>
      <c r="BC48" s="2">
        <f>VLOOKUP(BB48,PointsTable[],2,FALSE)</f>
        <v>0</v>
      </c>
      <c r="BD48" s="46">
        <f>IFERROR(VLOOKUP(AthleteTable[[#This Row],[CARD '#]],codex585[],5,FALSE),"")</f>
        <v>23</v>
      </c>
      <c r="BE48" s="46">
        <f>IFERROR(VLOOKUP(AthleteTable[[#This Row],[CARD '#]],codex585[],4,FALSE),"")</f>
        <v>10</v>
      </c>
      <c r="BF48" s="46">
        <f>VLOOKUP(BE48,PointsTable[],2,FALSE)</f>
        <v>26</v>
      </c>
      <c r="BG48" s="46" t="str">
        <f>IFERROR(VLOOKUP(AthleteTable[[#This Row],[CARD '#]],codex586[],5,FALSE),"")</f>
        <v/>
      </c>
      <c r="BH48" s="46" t="str">
        <f>IFERROR(VLOOKUP(AthleteTable[[#This Row],[CARD '#]],codex586[],4,FALSE),"")</f>
        <v/>
      </c>
      <c r="BI48" s="46">
        <f>VLOOKUP(BH48,PointsTable[],2,FALSE)</f>
        <v>0</v>
      </c>
      <c r="BJ48" s="46" t="str">
        <f>IFERROR(VLOOKUP(AthleteTable[[#This Row],[CARD '#]],codex587[],5,FALSE),"")</f>
        <v/>
      </c>
      <c r="BK48" s="46" t="str">
        <f>IFERROR(VLOOKUP(AthleteTable[[#This Row],[CARD '#]],codex587[],4,FALSE),"")</f>
        <v/>
      </c>
      <c r="BL48" s="46">
        <f>VLOOKUP(BK48,PointsTable[],2,FALSE)</f>
        <v>0</v>
      </c>
      <c r="BM48" s="46" t="str">
        <f>IFERROR(VLOOKUP(AthleteTable[[#This Row],[CARD '#]],codex588[],5,FALSE),"")</f>
        <v/>
      </c>
      <c r="BN48" s="46" t="str">
        <f>IFERROR(VLOOKUP(AthleteTable[[#This Row],[CARD '#]],codex588[],4,FALSE),"")</f>
        <v/>
      </c>
      <c r="BO48" s="46">
        <f>VLOOKUP(BN48,PointsTable[],2,FALSE)</f>
        <v>0</v>
      </c>
      <c r="BP48" s="46" t="str">
        <f>IFERROR(VLOOKUP(AthleteTable[[#This Row],[CARD '#]],codex589[],5,FALSE),"")</f>
        <v/>
      </c>
      <c r="BQ48" s="46" t="str">
        <f>IFERROR(VLOOKUP(AthleteTable[[#This Row],[CARD '#]],codex589[],4,FALSE),"")</f>
        <v/>
      </c>
      <c r="BR48" s="46">
        <f>VLOOKUP(BQ48,PointsTable[],2,FALSE)</f>
        <v>0</v>
      </c>
      <c r="BS48" s="2">
        <f>IFERROR(VLOOKUP(AthleteTable[[#This Row],[CARD '#]],codex590[],5,FALSE),"")</f>
        <v>0</v>
      </c>
      <c r="BT48" s="2">
        <f>IFERROR(VLOOKUP(AthleteTable[[#This Row],[CARD '#]],codex590[],4,FALSE),"")</f>
        <v>0</v>
      </c>
      <c r="BU48" s="2">
        <f>VLOOKUP(BT48,PointsTable[],2,FALSE)</f>
        <v>0</v>
      </c>
      <c r="BV48" s="2">
        <f>IFERROR(VLOOKUP(AthleteTable[[#This Row],[CARD '#]],codex591[],5,FALSE),"")</f>
        <v>41</v>
      </c>
      <c r="BW48" s="2">
        <f>IFERROR(VLOOKUP(AthleteTable[[#This Row],[CARD '#]],codex591[],4,FALSE),"")</f>
        <v>29</v>
      </c>
      <c r="BX48" s="2">
        <f>VLOOKUP(BW48,PointsTable[],2,FALSE)</f>
        <v>2</v>
      </c>
    </row>
    <row r="49" spans="1:76" x14ac:dyDescent="0.25">
      <c r="A49" s="2">
        <v>44</v>
      </c>
      <c r="B49" s="43">
        <v>959600</v>
      </c>
      <c r="C49" s="43" t="s">
        <v>1609</v>
      </c>
      <c r="D49" s="43" t="s">
        <v>1610</v>
      </c>
      <c r="E49" s="43" t="s">
        <v>878</v>
      </c>
      <c r="F49" s="43">
        <v>1996</v>
      </c>
      <c r="G49" s="44">
        <f>SUM(J49,M49,P49,S49,V49,Y49,AB49,AE49,AH49,AK49,AN49,AQ49,AT49,AW49,AZ49,BC49,BF49,BI49,BL49,BO49,BR49,BU49,BX49)</f>
        <v>67</v>
      </c>
      <c r="H49" s="45">
        <f>IFERROR(VLOOKUP(AthleteTable[[#This Row],[CARD '#]],codex466[],5,FALSE),"")</f>
        <v>27</v>
      </c>
      <c r="I49" s="45">
        <f>IFERROR(VLOOKUP(AthleteTable[[#This Row],[CARD '#]],codex466[],4,FALSE),"")</f>
        <v>14</v>
      </c>
      <c r="J49" s="45">
        <f>VLOOKUP(I49,PointsTable[],2,FALSE)</f>
        <v>18</v>
      </c>
      <c r="K49" s="45">
        <f>IFERROR(VLOOKUP(AthleteTable[[#This Row],[CARD '#]],codex467[],5,FALSE),"")</f>
        <v>0</v>
      </c>
      <c r="L49" s="45">
        <f>IFERROR(VLOOKUP(AthleteTable[[#This Row],[CARD '#]],codex467[],4,FALSE),"")</f>
        <v>0</v>
      </c>
      <c r="M49" s="45">
        <f>VLOOKUP(L49,PointsTable[],2,FALSE)</f>
        <v>0</v>
      </c>
      <c r="N49" s="45" t="str">
        <f>IFERROR(VLOOKUP(AthleteTable[[#This Row],[CARD '#]],codex481[],5,FALSE),"")</f>
        <v/>
      </c>
      <c r="O49" s="45">
        <f>IFERROR(VLOOKUP(AthleteTable[[#This Row],[CARD '#]],codex481[],4,FALSE),"")</f>
        <v>0</v>
      </c>
      <c r="P49" s="45">
        <f>VLOOKUP(O49,PointsTable[],2,FALSE)</f>
        <v>0</v>
      </c>
      <c r="Q49" s="45">
        <f>IFERROR(VLOOKUP(AthleteTable[[#This Row],[CARD '#]],codex482[],5,FALSE),"")</f>
        <v>41</v>
      </c>
      <c r="R49" s="45">
        <f>IFERROR(VLOOKUP(AthleteTable[[#This Row],[CARD '#]],codex482[],4,FALSE),"")</f>
        <v>14</v>
      </c>
      <c r="S49" s="45">
        <f>VLOOKUP(R49,PointsTable[],2,FALSE)</f>
        <v>18</v>
      </c>
      <c r="T49" s="45" t="str">
        <f>IFERROR(VLOOKUP(AthleteTable[[#This Row],[CARD '#]],codex483[],5,FALSE),"")</f>
        <v/>
      </c>
      <c r="U49" s="45">
        <f>IFERROR(VLOOKUP(AthleteTable[[#This Row],[CARD '#]],codex483[],4,FALSE),"")</f>
        <v>0</v>
      </c>
      <c r="V49" s="45">
        <f>VLOOKUP(U49,PointsTable[],2,FALSE)</f>
        <v>0</v>
      </c>
      <c r="W49" s="45" t="str">
        <f>IFERROR(VLOOKUP(AthleteTable[[#This Row],[CARD '#]],codex484[],5,FALSE),"")</f>
        <v/>
      </c>
      <c r="X49" s="45">
        <f>IFERROR(VLOOKUP(AthleteTable[[#This Row],[CARD '#]],codex484[],4,FALSE),"")</f>
        <v>0</v>
      </c>
      <c r="Y49" s="45">
        <f>VLOOKUP(X49,PointsTable[],2,FALSE)</f>
        <v>0</v>
      </c>
      <c r="Z49" s="45">
        <f>IFERROR(VLOOKUP(AthleteTable[[#This Row],[CARD '#]],codex511[],5,FALSE),"")</f>
        <v>0</v>
      </c>
      <c r="AA49" s="45">
        <f>IFERROR(VLOOKUP(AthleteTable[[#This Row],[CARD '#]],codex511[],4,FALSE),"")</f>
        <v>0</v>
      </c>
      <c r="AB49" s="45">
        <f>VLOOKUP(AA49,PointsTable[],2,FALSE)</f>
        <v>0</v>
      </c>
      <c r="AC49" s="45">
        <f>IFERROR(VLOOKUP(AthleteTable[[#This Row],[CARD '#]],codex512[],5,FALSE),"")</f>
        <v>0</v>
      </c>
      <c r="AD49" s="45">
        <f>IFERROR(VLOOKUP(AthleteTable[[#This Row],[CARD '#]],codex512[],4,FALSE),"")</f>
        <v>0</v>
      </c>
      <c r="AE49" s="45">
        <f>VLOOKUP(AD49,PointsTable[],2,FALSE)</f>
        <v>0</v>
      </c>
      <c r="AF49" s="45" t="str">
        <f>IFERROR(VLOOKUP(AthleteTable[[#This Row],[CARD '#]],codex515[],5,FALSE),"")</f>
        <v/>
      </c>
      <c r="AG49" s="45" t="str">
        <f>IFERROR(VLOOKUP(AthleteTable[[#This Row],[CARD '#]],codex515[],4,FALSE),"")</f>
        <v/>
      </c>
      <c r="AH49" s="45">
        <f>VLOOKUP(AG49,PointsTable[],2,FALSE)</f>
        <v>0</v>
      </c>
      <c r="AI49" s="45" t="str">
        <f>IFERROR(VLOOKUP(AthleteTable[[#This Row],[CARD '#]],codex518[],5,FALSE),"")</f>
        <v/>
      </c>
      <c r="AJ49" s="45" t="str">
        <f>IFERROR(VLOOKUP(AthleteTable[[#This Row],[CARD '#]],codex518[],4,FALSE),"")</f>
        <v/>
      </c>
      <c r="AK49" s="45">
        <f>VLOOKUP(AJ49,PointsTable[],2,FALSE)</f>
        <v>0</v>
      </c>
      <c r="AL49" s="45" t="str">
        <f>IFERROR(VLOOKUP(AthleteTable[[#This Row],[CARD '#]],codex519[],5,FALSE),"")</f>
        <v/>
      </c>
      <c r="AM49" s="45" t="str">
        <f>IFERROR(VLOOKUP(AthleteTable[[#This Row],[CARD '#]],codex519[],4,FALSE),"")</f>
        <v/>
      </c>
      <c r="AN49" s="45">
        <f>VLOOKUP(AM49,PointsTable[],2,FALSE)</f>
        <v>0</v>
      </c>
      <c r="AO49" s="45">
        <f>IFERROR(VLOOKUP(AthleteTable[[#This Row],[CARD '#]],codex554[],5,FALSE),"")</f>
        <v>0</v>
      </c>
      <c r="AP49" s="45">
        <f>IFERROR(VLOOKUP(AthleteTable[[#This Row],[CARD '#]],codex554[],4,FALSE),"")</f>
        <v>0</v>
      </c>
      <c r="AQ49" s="45">
        <f>VLOOKUP(AP49,PointsTable[],2,FALSE)</f>
        <v>0</v>
      </c>
      <c r="AR49" s="45">
        <f>IFERROR(VLOOKUP(AthleteTable[[#This Row],[CARD '#]],codex557[],5,FALSE),"")</f>
        <v>0</v>
      </c>
      <c r="AS49" s="45">
        <f>IFERROR(VLOOKUP(AthleteTable[[#This Row],[CARD '#]],codex557[],4,FALSE),"")</f>
        <v>0</v>
      </c>
      <c r="AT49" s="45">
        <f>VLOOKUP(AS49,PointsTable[],2,FALSE)</f>
        <v>0</v>
      </c>
      <c r="AU49" s="45">
        <f>IFERROR(VLOOKUP(AthleteTable[[#This Row],[CARD '#]],codex558[],5,FALSE),"")</f>
        <v>35</v>
      </c>
      <c r="AV49" s="45">
        <f>IFERROR(VLOOKUP(AthleteTable[[#This Row],[CARD '#]],codex558[],4,FALSE),"")</f>
        <v>15</v>
      </c>
      <c r="AW49" s="45">
        <f>VLOOKUP(AV49,PointsTable[],2,FALSE)</f>
        <v>16</v>
      </c>
      <c r="AX49" s="45">
        <f>IFERROR(VLOOKUP(AthleteTable[[#This Row],[CARD '#]],codex559[],5,FALSE),"")</f>
        <v>0</v>
      </c>
      <c r="AY49" s="45">
        <f>IFERROR(VLOOKUP(AthleteTable[[#This Row],[CARD '#]],codex559[],4,FALSE),"")</f>
        <v>0</v>
      </c>
      <c r="AZ49" s="45">
        <f>VLOOKUP(AY49,PointsTable[],2,FALSE)</f>
        <v>0</v>
      </c>
      <c r="BA49" s="45">
        <f>IFERROR(VLOOKUP(AthleteTable[[#This Row],[CARD '#]],codex584[],5,FALSE),"")</f>
        <v>0</v>
      </c>
      <c r="BB49" s="45">
        <f>IFERROR(VLOOKUP(AthleteTable[[#This Row],[CARD '#]],codex584[],4,FALSE),"")</f>
        <v>0</v>
      </c>
      <c r="BC49" s="45">
        <f>VLOOKUP(BB49,PointsTable[],2,FALSE)</f>
        <v>0</v>
      </c>
      <c r="BD49" s="50">
        <f>IFERROR(VLOOKUP(AthleteTable[[#This Row],[CARD '#]],codex585[],5,FALSE),"")</f>
        <v>0</v>
      </c>
      <c r="BE49" s="50">
        <f>IFERROR(VLOOKUP(AthleteTable[[#This Row],[CARD '#]],codex585[],4,FALSE),"")</f>
        <v>0</v>
      </c>
      <c r="BF49" s="50">
        <f>VLOOKUP(BE49,PointsTable[],2,FALSE)</f>
        <v>0</v>
      </c>
      <c r="BG49" s="50" t="str">
        <f>IFERROR(VLOOKUP(AthleteTable[[#This Row],[CARD '#]],codex586[],5,FALSE),"")</f>
        <v/>
      </c>
      <c r="BH49" s="50" t="str">
        <f>IFERROR(VLOOKUP(AthleteTable[[#This Row],[CARD '#]],codex586[],4,FALSE),"")</f>
        <v/>
      </c>
      <c r="BI49" s="50">
        <f>VLOOKUP(BH49,PointsTable[],2,FALSE)</f>
        <v>0</v>
      </c>
      <c r="BJ49" s="50" t="str">
        <f>IFERROR(VLOOKUP(AthleteTable[[#This Row],[CARD '#]],codex587[],5,FALSE),"")</f>
        <v/>
      </c>
      <c r="BK49" s="50" t="str">
        <f>IFERROR(VLOOKUP(AthleteTable[[#This Row],[CARD '#]],codex587[],4,FALSE),"")</f>
        <v/>
      </c>
      <c r="BL49" s="50">
        <f>VLOOKUP(BK49,PointsTable[],2,FALSE)</f>
        <v>0</v>
      </c>
      <c r="BM49" s="50" t="str">
        <f>IFERROR(VLOOKUP(AthleteTable[[#This Row],[CARD '#]],codex588[],5,FALSE),"")</f>
        <v/>
      </c>
      <c r="BN49" s="50" t="str">
        <f>IFERROR(VLOOKUP(AthleteTable[[#This Row],[CARD '#]],codex588[],4,FALSE),"")</f>
        <v/>
      </c>
      <c r="BO49" s="50">
        <f>VLOOKUP(BN49,PointsTable[],2,FALSE)</f>
        <v>0</v>
      </c>
      <c r="BP49" s="50" t="str">
        <f>IFERROR(VLOOKUP(AthleteTable[[#This Row],[CARD '#]],codex589[],5,FALSE),"")</f>
        <v/>
      </c>
      <c r="BQ49" s="50" t="str">
        <f>IFERROR(VLOOKUP(AthleteTable[[#This Row],[CARD '#]],codex589[],4,FALSE),"")</f>
        <v/>
      </c>
      <c r="BR49" s="50">
        <f>VLOOKUP(BQ49,PointsTable[],2,FALSE)</f>
        <v>0</v>
      </c>
      <c r="BS49" s="45">
        <f>IFERROR(VLOOKUP(AthleteTable[[#This Row],[CARD '#]],codex590[],5,FALSE),"")</f>
        <v>22</v>
      </c>
      <c r="BT49" s="45">
        <f>IFERROR(VLOOKUP(AthleteTable[[#This Row],[CARD '#]],codex590[],4,FALSE),"")</f>
        <v>16</v>
      </c>
      <c r="BU49" s="45">
        <f>VLOOKUP(BT49,PointsTable[],2,FALSE)</f>
        <v>15</v>
      </c>
      <c r="BV49" s="45">
        <f>IFERROR(VLOOKUP(AthleteTable[[#This Row],[CARD '#]],codex591[],5,FALSE),"")</f>
        <v>0</v>
      </c>
      <c r="BW49" s="45">
        <f>IFERROR(VLOOKUP(AthleteTable[[#This Row],[CARD '#]],codex591[],4,FALSE),"")</f>
        <v>0</v>
      </c>
      <c r="BX49" s="45">
        <f>VLOOKUP(BW49,PointsTable[],2,FALSE)</f>
        <v>0</v>
      </c>
    </row>
    <row r="50" spans="1:76" x14ac:dyDescent="0.25">
      <c r="A50" s="2">
        <v>46</v>
      </c>
      <c r="B50" s="3">
        <v>104597</v>
      </c>
      <c r="C50" s="3" t="s">
        <v>956</v>
      </c>
      <c r="D50" s="3" t="s">
        <v>957</v>
      </c>
      <c r="E50" s="3" t="s">
        <v>889</v>
      </c>
      <c r="F50" s="3">
        <v>1998</v>
      </c>
      <c r="G50" s="39">
        <f>SUM(J50,M50,P50,S50,V50,Y50,AB50,AE50,AH50,AK50,AN50,AQ50,AT50,AW50,AZ50,BC50,BF50,BI50,BL50,BO50,BR50,BU50,BX50)</f>
        <v>57</v>
      </c>
      <c r="H50" s="2" t="str">
        <f>IFERROR(VLOOKUP(AthleteTable[[#This Row],[CARD '#]],codex466[],5,FALSE),"")</f>
        <v/>
      </c>
      <c r="I50" s="2" t="str">
        <f>IFERROR(VLOOKUP(AthleteTable[[#This Row],[CARD '#]],codex466[],4,FALSE),"")</f>
        <v/>
      </c>
      <c r="J50" s="2">
        <f>VLOOKUP(I50,PointsTable[],2,FALSE)</f>
        <v>0</v>
      </c>
      <c r="K50" s="2" t="str">
        <f>IFERROR(VLOOKUP(AthleteTable[[#This Row],[CARD '#]],codex467[],5,FALSE),"")</f>
        <v/>
      </c>
      <c r="L50" s="2" t="str">
        <f>IFERROR(VLOOKUP(AthleteTable[[#This Row],[CARD '#]],codex467[],4,FALSE),"")</f>
        <v/>
      </c>
      <c r="M50" s="2">
        <f>VLOOKUP(L50,PointsTable[],2,FALSE)</f>
        <v>0</v>
      </c>
      <c r="N50" s="2" t="str">
        <f>IFERROR(VLOOKUP(AthleteTable[[#This Row],[CARD '#]],codex481[],5,FALSE),"")</f>
        <v/>
      </c>
      <c r="O50" s="2" t="str">
        <f>IFERROR(VLOOKUP(AthleteTable[[#This Row],[CARD '#]],codex481[],4,FALSE),"")</f>
        <v/>
      </c>
      <c r="P50" s="2">
        <f>VLOOKUP(O50,PointsTable[],2,FALSE)</f>
        <v>0</v>
      </c>
      <c r="Q50" s="2" t="str">
        <f>IFERROR(VLOOKUP(AthleteTable[[#This Row],[CARD '#]],codex482[],5,FALSE),"")</f>
        <v/>
      </c>
      <c r="R50" s="2" t="str">
        <f>IFERROR(VLOOKUP(AthleteTable[[#This Row],[CARD '#]],codex482[],4,FALSE),"")</f>
        <v/>
      </c>
      <c r="S50" s="2">
        <f>VLOOKUP(R50,PointsTable[],2,FALSE)</f>
        <v>0</v>
      </c>
      <c r="T50" s="2" t="str">
        <f>IFERROR(VLOOKUP(AthleteTable[[#This Row],[CARD '#]],codex483[],5,FALSE),"")</f>
        <v/>
      </c>
      <c r="U50" s="2" t="str">
        <f>IFERROR(VLOOKUP(AthleteTable[[#This Row],[CARD '#]],codex483[],4,FALSE),"")</f>
        <v/>
      </c>
      <c r="V50" s="2">
        <f>VLOOKUP(U50,PointsTable[],2,FALSE)</f>
        <v>0</v>
      </c>
      <c r="W50" s="2" t="str">
        <f>IFERROR(VLOOKUP(AthleteTable[[#This Row],[CARD '#]],codex484[],5,FALSE),"")</f>
        <v/>
      </c>
      <c r="X50" s="2" t="str">
        <f>IFERROR(VLOOKUP(AthleteTable[[#This Row],[CARD '#]],codex484[],4,FALSE),"")</f>
        <v/>
      </c>
      <c r="Y50" s="2">
        <f>VLOOKUP(X50,PointsTable[],2,FALSE)</f>
        <v>0</v>
      </c>
      <c r="Z50" s="2" t="str">
        <f>IFERROR(VLOOKUP(AthleteTable[[#This Row],[CARD '#]],codex511[],5,FALSE),"")</f>
        <v/>
      </c>
      <c r="AA50" s="2" t="str">
        <f>IFERROR(VLOOKUP(AthleteTable[[#This Row],[CARD '#]],codex511[],4,FALSE),"")</f>
        <v/>
      </c>
      <c r="AB50" s="2">
        <f>VLOOKUP(AA50,PointsTable[],2,FALSE)</f>
        <v>0</v>
      </c>
      <c r="AC50" s="2" t="str">
        <f>IFERROR(VLOOKUP(AthleteTable[[#This Row],[CARD '#]],codex512[],5,FALSE),"")</f>
        <v/>
      </c>
      <c r="AD50" s="2" t="str">
        <f>IFERROR(VLOOKUP(AthleteTable[[#This Row],[CARD '#]],codex512[],4,FALSE),"")</f>
        <v/>
      </c>
      <c r="AE50" s="2">
        <f>VLOOKUP(AD50,PointsTable[],2,FALSE)</f>
        <v>0</v>
      </c>
      <c r="AF50" s="2" t="str">
        <f>IFERROR(VLOOKUP(AthleteTable[[#This Row],[CARD '#]],codex515[],5,FALSE),"")</f>
        <v/>
      </c>
      <c r="AG50" s="2" t="str">
        <f>IFERROR(VLOOKUP(AthleteTable[[#This Row],[CARD '#]],codex515[],4,FALSE),"")</f>
        <v/>
      </c>
      <c r="AH50" s="2">
        <f>VLOOKUP(AG50,PointsTable[],2,FALSE)</f>
        <v>0</v>
      </c>
      <c r="AI50" s="2" t="str">
        <f>IFERROR(VLOOKUP(AthleteTable[[#This Row],[CARD '#]],codex518[],5,FALSE),"")</f>
        <v/>
      </c>
      <c r="AJ50" s="2" t="str">
        <f>IFERROR(VLOOKUP(AthleteTable[[#This Row],[CARD '#]],codex518[],4,FALSE),"")</f>
        <v/>
      </c>
      <c r="AK50" s="2">
        <f>VLOOKUP(AJ50,PointsTable[],2,FALSE)</f>
        <v>0</v>
      </c>
      <c r="AL50" s="2" t="str">
        <f>IFERROR(VLOOKUP(AthleteTable[[#This Row],[CARD '#]],codex519[],5,FALSE),"")</f>
        <v/>
      </c>
      <c r="AM50" s="2" t="str">
        <f>IFERROR(VLOOKUP(AthleteTable[[#This Row],[CARD '#]],codex519[],4,FALSE),"")</f>
        <v/>
      </c>
      <c r="AN50" s="2">
        <f>VLOOKUP(AM50,PointsTable[],2,FALSE)</f>
        <v>0</v>
      </c>
      <c r="AO50" s="2">
        <f>IFERROR(VLOOKUP(AthleteTable[[#This Row],[CARD '#]],codex554[],5,FALSE),"")</f>
        <v>0</v>
      </c>
      <c r="AP50" s="2">
        <f>IFERROR(VLOOKUP(AthleteTable[[#This Row],[CARD '#]],codex554[],4,FALSE),"")</f>
        <v>0</v>
      </c>
      <c r="AQ50" s="2">
        <f>VLOOKUP(AP50,PointsTable[],2,FALSE)</f>
        <v>0</v>
      </c>
      <c r="AR50" s="2">
        <f>IFERROR(VLOOKUP(AthleteTable[[#This Row],[CARD '#]],codex557[],5,FALSE),"")</f>
        <v>0</v>
      </c>
      <c r="AS50" s="2">
        <f>IFERROR(VLOOKUP(AthleteTable[[#This Row],[CARD '#]],codex557[],4,FALSE),"")</f>
        <v>0</v>
      </c>
      <c r="AT50" s="2">
        <f>VLOOKUP(AS50,PointsTable[],2,FALSE)</f>
        <v>0</v>
      </c>
      <c r="AU50" s="2">
        <f>IFERROR(VLOOKUP(AthleteTable[[#This Row],[CARD '#]],codex558[],5,FALSE),"")</f>
        <v>0</v>
      </c>
      <c r="AV50" s="2">
        <f>IFERROR(VLOOKUP(AthleteTable[[#This Row],[CARD '#]],codex558[],4,FALSE),"")</f>
        <v>0</v>
      </c>
      <c r="AW50" s="2">
        <f>VLOOKUP(AV50,PointsTable[],2,FALSE)</f>
        <v>0</v>
      </c>
      <c r="AX50" s="2">
        <f>IFERROR(VLOOKUP(AthleteTable[[#This Row],[CARD '#]],codex559[],5,FALSE),"")</f>
        <v>42</v>
      </c>
      <c r="AY50" s="2">
        <f>IFERROR(VLOOKUP(AthleteTable[[#This Row],[CARD '#]],codex559[],4,FALSE),"")</f>
        <v>19</v>
      </c>
      <c r="AZ50" s="2">
        <f>VLOOKUP(AY50,PointsTable[],2,FALSE)</f>
        <v>12</v>
      </c>
      <c r="BA50" s="2">
        <f>IFERROR(VLOOKUP(AthleteTable[[#This Row],[CARD '#]],codex584[],5,FALSE),"")</f>
        <v>22</v>
      </c>
      <c r="BB50" s="2">
        <f>IFERROR(VLOOKUP(AthleteTable[[#This Row],[CARD '#]],codex584[],4,FALSE),"")</f>
        <v>11</v>
      </c>
      <c r="BC50" s="2">
        <f>VLOOKUP(BB50,PointsTable[],2,FALSE)</f>
        <v>24</v>
      </c>
      <c r="BD50" s="46">
        <f>IFERROR(VLOOKUP(AthleteTable[[#This Row],[CARD '#]],codex585[],5,FALSE),"")</f>
        <v>0</v>
      </c>
      <c r="BE50" s="46">
        <f>IFERROR(VLOOKUP(AthleteTable[[#This Row],[CARD '#]],codex585[],4,FALSE),"")</f>
        <v>0</v>
      </c>
      <c r="BF50" s="46">
        <f>VLOOKUP(BE50,PointsTable[],2,FALSE)</f>
        <v>0</v>
      </c>
      <c r="BG50" s="46" t="str">
        <f>IFERROR(VLOOKUP(AthleteTable[[#This Row],[CARD '#]],codex586[],5,FALSE),"")</f>
        <v/>
      </c>
      <c r="BH50" s="46" t="str">
        <f>IFERROR(VLOOKUP(AthleteTable[[#This Row],[CARD '#]],codex586[],4,FALSE),"")</f>
        <v/>
      </c>
      <c r="BI50" s="46">
        <f>VLOOKUP(BH50,PointsTable[],2,FALSE)</f>
        <v>0</v>
      </c>
      <c r="BJ50" s="46" t="str">
        <f>IFERROR(VLOOKUP(AthleteTable[[#This Row],[CARD '#]],codex587[],5,FALSE),"")</f>
        <v/>
      </c>
      <c r="BK50" s="46" t="str">
        <f>IFERROR(VLOOKUP(AthleteTable[[#This Row],[CARD '#]],codex587[],4,FALSE),"")</f>
        <v/>
      </c>
      <c r="BL50" s="46">
        <f>VLOOKUP(BK50,PointsTable[],2,FALSE)</f>
        <v>0</v>
      </c>
      <c r="BM50" s="46">
        <f>IFERROR(VLOOKUP(AthleteTable[[#This Row],[CARD '#]],codex588[],5,FALSE),"")</f>
        <v>58</v>
      </c>
      <c r="BN50" s="46">
        <f>IFERROR(VLOOKUP(AthleteTable[[#This Row],[CARD '#]],codex588[],4,FALSE),"")</f>
        <v>23</v>
      </c>
      <c r="BO50" s="46">
        <f>VLOOKUP(BN50,PointsTable[],2,FALSE)</f>
        <v>8</v>
      </c>
      <c r="BP50" s="46">
        <f>IFERROR(VLOOKUP(AthleteTable[[#This Row],[CARD '#]],codex589[],5,FALSE),"")</f>
        <v>0</v>
      </c>
      <c r="BQ50" s="46">
        <f>IFERROR(VLOOKUP(AthleteTable[[#This Row],[CARD '#]],codex589[],4,FALSE),"")</f>
        <v>0</v>
      </c>
      <c r="BR50" s="46">
        <f>VLOOKUP(BQ50,PointsTable[],2,FALSE)</f>
        <v>0</v>
      </c>
      <c r="BS50" s="2">
        <f>IFERROR(VLOOKUP(AthleteTable[[#This Row],[CARD '#]],codex590[],5,FALSE),"")</f>
        <v>24</v>
      </c>
      <c r="BT50" s="2">
        <f>IFERROR(VLOOKUP(AthleteTable[[#This Row],[CARD '#]],codex590[],4,FALSE),"")</f>
        <v>18</v>
      </c>
      <c r="BU50" s="2">
        <f>VLOOKUP(BT50,PointsTable[],2,FALSE)</f>
        <v>13</v>
      </c>
      <c r="BV50" s="2">
        <f>IFERROR(VLOOKUP(AthleteTable[[#This Row],[CARD '#]],codex591[],5,FALSE),"")</f>
        <v>0</v>
      </c>
      <c r="BW50" s="2">
        <f>IFERROR(VLOOKUP(AthleteTable[[#This Row],[CARD '#]],codex591[],4,FALSE),"")</f>
        <v>0</v>
      </c>
      <c r="BX50" s="2">
        <f>VLOOKUP(BW50,PointsTable[],2,FALSE)</f>
        <v>0</v>
      </c>
    </row>
    <row r="51" spans="1:76" x14ac:dyDescent="0.25">
      <c r="A51" s="2">
        <v>47</v>
      </c>
      <c r="B51" s="3">
        <v>104594</v>
      </c>
      <c r="C51" s="3" t="s">
        <v>913</v>
      </c>
      <c r="D51" s="3" t="s">
        <v>914</v>
      </c>
      <c r="E51" s="3" t="s">
        <v>894</v>
      </c>
      <c r="F51" s="3">
        <v>1998</v>
      </c>
      <c r="G51" s="39">
        <f>SUM(J51,M51,P51,S51,V51,Y51,AB51,AE51,AH51,AK51,AN51,AQ51,AT51,AW51,AZ51,BC51,BF51,BI51,BL51,BO51,BR51,BU51,BX51)</f>
        <v>56</v>
      </c>
      <c r="H51" s="2">
        <f>IFERROR(VLOOKUP(AthleteTable[[#This Row],[CARD '#]],codex466[],5,FALSE),"")</f>
        <v>35</v>
      </c>
      <c r="I51" s="2">
        <f>IFERROR(VLOOKUP(AthleteTable[[#This Row],[CARD '#]],codex466[],4,FALSE),"")</f>
        <v>21</v>
      </c>
      <c r="J51" s="2">
        <f>VLOOKUP(I51,PointsTable[],2,FALSE)</f>
        <v>10</v>
      </c>
      <c r="K51" s="2">
        <f>IFERROR(VLOOKUP(AthleteTable[[#This Row],[CARD '#]],codex467[],5,FALSE),"")</f>
        <v>0</v>
      </c>
      <c r="L51" s="2">
        <f>IFERROR(VLOOKUP(AthleteTable[[#This Row],[CARD '#]],codex467[],4,FALSE),"")</f>
        <v>0</v>
      </c>
      <c r="M51" s="2">
        <f>VLOOKUP(L51,PointsTable[],2,FALSE)</f>
        <v>0</v>
      </c>
      <c r="N51" s="2">
        <f>IFERROR(VLOOKUP(AthleteTable[[#This Row],[CARD '#]],codex481[],5,FALSE),"")</f>
        <v>0</v>
      </c>
      <c r="O51" s="2">
        <f>IFERROR(VLOOKUP(AthleteTable[[#This Row],[CARD '#]],codex481[],4,FALSE),"")</f>
        <v>0</v>
      </c>
      <c r="P51" s="2">
        <f>VLOOKUP(O51,PointsTable[],2,FALSE)</f>
        <v>0</v>
      </c>
      <c r="Q51" s="2" t="str">
        <f>IFERROR(VLOOKUP(AthleteTable[[#This Row],[CARD '#]],codex482[],5,FALSE),"")</f>
        <v/>
      </c>
      <c r="R51" s="2">
        <f>IFERROR(VLOOKUP(AthleteTable[[#This Row],[CARD '#]],codex482[],4,FALSE),"")</f>
        <v>0</v>
      </c>
      <c r="S51" s="2">
        <f>VLOOKUP(R51,PointsTable[],2,FALSE)</f>
        <v>0</v>
      </c>
      <c r="T51" s="2" t="str">
        <f>IFERROR(VLOOKUP(AthleteTable[[#This Row],[CARD '#]],codex483[],5,FALSE),"")</f>
        <v/>
      </c>
      <c r="U51" s="2">
        <f>IFERROR(VLOOKUP(AthleteTable[[#This Row],[CARD '#]],codex483[],4,FALSE),"")</f>
        <v>0</v>
      </c>
      <c r="V51" s="2">
        <f>VLOOKUP(U51,PointsTable[],2,FALSE)</f>
        <v>0</v>
      </c>
      <c r="W51" s="2">
        <f>IFERROR(VLOOKUP(AthleteTable[[#This Row],[CARD '#]],codex484[],5,FALSE),"")</f>
        <v>68</v>
      </c>
      <c r="X51" s="2">
        <f>IFERROR(VLOOKUP(AthleteTable[[#This Row],[CARD '#]],codex484[],4,FALSE),"")</f>
        <v>29</v>
      </c>
      <c r="Y51" s="2">
        <f>VLOOKUP(X51,PointsTable[],2,FALSE)</f>
        <v>2</v>
      </c>
      <c r="Z51" s="2">
        <f>IFERROR(VLOOKUP(AthleteTable[[#This Row],[CARD '#]],codex511[],5,FALSE),"")</f>
        <v>0</v>
      </c>
      <c r="AA51" s="2">
        <f>IFERROR(VLOOKUP(AthleteTable[[#This Row],[CARD '#]],codex511[],4,FALSE),"")</f>
        <v>0</v>
      </c>
      <c r="AB51" s="2">
        <f>VLOOKUP(AA51,PointsTable[],2,FALSE)</f>
        <v>0</v>
      </c>
      <c r="AC51" s="2">
        <f>IFERROR(VLOOKUP(AthleteTable[[#This Row],[CARD '#]],codex512[],5,FALSE),"")</f>
        <v>0</v>
      </c>
      <c r="AD51" s="2">
        <f>IFERROR(VLOOKUP(AthleteTable[[#This Row],[CARD '#]],codex512[],4,FALSE),"")</f>
        <v>0</v>
      </c>
      <c r="AE51" s="2">
        <f>VLOOKUP(AD51,PointsTable[],2,FALSE)</f>
        <v>0</v>
      </c>
      <c r="AF51" s="2" t="str">
        <f>IFERROR(VLOOKUP(AthleteTable[[#This Row],[CARD '#]],codex515[],5,FALSE),"")</f>
        <v/>
      </c>
      <c r="AG51" s="2" t="str">
        <f>IFERROR(VLOOKUP(AthleteTable[[#This Row],[CARD '#]],codex515[],4,FALSE),"")</f>
        <v/>
      </c>
      <c r="AH51" s="2">
        <f>VLOOKUP(AG51,PointsTable[],2,FALSE)</f>
        <v>0</v>
      </c>
      <c r="AI51" s="2" t="str">
        <f>IFERROR(VLOOKUP(AthleteTable[[#This Row],[CARD '#]],codex518[],5,FALSE),"")</f>
        <v/>
      </c>
      <c r="AJ51" s="2" t="str">
        <f>IFERROR(VLOOKUP(AthleteTable[[#This Row],[CARD '#]],codex518[],4,FALSE),"")</f>
        <v/>
      </c>
      <c r="AK51" s="2">
        <f>VLOOKUP(AJ51,PointsTable[],2,FALSE)</f>
        <v>0</v>
      </c>
      <c r="AL51" s="2" t="str">
        <f>IFERROR(VLOOKUP(AthleteTable[[#This Row],[CARD '#]],codex519[],5,FALSE),"")</f>
        <v/>
      </c>
      <c r="AM51" s="2" t="str">
        <f>IFERROR(VLOOKUP(AthleteTable[[#This Row],[CARD '#]],codex519[],4,FALSE),"")</f>
        <v/>
      </c>
      <c r="AN51" s="2">
        <f>VLOOKUP(AM51,PointsTable[],2,FALSE)</f>
        <v>0</v>
      </c>
      <c r="AO51" s="2">
        <f>IFERROR(VLOOKUP(AthleteTable[[#This Row],[CARD '#]],codex554[],5,FALSE),"")</f>
        <v>38</v>
      </c>
      <c r="AP51" s="2">
        <f>IFERROR(VLOOKUP(AthleteTable[[#This Row],[CARD '#]],codex554[],4,FALSE),"")</f>
        <v>19</v>
      </c>
      <c r="AQ51" s="2">
        <f>VLOOKUP(AP51,PointsTable[],2,FALSE)</f>
        <v>12</v>
      </c>
      <c r="AR51" s="2">
        <f>IFERROR(VLOOKUP(AthleteTable[[#This Row],[CARD '#]],codex557[],5,FALSE),"")</f>
        <v>35</v>
      </c>
      <c r="AS51" s="2">
        <f>IFERROR(VLOOKUP(AthleteTable[[#This Row],[CARD '#]],codex557[],4,FALSE),"")</f>
        <v>18</v>
      </c>
      <c r="AT51" s="2">
        <f>VLOOKUP(AS51,PointsTable[],2,FALSE)</f>
        <v>13</v>
      </c>
      <c r="AU51" s="2">
        <f>IFERROR(VLOOKUP(AthleteTable[[#This Row],[CARD '#]],codex558[],5,FALSE),"")</f>
        <v>0</v>
      </c>
      <c r="AV51" s="2">
        <f>IFERROR(VLOOKUP(AthleteTable[[#This Row],[CARD '#]],codex558[],4,FALSE),"")</f>
        <v>0</v>
      </c>
      <c r="AW51" s="2">
        <f>VLOOKUP(AV51,PointsTable[],2,FALSE)</f>
        <v>0</v>
      </c>
      <c r="AX51" s="2">
        <f>IFERROR(VLOOKUP(AthleteTable[[#This Row],[CARD '#]],codex559[],5,FALSE),"")</f>
        <v>46</v>
      </c>
      <c r="AY51" s="2">
        <f>IFERROR(VLOOKUP(AthleteTable[[#This Row],[CARD '#]],codex559[],4,FALSE),"")</f>
        <v>21</v>
      </c>
      <c r="AZ51" s="2">
        <f>VLOOKUP(AY51,PointsTable[],2,FALSE)</f>
        <v>10</v>
      </c>
      <c r="BA51" s="2">
        <f>IFERROR(VLOOKUP(AthleteTable[[#This Row],[CARD '#]],codex584[],5,FALSE),"")</f>
        <v>0</v>
      </c>
      <c r="BB51" s="2">
        <f>IFERROR(VLOOKUP(AthleteTable[[#This Row],[CARD '#]],codex584[],4,FALSE),"")</f>
        <v>0</v>
      </c>
      <c r="BC51" s="2">
        <f>VLOOKUP(BB51,PointsTable[],2,FALSE)</f>
        <v>0</v>
      </c>
      <c r="BD51" s="46">
        <f>IFERROR(VLOOKUP(AthleteTable[[#This Row],[CARD '#]],codex585[],5,FALSE),"")</f>
        <v>0</v>
      </c>
      <c r="BE51" s="46">
        <f>IFERROR(VLOOKUP(AthleteTable[[#This Row],[CARD '#]],codex585[],4,FALSE),"")</f>
        <v>0</v>
      </c>
      <c r="BF51" s="46">
        <f>VLOOKUP(BE51,PointsTable[],2,FALSE)</f>
        <v>0</v>
      </c>
      <c r="BG51" s="46" t="str">
        <f>IFERROR(VLOOKUP(AthleteTable[[#This Row],[CARD '#]],codex586[],5,FALSE),"")</f>
        <v/>
      </c>
      <c r="BH51" s="46" t="str">
        <f>IFERROR(VLOOKUP(AthleteTable[[#This Row],[CARD '#]],codex586[],4,FALSE),"")</f>
        <v/>
      </c>
      <c r="BI51" s="46">
        <f>VLOOKUP(BH51,PointsTable[],2,FALSE)</f>
        <v>0</v>
      </c>
      <c r="BJ51" s="46" t="str">
        <f>IFERROR(VLOOKUP(AthleteTable[[#This Row],[CARD '#]],codex587[],5,FALSE),"")</f>
        <v/>
      </c>
      <c r="BK51" s="46" t="str">
        <f>IFERROR(VLOOKUP(AthleteTable[[#This Row],[CARD '#]],codex587[],4,FALSE),"")</f>
        <v/>
      </c>
      <c r="BL51" s="46">
        <f>VLOOKUP(BK51,PointsTable[],2,FALSE)</f>
        <v>0</v>
      </c>
      <c r="BM51" s="46">
        <f>IFERROR(VLOOKUP(AthleteTable[[#This Row],[CARD '#]],codex588[],5,FALSE),"")</f>
        <v>57</v>
      </c>
      <c r="BN51" s="46">
        <f>IFERROR(VLOOKUP(AthleteTable[[#This Row],[CARD '#]],codex588[],4,FALSE),"")</f>
        <v>22</v>
      </c>
      <c r="BO51" s="46">
        <f>VLOOKUP(BN51,PointsTable[],2,FALSE)</f>
        <v>9</v>
      </c>
      <c r="BP51" s="46">
        <f>IFERROR(VLOOKUP(AthleteTable[[#This Row],[CARD '#]],codex589[],5,FALSE),"")</f>
        <v>0</v>
      </c>
      <c r="BQ51" s="46">
        <f>IFERROR(VLOOKUP(AthleteTable[[#This Row],[CARD '#]],codex589[],4,FALSE),"")</f>
        <v>0</v>
      </c>
      <c r="BR51" s="46">
        <f>VLOOKUP(BQ51,PointsTable[],2,FALSE)</f>
        <v>0</v>
      </c>
      <c r="BS51" s="2" t="str">
        <f>IFERROR(VLOOKUP(AthleteTable[[#This Row],[CARD '#]],codex590[],5,FALSE),"")</f>
        <v/>
      </c>
      <c r="BT51" s="2" t="str">
        <f>IFERROR(VLOOKUP(AthleteTable[[#This Row],[CARD '#]],codex590[],4,FALSE),"")</f>
        <v/>
      </c>
      <c r="BU51" s="2">
        <f>VLOOKUP(BT51,PointsTable[],2,FALSE)</f>
        <v>0</v>
      </c>
      <c r="BV51" s="2" t="str">
        <f>IFERROR(VLOOKUP(AthleteTable[[#This Row],[CARD '#]],codex591[],5,FALSE),"")</f>
        <v/>
      </c>
      <c r="BW51" s="2" t="str">
        <f>IFERROR(VLOOKUP(AthleteTable[[#This Row],[CARD '#]],codex591[],4,FALSE),"")</f>
        <v/>
      </c>
      <c r="BX51" s="2">
        <f>VLOOKUP(BW51,PointsTable[],2,FALSE)</f>
        <v>0</v>
      </c>
    </row>
    <row r="52" spans="1:76" x14ac:dyDescent="0.25">
      <c r="A52" s="2">
        <v>48</v>
      </c>
      <c r="B52">
        <v>104592</v>
      </c>
      <c r="C52" t="s">
        <v>909</v>
      </c>
      <c r="D52" t="s">
        <v>910</v>
      </c>
      <c r="E52" t="s">
        <v>894</v>
      </c>
      <c r="F52">
        <v>1998</v>
      </c>
      <c r="G52" s="39">
        <f>SUM(J52,M52,P52,S52,V52,Y52,AB52,AE52,AH52,AK52,AN52,AQ52,AT52,AW52,AZ52,BC52,BF52,BI52,BL52,BO52,BR52,BU52,BX52)</f>
        <v>36</v>
      </c>
      <c r="H52" s="2">
        <f>IFERROR(VLOOKUP(AthleteTable[[#This Row],[CARD '#]],codex466[],5,FALSE),"")</f>
        <v>0</v>
      </c>
      <c r="I52" s="2">
        <f>IFERROR(VLOOKUP(AthleteTable[[#This Row],[CARD '#]],codex466[],4,FALSE),"")</f>
        <v>0</v>
      </c>
      <c r="J52" s="2">
        <f>VLOOKUP(I52,PointsTable[],2,FALSE)</f>
        <v>0</v>
      </c>
      <c r="K52" s="2">
        <f>IFERROR(VLOOKUP(AthleteTable[[#This Row],[CARD '#]],codex467[],5,FALSE),"")</f>
        <v>0</v>
      </c>
      <c r="L52" s="2">
        <f>IFERROR(VLOOKUP(AthleteTable[[#This Row],[CARD '#]],codex467[],4,FALSE),"")</f>
        <v>0</v>
      </c>
      <c r="M52" s="2">
        <f>VLOOKUP(L52,PointsTable[],2,FALSE)</f>
        <v>0</v>
      </c>
      <c r="N52" s="2">
        <f>IFERROR(VLOOKUP(AthleteTable[[#This Row],[CARD '#]],codex481[],5,FALSE),"")</f>
        <v>46</v>
      </c>
      <c r="O52" s="2">
        <f>IFERROR(VLOOKUP(AthleteTable[[#This Row],[CARD '#]],codex481[],4,FALSE),"")</f>
        <v>18</v>
      </c>
      <c r="P52" s="2">
        <f>VLOOKUP(O52,PointsTable[],2,FALSE)</f>
        <v>13</v>
      </c>
      <c r="Q52" s="2">
        <f>IFERROR(VLOOKUP(AthleteTable[[#This Row],[CARD '#]],codex482[],5,FALSE),"")</f>
        <v>0</v>
      </c>
      <c r="R52" s="2">
        <f>IFERROR(VLOOKUP(AthleteTable[[#This Row],[CARD '#]],codex482[],4,FALSE),"")</f>
        <v>0</v>
      </c>
      <c r="S52" s="2">
        <f>VLOOKUP(R52,PointsTable[],2,FALSE)</f>
        <v>0</v>
      </c>
      <c r="T52" s="2" t="str">
        <f>IFERROR(VLOOKUP(AthleteTable[[#This Row],[CARD '#]],codex483[],5,FALSE),"")</f>
        <v/>
      </c>
      <c r="U52" s="2">
        <f>IFERROR(VLOOKUP(AthleteTable[[#This Row],[CARD '#]],codex483[],4,FALSE),"")</f>
        <v>0</v>
      </c>
      <c r="V52" s="2">
        <f>VLOOKUP(U52,PointsTable[],2,FALSE)</f>
        <v>0</v>
      </c>
      <c r="W52" s="2" t="str">
        <f>IFERROR(VLOOKUP(AthleteTable[[#This Row],[CARD '#]],codex484[],5,FALSE),"")</f>
        <v/>
      </c>
      <c r="X52" s="2">
        <f>IFERROR(VLOOKUP(AthleteTable[[#This Row],[CARD '#]],codex484[],4,FALSE),"")</f>
        <v>0</v>
      </c>
      <c r="Y52" s="2">
        <f>VLOOKUP(X52,PointsTable[],2,FALSE)</f>
        <v>0</v>
      </c>
      <c r="Z52" s="2">
        <f>IFERROR(VLOOKUP(AthleteTable[[#This Row],[CARD '#]],codex511[],5,FALSE),"")</f>
        <v>32</v>
      </c>
      <c r="AA52" s="2">
        <f>IFERROR(VLOOKUP(AthleteTable[[#This Row],[CARD '#]],codex511[],4,FALSE),"")</f>
        <v>16</v>
      </c>
      <c r="AB52" s="2">
        <f>VLOOKUP(AA52,PointsTable[],2,FALSE)</f>
        <v>15</v>
      </c>
      <c r="AC52" s="2">
        <f>IFERROR(VLOOKUP(AthleteTable[[#This Row],[CARD '#]],codex512[],5,FALSE),"")</f>
        <v>0</v>
      </c>
      <c r="AD52" s="2">
        <f>IFERROR(VLOOKUP(AthleteTable[[#This Row],[CARD '#]],codex512[],4,FALSE),"")</f>
        <v>0</v>
      </c>
      <c r="AE52" s="2">
        <f>VLOOKUP(AD52,PointsTable[],2,FALSE)</f>
        <v>0</v>
      </c>
      <c r="AF52" s="2" t="str">
        <f>IFERROR(VLOOKUP(AthleteTable[[#This Row],[CARD '#]],codex515[],5,FALSE),"")</f>
        <v/>
      </c>
      <c r="AG52" s="2" t="str">
        <f>IFERROR(VLOOKUP(AthleteTable[[#This Row],[CARD '#]],codex515[],4,FALSE),"")</f>
        <v/>
      </c>
      <c r="AH52" s="2">
        <f>VLOOKUP(AG52,PointsTable[],2,FALSE)</f>
        <v>0</v>
      </c>
      <c r="AI52" s="2" t="str">
        <f>IFERROR(VLOOKUP(AthleteTable[[#This Row],[CARD '#]],codex518[],5,FALSE),"")</f>
        <v/>
      </c>
      <c r="AJ52" s="2" t="str">
        <f>IFERROR(VLOOKUP(AthleteTable[[#This Row],[CARD '#]],codex518[],4,FALSE),"")</f>
        <v/>
      </c>
      <c r="AK52" s="2">
        <f>VLOOKUP(AJ52,PointsTable[],2,FALSE)</f>
        <v>0</v>
      </c>
      <c r="AL52" s="2" t="str">
        <f>IFERROR(VLOOKUP(AthleteTable[[#This Row],[CARD '#]],codex519[],5,FALSE),"")</f>
        <v/>
      </c>
      <c r="AM52" s="2" t="str">
        <f>IFERROR(VLOOKUP(AthleteTable[[#This Row],[CARD '#]],codex519[],4,FALSE),"")</f>
        <v/>
      </c>
      <c r="AN52" s="2">
        <f>VLOOKUP(AM52,PointsTable[],2,FALSE)</f>
        <v>0</v>
      </c>
      <c r="AO52" s="2">
        <f>IFERROR(VLOOKUP(AthleteTable[[#This Row],[CARD '#]],codex554[],5,FALSE),"")</f>
        <v>0</v>
      </c>
      <c r="AP52" s="2">
        <f>IFERROR(VLOOKUP(AthleteTable[[#This Row],[CARD '#]],codex554[],4,FALSE),"")</f>
        <v>0</v>
      </c>
      <c r="AQ52" s="2">
        <f>VLOOKUP(AP52,PointsTable[],2,FALSE)</f>
        <v>0</v>
      </c>
      <c r="AR52" s="2">
        <f>IFERROR(VLOOKUP(AthleteTable[[#This Row],[CARD '#]],codex557[],5,FALSE),"")</f>
        <v>0</v>
      </c>
      <c r="AS52" s="2">
        <f>IFERROR(VLOOKUP(AthleteTable[[#This Row],[CARD '#]],codex557[],4,FALSE),"")</f>
        <v>0</v>
      </c>
      <c r="AT52" s="2">
        <f>VLOOKUP(AS52,PointsTable[],2,FALSE)</f>
        <v>0</v>
      </c>
      <c r="AU52" s="2">
        <f>IFERROR(VLOOKUP(AthleteTable[[#This Row],[CARD '#]],codex558[],5,FALSE),"")</f>
        <v>0</v>
      </c>
      <c r="AV52" s="2">
        <f>IFERROR(VLOOKUP(AthleteTable[[#This Row],[CARD '#]],codex558[],4,FALSE),"")</f>
        <v>0</v>
      </c>
      <c r="AW52" s="2">
        <f>VLOOKUP(AV52,PointsTable[],2,FALSE)</f>
        <v>0</v>
      </c>
      <c r="AX52" s="2">
        <f>IFERROR(VLOOKUP(AthleteTable[[#This Row],[CARD '#]],codex559[],5,FALSE),"")</f>
        <v>57</v>
      </c>
      <c r="AY52" s="2">
        <f>IFERROR(VLOOKUP(AthleteTable[[#This Row],[CARD '#]],codex559[],4,FALSE),"")</f>
        <v>27</v>
      </c>
      <c r="AZ52" s="2">
        <f>VLOOKUP(AY52,PointsTable[],2,FALSE)</f>
        <v>4</v>
      </c>
      <c r="BA52" s="2">
        <f>IFERROR(VLOOKUP(AthleteTable[[#This Row],[CARD '#]],codex584[],5,FALSE),"")</f>
        <v>0</v>
      </c>
      <c r="BB52" s="2">
        <f>IFERROR(VLOOKUP(AthleteTable[[#This Row],[CARD '#]],codex584[],4,FALSE),"")</f>
        <v>0</v>
      </c>
      <c r="BC52" s="2">
        <f>VLOOKUP(BB52,PointsTable[],2,FALSE)</f>
        <v>0</v>
      </c>
      <c r="BD52" s="46">
        <f>IFERROR(VLOOKUP(AthleteTable[[#This Row],[CARD '#]],codex585[],5,FALSE),"")</f>
        <v>0</v>
      </c>
      <c r="BE52" s="46">
        <f>IFERROR(VLOOKUP(AthleteTable[[#This Row],[CARD '#]],codex585[],4,FALSE),"")</f>
        <v>0</v>
      </c>
      <c r="BF52" s="46">
        <f>VLOOKUP(BE52,PointsTable[],2,FALSE)</f>
        <v>0</v>
      </c>
      <c r="BG52" s="46" t="str">
        <f>IFERROR(VLOOKUP(AthleteTable[[#This Row],[CARD '#]],codex586[],5,FALSE),"")</f>
        <v/>
      </c>
      <c r="BH52" s="46" t="str">
        <f>IFERROR(VLOOKUP(AthleteTable[[#This Row],[CARD '#]],codex586[],4,FALSE),"")</f>
        <v/>
      </c>
      <c r="BI52" s="46">
        <f>VLOOKUP(BH52,PointsTable[],2,FALSE)</f>
        <v>0</v>
      </c>
      <c r="BJ52" s="46" t="str">
        <f>IFERROR(VLOOKUP(AthleteTable[[#This Row],[CARD '#]],codex587[],5,FALSE),"")</f>
        <v/>
      </c>
      <c r="BK52" s="46" t="str">
        <f>IFERROR(VLOOKUP(AthleteTable[[#This Row],[CARD '#]],codex587[],4,FALSE),"")</f>
        <v/>
      </c>
      <c r="BL52" s="46">
        <f>VLOOKUP(BK52,PointsTable[],2,FALSE)</f>
        <v>0</v>
      </c>
      <c r="BM52" s="46">
        <f>IFERROR(VLOOKUP(AthleteTable[[#This Row],[CARD '#]],codex588[],5,FALSE),"")</f>
        <v>66</v>
      </c>
      <c r="BN52" s="46">
        <f>IFERROR(VLOOKUP(AthleteTable[[#This Row],[CARD '#]],codex588[],4,FALSE),"")</f>
        <v>27</v>
      </c>
      <c r="BO52" s="46">
        <f>VLOOKUP(BN52,PointsTable[],2,FALSE)</f>
        <v>4</v>
      </c>
      <c r="BP52" s="46">
        <f>IFERROR(VLOOKUP(AthleteTable[[#This Row],[CARD '#]],codex589[],5,FALSE),"")</f>
        <v>0</v>
      </c>
      <c r="BQ52" s="46">
        <f>IFERROR(VLOOKUP(AthleteTable[[#This Row],[CARD '#]],codex589[],4,FALSE),"")</f>
        <v>0</v>
      </c>
      <c r="BR52" s="46">
        <f>VLOOKUP(BQ52,PointsTable[],2,FALSE)</f>
        <v>0</v>
      </c>
      <c r="BS52" s="2" t="str">
        <f>IFERROR(VLOOKUP(AthleteTable[[#This Row],[CARD '#]],codex590[],5,FALSE),"")</f>
        <v/>
      </c>
      <c r="BT52" s="2" t="str">
        <f>IFERROR(VLOOKUP(AthleteTable[[#This Row],[CARD '#]],codex590[],4,FALSE),"")</f>
        <v/>
      </c>
      <c r="BU52" s="2">
        <f>VLOOKUP(BT52,PointsTable[],2,FALSE)</f>
        <v>0</v>
      </c>
      <c r="BV52" s="2" t="str">
        <f>IFERROR(VLOOKUP(AthleteTable[[#This Row],[CARD '#]],codex591[],5,FALSE),"")</f>
        <v/>
      </c>
      <c r="BW52" s="2" t="str">
        <f>IFERROR(VLOOKUP(AthleteTable[[#This Row],[CARD '#]],codex591[],4,FALSE),"")</f>
        <v/>
      </c>
      <c r="BX52" s="2">
        <f>VLOOKUP(BW52,PointsTable[],2,FALSE)</f>
        <v>0</v>
      </c>
    </row>
    <row r="53" spans="1:76" x14ac:dyDescent="0.25">
      <c r="A53" s="2">
        <v>49</v>
      </c>
      <c r="B53">
        <v>104474</v>
      </c>
      <c r="C53" t="s">
        <v>1000</v>
      </c>
      <c r="D53" t="s">
        <v>1001</v>
      </c>
      <c r="E53" t="s">
        <v>894</v>
      </c>
      <c r="F53">
        <v>1997</v>
      </c>
      <c r="G53" s="40">
        <f>SUM(J53,M53,P53,S53,V53,Y53,AB53,AE53,AH53,AK53,AN53,AQ53,AT53,AW53,AZ53,BC53,BF53,BI53,BL53,BO53,BR53,BU53,BX53)</f>
        <v>32</v>
      </c>
      <c r="H53" s="1">
        <f>IFERROR(VLOOKUP(AthleteTable[[#This Row],[CARD '#]],codex466[],5,FALSE),"")</f>
        <v>0</v>
      </c>
      <c r="I53" s="1">
        <f>IFERROR(VLOOKUP(AthleteTable[[#This Row],[CARD '#]],codex466[],4,FALSE),"")</f>
        <v>0</v>
      </c>
      <c r="J53" s="1">
        <f>VLOOKUP(I53,PointsTable[],2,FALSE)</f>
        <v>0</v>
      </c>
      <c r="K53" s="1">
        <f>IFERROR(VLOOKUP(AthleteTable[[#This Row],[CARD '#]],codex467[],5,FALSE),"")</f>
        <v>0</v>
      </c>
      <c r="L53" s="1">
        <f>IFERROR(VLOOKUP(AthleteTable[[#This Row],[CARD '#]],codex467[],4,FALSE),"")</f>
        <v>0</v>
      </c>
      <c r="M53" s="1">
        <f>VLOOKUP(L53,PointsTable[],2,FALSE)</f>
        <v>0</v>
      </c>
      <c r="N53" s="1">
        <f>IFERROR(VLOOKUP(AthleteTable[[#This Row],[CARD '#]],codex481[],5,FALSE),"")</f>
        <v>0</v>
      </c>
      <c r="O53" s="1">
        <f>IFERROR(VLOOKUP(AthleteTable[[#This Row],[CARD '#]],codex481[],4,FALSE),"")</f>
        <v>0</v>
      </c>
      <c r="P53" s="1">
        <f>VLOOKUP(O53,PointsTable[],2,FALSE)</f>
        <v>0</v>
      </c>
      <c r="Q53" s="1" t="str">
        <f>IFERROR(VLOOKUP(AthleteTable[[#This Row],[CARD '#]],codex482[],5,FALSE),"")</f>
        <v/>
      </c>
      <c r="R53" s="1">
        <f>IFERROR(VLOOKUP(AthleteTable[[#This Row],[CARD '#]],codex482[],4,FALSE),"")</f>
        <v>0</v>
      </c>
      <c r="S53" s="1">
        <f>VLOOKUP(R53,PointsTable[],2,FALSE)</f>
        <v>0</v>
      </c>
      <c r="T53" s="1" t="str">
        <f>IFERROR(VLOOKUP(AthleteTable[[#This Row],[CARD '#]],codex483[],5,FALSE),"")</f>
        <v/>
      </c>
      <c r="U53" s="1">
        <f>IFERROR(VLOOKUP(AthleteTable[[#This Row],[CARD '#]],codex483[],4,FALSE),"")</f>
        <v>0</v>
      </c>
      <c r="V53" s="1">
        <f>VLOOKUP(U53,PointsTable[],2,FALSE)</f>
        <v>0</v>
      </c>
      <c r="W53" s="1" t="str">
        <f>IFERROR(VLOOKUP(AthleteTable[[#This Row],[CARD '#]],codex484[],5,FALSE),"")</f>
        <v/>
      </c>
      <c r="X53" s="1">
        <f>IFERROR(VLOOKUP(AthleteTable[[#This Row],[CARD '#]],codex484[],4,FALSE),"")</f>
        <v>0</v>
      </c>
      <c r="Y53" s="1">
        <f>VLOOKUP(X53,PointsTable[],2,FALSE)</f>
        <v>0</v>
      </c>
      <c r="Z53" s="2">
        <f>IFERROR(VLOOKUP(AthleteTable[[#This Row],[CARD '#]],codex511[],5,FALSE),"")</f>
        <v>0</v>
      </c>
      <c r="AA53" s="2">
        <f>IFERROR(VLOOKUP(AthleteTable[[#This Row],[CARD '#]],codex511[],4,FALSE),"")</f>
        <v>0</v>
      </c>
      <c r="AB53" s="2">
        <f>VLOOKUP(AA53,PointsTable[],2,FALSE)</f>
        <v>0</v>
      </c>
      <c r="AC53" s="1">
        <f>IFERROR(VLOOKUP(AthleteTable[[#This Row],[CARD '#]],codex512[],5,FALSE),"")</f>
        <v>0</v>
      </c>
      <c r="AD53" s="1">
        <f>IFERROR(VLOOKUP(AthleteTable[[#This Row],[CARD '#]],codex512[],4,FALSE),"")</f>
        <v>0</v>
      </c>
      <c r="AE53" s="1">
        <f>VLOOKUP(AD53,PointsTable[],2,FALSE)</f>
        <v>0</v>
      </c>
      <c r="AF53" s="1" t="str">
        <f>IFERROR(VLOOKUP(AthleteTable[[#This Row],[CARD '#]],codex515[],5,FALSE),"")</f>
        <v/>
      </c>
      <c r="AG53" s="1" t="str">
        <f>IFERROR(VLOOKUP(AthleteTable[[#This Row],[CARD '#]],codex515[],4,FALSE),"")</f>
        <v/>
      </c>
      <c r="AH53" s="1">
        <f>VLOOKUP(AG53,PointsTable[],2,FALSE)</f>
        <v>0</v>
      </c>
      <c r="AI53" s="2" t="str">
        <f>IFERROR(VLOOKUP(AthleteTable[[#This Row],[CARD '#]],codex518[],5,FALSE),"")</f>
        <v/>
      </c>
      <c r="AJ53" s="2" t="str">
        <f>IFERROR(VLOOKUP(AthleteTable[[#This Row],[CARD '#]],codex518[],4,FALSE),"")</f>
        <v/>
      </c>
      <c r="AK53" s="2">
        <f>VLOOKUP(AJ53,PointsTable[],2,FALSE)</f>
        <v>0</v>
      </c>
      <c r="AL53" s="2" t="str">
        <f>IFERROR(VLOOKUP(AthleteTable[[#This Row],[CARD '#]],codex519[],5,FALSE),"")</f>
        <v/>
      </c>
      <c r="AM53" s="2" t="str">
        <f>IFERROR(VLOOKUP(AthleteTable[[#This Row],[CARD '#]],codex519[],4,FALSE),"")</f>
        <v/>
      </c>
      <c r="AN53" s="2">
        <f>VLOOKUP(AM53,PointsTable[],2,FALSE)</f>
        <v>0</v>
      </c>
      <c r="AO53" s="2" t="str">
        <f>IFERROR(VLOOKUP(AthleteTable[[#This Row],[CARD '#]],codex554[],5,FALSE),"")</f>
        <v/>
      </c>
      <c r="AP53" s="2">
        <f>IFERROR(VLOOKUP(AthleteTable[[#This Row],[CARD '#]],codex554[],4,FALSE),"")</f>
        <v>0</v>
      </c>
      <c r="AQ53" s="2">
        <f>VLOOKUP(AP53,PointsTable[],2,FALSE)</f>
        <v>0</v>
      </c>
      <c r="AR53" s="2" t="str">
        <f>IFERROR(VLOOKUP(AthleteTable[[#This Row],[CARD '#]],codex557[],5,FALSE),"")</f>
        <v/>
      </c>
      <c r="AS53" s="2">
        <f>IFERROR(VLOOKUP(AthleteTable[[#This Row],[CARD '#]],codex557[],4,FALSE),"")</f>
        <v>0</v>
      </c>
      <c r="AT53" s="2">
        <f>VLOOKUP(AS53,PointsTable[],2,FALSE)</f>
        <v>0</v>
      </c>
      <c r="AU53" s="2">
        <f>IFERROR(VLOOKUP(AthleteTable[[#This Row],[CARD '#]],codex558[],5,FALSE),"")</f>
        <v>0</v>
      </c>
      <c r="AV53" s="2">
        <f>IFERROR(VLOOKUP(AthleteTable[[#This Row],[CARD '#]],codex558[],4,FALSE),"")</f>
        <v>0</v>
      </c>
      <c r="AW53" s="2">
        <f>VLOOKUP(AV53,PointsTable[],2,FALSE)</f>
        <v>0</v>
      </c>
      <c r="AX53" s="1">
        <f>IFERROR(VLOOKUP(AthleteTable[[#This Row],[CARD '#]],codex559[],5,FALSE),"")</f>
        <v>0</v>
      </c>
      <c r="AY53" s="1">
        <f>IFERROR(VLOOKUP(AthleteTable[[#This Row],[CARD '#]],codex559[],4,FALSE),"")</f>
        <v>0</v>
      </c>
      <c r="AZ53" s="1">
        <f>VLOOKUP(AY53,PointsTable[],2,FALSE)</f>
        <v>0</v>
      </c>
      <c r="BA53" s="1">
        <f>IFERROR(VLOOKUP(AthleteTable[[#This Row],[CARD '#]],codex584[],5,FALSE),"")</f>
        <v>0</v>
      </c>
      <c r="BB53" s="1">
        <f>IFERROR(VLOOKUP(AthleteTable[[#This Row],[CARD '#]],codex584[],4,FALSE),"")</f>
        <v>0</v>
      </c>
      <c r="BC53" s="1">
        <f>VLOOKUP(BB53,PointsTable[],2,FALSE)</f>
        <v>0</v>
      </c>
      <c r="BD53" s="46">
        <f>IFERROR(VLOOKUP(AthleteTable[[#This Row],[CARD '#]],codex585[],5,FALSE),"")</f>
        <v>0</v>
      </c>
      <c r="BE53" s="46">
        <f>IFERROR(VLOOKUP(AthleteTable[[#This Row],[CARD '#]],codex585[],4,FALSE),"")</f>
        <v>0</v>
      </c>
      <c r="BF53" s="46">
        <f>VLOOKUP(BE53,PointsTable[],2,FALSE)</f>
        <v>0</v>
      </c>
      <c r="BG53" s="46" t="str">
        <f>IFERROR(VLOOKUP(AthleteTable[[#This Row],[CARD '#]],codex586[],5,FALSE),"")</f>
        <v/>
      </c>
      <c r="BH53" s="46" t="str">
        <f>IFERROR(VLOOKUP(AthleteTable[[#This Row],[CARD '#]],codex586[],4,FALSE),"")</f>
        <v/>
      </c>
      <c r="BI53" s="46">
        <f>VLOOKUP(BH53,PointsTable[],2,FALSE)</f>
        <v>0</v>
      </c>
      <c r="BJ53" s="42" t="str">
        <f>IFERROR(VLOOKUP(AthleteTable[[#This Row],[CARD '#]],codex587[],5,FALSE),"")</f>
        <v/>
      </c>
      <c r="BK53" s="42" t="str">
        <f>IFERROR(VLOOKUP(AthleteTable[[#This Row],[CARD '#]],codex587[],4,FALSE),"")</f>
        <v/>
      </c>
      <c r="BL53" s="42">
        <f>VLOOKUP(BK53,PointsTable[],2,FALSE)</f>
        <v>0</v>
      </c>
      <c r="BM53" s="42">
        <f>IFERROR(VLOOKUP(AthleteTable[[#This Row],[CARD '#]],codex588[],5,FALSE),"")</f>
        <v>0</v>
      </c>
      <c r="BN53" s="42">
        <f>IFERROR(VLOOKUP(AthleteTable[[#This Row],[CARD '#]],codex588[],4,FALSE),"")</f>
        <v>0</v>
      </c>
      <c r="BO53" s="42">
        <f>VLOOKUP(BN53,PointsTable[],2,FALSE)</f>
        <v>0</v>
      </c>
      <c r="BP53" s="42">
        <f>IFERROR(VLOOKUP(AthleteTable[[#This Row],[CARD '#]],codex589[],5,FALSE),"")</f>
        <v>44</v>
      </c>
      <c r="BQ53" s="42">
        <f>IFERROR(VLOOKUP(AthleteTable[[#This Row],[CARD '#]],codex589[],4,FALSE),"")</f>
        <v>17</v>
      </c>
      <c r="BR53" s="42">
        <f>VLOOKUP(BQ53,PointsTable[],2,FALSE)</f>
        <v>14</v>
      </c>
      <c r="BS53" s="1" t="str">
        <f>IFERROR(VLOOKUP(AthleteTable[[#This Row],[CARD '#]],codex590[],5,FALSE),"")</f>
        <v/>
      </c>
      <c r="BT53" s="1" t="str">
        <f>IFERROR(VLOOKUP(AthleteTable[[#This Row],[CARD '#]],codex590[],4,FALSE),"")</f>
        <v/>
      </c>
      <c r="BU53" s="1">
        <f>VLOOKUP(BT53,PointsTable[],2,FALSE)</f>
        <v>0</v>
      </c>
      <c r="BV53" s="1">
        <f>IFERROR(VLOOKUP(AthleteTable[[#This Row],[CARD '#]],codex591[],5,FALSE),"")</f>
        <v>24</v>
      </c>
      <c r="BW53" s="1">
        <f>IFERROR(VLOOKUP(AthleteTable[[#This Row],[CARD '#]],codex591[],4,FALSE),"")</f>
        <v>14</v>
      </c>
      <c r="BX53" s="1">
        <f>VLOOKUP(BW53,PointsTable[],2,FALSE)</f>
        <v>18</v>
      </c>
    </row>
    <row r="54" spans="1:76" x14ac:dyDescent="0.25">
      <c r="A54" s="2">
        <v>50</v>
      </c>
      <c r="B54">
        <v>104466</v>
      </c>
      <c r="C54" t="s">
        <v>953</v>
      </c>
      <c r="D54" t="s">
        <v>954</v>
      </c>
      <c r="E54" t="s">
        <v>878</v>
      </c>
      <c r="F54">
        <v>1997</v>
      </c>
      <c r="G54" s="39">
        <f>SUM(J54,M54,P54,S54,V54,Y54,AB54,AE54,AH54,AK54,AN54,AQ54,AT54,AW54,AZ54,BC54,BF54,BI54,BL54,BO54,BR54,BU54,BX54)</f>
        <v>30</v>
      </c>
      <c r="H54" s="2">
        <f>IFERROR(VLOOKUP(AthleteTable[[#This Row],[CARD '#]],codex466[],5,FALSE),"")</f>
        <v>0</v>
      </c>
      <c r="I54" s="2">
        <f>IFERROR(VLOOKUP(AthleteTable[[#This Row],[CARD '#]],codex466[],4,FALSE),"")</f>
        <v>0</v>
      </c>
      <c r="J54" s="2">
        <f>VLOOKUP(I54,PointsTable[],2,FALSE)</f>
        <v>0</v>
      </c>
      <c r="K54" s="2">
        <f>IFERROR(VLOOKUP(AthleteTable[[#This Row],[CARD '#]],codex467[],5,FALSE),"")</f>
        <v>0</v>
      </c>
      <c r="L54" s="2">
        <f>IFERROR(VLOOKUP(AthleteTable[[#This Row],[CARD '#]],codex467[],4,FALSE),"")</f>
        <v>0</v>
      </c>
      <c r="M54" s="2">
        <f>VLOOKUP(L54,PointsTable[],2,FALSE)</f>
        <v>0</v>
      </c>
      <c r="N54" s="2" t="str">
        <f>IFERROR(VLOOKUP(AthleteTable[[#This Row],[CARD '#]],codex481[],5,FALSE),"")</f>
        <v/>
      </c>
      <c r="O54" s="2">
        <f>IFERROR(VLOOKUP(AthleteTable[[#This Row],[CARD '#]],codex481[],4,FALSE),"")</f>
        <v>0</v>
      </c>
      <c r="P54" s="2">
        <f>VLOOKUP(O54,PointsTable[],2,FALSE)</f>
        <v>0</v>
      </c>
      <c r="Q54" s="2" t="str">
        <f>IFERROR(VLOOKUP(AthleteTable[[#This Row],[CARD '#]],codex482[],5,FALSE),"")</f>
        <v/>
      </c>
      <c r="R54" s="2">
        <f>IFERROR(VLOOKUP(AthleteTable[[#This Row],[CARD '#]],codex482[],4,FALSE),"")</f>
        <v>0</v>
      </c>
      <c r="S54" s="2">
        <f>VLOOKUP(R54,PointsTable[],2,FALSE)</f>
        <v>0</v>
      </c>
      <c r="T54" s="2" t="str">
        <f>IFERROR(VLOOKUP(AthleteTable[[#This Row],[CARD '#]],codex483[],5,FALSE),"")</f>
        <v/>
      </c>
      <c r="U54" s="2">
        <f>IFERROR(VLOOKUP(AthleteTable[[#This Row],[CARD '#]],codex483[],4,FALSE),"")</f>
        <v>0</v>
      </c>
      <c r="V54" s="2">
        <f>VLOOKUP(U54,PointsTable[],2,FALSE)</f>
        <v>0</v>
      </c>
      <c r="W54" s="2" t="str">
        <f>IFERROR(VLOOKUP(AthleteTable[[#This Row],[CARD '#]],codex484[],5,FALSE),"")</f>
        <v/>
      </c>
      <c r="X54" s="2">
        <f>IFERROR(VLOOKUP(AthleteTable[[#This Row],[CARD '#]],codex484[],4,FALSE),"")</f>
        <v>0</v>
      </c>
      <c r="Y54" s="2">
        <f>VLOOKUP(X54,PointsTable[],2,FALSE)</f>
        <v>0</v>
      </c>
      <c r="Z54" s="2">
        <f>IFERROR(VLOOKUP(AthleteTable[[#This Row],[CARD '#]],codex511[],5,FALSE),"")</f>
        <v>0</v>
      </c>
      <c r="AA54" s="2">
        <f>IFERROR(VLOOKUP(AthleteTable[[#This Row],[CARD '#]],codex511[],4,FALSE),"")</f>
        <v>0</v>
      </c>
      <c r="AB54" s="2">
        <f>VLOOKUP(AA54,PointsTable[],2,FALSE)</f>
        <v>0</v>
      </c>
      <c r="AC54" s="2">
        <f>IFERROR(VLOOKUP(AthleteTable[[#This Row],[CARD '#]],codex512[],5,FALSE),"")</f>
        <v>0</v>
      </c>
      <c r="AD54" s="2">
        <f>IFERROR(VLOOKUP(AthleteTable[[#This Row],[CARD '#]],codex512[],4,FALSE),"")</f>
        <v>0</v>
      </c>
      <c r="AE54" s="2">
        <f>VLOOKUP(AD54,PointsTable[],2,FALSE)</f>
        <v>0</v>
      </c>
      <c r="AF54" s="2" t="str">
        <f>IFERROR(VLOOKUP(AthleteTable[[#This Row],[CARD '#]],codex515[],5,FALSE),"")</f>
        <v/>
      </c>
      <c r="AG54" s="2" t="str">
        <f>IFERROR(VLOOKUP(AthleteTable[[#This Row],[CARD '#]],codex515[],4,FALSE),"")</f>
        <v/>
      </c>
      <c r="AH54" s="2">
        <f>VLOOKUP(AG54,PointsTable[],2,FALSE)</f>
        <v>0</v>
      </c>
      <c r="AI54" s="2" t="str">
        <f>IFERROR(VLOOKUP(AthleteTable[[#This Row],[CARD '#]],codex518[],5,FALSE),"")</f>
        <v/>
      </c>
      <c r="AJ54" s="2" t="str">
        <f>IFERROR(VLOOKUP(AthleteTable[[#This Row],[CARD '#]],codex518[],4,FALSE),"")</f>
        <v/>
      </c>
      <c r="AK54" s="2">
        <f>VLOOKUP(AJ54,PointsTable[],2,FALSE)</f>
        <v>0</v>
      </c>
      <c r="AL54" s="2" t="str">
        <f>IFERROR(VLOOKUP(AthleteTable[[#This Row],[CARD '#]],codex519[],5,FALSE),"")</f>
        <v/>
      </c>
      <c r="AM54" s="2" t="str">
        <f>IFERROR(VLOOKUP(AthleteTable[[#This Row],[CARD '#]],codex519[],4,FALSE),"")</f>
        <v/>
      </c>
      <c r="AN54" s="2">
        <f>VLOOKUP(AM54,PointsTable[],2,FALSE)</f>
        <v>0</v>
      </c>
      <c r="AO54" s="2">
        <f>IFERROR(VLOOKUP(AthleteTable[[#This Row],[CARD '#]],codex554[],5,FALSE),"")</f>
        <v>0</v>
      </c>
      <c r="AP54" s="2">
        <f>IFERROR(VLOOKUP(AthleteTable[[#This Row],[CARD '#]],codex554[],4,FALSE),"")</f>
        <v>0</v>
      </c>
      <c r="AQ54" s="2">
        <f>VLOOKUP(AP54,PointsTable[],2,FALSE)</f>
        <v>0</v>
      </c>
      <c r="AR54" s="2">
        <f>IFERROR(VLOOKUP(AthleteTable[[#This Row],[CARD '#]],codex557[],5,FALSE),"")</f>
        <v>0</v>
      </c>
      <c r="AS54" s="2">
        <f>IFERROR(VLOOKUP(AthleteTable[[#This Row],[CARD '#]],codex557[],4,FALSE),"")</f>
        <v>0</v>
      </c>
      <c r="AT54" s="2">
        <f>VLOOKUP(AS54,PointsTable[],2,FALSE)</f>
        <v>0</v>
      </c>
      <c r="AU54" s="2">
        <f>IFERROR(VLOOKUP(AthleteTable[[#This Row],[CARD '#]],codex558[],5,FALSE),"")</f>
        <v>45</v>
      </c>
      <c r="AV54" s="2">
        <f>IFERROR(VLOOKUP(AthleteTable[[#This Row],[CARD '#]],codex558[],4,FALSE),"")</f>
        <v>20</v>
      </c>
      <c r="AW54" s="2">
        <f>VLOOKUP(AV54,PointsTable[],2,FALSE)</f>
        <v>11</v>
      </c>
      <c r="AX54" s="2">
        <f>IFERROR(VLOOKUP(AthleteTable[[#This Row],[CARD '#]],codex559[],5,FALSE),"")</f>
        <v>52</v>
      </c>
      <c r="AY54" s="2">
        <f>IFERROR(VLOOKUP(AthleteTable[[#This Row],[CARD '#]],codex559[],4,FALSE),"")</f>
        <v>24</v>
      </c>
      <c r="AZ54" s="2">
        <f>VLOOKUP(AY54,PointsTable[],2,FALSE)</f>
        <v>7</v>
      </c>
      <c r="BA54" s="2">
        <f>IFERROR(VLOOKUP(AthleteTable[[#This Row],[CARD '#]],codex584[],5,FALSE),"")</f>
        <v>0</v>
      </c>
      <c r="BB54" s="2">
        <f>IFERROR(VLOOKUP(AthleteTable[[#This Row],[CARD '#]],codex584[],4,FALSE),"")</f>
        <v>0</v>
      </c>
      <c r="BC54" s="2">
        <f>VLOOKUP(BB54,PointsTable[],2,FALSE)</f>
        <v>0</v>
      </c>
      <c r="BD54" s="46">
        <f>IFERROR(VLOOKUP(AthleteTable[[#This Row],[CARD '#]],codex585[],5,FALSE),"")</f>
        <v>0</v>
      </c>
      <c r="BE54" s="46">
        <f>IFERROR(VLOOKUP(AthleteTable[[#This Row],[CARD '#]],codex585[],4,FALSE),"")</f>
        <v>0</v>
      </c>
      <c r="BF54" s="46">
        <f>VLOOKUP(BE54,PointsTable[],2,FALSE)</f>
        <v>0</v>
      </c>
      <c r="BG54" s="46" t="str">
        <f>IFERROR(VLOOKUP(AthleteTable[[#This Row],[CARD '#]],codex586[],5,FALSE),"")</f>
        <v/>
      </c>
      <c r="BH54" s="46" t="str">
        <f>IFERROR(VLOOKUP(AthleteTable[[#This Row],[CARD '#]],codex586[],4,FALSE),"")</f>
        <v/>
      </c>
      <c r="BI54" s="46">
        <f>VLOOKUP(BH54,PointsTable[],2,FALSE)</f>
        <v>0</v>
      </c>
      <c r="BJ54" s="46" t="str">
        <f>IFERROR(VLOOKUP(AthleteTable[[#This Row],[CARD '#]],codex587[],5,FALSE),"")</f>
        <v/>
      </c>
      <c r="BK54" s="46" t="str">
        <f>IFERROR(VLOOKUP(AthleteTable[[#This Row],[CARD '#]],codex587[],4,FALSE),"")</f>
        <v/>
      </c>
      <c r="BL54" s="46">
        <f>VLOOKUP(BK54,PointsTable[],2,FALSE)</f>
        <v>0</v>
      </c>
      <c r="BM54" s="46" t="str">
        <f>IFERROR(VLOOKUP(AthleteTable[[#This Row],[CARD '#]],codex588[],5,FALSE),"")</f>
        <v/>
      </c>
      <c r="BN54" s="46" t="str">
        <f>IFERROR(VLOOKUP(AthleteTable[[#This Row],[CARD '#]],codex588[],4,FALSE),"")</f>
        <v/>
      </c>
      <c r="BO54" s="46">
        <f>VLOOKUP(BN54,PointsTable[],2,FALSE)</f>
        <v>0</v>
      </c>
      <c r="BP54" s="46" t="str">
        <f>IFERROR(VLOOKUP(AthleteTable[[#This Row],[CARD '#]],codex589[],5,FALSE),"")</f>
        <v/>
      </c>
      <c r="BQ54" s="46" t="str">
        <f>IFERROR(VLOOKUP(AthleteTable[[#This Row],[CARD '#]],codex589[],4,FALSE),"")</f>
        <v/>
      </c>
      <c r="BR54" s="46">
        <f>VLOOKUP(BQ54,PointsTable[],2,FALSE)</f>
        <v>0</v>
      </c>
      <c r="BS54" s="2">
        <f>IFERROR(VLOOKUP(AthleteTable[[#This Row],[CARD '#]],codex590[],5,FALSE),"")</f>
        <v>0</v>
      </c>
      <c r="BT54" s="2">
        <f>IFERROR(VLOOKUP(AthleteTable[[#This Row],[CARD '#]],codex590[],4,FALSE),"")</f>
        <v>0</v>
      </c>
      <c r="BU54" s="2">
        <f>VLOOKUP(BT54,PointsTable[],2,FALSE)</f>
        <v>0</v>
      </c>
      <c r="BV54" s="2">
        <f>IFERROR(VLOOKUP(AthleteTable[[#This Row],[CARD '#]],codex591[],5,FALSE),"")</f>
        <v>29</v>
      </c>
      <c r="BW54" s="2">
        <f>IFERROR(VLOOKUP(AthleteTable[[#This Row],[CARD '#]],codex591[],4,FALSE),"")</f>
        <v>19</v>
      </c>
      <c r="BX54" s="2">
        <f>VLOOKUP(BW54,PointsTable[],2,FALSE)</f>
        <v>12</v>
      </c>
    </row>
    <row r="55" spans="1:76" x14ac:dyDescent="0.25">
      <c r="A55" s="2">
        <v>51</v>
      </c>
      <c r="B55">
        <v>104593</v>
      </c>
      <c r="C55" t="s">
        <v>897</v>
      </c>
      <c r="D55" t="s">
        <v>898</v>
      </c>
      <c r="E55" t="s">
        <v>899</v>
      </c>
      <c r="F55">
        <v>1998</v>
      </c>
      <c r="G55" s="39">
        <f>SUM(J55,M55,P55,S55,V55,Y55,AB55,AE55,AH55,AK55,AN55,AQ55,AT55,AW55,AZ55,BC55,BF55,BI55,BL55,BO55,BR55,BU55,BX55)</f>
        <v>18</v>
      </c>
      <c r="H55" s="2">
        <f>IFERROR(VLOOKUP(AthleteTable[[#This Row],[CARD '#]],codex466[],5,FALSE),"")</f>
        <v>0</v>
      </c>
      <c r="I55" s="2">
        <f>IFERROR(VLOOKUP(AthleteTable[[#This Row],[CARD '#]],codex466[],4,FALSE),"")</f>
        <v>0</v>
      </c>
      <c r="J55" s="2">
        <f>VLOOKUP(I55,PointsTable[],2,FALSE)</f>
        <v>0</v>
      </c>
      <c r="K55" s="2">
        <f>IFERROR(VLOOKUP(AthleteTable[[#This Row],[CARD '#]],codex467[],5,FALSE),"")</f>
        <v>0</v>
      </c>
      <c r="L55" s="2">
        <f>IFERROR(VLOOKUP(AthleteTable[[#This Row],[CARD '#]],codex467[],4,FALSE),"")</f>
        <v>0</v>
      </c>
      <c r="M55" s="46">
        <f>VLOOKUP(L55,PointsTable[],2,FALSE)</f>
        <v>0</v>
      </c>
      <c r="N55" s="2">
        <f>IFERROR(VLOOKUP(AthleteTable[[#This Row],[CARD '#]],codex481[],5,FALSE),"")</f>
        <v>38</v>
      </c>
      <c r="O55" s="2">
        <f>IFERROR(VLOOKUP(AthleteTable[[#This Row],[CARD '#]],codex481[],4,FALSE),"")</f>
        <v>14</v>
      </c>
      <c r="P55" s="2">
        <f>VLOOKUP(O55,PointsTable[],2,FALSE)</f>
        <v>18</v>
      </c>
      <c r="Q55" s="2">
        <f>IFERROR(VLOOKUP(AthleteTable[[#This Row],[CARD '#]],codex482[],5,FALSE),"")</f>
        <v>0</v>
      </c>
      <c r="R55" s="2">
        <f>IFERROR(VLOOKUP(AthleteTable[[#This Row],[CARD '#]],codex482[],4,FALSE),"")</f>
        <v>0</v>
      </c>
      <c r="S55" s="2">
        <f>VLOOKUP(R55,PointsTable[],2,FALSE)</f>
        <v>0</v>
      </c>
      <c r="T55" s="2" t="str">
        <f>IFERROR(VLOOKUP(AthleteTable[[#This Row],[CARD '#]],codex483[],5,FALSE),"")</f>
        <v/>
      </c>
      <c r="U55" s="2">
        <f>IFERROR(VLOOKUP(AthleteTable[[#This Row],[CARD '#]],codex483[],4,FALSE),"")</f>
        <v>0</v>
      </c>
      <c r="V55" s="2">
        <f>VLOOKUP(U55,PointsTable[],2,FALSE)</f>
        <v>0</v>
      </c>
      <c r="W55" s="2" t="str">
        <f>IFERROR(VLOOKUP(AthleteTable[[#This Row],[CARD '#]],codex484[],5,FALSE),"")</f>
        <v/>
      </c>
      <c r="X55" s="2">
        <f>IFERROR(VLOOKUP(AthleteTable[[#This Row],[CARD '#]],codex484[],4,FALSE),"")</f>
        <v>0</v>
      </c>
      <c r="Y55" s="2">
        <f>VLOOKUP(X55,PointsTable[],2,FALSE)</f>
        <v>0</v>
      </c>
      <c r="Z55" s="2" t="str">
        <f>IFERROR(VLOOKUP(AthleteTable[[#This Row],[CARD '#]],codex511[],5,FALSE),"")</f>
        <v/>
      </c>
      <c r="AA55" s="2" t="str">
        <f>IFERROR(VLOOKUP(AthleteTable[[#This Row],[CARD '#]],codex511[],4,FALSE),"")</f>
        <v/>
      </c>
      <c r="AB55" s="2">
        <f>VLOOKUP(AA55,PointsTable[],2,FALSE)</f>
        <v>0</v>
      </c>
      <c r="AC55" s="2" t="str">
        <f>IFERROR(VLOOKUP(AthleteTable[[#This Row],[CARD '#]],codex512[],5,FALSE),"")</f>
        <v/>
      </c>
      <c r="AD55" s="2" t="str">
        <f>IFERROR(VLOOKUP(AthleteTable[[#This Row],[CARD '#]],codex512[],4,FALSE),"")</f>
        <v/>
      </c>
      <c r="AE55" s="2">
        <f>VLOOKUP(AD55,PointsTable[],2,FALSE)</f>
        <v>0</v>
      </c>
      <c r="AF55" s="2" t="str">
        <f>IFERROR(VLOOKUP(AthleteTable[[#This Row],[CARD '#]],codex515[],5,FALSE),"")</f>
        <v/>
      </c>
      <c r="AG55" s="2" t="str">
        <f>IFERROR(VLOOKUP(AthleteTable[[#This Row],[CARD '#]],codex515[],4,FALSE),"")</f>
        <v/>
      </c>
      <c r="AH55" s="2">
        <f>VLOOKUP(AG55,PointsTable[],2,FALSE)</f>
        <v>0</v>
      </c>
      <c r="AI55" s="2" t="str">
        <f>IFERROR(VLOOKUP(AthleteTable[[#This Row],[CARD '#]],codex518[],5,FALSE),"")</f>
        <v/>
      </c>
      <c r="AJ55" s="2" t="str">
        <f>IFERROR(VLOOKUP(AthleteTable[[#This Row],[CARD '#]],codex518[],4,FALSE),"")</f>
        <v/>
      </c>
      <c r="AK55" s="2">
        <f>VLOOKUP(AJ55,PointsTable[],2,FALSE)</f>
        <v>0</v>
      </c>
      <c r="AL55" s="2" t="str">
        <f>IFERROR(VLOOKUP(AthleteTable[[#This Row],[CARD '#]],codex519[],5,FALSE),"")</f>
        <v/>
      </c>
      <c r="AM55" s="2" t="str">
        <f>IFERROR(VLOOKUP(AthleteTable[[#This Row],[CARD '#]],codex519[],4,FALSE),"")</f>
        <v/>
      </c>
      <c r="AN55" s="2">
        <f>VLOOKUP(AM55,PointsTable[],2,FALSE)</f>
        <v>0</v>
      </c>
      <c r="AO55" s="2" t="str">
        <f>IFERROR(VLOOKUP(AthleteTable[[#This Row],[CARD '#]],codex554[],5,FALSE),"")</f>
        <v/>
      </c>
      <c r="AP55" s="2" t="str">
        <f>IFERROR(VLOOKUP(AthleteTable[[#This Row],[CARD '#]],codex554[],4,FALSE),"")</f>
        <v/>
      </c>
      <c r="AQ55" s="2">
        <f>VLOOKUP(AP55,PointsTable[],2,FALSE)</f>
        <v>0</v>
      </c>
      <c r="AR55" s="2" t="str">
        <f>IFERROR(VLOOKUP(AthleteTable[[#This Row],[CARD '#]],codex557[],5,FALSE),"")</f>
        <v/>
      </c>
      <c r="AS55" s="2" t="str">
        <f>IFERROR(VLOOKUP(AthleteTable[[#This Row],[CARD '#]],codex557[],4,FALSE),"")</f>
        <v/>
      </c>
      <c r="AT55" s="2">
        <f>VLOOKUP(AS55,PointsTable[],2,FALSE)</f>
        <v>0</v>
      </c>
      <c r="AU55" s="2" t="str">
        <f>IFERROR(VLOOKUP(AthleteTable[[#This Row],[CARD '#]],codex558[],5,FALSE),"")</f>
        <v/>
      </c>
      <c r="AV55" s="2" t="str">
        <f>IFERROR(VLOOKUP(AthleteTable[[#This Row],[CARD '#]],codex558[],4,FALSE),"")</f>
        <v/>
      </c>
      <c r="AW55" s="2">
        <f>VLOOKUP(AV55,PointsTable[],2,FALSE)</f>
        <v>0</v>
      </c>
      <c r="AX55" s="2" t="str">
        <f>IFERROR(VLOOKUP(AthleteTable[[#This Row],[CARD '#]],codex559[],5,FALSE),"")</f>
        <v/>
      </c>
      <c r="AY55" s="2" t="str">
        <f>IFERROR(VLOOKUP(AthleteTable[[#This Row],[CARD '#]],codex559[],4,FALSE),"")</f>
        <v/>
      </c>
      <c r="AZ55" s="2">
        <f>VLOOKUP(AY55,PointsTable[],2,FALSE)</f>
        <v>0</v>
      </c>
      <c r="BA55" s="2" t="str">
        <f>IFERROR(VLOOKUP(AthleteTable[[#This Row],[CARD '#]],codex584[],5,FALSE),"")</f>
        <v/>
      </c>
      <c r="BB55" s="2" t="str">
        <f>IFERROR(VLOOKUP(AthleteTable[[#This Row],[CARD '#]],codex584[],4,FALSE),"")</f>
        <v/>
      </c>
      <c r="BC55" s="2">
        <f>VLOOKUP(BB55,PointsTable[],2,FALSE)</f>
        <v>0</v>
      </c>
      <c r="BD55" s="46" t="str">
        <f>IFERROR(VLOOKUP(AthleteTable[[#This Row],[CARD '#]],codex585[],5,FALSE),"")</f>
        <v/>
      </c>
      <c r="BE55" s="46" t="str">
        <f>IFERROR(VLOOKUP(AthleteTable[[#This Row],[CARD '#]],codex585[],4,FALSE),"")</f>
        <v/>
      </c>
      <c r="BF55" s="46">
        <f>VLOOKUP(BE55,PointsTable[],2,FALSE)</f>
        <v>0</v>
      </c>
      <c r="BG55" s="46" t="str">
        <f>IFERROR(VLOOKUP(AthleteTable[[#This Row],[CARD '#]],codex586[],5,FALSE),"")</f>
        <v/>
      </c>
      <c r="BH55" s="46" t="str">
        <f>IFERROR(VLOOKUP(AthleteTable[[#This Row],[CARD '#]],codex586[],4,FALSE),"")</f>
        <v/>
      </c>
      <c r="BI55" s="46">
        <f>VLOOKUP(BH55,PointsTable[],2,FALSE)</f>
        <v>0</v>
      </c>
      <c r="BJ55" s="46" t="str">
        <f>IFERROR(VLOOKUP(AthleteTable[[#This Row],[CARD '#]],codex587[],5,FALSE),"")</f>
        <v/>
      </c>
      <c r="BK55" s="46" t="str">
        <f>IFERROR(VLOOKUP(AthleteTable[[#This Row],[CARD '#]],codex587[],4,FALSE),"")</f>
        <v/>
      </c>
      <c r="BL55" s="46">
        <f>VLOOKUP(BK55,PointsTable[],2,FALSE)</f>
        <v>0</v>
      </c>
      <c r="BM55" s="46" t="str">
        <f>IFERROR(VLOOKUP(AthleteTable[[#This Row],[CARD '#]],codex588[],5,FALSE),"")</f>
        <v/>
      </c>
      <c r="BN55" s="46" t="str">
        <f>IFERROR(VLOOKUP(AthleteTable[[#This Row],[CARD '#]],codex588[],4,FALSE),"")</f>
        <v/>
      </c>
      <c r="BO55" s="46">
        <f>VLOOKUP(BN55,PointsTable[],2,FALSE)</f>
        <v>0</v>
      </c>
      <c r="BP55" s="46" t="str">
        <f>IFERROR(VLOOKUP(AthleteTable[[#This Row],[CARD '#]],codex589[],5,FALSE),"")</f>
        <v/>
      </c>
      <c r="BQ55" s="46" t="str">
        <f>IFERROR(VLOOKUP(AthleteTable[[#This Row],[CARD '#]],codex589[],4,FALSE),"")</f>
        <v/>
      </c>
      <c r="BR55" s="46">
        <f>VLOOKUP(BQ55,PointsTable[],2,FALSE)</f>
        <v>0</v>
      </c>
      <c r="BS55" s="2" t="str">
        <f>IFERROR(VLOOKUP(AthleteTable[[#This Row],[CARD '#]],codex590[],5,FALSE),"")</f>
        <v/>
      </c>
      <c r="BT55" s="2" t="str">
        <f>IFERROR(VLOOKUP(AthleteTable[[#This Row],[CARD '#]],codex590[],4,FALSE),"")</f>
        <v/>
      </c>
      <c r="BU55" s="2">
        <f>VLOOKUP(BT55,PointsTable[],2,FALSE)</f>
        <v>0</v>
      </c>
      <c r="BV55" s="2" t="str">
        <f>IFERROR(VLOOKUP(AthleteTable[[#This Row],[CARD '#]],codex591[],5,FALSE),"")</f>
        <v/>
      </c>
      <c r="BW55" s="2" t="str">
        <f>IFERROR(VLOOKUP(AthleteTable[[#This Row],[CARD '#]],codex591[],4,FALSE),"")</f>
        <v/>
      </c>
      <c r="BX55" s="2">
        <f>VLOOKUP(BW55,PointsTable[],2,FALSE)</f>
        <v>0</v>
      </c>
    </row>
    <row r="56" spans="1:76" x14ac:dyDescent="0.25">
      <c r="A56" s="2">
        <v>52</v>
      </c>
      <c r="B56">
        <v>104533</v>
      </c>
      <c r="C56" t="s">
        <v>895</v>
      </c>
      <c r="D56" t="s">
        <v>896</v>
      </c>
      <c r="E56" t="s">
        <v>881</v>
      </c>
      <c r="F56">
        <v>1997</v>
      </c>
      <c r="G56" s="39">
        <f>SUM(J56,M56,P56,S56,V56,Y56,AB56,AE56,AH56,AK56,AN56,AQ56,AT56,AW56,AZ56,BC56,BF56,BI56,BL56,BO56,BR56,BU56,BX56)</f>
        <v>17</v>
      </c>
      <c r="H56" s="2" t="str">
        <f>IFERROR(VLOOKUP(AthleteTable[[#This Row],[CARD '#]],codex466[],5,FALSE),"")</f>
        <v/>
      </c>
      <c r="I56" s="2" t="str">
        <f>IFERROR(VLOOKUP(AthleteTable[[#This Row],[CARD '#]],codex466[],4,FALSE),"")</f>
        <v/>
      </c>
      <c r="J56" s="2">
        <f>VLOOKUP(I56,PointsTable[],2,FALSE)</f>
        <v>0</v>
      </c>
      <c r="K56" s="2" t="str">
        <f>IFERROR(VLOOKUP(AthleteTable[[#This Row],[CARD '#]],codex467[],5,FALSE),"")</f>
        <v/>
      </c>
      <c r="L56" s="2" t="str">
        <f>IFERROR(VLOOKUP(AthleteTable[[#This Row],[CARD '#]],codex467[],4,FALSE),"")</f>
        <v/>
      </c>
      <c r="M56" s="2">
        <f>VLOOKUP(L56,PointsTable[],2,FALSE)</f>
        <v>0</v>
      </c>
      <c r="N56" s="2">
        <f>IFERROR(VLOOKUP(AthleteTable[[#This Row],[CARD '#]],codex481[],5,FALSE),"")</f>
        <v>0</v>
      </c>
      <c r="O56" s="2">
        <f>IFERROR(VLOOKUP(AthleteTable[[#This Row],[CARD '#]],codex481[],4,FALSE),"")</f>
        <v>0</v>
      </c>
      <c r="P56" s="2">
        <f>VLOOKUP(O56,PointsTable[],2,FALSE)</f>
        <v>0</v>
      </c>
      <c r="Q56" s="2">
        <f>IFERROR(VLOOKUP(AthleteTable[[#This Row],[CARD '#]],codex482[],5,FALSE),"")</f>
        <v>50</v>
      </c>
      <c r="R56" s="2">
        <f>IFERROR(VLOOKUP(AthleteTable[[#This Row],[CARD '#]],codex482[],4,FALSE),"")</f>
        <v>19</v>
      </c>
      <c r="S56" s="2">
        <f>VLOOKUP(R56,PointsTable[],2,FALSE)</f>
        <v>12</v>
      </c>
      <c r="T56" s="2">
        <f>IFERROR(VLOOKUP(AthleteTable[[#This Row],[CARD '#]],codex483[],5,FALSE),"")</f>
        <v>68</v>
      </c>
      <c r="U56" s="2">
        <f>IFERROR(VLOOKUP(AthleteTable[[#This Row],[CARD '#]],codex483[],4,FALSE),"")</f>
        <v>29</v>
      </c>
      <c r="V56" s="2">
        <f>VLOOKUP(U56,PointsTable[],2,FALSE)</f>
        <v>2</v>
      </c>
      <c r="W56" s="2">
        <f>IFERROR(VLOOKUP(AthleteTable[[#This Row],[CARD '#]],codex484[],5,FALSE),"")</f>
        <v>66</v>
      </c>
      <c r="X56" s="2">
        <f>IFERROR(VLOOKUP(AthleteTable[[#This Row],[CARD '#]],codex484[],4,FALSE),"")</f>
        <v>28</v>
      </c>
      <c r="Y56" s="2">
        <f>VLOOKUP(X56,PointsTable[],2,FALSE)</f>
        <v>3</v>
      </c>
      <c r="Z56" s="2" t="str">
        <f>IFERROR(VLOOKUP(AthleteTable[[#This Row],[CARD '#]],codex511[],5,FALSE),"")</f>
        <v/>
      </c>
      <c r="AA56" s="2" t="str">
        <f>IFERROR(VLOOKUP(AthleteTable[[#This Row],[CARD '#]],codex511[],4,FALSE),"")</f>
        <v/>
      </c>
      <c r="AB56" s="2">
        <f>VLOOKUP(AA56,PointsTable[],2,FALSE)</f>
        <v>0</v>
      </c>
      <c r="AC56" s="2" t="str">
        <f>IFERROR(VLOOKUP(AthleteTable[[#This Row],[CARD '#]],codex512[],5,FALSE),"")</f>
        <v/>
      </c>
      <c r="AD56" s="2" t="str">
        <f>IFERROR(VLOOKUP(AthleteTable[[#This Row],[CARD '#]],codex512[],4,FALSE),"")</f>
        <v/>
      </c>
      <c r="AE56" s="2">
        <f>VLOOKUP(AD56,PointsTable[],2,FALSE)</f>
        <v>0</v>
      </c>
      <c r="AF56" s="2" t="str">
        <f>IFERROR(VLOOKUP(AthleteTable[[#This Row],[CARD '#]],codex515[],5,FALSE),"")</f>
        <v/>
      </c>
      <c r="AG56" s="2" t="str">
        <f>IFERROR(VLOOKUP(AthleteTable[[#This Row],[CARD '#]],codex515[],4,FALSE),"")</f>
        <v/>
      </c>
      <c r="AH56" s="2">
        <f>VLOOKUP(AG56,PointsTable[],2,FALSE)</f>
        <v>0</v>
      </c>
      <c r="AI56" s="2" t="str">
        <f>IFERROR(VLOOKUP(AthleteTable[[#This Row],[CARD '#]],codex518[],5,FALSE),"")</f>
        <v/>
      </c>
      <c r="AJ56" s="2" t="str">
        <f>IFERROR(VLOOKUP(AthleteTable[[#This Row],[CARD '#]],codex518[],4,FALSE),"")</f>
        <v/>
      </c>
      <c r="AK56" s="2">
        <f>VLOOKUP(AJ56,PointsTable[],2,FALSE)</f>
        <v>0</v>
      </c>
      <c r="AL56" s="2" t="str">
        <f>IFERROR(VLOOKUP(AthleteTable[[#This Row],[CARD '#]],codex519[],5,FALSE),"")</f>
        <v/>
      </c>
      <c r="AM56" s="2" t="str">
        <f>IFERROR(VLOOKUP(AthleteTable[[#This Row],[CARD '#]],codex519[],4,FALSE),"")</f>
        <v/>
      </c>
      <c r="AN56" s="2">
        <f>VLOOKUP(AM56,PointsTable[],2,FALSE)</f>
        <v>0</v>
      </c>
      <c r="AO56" s="2" t="str">
        <f>IFERROR(VLOOKUP(AthleteTable[[#This Row],[CARD '#]],codex554[],5,FALSE),"")</f>
        <v/>
      </c>
      <c r="AP56" s="2" t="str">
        <f>IFERROR(VLOOKUP(AthleteTable[[#This Row],[CARD '#]],codex554[],4,FALSE),"")</f>
        <v/>
      </c>
      <c r="AQ56" s="2">
        <f>VLOOKUP(AP56,PointsTable[],2,FALSE)</f>
        <v>0</v>
      </c>
      <c r="AR56" s="2" t="str">
        <f>IFERROR(VLOOKUP(AthleteTable[[#This Row],[CARD '#]],codex557[],5,FALSE),"")</f>
        <v/>
      </c>
      <c r="AS56" s="2" t="str">
        <f>IFERROR(VLOOKUP(AthleteTable[[#This Row],[CARD '#]],codex557[],4,FALSE),"")</f>
        <v/>
      </c>
      <c r="AT56" s="2">
        <f>VLOOKUP(AS56,PointsTable[],2,FALSE)</f>
        <v>0</v>
      </c>
      <c r="AU56" s="2" t="str">
        <f>IFERROR(VLOOKUP(AthleteTable[[#This Row],[CARD '#]],codex558[],5,FALSE),"")</f>
        <v/>
      </c>
      <c r="AV56" s="2" t="str">
        <f>IFERROR(VLOOKUP(AthleteTable[[#This Row],[CARD '#]],codex558[],4,FALSE),"")</f>
        <v/>
      </c>
      <c r="AW56" s="2">
        <f>VLOOKUP(AV56,PointsTable[],2,FALSE)</f>
        <v>0</v>
      </c>
      <c r="AX56" s="2" t="str">
        <f>IFERROR(VLOOKUP(AthleteTable[[#This Row],[CARD '#]],codex559[],5,FALSE),"")</f>
        <v/>
      </c>
      <c r="AY56" s="2" t="str">
        <f>IFERROR(VLOOKUP(AthleteTable[[#This Row],[CARD '#]],codex559[],4,FALSE),"")</f>
        <v/>
      </c>
      <c r="AZ56" s="2">
        <f>VLOOKUP(AY56,PointsTable[],2,FALSE)</f>
        <v>0</v>
      </c>
      <c r="BA56" s="2" t="str">
        <f>IFERROR(VLOOKUP(AthleteTable[[#This Row],[CARD '#]],codex584[],5,FALSE),"")</f>
        <v/>
      </c>
      <c r="BB56" s="2" t="str">
        <f>IFERROR(VLOOKUP(AthleteTable[[#This Row],[CARD '#]],codex584[],4,FALSE),"")</f>
        <v/>
      </c>
      <c r="BC56" s="2">
        <f>VLOOKUP(BB56,PointsTable[],2,FALSE)</f>
        <v>0</v>
      </c>
      <c r="BD56" s="46" t="str">
        <f>IFERROR(VLOOKUP(AthleteTable[[#This Row],[CARD '#]],codex585[],5,FALSE),"")</f>
        <v/>
      </c>
      <c r="BE56" s="46" t="str">
        <f>IFERROR(VLOOKUP(AthleteTable[[#This Row],[CARD '#]],codex585[],4,FALSE),"")</f>
        <v/>
      </c>
      <c r="BF56" s="46">
        <f>VLOOKUP(BE56,PointsTable[],2,FALSE)</f>
        <v>0</v>
      </c>
      <c r="BG56" s="46" t="str">
        <f>IFERROR(VLOOKUP(AthleteTable[[#This Row],[CARD '#]],codex586[],5,FALSE),"")</f>
        <v/>
      </c>
      <c r="BH56" s="46" t="str">
        <f>IFERROR(VLOOKUP(AthleteTable[[#This Row],[CARD '#]],codex586[],4,FALSE),"")</f>
        <v/>
      </c>
      <c r="BI56" s="46">
        <f>VLOOKUP(BH56,PointsTable[],2,FALSE)</f>
        <v>0</v>
      </c>
      <c r="BJ56" s="46" t="str">
        <f>IFERROR(VLOOKUP(AthleteTable[[#This Row],[CARD '#]],codex587[],5,FALSE),"")</f>
        <v/>
      </c>
      <c r="BK56" s="46" t="str">
        <f>IFERROR(VLOOKUP(AthleteTable[[#This Row],[CARD '#]],codex587[],4,FALSE),"")</f>
        <v/>
      </c>
      <c r="BL56" s="46">
        <f>VLOOKUP(BK56,PointsTable[],2,FALSE)</f>
        <v>0</v>
      </c>
      <c r="BM56" s="46" t="str">
        <f>IFERROR(VLOOKUP(AthleteTable[[#This Row],[CARD '#]],codex588[],5,FALSE),"")</f>
        <v/>
      </c>
      <c r="BN56" s="46" t="str">
        <f>IFERROR(VLOOKUP(AthleteTable[[#This Row],[CARD '#]],codex588[],4,FALSE),"")</f>
        <v/>
      </c>
      <c r="BO56" s="46">
        <f>VLOOKUP(BN56,PointsTable[],2,FALSE)</f>
        <v>0</v>
      </c>
      <c r="BP56" s="46" t="str">
        <f>IFERROR(VLOOKUP(AthleteTable[[#This Row],[CARD '#]],codex589[],5,FALSE),"")</f>
        <v/>
      </c>
      <c r="BQ56" s="46" t="str">
        <f>IFERROR(VLOOKUP(AthleteTable[[#This Row],[CARD '#]],codex589[],4,FALSE),"")</f>
        <v/>
      </c>
      <c r="BR56" s="46">
        <f>VLOOKUP(BQ56,PointsTable[],2,FALSE)</f>
        <v>0</v>
      </c>
      <c r="BS56" s="2" t="str">
        <f>IFERROR(VLOOKUP(AthleteTable[[#This Row],[CARD '#]],codex590[],5,FALSE),"")</f>
        <v/>
      </c>
      <c r="BT56" s="2" t="str">
        <f>IFERROR(VLOOKUP(AthleteTable[[#This Row],[CARD '#]],codex590[],4,FALSE),"")</f>
        <v/>
      </c>
      <c r="BU56" s="2">
        <f>VLOOKUP(BT56,PointsTable[],2,FALSE)</f>
        <v>0</v>
      </c>
      <c r="BV56" s="2" t="str">
        <f>IFERROR(VLOOKUP(AthleteTable[[#This Row],[CARD '#]],codex591[],5,FALSE),"")</f>
        <v/>
      </c>
      <c r="BW56" s="2" t="str">
        <f>IFERROR(VLOOKUP(AthleteTable[[#This Row],[CARD '#]],codex591[],4,FALSE),"")</f>
        <v/>
      </c>
      <c r="BX56" s="2">
        <f>VLOOKUP(BW56,PointsTable[],2,FALSE)</f>
        <v>0</v>
      </c>
    </row>
    <row r="57" spans="1:76" x14ac:dyDescent="0.25">
      <c r="A57" s="2">
        <v>53</v>
      </c>
      <c r="B57">
        <v>104600</v>
      </c>
      <c r="C57" t="s">
        <v>994</v>
      </c>
      <c r="D57" t="s">
        <v>995</v>
      </c>
      <c r="E57" t="s">
        <v>921</v>
      </c>
      <c r="F57">
        <v>1998</v>
      </c>
      <c r="G57" s="40">
        <f>SUM(J57,M57,P57,S57,V57,Y57,AB57,AE57,AH57,AK57,AN57,AQ57,AT57,AW57,AZ57,BC57,BF57,BI57,BL57,BO57,BR57,BU57,BX57)</f>
        <v>13</v>
      </c>
      <c r="H57" s="1" t="str">
        <f>IFERROR(VLOOKUP(AthleteTable[[#This Row],[CARD '#]],codex466[],5,FALSE),"")</f>
        <v/>
      </c>
      <c r="I57" s="1" t="str">
        <f>IFERROR(VLOOKUP(AthleteTable[[#This Row],[CARD '#]],codex466[],4,FALSE),"")</f>
        <v/>
      </c>
      <c r="J57" s="1">
        <f>VLOOKUP(I57,PointsTable[],2,FALSE)</f>
        <v>0</v>
      </c>
      <c r="K57" s="1" t="str">
        <f>IFERROR(VLOOKUP(AthleteTable[[#This Row],[CARD '#]],codex467[],5,FALSE),"")</f>
        <v/>
      </c>
      <c r="L57" s="1" t="str">
        <f>IFERROR(VLOOKUP(AthleteTable[[#This Row],[CARD '#]],codex467[],4,FALSE),"")</f>
        <v/>
      </c>
      <c r="M57" s="1">
        <f>VLOOKUP(L57,PointsTable[],2,FALSE)</f>
        <v>0</v>
      </c>
      <c r="N57" s="1" t="str">
        <f>IFERROR(VLOOKUP(AthleteTable[[#This Row],[CARD '#]],codex481[],5,FALSE),"")</f>
        <v/>
      </c>
      <c r="O57" s="1" t="str">
        <f>IFERROR(VLOOKUP(AthleteTable[[#This Row],[CARD '#]],codex481[],4,FALSE),"")</f>
        <v/>
      </c>
      <c r="P57" s="1">
        <f>VLOOKUP(O57,PointsTable[],2,FALSE)</f>
        <v>0</v>
      </c>
      <c r="Q57" s="1" t="str">
        <f>IFERROR(VLOOKUP(AthleteTable[[#This Row],[CARD '#]],codex482[],5,FALSE),"")</f>
        <v/>
      </c>
      <c r="R57" s="1" t="str">
        <f>IFERROR(VLOOKUP(AthleteTable[[#This Row],[CARD '#]],codex482[],4,FALSE),"")</f>
        <v/>
      </c>
      <c r="S57" s="1">
        <f>VLOOKUP(R57,PointsTable[],2,FALSE)</f>
        <v>0</v>
      </c>
      <c r="T57" s="1" t="str">
        <f>IFERROR(VLOOKUP(AthleteTable[[#This Row],[CARD '#]],codex483[],5,FALSE),"")</f>
        <v/>
      </c>
      <c r="U57" s="1" t="str">
        <f>IFERROR(VLOOKUP(AthleteTable[[#This Row],[CARD '#]],codex483[],4,FALSE),"")</f>
        <v/>
      </c>
      <c r="V57" s="1">
        <f>VLOOKUP(U57,PointsTable[],2,FALSE)</f>
        <v>0</v>
      </c>
      <c r="W57" s="1" t="str">
        <f>IFERROR(VLOOKUP(AthleteTable[[#This Row],[CARD '#]],codex484[],5,FALSE),"")</f>
        <v/>
      </c>
      <c r="X57" s="1" t="str">
        <f>IFERROR(VLOOKUP(AthleteTable[[#This Row],[CARD '#]],codex484[],4,FALSE),"")</f>
        <v/>
      </c>
      <c r="Y57" s="1">
        <f>VLOOKUP(X57,PointsTable[],2,FALSE)</f>
        <v>0</v>
      </c>
      <c r="Z57" s="2">
        <f>IFERROR(VLOOKUP(AthleteTable[[#This Row],[CARD '#]],codex511[],5,FALSE),"")</f>
        <v>0</v>
      </c>
      <c r="AA57" s="2">
        <f>IFERROR(VLOOKUP(AthleteTable[[#This Row],[CARD '#]],codex511[],4,FALSE),"")</f>
        <v>0</v>
      </c>
      <c r="AB57" s="2">
        <f>VLOOKUP(AA57,PointsTable[],2,FALSE)</f>
        <v>0</v>
      </c>
      <c r="AC57" s="1">
        <f>IFERROR(VLOOKUP(AthleteTable[[#This Row],[CARD '#]],codex512[],5,FALSE),"")</f>
        <v>0</v>
      </c>
      <c r="AD57" s="1">
        <f>IFERROR(VLOOKUP(AthleteTable[[#This Row],[CARD '#]],codex512[],4,FALSE),"")</f>
        <v>0</v>
      </c>
      <c r="AE57" s="1">
        <f>VLOOKUP(AD57,PointsTable[],2,FALSE)</f>
        <v>0</v>
      </c>
      <c r="AF57" s="1" t="str">
        <f>IFERROR(VLOOKUP(AthleteTable[[#This Row],[CARD '#]],codex515[],5,FALSE),"")</f>
        <v/>
      </c>
      <c r="AG57" s="1" t="str">
        <f>IFERROR(VLOOKUP(AthleteTable[[#This Row],[CARD '#]],codex515[],4,FALSE),"")</f>
        <v/>
      </c>
      <c r="AH57" s="1">
        <f>VLOOKUP(AG57,PointsTable[],2,FALSE)</f>
        <v>0</v>
      </c>
      <c r="AI57" s="2" t="str">
        <f>IFERROR(VLOOKUP(AthleteTable[[#This Row],[CARD '#]],codex518[],5,FALSE),"")</f>
        <v/>
      </c>
      <c r="AJ57" s="2" t="str">
        <f>IFERROR(VLOOKUP(AthleteTable[[#This Row],[CARD '#]],codex518[],4,FALSE),"")</f>
        <v/>
      </c>
      <c r="AK57" s="2">
        <f>VLOOKUP(AJ57,PointsTable[],2,FALSE)</f>
        <v>0</v>
      </c>
      <c r="AL57" s="2" t="str">
        <f>IFERROR(VLOOKUP(AthleteTable[[#This Row],[CARD '#]],codex519[],5,FALSE),"")</f>
        <v/>
      </c>
      <c r="AM57" s="2" t="str">
        <f>IFERROR(VLOOKUP(AthleteTable[[#This Row],[CARD '#]],codex519[],4,FALSE),"")</f>
        <v/>
      </c>
      <c r="AN57" s="2">
        <f>VLOOKUP(AM57,PointsTable[],2,FALSE)</f>
        <v>0</v>
      </c>
      <c r="AO57" s="2" t="str">
        <f>IFERROR(VLOOKUP(AthleteTable[[#This Row],[CARD '#]],codex554[],5,FALSE),"")</f>
        <v/>
      </c>
      <c r="AP57" s="2" t="str">
        <f>IFERROR(VLOOKUP(AthleteTable[[#This Row],[CARD '#]],codex554[],4,FALSE),"")</f>
        <v/>
      </c>
      <c r="AQ57" s="2">
        <f>VLOOKUP(AP57,PointsTable[],2,FALSE)</f>
        <v>0</v>
      </c>
      <c r="AR57" s="2" t="str">
        <f>IFERROR(VLOOKUP(AthleteTable[[#This Row],[CARD '#]],codex557[],5,FALSE),"")</f>
        <v/>
      </c>
      <c r="AS57" s="2" t="str">
        <f>IFERROR(VLOOKUP(AthleteTable[[#This Row],[CARD '#]],codex557[],4,FALSE),"")</f>
        <v/>
      </c>
      <c r="AT57" s="2">
        <f>VLOOKUP(AS57,PointsTable[],2,FALSE)</f>
        <v>0</v>
      </c>
      <c r="AU57" s="2" t="str">
        <f>IFERROR(VLOOKUP(AthleteTable[[#This Row],[CARD '#]],codex558[],5,FALSE),"")</f>
        <v/>
      </c>
      <c r="AV57" s="2" t="str">
        <f>IFERROR(VLOOKUP(AthleteTable[[#This Row],[CARD '#]],codex558[],4,FALSE),"")</f>
        <v/>
      </c>
      <c r="AW57" s="2">
        <f>VLOOKUP(AV57,PointsTable[],2,FALSE)</f>
        <v>0</v>
      </c>
      <c r="AX57" s="1" t="str">
        <f>IFERROR(VLOOKUP(AthleteTable[[#This Row],[CARD '#]],codex559[],5,FALSE),"")</f>
        <v/>
      </c>
      <c r="AY57" s="1" t="str">
        <f>IFERROR(VLOOKUP(AthleteTable[[#This Row],[CARD '#]],codex559[],4,FALSE),"")</f>
        <v/>
      </c>
      <c r="AZ57" s="1">
        <f>VLOOKUP(AY57,PointsTable[],2,FALSE)</f>
        <v>0</v>
      </c>
      <c r="BA57" s="1" t="str">
        <f>IFERROR(VLOOKUP(AthleteTable[[#This Row],[CARD '#]],codex584[],5,FALSE),"")</f>
        <v/>
      </c>
      <c r="BB57" s="1" t="str">
        <f>IFERROR(VLOOKUP(AthleteTable[[#This Row],[CARD '#]],codex584[],4,FALSE),"")</f>
        <v/>
      </c>
      <c r="BC57" s="1">
        <f>VLOOKUP(BB57,PointsTable[],2,FALSE)</f>
        <v>0</v>
      </c>
      <c r="BD57" s="46" t="str">
        <f>IFERROR(VLOOKUP(AthleteTable[[#This Row],[CARD '#]],codex585[],5,FALSE),"")</f>
        <v/>
      </c>
      <c r="BE57" s="46" t="str">
        <f>IFERROR(VLOOKUP(AthleteTable[[#This Row],[CARD '#]],codex585[],4,FALSE),"")</f>
        <v/>
      </c>
      <c r="BF57" s="46">
        <f>VLOOKUP(BE57,PointsTable[],2,FALSE)</f>
        <v>0</v>
      </c>
      <c r="BG57" s="46" t="str">
        <f>IFERROR(VLOOKUP(AthleteTable[[#This Row],[CARD '#]],codex586[],5,FALSE),"")</f>
        <v/>
      </c>
      <c r="BH57" s="46" t="str">
        <f>IFERROR(VLOOKUP(AthleteTable[[#This Row],[CARD '#]],codex586[],4,FALSE),"")</f>
        <v/>
      </c>
      <c r="BI57" s="46">
        <f>VLOOKUP(BH57,PointsTable[],2,FALSE)</f>
        <v>0</v>
      </c>
      <c r="BJ57" s="42" t="str">
        <f>IFERROR(VLOOKUP(AthleteTable[[#This Row],[CARD '#]],codex587[],5,FALSE),"")</f>
        <v/>
      </c>
      <c r="BK57" s="42" t="str">
        <f>IFERROR(VLOOKUP(AthleteTable[[#This Row],[CARD '#]],codex587[],4,FALSE),"")</f>
        <v/>
      </c>
      <c r="BL57" s="42">
        <f>VLOOKUP(BK57,PointsTable[],2,FALSE)</f>
        <v>0</v>
      </c>
      <c r="BM57" s="42" t="str">
        <f>IFERROR(VLOOKUP(AthleteTable[[#This Row],[CARD '#]],codex588[],5,FALSE),"")</f>
        <v/>
      </c>
      <c r="BN57" s="42" t="str">
        <f>IFERROR(VLOOKUP(AthleteTable[[#This Row],[CARD '#]],codex588[],4,FALSE),"")</f>
        <v/>
      </c>
      <c r="BO57" s="42">
        <f>VLOOKUP(BN57,PointsTable[],2,FALSE)</f>
        <v>0</v>
      </c>
      <c r="BP57" s="42" t="str">
        <f>IFERROR(VLOOKUP(AthleteTable[[#This Row],[CARD '#]],codex589[],5,FALSE),"")</f>
        <v/>
      </c>
      <c r="BQ57" s="42" t="str">
        <f>IFERROR(VLOOKUP(AthleteTable[[#This Row],[CARD '#]],codex589[],4,FALSE),"")</f>
        <v/>
      </c>
      <c r="BR57" s="42">
        <f>VLOOKUP(BQ57,PointsTable[],2,FALSE)</f>
        <v>0</v>
      </c>
      <c r="BS57" s="1" t="str">
        <f>IFERROR(VLOOKUP(AthleteTable[[#This Row],[CARD '#]],codex590[],5,FALSE),"")</f>
        <v/>
      </c>
      <c r="BT57" s="1" t="str">
        <f>IFERROR(VLOOKUP(AthleteTable[[#This Row],[CARD '#]],codex590[],4,FALSE),"")</f>
        <v/>
      </c>
      <c r="BU57" s="1">
        <f>VLOOKUP(BT57,PointsTable[],2,FALSE)</f>
        <v>0</v>
      </c>
      <c r="BV57" s="1">
        <f>IFERROR(VLOOKUP(AthleteTable[[#This Row],[CARD '#]],codex591[],5,FALSE),"")</f>
        <v>28</v>
      </c>
      <c r="BW57" s="1">
        <f>IFERROR(VLOOKUP(AthleteTable[[#This Row],[CARD '#]],codex591[],4,FALSE),"")</f>
        <v>18</v>
      </c>
      <c r="BX57" s="1">
        <f>VLOOKUP(BW57,PointsTable[],2,FALSE)</f>
        <v>13</v>
      </c>
    </row>
    <row r="58" spans="1:76" x14ac:dyDescent="0.25">
      <c r="A58" s="2">
        <v>54</v>
      </c>
      <c r="B58">
        <v>104588</v>
      </c>
      <c r="C58" t="s">
        <v>945</v>
      </c>
      <c r="D58" t="s">
        <v>946</v>
      </c>
      <c r="E58" t="s">
        <v>947</v>
      </c>
      <c r="F58">
        <v>1998</v>
      </c>
      <c r="G58" s="39">
        <f>SUM(J58,M58,P58,S58,V58,Y58,AB58,AE58,AH58,AK58,AN58,AQ58,AT58,AW58,AZ58,BC58,BF58,BI58,BL58,BO58,BR58,BU58,BX58)</f>
        <v>8</v>
      </c>
      <c r="H58" s="2" t="str">
        <f>IFERROR(VLOOKUP(AthleteTable[[#This Row],[CARD '#]],codex466[],5,FALSE),"")</f>
        <v/>
      </c>
      <c r="I58" s="2" t="str">
        <f>IFERROR(VLOOKUP(AthleteTable[[#This Row],[CARD '#]],codex466[],4,FALSE),"")</f>
        <v/>
      </c>
      <c r="J58" s="2">
        <f>VLOOKUP(I58,PointsTable[],2,FALSE)</f>
        <v>0</v>
      </c>
      <c r="K58" s="2" t="str">
        <f>IFERROR(VLOOKUP(AthleteTable[[#This Row],[CARD '#]],codex467[],5,FALSE),"")</f>
        <v/>
      </c>
      <c r="L58" s="2" t="str">
        <f>IFERROR(VLOOKUP(AthleteTable[[#This Row],[CARD '#]],codex467[],4,FALSE),"")</f>
        <v/>
      </c>
      <c r="M58" s="2">
        <f>VLOOKUP(L58,PointsTable[],2,FALSE)</f>
        <v>0</v>
      </c>
      <c r="N58" s="2" t="str">
        <f>IFERROR(VLOOKUP(AthleteTable[[#This Row],[CARD '#]],codex481[],5,FALSE),"")</f>
        <v/>
      </c>
      <c r="O58" s="2" t="str">
        <f>IFERROR(VLOOKUP(AthleteTable[[#This Row],[CARD '#]],codex481[],4,FALSE),"")</f>
        <v/>
      </c>
      <c r="P58" s="2">
        <f>VLOOKUP(O58,PointsTable[],2,FALSE)</f>
        <v>0</v>
      </c>
      <c r="Q58" s="2" t="str">
        <f>IFERROR(VLOOKUP(AthleteTable[[#This Row],[CARD '#]],codex482[],5,FALSE),"")</f>
        <v/>
      </c>
      <c r="R58" s="2" t="str">
        <f>IFERROR(VLOOKUP(AthleteTable[[#This Row],[CARD '#]],codex482[],4,FALSE),"")</f>
        <v/>
      </c>
      <c r="S58" s="2">
        <f>VLOOKUP(R58,PointsTable[],2,FALSE)</f>
        <v>0</v>
      </c>
      <c r="T58" s="2" t="str">
        <f>IFERROR(VLOOKUP(AthleteTable[[#This Row],[CARD '#]],codex483[],5,FALSE),"")</f>
        <v/>
      </c>
      <c r="U58" s="2" t="str">
        <f>IFERROR(VLOOKUP(AthleteTable[[#This Row],[CARD '#]],codex483[],4,FALSE),"")</f>
        <v/>
      </c>
      <c r="V58" s="2">
        <f>VLOOKUP(U58,PointsTable[],2,FALSE)</f>
        <v>0</v>
      </c>
      <c r="W58" s="2" t="str">
        <f>IFERROR(VLOOKUP(AthleteTable[[#This Row],[CARD '#]],codex484[],5,FALSE),"")</f>
        <v/>
      </c>
      <c r="X58" s="2" t="str">
        <f>IFERROR(VLOOKUP(AthleteTable[[#This Row],[CARD '#]],codex484[],4,FALSE),"")</f>
        <v/>
      </c>
      <c r="Y58" s="2">
        <f>VLOOKUP(X58,PointsTable[],2,FALSE)</f>
        <v>0</v>
      </c>
      <c r="Z58" s="2" t="str">
        <f>IFERROR(VLOOKUP(AthleteTable[[#This Row],[CARD '#]],codex511[],5,FALSE),"")</f>
        <v/>
      </c>
      <c r="AA58" s="2" t="str">
        <f>IFERROR(VLOOKUP(AthleteTable[[#This Row],[CARD '#]],codex511[],4,FALSE),"")</f>
        <v/>
      </c>
      <c r="AB58" s="2">
        <f>VLOOKUP(AA58,PointsTable[],2,FALSE)</f>
        <v>0</v>
      </c>
      <c r="AC58" s="2" t="str">
        <f>IFERROR(VLOOKUP(AthleteTable[[#This Row],[CARD '#]],codex512[],5,FALSE),"")</f>
        <v/>
      </c>
      <c r="AD58" s="2" t="str">
        <f>IFERROR(VLOOKUP(AthleteTable[[#This Row],[CARD '#]],codex512[],4,FALSE),"")</f>
        <v/>
      </c>
      <c r="AE58" s="2">
        <f>VLOOKUP(AD58,PointsTable[],2,FALSE)</f>
        <v>0</v>
      </c>
      <c r="AF58" s="2" t="str">
        <f>IFERROR(VLOOKUP(AthleteTable[[#This Row],[CARD '#]],codex515[],5,FALSE),"")</f>
        <v/>
      </c>
      <c r="AG58" s="2" t="str">
        <f>IFERROR(VLOOKUP(AthleteTable[[#This Row],[CARD '#]],codex515[],4,FALSE),"")</f>
        <v/>
      </c>
      <c r="AH58" s="2">
        <f>VLOOKUP(AG58,PointsTable[],2,FALSE)</f>
        <v>0</v>
      </c>
      <c r="AI58" s="2" t="str">
        <f>IFERROR(VLOOKUP(AthleteTable[[#This Row],[CARD '#]],codex518[],5,FALSE),"")</f>
        <v/>
      </c>
      <c r="AJ58" s="2" t="str">
        <f>IFERROR(VLOOKUP(AthleteTable[[#This Row],[CARD '#]],codex518[],4,FALSE),"")</f>
        <v/>
      </c>
      <c r="AK58" s="2">
        <f>VLOOKUP(AJ58,PointsTable[],2,FALSE)</f>
        <v>0</v>
      </c>
      <c r="AL58" s="2" t="str">
        <f>IFERROR(VLOOKUP(AthleteTable[[#This Row],[CARD '#]],codex519[],5,FALSE),"")</f>
        <v/>
      </c>
      <c r="AM58" s="2" t="str">
        <f>IFERROR(VLOOKUP(AthleteTable[[#This Row],[CARD '#]],codex519[],4,FALSE),"")</f>
        <v/>
      </c>
      <c r="AN58" s="2">
        <f>VLOOKUP(AM58,PointsTable[],2,FALSE)</f>
        <v>0</v>
      </c>
      <c r="AO58" s="2" t="str">
        <f>IFERROR(VLOOKUP(AthleteTable[[#This Row],[CARD '#]],codex554[],5,FALSE),"")</f>
        <v/>
      </c>
      <c r="AP58" s="2" t="str">
        <f>IFERROR(VLOOKUP(AthleteTable[[#This Row],[CARD '#]],codex554[],4,FALSE),"")</f>
        <v/>
      </c>
      <c r="AQ58" s="2">
        <f>VLOOKUP(AP58,PointsTable[],2,FALSE)</f>
        <v>0</v>
      </c>
      <c r="AR58" s="2" t="str">
        <f>IFERROR(VLOOKUP(AthleteTable[[#This Row],[CARD '#]],codex557[],5,FALSE),"")</f>
        <v/>
      </c>
      <c r="AS58" s="2" t="str">
        <f>IFERROR(VLOOKUP(AthleteTable[[#This Row],[CARD '#]],codex557[],4,FALSE),"")</f>
        <v/>
      </c>
      <c r="AT58" s="2">
        <f>VLOOKUP(AS58,PointsTable[],2,FALSE)</f>
        <v>0</v>
      </c>
      <c r="AU58" s="2" t="str">
        <f>IFERROR(VLOOKUP(AthleteTable[[#This Row],[CARD '#]],codex558[],5,FALSE),"")</f>
        <v/>
      </c>
      <c r="AV58" s="2" t="str">
        <f>IFERROR(VLOOKUP(AthleteTable[[#This Row],[CARD '#]],codex558[],4,FALSE),"")</f>
        <v/>
      </c>
      <c r="AW58" s="2">
        <f>VLOOKUP(AV58,PointsTable[],2,FALSE)</f>
        <v>0</v>
      </c>
      <c r="AX58" s="2" t="str">
        <f>IFERROR(VLOOKUP(AthleteTable[[#This Row],[CARD '#]],codex559[],5,FALSE),"")</f>
        <v/>
      </c>
      <c r="AY58" s="2" t="str">
        <f>IFERROR(VLOOKUP(AthleteTable[[#This Row],[CARD '#]],codex559[],4,FALSE),"")</f>
        <v/>
      </c>
      <c r="AZ58" s="2">
        <f>VLOOKUP(AY58,PointsTable[],2,FALSE)</f>
        <v>0</v>
      </c>
      <c r="BA58" s="2" t="str">
        <f>IFERROR(VLOOKUP(AthleteTable[[#This Row],[CARD '#]],codex584[],5,FALSE),"")</f>
        <v/>
      </c>
      <c r="BB58" s="2" t="str">
        <f>IFERROR(VLOOKUP(AthleteTable[[#This Row],[CARD '#]],codex584[],4,FALSE),"")</f>
        <v/>
      </c>
      <c r="BC58" s="2">
        <f>VLOOKUP(BB58,PointsTable[],2,FALSE)</f>
        <v>0</v>
      </c>
      <c r="BD58" s="46" t="str">
        <f>IFERROR(VLOOKUP(AthleteTable[[#This Row],[CARD '#]],codex585[],5,FALSE),"")</f>
        <v/>
      </c>
      <c r="BE58" s="46" t="str">
        <f>IFERROR(VLOOKUP(AthleteTable[[#This Row],[CARD '#]],codex585[],4,FALSE),"")</f>
        <v/>
      </c>
      <c r="BF58" s="46">
        <f>VLOOKUP(BE58,PointsTable[],2,FALSE)</f>
        <v>0</v>
      </c>
      <c r="BG58" s="46" t="str">
        <f>IFERROR(VLOOKUP(AthleteTable[[#This Row],[CARD '#]],codex586[],5,FALSE),"")</f>
        <v/>
      </c>
      <c r="BH58" s="46" t="str">
        <f>IFERROR(VLOOKUP(AthleteTable[[#This Row],[CARD '#]],codex586[],4,FALSE),"")</f>
        <v/>
      </c>
      <c r="BI58" s="46">
        <f>VLOOKUP(BH58,PointsTable[],2,FALSE)</f>
        <v>0</v>
      </c>
      <c r="BJ58" s="46" t="str">
        <f>IFERROR(VLOOKUP(AthleteTable[[#This Row],[CARD '#]],codex587[],5,FALSE),"")</f>
        <v/>
      </c>
      <c r="BK58" s="46" t="str">
        <f>IFERROR(VLOOKUP(AthleteTable[[#This Row],[CARD '#]],codex587[],4,FALSE),"")</f>
        <v/>
      </c>
      <c r="BL58" s="46">
        <f>VLOOKUP(BK58,PointsTable[],2,FALSE)</f>
        <v>0</v>
      </c>
      <c r="BM58" s="46" t="str">
        <f>IFERROR(VLOOKUP(AthleteTable[[#This Row],[CARD '#]],codex588[],5,FALSE),"")</f>
        <v/>
      </c>
      <c r="BN58" s="46" t="str">
        <f>IFERROR(VLOOKUP(AthleteTable[[#This Row],[CARD '#]],codex588[],4,FALSE),"")</f>
        <v/>
      </c>
      <c r="BO58" s="46">
        <f>VLOOKUP(BN58,PointsTable[],2,FALSE)</f>
        <v>0</v>
      </c>
      <c r="BP58" s="46" t="str">
        <f>IFERROR(VLOOKUP(AthleteTable[[#This Row],[CARD '#]],codex589[],5,FALSE),"")</f>
        <v/>
      </c>
      <c r="BQ58" s="46" t="str">
        <f>IFERROR(VLOOKUP(AthleteTable[[#This Row],[CARD '#]],codex589[],4,FALSE),"")</f>
        <v/>
      </c>
      <c r="BR58" s="46">
        <f>VLOOKUP(BQ58,PointsTable[],2,FALSE)</f>
        <v>0</v>
      </c>
      <c r="BS58" s="2">
        <f>IFERROR(VLOOKUP(AthleteTable[[#This Row],[CARD '#]],codex590[],5,FALSE),"")</f>
        <v>34</v>
      </c>
      <c r="BT58" s="2">
        <f>IFERROR(VLOOKUP(AthleteTable[[#This Row],[CARD '#]],codex590[],4,FALSE),"")</f>
        <v>26</v>
      </c>
      <c r="BU58" s="2">
        <f>VLOOKUP(BT58,PointsTable[],2,FALSE)</f>
        <v>5</v>
      </c>
      <c r="BV58" s="2">
        <f>IFERROR(VLOOKUP(AthleteTable[[#This Row],[CARD '#]],codex591[],5,FALSE),"")</f>
        <v>40</v>
      </c>
      <c r="BW58" s="2">
        <f>IFERROR(VLOOKUP(AthleteTable[[#This Row],[CARD '#]],codex591[],4,FALSE),"")</f>
        <v>28</v>
      </c>
      <c r="BX58" s="2">
        <f>VLOOKUP(BW58,PointsTable[],2,FALSE)</f>
        <v>3</v>
      </c>
    </row>
    <row r="59" spans="1:76" x14ac:dyDescent="0.25">
      <c r="A59" s="2"/>
      <c r="B59">
        <v>102177</v>
      </c>
      <c r="C59" t="s">
        <v>879</v>
      </c>
      <c r="D59" t="s">
        <v>880</v>
      </c>
      <c r="E59" t="s">
        <v>881</v>
      </c>
      <c r="F59">
        <v>1958</v>
      </c>
      <c r="G59" s="39">
        <f>SUM(J59,M59,P59,S59,V59,Y59,AB59,AE59,AH59,AK59,AN59,AQ59,AT59,AW59,AZ59,BC59,BF59,BI59,BL59,BO59,BR59,BU59,BX59)</f>
        <v>0</v>
      </c>
      <c r="H59" s="2" t="str">
        <f>IFERROR(VLOOKUP(AthleteTable[[#This Row],[CARD '#]],codex466[],5,FALSE),"")</f>
        <v/>
      </c>
      <c r="I59" s="2" t="str">
        <f>IFERROR(VLOOKUP(AthleteTable[[#This Row],[CARD '#]],codex466[],4,FALSE),"")</f>
        <v/>
      </c>
      <c r="J59" s="2">
        <f>VLOOKUP(I59,PointsTable[],2,FALSE)</f>
        <v>0</v>
      </c>
      <c r="K59" s="2" t="str">
        <f>IFERROR(VLOOKUP(AthleteTable[[#This Row],[CARD '#]],codex467[],5,FALSE),"")</f>
        <v/>
      </c>
      <c r="L59" s="2" t="str">
        <f>IFERROR(VLOOKUP(AthleteTable[[#This Row],[CARD '#]],codex467[],4,FALSE),"")</f>
        <v/>
      </c>
      <c r="M59" s="2">
        <f>VLOOKUP(L59,PointsTable[],2,FALSE)</f>
        <v>0</v>
      </c>
      <c r="N59" s="2" t="str">
        <f>IFERROR(VLOOKUP(AthleteTable[[#This Row],[CARD '#]],codex481[],5,FALSE),"")</f>
        <v/>
      </c>
      <c r="O59" s="2" t="str">
        <f>IFERROR(VLOOKUP(AthleteTable[[#This Row],[CARD '#]],codex481[],4,FALSE),"")</f>
        <v/>
      </c>
      <c r="P59" s="2">
        <f>VLOOKUP(O59,PointsTable[],2,FALSE)</f>
        <v>0</v>
      </c>
      <c r="Q59" s="2" t="str">
        <f>IFERROR(VLOOKUP(AthleteTable[[#This Row],[CARD '#]],codex482[],5,FALSE),"")</f>
        <v/>
      </c>
      <c r="R59" s="2" t="str">
        <f>IFERROR(VLOOKUP(AthleteTable[[#This Row],[CARD '#]],codex482[],4,FALSE),"")</f>
        <v/>
      </c>
      <c r="S59" s="2">
        <f>VLOOKUP(R59,PointsTable[],2,FALSE)</f>
        <v>0</v>
      </c>
      <c r="T59" s="2" t="str">
        <f>IFERROR(VLOOKUP(AthleteTable[[#This Row],[CARD '#]],codex483[],5,FALSE),"")</f>
        <v/>
      </c>
      <c r="U59" s="2" t="str">
        <f>IFERROR(VLOOKUP(AthleteTable[[#This Row],[CARD '#]],codex483[],4,FALSE),"")</f>
        <v/>
      </c>
      <c r="V59" s="2">
        <f>VLOOKUP(U59,PointsTable[],2,FALSE)</f>
        <v>0</v>
      </c>
      <c r="W59" s="2" t="str">
        <f>IFERROR(VLOOKUP(AthleteTable[[#This Row],[CARD '#]],codex484[],5,FALSE),"")</f>
        <v/>
      </c>
      <c r="X59" s="2" t="str">
        <f>IFERROR(VLOOKUP(AthleteTable[[#This Row],[CARD '#]],codex484[],4,FALSE),"")</f>
        <v/>
      </c>
      <c r="Y59" s="2">
        <f>VLOOKUP(X59,PointsTable[],2,FALSE)</f>
        <v>0</v>
      </c>
      <c r="Z59" s="2" t="str">
        <f>IFERROR(VLOOKUP(AthleteTable[[#This Row],[CARD '#]],codex511[],5,FALSE),"")</f>
        <v/>
      </c>
      <c r="AA59" s="2" t="str">
        <f>IFERROR(VLOOKUP(AthleteTable[[#This Row],[CARD '#]],codex511[],4,FALSE),"")</f>
        <v/>
      </c>
      <c r="AB59" s="2">
        <f>VLOOKUP(AA59,PointsTable[],2,FALSE)</f>
        <v>0</v>
      </c>
      <c r="AC59" s="2" t="str">
        <f>IFERROR(VLOOKUP(AthleteTable[[#This Row],[CARD '#]],codex512[],5,FALSE),"")</f>
        <v/>
      </c>
      <c r="AD59" s="2" t="str">
        <f>IFERROR(VLOOKUP(AthleteTable[[#This Row],[CARD '#]],codex512[],4,FALSE),"")</f>
        <v/>
      </c>
      <c r="AE59" s="2">
        <f>VLOOKUP(AD59,PointsTable[],2,FALSE)</f>
        <v>0</v>
      </c>
      <c r="AF59" s="2" t="str">
        <f>IFERROR(VLOOKUP(AthleteTable[[#This Row],[CARD '#]],codex515[],5,FALSE),"")</f>
        <v/>
      </c>
      <c r="AG59" s="2" t="str">
        <f>IFERROR(VLOOKUP(AthleteTable[[#This Row],[CARD '#]],codex515[],4,FALSE),"")</f>
        <v/>
      </c>
      <c r="AH59" s="2">
        <f>VLOOKUP(AG59,PointsTable[],2,FALSE)</f>
        <v>0</v>
      </c>
      <c r="AI59" s="2" t="str">
        <f>IFERROR(VLOOKUP(AthleteTable[[#This Row],[CARD '#]],codex518[],5,FALSE),"")</f>
        <v/>
      </c>
      <c r="AJ59" s="2" t="str">
        <f>IFERROR(VLOOKUP(AthleteTable[[#This Row],[CARD '#]],codex518[],4,FALSE),"")</f>
        <v/>
      </c>
      <c r="AK59" s="2">
        <f>VLOOKUP(AJ59,PointsTable[],2,FALSE)</f>
        <v>0</v>
      </c>
      <c r="AL59" s="2" t="str">
        <f>IFERROR(VLOOKUP(AthleteTable[[#This Row],[CARD '#]],codex519[],5,FALSE),"")</f>
        <v/>
      </c>
      <c r="AM59" s="2" t="str">
        <f>IFERROR(VLOOKUP(AthleteTable[[#This Row],[CARD '#]],codex519[],4,FALSE),"")</f>
        <v/>
      </c>
      <c r="AN59" s="2">
        <f>VLOOKUP(AM59,PointsTable[],2,FALSE)</f>
        <v>0</v>
      </c>
      <c r="AO59" s="2" t="str">
        <f>IFERROR(VLOOKUP(AthleteTable[[#This Row],[CARD '#]],codex554[],5,FALSE),"")</f>
        <v/>
      </c>
      <c r="AP59" s="2" t="str">
        <f>IFERROR(VLOOKUP(AthleteTable[[#This Row],[CARD '#]],codex554[],4,FALSE),"")</f>
        <v/>
      </c>
      <c r="AQ59" s="2">
        <f>VLOOKUP(AP59,PointsTable[],2,FALSE)</f>
        <v>0</v>
      </c>
      <c r="AR59" s="2" t="str">
        <f>IFERROR(VLOOKUP(AthleteTable[[#This Row],[CARD '#]],codex557[],5,FALSE),"")</f>
        <v/>
      </c>
      <c r="AS59" s="2" t="str">
        <f>IFERROR(VLOOKUP(AthleteTable[[#This Row],[CARD '#]],codex557[],4,FALSE),"")</f>
        <v/>
      </c>
      <c r="AT59" s="2">
        <f>VLOOKUP(AS59,PointsTable[],2,FALSE)</f>
        <v>0</v>
      </c>
      <c r="AU59" s="2" t="str">
        <f>IFERROR(VLOOKUP(AthleteTable[[#This Row],[CARD '#]],codex558[],5,FALSE),"")</f>
        <v/>
      </c>
      <c r="AV59" s="2" t="str">
        <f>IFERROR(VLOOKUP(AthleteTable[[#This Row],[CARD '#]],codex558[],4,FALSE),"")</f>
        <v/>
      </c>
      <c r="AW59" s="2">
        <f>VLOOKUP(AV59,PointsTable[],2,FALSE)</f>
        <v>0</v>
      </c>
      <c r="AX59" s="2" t="str">
        <f>IFERROR(VLOOKUP(AthleteTable[[#This Row],[CARD '#]],codex559[],5,FALSE),"")</f>
        <v/>
      </c>
      <c r="AY59" s="2" t="str">
        <f>IFERROR(VLOOKUP(AthleteTable[[#This Row],[CARD '#]],codex559[],4,FALSE),"")</f>
        <v/>
      </c>
      <c r="AZ59" s="2">
        <f>VLOOKUP(AY59,PointsTable[],2,FALSE)</f>
        <v>0</v>
      </c>
      <c r="BA59" s="2" t="str">
        <f>IFERROR(VLOOKUP(AthleteTable[[#This Row],[CARD '#]],codex584[],5,FALSE),"")</f>
        <v/>
      </c>
      <c r="BB59" s="2" t="str">
        <f>IFERROR(VLOOKUP(AthleteTable[[#This Row],[CARD '#]],codex584[],4,FALSE),"")</f>
        <v/>
      </c>
      <c r="BC59" s="2">
        <f>VLOOKUP(BB59,PointsTable[],2,FALSE)</f>
        <v>0</v>
      </c>
      <c r="BD59" s="46" t="str">
        <f>IFERROR(VLOOKUP(AthleteTable[[#This Row],[CARD '#]],codex585[],5,FALSE),"")</f>
        <v/>
      </c>
      <c r="BE59" s="46" t="str">
        <f>IFERROR(VLOOKUP(AthleteTable[[#This Row],[CARD '#]],codex585[],4,FALSE),"")</f>
        <v/>
      </c>
      <c r="BF59" s="46">
        <f>VLOOKUP(BE59,PointsTable[],2,FALSE)</f>
        <v>0</v>
      </c>
      <c r="BG59" s="46" t="str">
        <f>IFERROR(VLOOKUP(AthleteTable[[#This Row],[CARD '#]],codex586[],5,FALSE),"")</f>
        <v/>
      </c>
      <c r="BH59" s="46" t="str">
        <f>IFERROR(VLOOKUP(AthleteTable[[#This Row],[CARD '#]],codex586[],4,FALSE),"")</f>
        <v/>
      </c>
      <c r="BI59" s="46">
        <f>VLOOKUP(BH59,PointsTable[],2,FALSE)</f>
        <v>0</v>
      </c>
      <c r="BJ59" s="46" t="str">
        <f>IFERROR(VLOOKUP(AthleteTable[[#This Row],[CARD '#]],codex587[],5,FALSE),"")</f>
        <v/>
      </c>
      <c r="BK59" s="46" t="str">
        <f>IFERROR(VLOOKUP(AthleteTable[[#This Row],[CARD '#]],codex587[],4,FALSE),"")</f>
        <v/>
      </c>
      <c r="BL59" s="46">
        <f>VLOOKUP(BK59,PointsTable[],2,FALSE)</f>
        <v>0</v>
      </c>
      <c r="BM59" s="46" t="str">
        <f>IFERROR(VLOOKUP(AthleteTable[[#This Row],[CARD '#]],codex588[],5,FALSE),"")</f>
        <v/>
      </c>
      <c r="BN59" s="46" t="str">
        <f>IFERROR(VLOOKUP(AthleteTable[[#This Row],[CARD '#]],codex588[],4,FALSE),"")</f>
        <v/>
      </c>
      <c r="BO59" s="46">
        <f>VLOOKUP(BN59,PointsTable[],2,FALSE)</f>
        <v>0</v>
      </c>
      <c r="BP59" s="46" t="str">
        <f>IFERROR(VLOOKUP(AthleteTable[[#This Row],[CARD '#]],codex589[],5,FALSE),"")</f>
        <v/>
      </c>
      <c r="BQ59" s="46" t="str">
        <f>IFERROR(VLOOKUP(AthleteTable[[#This Row],[CARD '#]],codex589[],4,FALSE),"")</f>
        <v/>
      </c>
      <c r="BR59" s="46">
        <f>VLOOKUP(BQ59,PointsTable[],2,FALSE)</f>
        <v>0</v>
      </c>
      <c r="BS59" s="2" t="str">
        <f>IFERROR(VLOOKUP(AthleteTable[[#This Row],[CARD '#]],codex590[],5,FALSE),"")</f>
        <v/>
      </c>
      <c r="BT59" s="2" t="str">
        <f>IFERROR(VLOOKUP(AthleteTable[[#This Row],[CARD '#]],codex590[],4,FALSE),"")</f>
        <v/>
      </c>
      <c r="BU59" s="2">
        <f>VLOOKUP(BT59,PointsTable[],2,FALSE)</f>
        <v>0</v>
      </c>
      <c r="BV59" s="2" t="str">
        <f>IFERROR(VLOOKUP(AthleteTable[[#This Row],[CARD '#]],codex591[],5,FALSE),"")</f>
        <v/>
      </c>
      <c r="BW59" s="2" t="str">
        <f>IFERROR(VLOOKUP(AthleteTable[[#This Row],[CARD '#]],codex591[],4,FALSE),"")</f>
        <v/>
      </c>
      <c r="BX59" s="2">
        <f>VLOOKUP(BW59,PointsTable[],2,FALSE)</f>
        <v>0</v>
      </c>
    </row>
    <row r="60" spans="1:76" x14ac:dyDescent="0.25">
      <c r="A60" s="2"/>
      <c r="B60">
        <v>103938</v>
      </c>
      <c r="C60" t="s">
        <v>882</v>
      </c>
      <c r="D60" t="s">
        <v>880</v>
      </c>
      <c r="E60" t="s">
        <v>881</v>
      </c>
      <c r="F60">
        <v>1993</v>
      </c>
      <c r="G60" s="39">
        <f>SUM(J60,M60,P60,S60,V60,Y60,AB60,AE60,AH60,AK60,AN60,AQ60,AT60,AW60,AZ60,BC60,BF60,BI60,BL60,BO60,BR60,BU60,BX60)</f>
        <v>0</v>
      </c>
      <c r="H60" s="2" t="str">
        <f>IFERROR(VLOOKUP(AthleteTable[[#This Row],[CARD '#]],codex466[],5,FALSE),"")</f>
        <v/>
      </c>
      <c r="I60" s="2" t="str">
        <f>IFERROR(VLOOKUP(AthleteTable[[#This Row],[CARD '#]],codex466[],4,FALSE),"")</f>
        <v/>
      </c>
      <c r="J60" s="2">
        <f>VLOOKUP(I60,PointsTable[],2,FALSE)</f>
        <v>0</v>
      </c>
      <c r="K60" s="2" t="str">
        <f>IFERROR(VLOOKUP(AthleteTable[[#This Row],[CARD '#]],codex467[],5,FALSE),"")</f>
        <v/>
      </c>
      <c r="L60" s="2" t="str">
        <f>IFERROR(VLOOKUP(AthleteTable[[#This Row],[CARD '#]],codex467[],4,FALSE),"")</f>
        <v/>
      </c>
      <c r="M60" s="2">
        <f>VLOOKUP(L60,PointsTable[],2,FALSE)</f>
        <v>0</v>
      </c>
      <c r="N60" s="2" t="str">
        <f>IFERROR(VLOOKUP(AthleteTable[[#This Row],[CARD '#]],codex481[],5,FALSE),"")</f>
        <v/>
      </c>
      <c r="O60" s="2" t="str">
        <f>IFERROR(VLOOKUP(AthleteTable[[#This Row],[CARD '#]],codex481[],4,FALSE),"")</f>
        <v/>
      </c>
      <c r="P60" s="2">
        <f>VLOOKUP(O60,PointsTable[],2,FALSE)</f>
        <v>0</v>
      </c>
      <c r="Q60" s="2" t="str">
        <f>IFERROR(VLOOKUP(AthleteTable[[#This Row],[CARD '#]],codex482[],5,FALSE),"")</f>
        <v/>
      </c>
      <c r="R60" s="2" t="str">
        <f>IFERROR(VLOOKUP(AthleteTable[[#This Row],[CARD '#]],codex482[],4,FALSE),"")</f>
        <v/>
      </c>
      <c r="S60" s="2">
        <f>VLOOKUP(R60,PointsTable[],2,FALSE)</f>
        <v>0</v>
      </c>
      <c r="T60" s="2" t="str">
        <f>IFERROR(VLOOKUP(AthleteTable[[#This Row],[CARD '#]],codex483[],5,FALSE),"")</f>
        <v/>
      </c>
      <c r="U60" s="2" t="str">
        <f>IFERROR(VLOOKUP(AthleteTable[[#This Row],[CARD '#]],codex483[],4,FALSE),"")</f>
        <v/>
      </c>
      <c r="V60" s="2">
        <f>VLOOKUP(U60,PointsTable[],2,FALSE)</f>
        <v>0</v>
      </c>
      <c r="W60" s="2" t="str">
        <f>IFERROR(VLOOKUP(AthleteTable[[#This Row],[CARD '#]],codex484[],5,FALSE),"")</f>
        <v/>
      </c>
      <c r="X60" s="2" t="str">
        <f>IFERROR(VLOOKUP(AthleteTable[[#This Row],[CARD '#]],codex484[],4,FALSE),"")</f>
        <v/>
      </c>
      <c r="Y60" s="2">
        <f>VLOOKUP(X60,PointsTable[],2,FALSE)</f>
        <v>0</v>
      </c>
      <c r="Z60" s="2" t="str">
        <f>IFERROR(VLOOKUP(AthleteTable[[#This Row],[CARD '#]],codex511[],5,FALSE),"")</f>
        <v/>
      </c>
      <c r="AA60" s="2" t="str">
        <f>IFERROR(VLOOKUP(AthleteTable[[#This Row],[CARD '#]],codex511[],4,FALSE),"")</f>
        <v/>
      </c>
      <c r="AB60" s="2">
        <f>VLOOKUP(AA60,PointsTable[],2,FALSE)</f>
        <v>0</v>
      </c>
      <c r="AC60" s="2" t="str">
        <f>IFERROR(VLOOKUP(AthleteTable[[#This Row],[CARD '#]],codex512[],5,FALSE),"")</f>
        <v/>
      </c>
      <c r="AD60" s="2" t="str">
        <f>IFERROR(VLOOKUP(AthleteTable[[#This Row],[CARD '#]],codex512[],4,FALSE),"")</f>
        <v/>
      </c>
      <c r="AE60" s="2">
        <f>VLOOKUP(AD60,PointsTable[],2,FALSE)</f>
        <v>0</v>
      </c>
      <c r="AF60" s="2" t="str">
        <f>IFERROR(VLOOKUP(AthleteTable[[#This Row],[CARD '#]],codex515[],5,FALSE),"")</f>
        <v/>
      </c>
      <c r="AG60" s="2" t="str">
        <f>IFERROR(VLOOKUP(AthleteTable[[#This Row],[CARD '#]],codex515[],4,FALSE),"")</f>
        <v/>
      </c>
      <c r="AH60" s="2">
        <f>VLOOKUP(AG60,PointsTable[],2,FALSE)</f>
        <v>0</v>
      </c>
      <c r="AI60" s="2" t="str">
        <f>IFERROR(VLOOKUP(AthleteTable[[#This Row],[CARD '#]],codex518[],5,FALSE),"")</f>
        <v/>
      </c>
      <c r="AJ60" s="2" t="str">
        <f>IFERROR(VLOOKUP(AthleteTable[[#This Row],[CARD '#]],codex518[],4,FALSE),"")</f>
        <v/>
      </c>
      <c r="AK60" s="2">
        <f>VLOOKUP(AJ60,PointsTable[],2,FALSE)</f>
        <v>0</v>
      </c>
      <c r="AL60" s="2" t="str">
        <f>IFERROR(VLOOKUP(AthleteTable[[#This Row],[CARD '#]],codex519[],5,FALSE),"")</f>
        <v/>
      </c>
      <c r="AM60" s="2" t="str">
        <f>IFERROR(VLOOKUP(AthleteTable[[#This Row],[CARD '#]],codex519[],4,FALSE),"")</f>
        <v/>
      </c>
      <c r="AN60" s="2">
        <f>VLOOKUP(AM60,PointsTable[],2,FALSE)</f>
        <v>0</v>
      </c>
      <c r="AO60" s="2" t="str">
        <f>IFERROR(VLOOKUP(AthleteTable[[#This Row],[CARD '#]],codex554[],5,FALSE),"")</f>
        <v/>
      </c>
      <c r="AP60" s="2" t="str">
        <f>IFERROR(VLOOKUP(AthleteTable[[#This Row],[CARD '#]],codex554[],4,FALSE),"")</f>
        <v/>
      </c>
      <c r="AQ60" s="2">
        <f>VLOOKUP(AP60,PointsTable[],2,FALSE)</f>
        <v>0</v>
      </c>
      <c r="AR60" s="2" t="str">
        <f>IFERROR(VLOOKUP(AthleteTable[[#This Row],[CARD '#]],codex557[],5,FALSE),"")</f>
        <v/>
      </c>
      <c r="AS60" s="2" t="str">
        <f>IFERROR(VLOOKUP(AthleteTable[[#This Row],[CARD '#]],codex557[],4,FALSE),"")</f>
        <v/>
      </c>
      <c r="AT60" s="2">
        <f>VLOOKUP(AS60,PointsTable[],2,FALSE)</f>
        <v>0</v>
      </c>
      <c r="AU60" s="2" t="str">
        <f>IFERROR(VLOOKUP(AthleteTable[[#This Row],[CARD '#]],codex558[],5,FALSE),"")</f>
        <v/>
      </c>
      <c r="AV60" s="2" t="str">
        <f>IFERROR(VLOOKUP(AthleteTable[[#This Row],[CARD '#]],codex558[],4,FALSE),"")</f>
        <v/>
      </c>
      <c r="AW60" s="2">
        <f>VLOOKUP(AV60,PointsTable[],2,FALSE)</f>
        <v>0</v>
      </c>
      <c r="AX60" s="2" t="str">
        <f>IFERROR(VLOOKUP(AthleteTable[[#This Row],[CARD '#]],codex559[],5,FALSE),"")</f>
        <v/>
      </c>
      <c r="AY60" s="2" t="str">
        <f>IFERROR(VLOOKUP(AthleteTable[[#This Row],[CARD '#]],codex559[],4,FALSE),"")</f>
        <v/>
      </c>
      <c r="AZ60" s="2">
        <f>VLOOKUP(AY60,PointsTable[],2,FALSE)</f>
        <v>0</v>
      </c>
      <c r="BA60" s="2" t="str">
        <f>IFERROR(VLOOKUP(AthleteTable[[#This Row],[CARD '#]],codex584[],5,FALSE),"")</f>
        <v/>
      </c>
      <c r="BB60" s="2" t="str">
        <f>IFERROR(VLOOKUP(AthleteTable[[#This Row],[CARD '#]],codex584[],4,FALSE),"")</f>
        <v/>
      </c>
      <c r="BC60" s="2">
        <f>VLOOKUP(BB60,PointsTable[],2,FALSE)</f>
        <v>0</v>
      </c>
      <c r="BD60" s="46" t="str">
        <f>IFERROR(VLOOKUP(AthleteTable[[#This Row],[CARD '#]],codex585[],5,FALSE),"")</f>
        <v/>
      </c>
      <c r="BE60" s="46" t="str">
        <f>IFERROR(VLOOKUP(AthleteTable[[#This Row],[CARD '#]],codex585[],4,FALSE),"")</f>
        <v/>
      </c>
      <c r="BF60" s="46">
        <f>VLOOKUP(BE60,PointsTable[],2,FALSE)</f>
        <v>0</v>
      </c>
      <c r="BG60" s="46" t="str">
        <f>IFERROR(VLOOKUP(AthleteTable[[#This Row],[CARD '#]],codex586[],5,FALSE),"")</f>
        <v/>
      </c>
      <c r="BH60" s="46" t="str">
        <f>IFERROR(VLOOKUP(AthleteTable[[#This Row],[CARD '#]],codex586[],4,FALSE),"")</f>
        <v/>
      </c>
      <c r="BI60" s="46">
        <f>VLOOKUP(BH60,PointsTable[],2,FALSE)</f>
        <v>0</v>
      </c>
      <c r="BJ60" s="46" t="str">
        <f>IFERROR(VLOOKUP(AthleteTable[[#This Row],[CARD '#]],codex587[],5,FALSE),"")</f>
        <v/>
      </c>
      <c r="BK60" s="46" t="str">
        <f>IFERROR(VLOOKUP(AthleteTable[[#This Row],[CARD '#]],codex587[],4,FALSE),"")</f>
        <v/>
      </c>
      <c r="BL60" s="46">
        <f>VLOOKUP(BK60,PointsTable[],2,FALSE)</f>
        <v>0</v>
      </c>
      <c r="BM60" s="46" t="str">
        <f>IFERROR(VLOOKUP(AthleteTable[[#This Row],[CARD '#]],codex588[],5,FALSE),"")</f>
        <v/>
      </c>
      <c r="BN60" s="46" t="str">
        <f>IFERROR(VLOOKUP(AthleteTable[[#This Row],[CARD '#]],codex588[],4,FALSE),"")</f>
        <v/>
      </c>
      <c r="BO60" s="46">
        <f>VLOOKUP(BN60,PointsTable[],2,FALSE)</f>
        <v>0</v>
      </c>
      <c r="BP60" s="46" t="str">
        <f>IFERROR(VLOOKUP(AthleteTable[[#This Row],[CARD '#]],codex589[],5,FALSE),"")</f>
        <v/>
      </c>
      <c r="BQ60" s="46" t="str">
        <f>IFERROR(VLOOKUP(AthleteTable[[#This Row],[CARD '#]],codex589[],4,FALSE),"")</f>
        <v/>
      </c>
      <c r="BR60" s="46">
        <f>VLOOKUP(BQ60,PointsTable[],2,FALSE)</f>
        <v>0</v>
      </c>
      <c r="BS60" s="2" t="str">
        <f>IFERROR(VLOOKUP(AthleteTable[[#This Row],[CARD '#]],codex590[],5,FALSE),"")</f>
        <v/>
      </c>
      <c r="BT60" s="2" t="str">
        <f>IFERROR(VLOOKUP(AthleteTable[[#This Row],[CARD '#]],codex590[],4,FALSE),"")</f>
        <v/>
      </c>
      <c r="BU60" s="2">
        <f>VLOOKUP(BT60,PointsTable[],2,FALSE)</f>
        <v>0</v>
      </c>
      <c r="BV60" s="2" t="str">
        <f>IFERROR(VLOOKUP(AthleteTable[[#This Row],[CARD '#]],codex591[],5,FALSE),"")</f>
        <v/>
      </c>
      <c r="BW60" s="2" t="str">
        <f>IFERROR(VLOOKUP(AthleteTable[[#This Row],[CARD '#]],codex591[],4,FALSE),"")</f>
        <v/>
      </c>
      <c r="BX60" s="2">
        <f>VLOOKUP(BW60,PointsTable[],2,FALSE)</f>
        <v>0</v>
      </c>
    </row>
    <row r="61" spans="1:76" x14ac:dyDescent="0.25">
      <c r="A61" s="2"/>
      <c r="B61">
        <v>104433</v>
      </c>
      <c r="C61" t="s">
        <v>883</v>
      </c>
      <c r="D61" t="s">
        <v>884</v>
      </c>
      <c r="E61" t="s">
        <v>881</v>
      </c>
      <c r="F61">
        <v>1996</v>
      </c>
      <c r="G61" s="39">
        <f>SUM(J61,M61,P61,S61,V61,Y61,AB61,AE61,AH61,AK61,AN61,AQ61,AT61,AW61,AZ61,BC61,BF61,BI61,BL61,BO61,BR61,BU61,BX61)</f>
        <v>0</v>
      </c>
      <c r="H61" s="2" t="str">
        <f>IFERROR(VLOOKUP(AthleteTable[[#This Row],[CARD '#]],codex466[],5,FALSE),"")</f>
        <v/>
      </c>
      <c r="I61" s="2" t="str">
        <f>IFERROR(VLOOKUP(AthleteTable[[#This Row],[CARD '#]],codex466[],4,FALSE),"")</f>
        <v/>
      </c>
      <c r="J61" s="2">
        <f>VLOOKUP(I61,PointsTable[],2,FALSE)</f>
        <v>0</v>
      </c>
      <c r="K61" s="2" t="str">
        <f>IFERROR(VLOOKUP(AthleteTable[[#This Row],[CARD '#]],codex467[],5,FALSE),"")</f>
        <v/>
      </c>
      <c r="L61" s="2" t="str">
        <f>IFERROR(VLOOKUP(AthleteTable[[#This Row],[CARD '#]],codex467[],4,FALSE),"")</f>
        <v/>
      </c>
      <c r="M61" s="2">
        <f>VLOOKUP(L61,PointsTable[],2,FALSE)</f>
        <v>0</v>
      </c>
      <c r="N61" s="2" t="str">
        <f>IFERROR(VLOOKUP(AthleteTable[[#This Row],[CARD '#]],codex481[],5,FALSE),"")</f>
        <v/>
      </c>
      <c r="O61" s="2" t="str">
        <f>IFERROR(VLOOKUP(AthleteTable[[#This Row],[CARD '#]],codex481[],4,FALSE),"")</f>
        <v/>
      </c>
      <c r="P61" s="2">
        <f>VLOOKUP(O61,PointsTable[],2,FALSE)</f>
        <v>0</v>
      </c>
      <c r="Q61" s="2" t="str">
        <f>IFERROR(VLOOKUP(AthleteTable[[#This Row],[CARD '#]],codex482[],5,FALSE),"")</f>
        <v/>
      </c>
      <c r="R61" s="2" t="str">
        <f>IFERROR(VLOOKUP(AthleteTable[[#This Row],[CARD '#]],codex482[],4,FALSE),"")</f>
        <v/>
      </c>
      <c r="S61" s="2">
        <f>VLOOKUP(R61,PointsTable[],2,FALSE)</f>
        <v>0</v>
      </c>
      <c r="T61" s="2" t="str">
        <f>IFERROR(VLOOKUP(AthleteTable[[#This Row],[CARD '#]],codex483[],5,FALSE),"")</f>
        <v/>
      </c>
      <c r="U61" s="2" t="str">
        <f>IFERROR(VLOOKUP(AthleteTable[[#This Row],[CARD '#]],codex483[],4,FALSE),"")</f>
        <v/>
      </c>
      <c r="V61" s="2">
        <f>VLOOKUP(U61,PointsTable[],2,FALSE)</f>
        <v>0</v>
      </c>
      <c r="W61" s="2" t="str">
        <f>IFERROR(VLOOKUP(AthleteTable[[#This Row],[CARD '#]],codex484[],5,FALSE),"")</f>
        <v/>
      </c>
      <c r="X61" s="2" t="str">
        <f>IFERROR(VLOOKUP(AthleteTable[[#This Row],[CARD '#]],codex484[],4,FALSE),"")</f>
        <v/>
      </c>
      <c r="Y61" s="2">
        <f>VLOOKUP(X61,PointsTable[],2,FALSE)</f>
        <v>0</v>
      </c>
      <c r="Z61" s="2" t="str">
        <f>IFERROR(VLOOKUP(AthleteTable[[#This Row],[CARD '#]],codex511[],5,FALSE),"")</f>
        <v/>
      </c>
      <c r="AA61" s="2" t="str">
        <f>IFERROR(VLOOKUP(AthleteTable[[#This Row],[CARD '#]],codex511[],4,FALSE),"")</f>
        <v/>
      </c>
      <c r="AB61" s="2">
        <f>VLOOKUP(AA61,PointsTable[],2,FALSE)</f>
        <v>0</v>
      </c>
      <c r="AC61" s="2" t="str">
        <f>IFERROR(VLOOKUP(AthleteTable[[#This Row],[CARD '#]],codex512[],5,FALSE),"")</f>
        <v/>
      </c>
      <c r="AD61" s="2" t="str">
        <f>IFERROR(VLOOKUP(AthleteTable[[#This Row],[CARD '#]],codex512[],4,FALSE),"")</f>
        <v/>
      </c>
      <c r="AE61" s="2">
        <f>VLOOKUP(AD61,PointsTable[],2,FALSE)</f>
        <v>0</v>
      </c>
      <c r="AF61" s="2" t="str">
        <f>IFERROR(VLOOKUP(AthleteTable[[#This Row],[CARD '#]],codex515[],5,FALSE),"")</f>
        <v/>
      </c>
      <c r="AG61" s="2" t="str">
        <f>IFERROR(VLOOKUP(AthleteTable[[#This Row],[CARD '#]],codex515[],4,FALSE),"")</f>
        <v/>
      </c>
      <c r="AH61" s="2">
        <f>VLOOKUP(AG61,PointsTable[],2,FALSE)</f>
        <v>0</v>
      </c>
      <c r="AI61" s="2" t="str">
        <f>IFERROR(VLOOKUP(AthleteTable[[#This Row],[CARD '#]],codex518[],5,FALSE),"")</f>
        <v/>
      </c>
      <c r="AJ61" s="2" t="str">
        <f>IFERROR(VLOOKUP(AthleteTable[[#This Row],[CARD '#]],codex518[],4,FALSE),"")</f>
        <v/>
      </c>
      <c r="AK61" s="2">
        <f>VLOOKUP(AJ61,PointsTable[],2,FALSE)</f>
        <v>0</v>
      </c>
      <c r="AL61" s="2" t="str">
        <f>IFERROR(VLOOKUP(AthleteTable[[#This Row],[CARD '#]],codex519[],5,FALSE),"")</f>
        <v/>
      </c>
      <c r="AM61" s="2" t="str">
        <f>IFERROR(VLOOKUP(AthleteTable[[#This Row],[CARD '#]],codex519[],4,FALSE),"")</f>
        <v/>
      </c>
      <c r="AN61" s="2">
        <f>VLOOKUP(AM61,PointsTable[],2,FALSE)</f>
        <v>0</v>
      </c>
      <c r="AO61" s="2" t="str">
        <f>IFERROR(VLOOKUP(AthleteTable[[#This Row],[CARD '#]],codex554[],5,FALSE),"")</f>
        <v/>
      </c>
      <c r="AP61" s="2" t="str">
        <f>IFERROR(VLOOKUP(AthleteTable[[#This Row],[CARD '#]],codex554[],4,FALSE),"")</f>
        <v/>
      </c>
      <c r="AQ61" s="2">
        <f>VLOOKUP(AP61,PointsTable[],2,FALSE)</f>
        <v>0</v>
      </c>
      <c r="AR61" s="2" t="str">
        <f>IFERROR(VLOOKUP(AthleteTable[[#This Row],[CARD '#]],codex557[],5,FALSE),"")</f>
        <v/>
      </c>
      <c r="AS61" s="2" t="str">
        <f>IFERROR(VLOOKUP(AthleteTable[[#This Row],[CARD '#]],codex557[],4,FALSE),"")</f>
        <v/>
      </c>
      <c r="AT61" s="2">
        <f>VLOOKUP(AS61,PointsTable[],2,FALSE)</f>
        <v>0</v>
      </c>
      <c r="AU61" s="2" t="str">
        <f>IFERROR(VLOOKUP(AthleteTable[[#This Row],[CARD '#]],codex558[],5,FALSE),"")</f>
        <v/>
      </c>
      <c r="AV61" s="2" t="str">
        <f>IFERROR(VLOOKUP(AthleteTable[[#This Row],[CARD '#]],codex558[],4,FALSE),"")</f>
        <v/>
      </c>
      <c r="AW61" s="2">
        <f>VLOOKUP(AV61,PointsTable[],2,FALSE)</f>
        <v>0</v>
      </c>
      <c r="AX61" s="2" t="str">
        <f>IFERROR(VLOOKUP(AthleteTable[[#This Row],[CARD '#]],codex559[],5,FALSE),"")</f>
        <v/>
      </c>
      <c r="AY61" s="2" t="str">
        <f>IFERROR(VLOOKUP(AthleteTable[[#This Row],[CARD '#]],codex559[],4,FALSE),"")</f>
        <v/>
      </c>
      <c r="AZ61" s="2">
        <f>VLOOKUP(AY61,PointsTable[],2,FALSE)</f>
        <v>0</v>
      </c>
      <c r="BA61" s="2" t="str">
        <f>IFERROR(VLOOKUP(AthleteTable[[#This Row],[CARD '#]],codex584[],5,FALSE),"")</f>
        <v/>
      </c>
      <c r="BB61" s="2" t="str">
        <f>IFERROR(VLOOKUP(AthleteTable[[#This Row],[CARD '#]],codex584[],4,FALSE),"")</f>
        <v/>
      </c>
      <c r="BC61" s="2">
        <f>VLOOKUP(BB61,PointsTable[],2,FALSE)</f>
        <v>0</v>
      </c>
      <c r="BD61" s="46" t="str">
        <f>IFERROR(VLOOKUP(AthleteTable[[#This Row],[CARD '#]],codex585[],5,FALSE),"")</f>
        <v/>
      </c>
      <c r="BE61" s="46" t="str">
        <f>IFERROR(VLOOKUP(AthleteTable[[#This Row],[CARD '#]],codex585[],4,FALSE),"")</f>
        <v/>
      </c>
      <c r="BF61" s="46">
        <f>VLOOKUP(BE61,PointsTable[],2,FALSE)</f>
        <v>0</v>
      </c>
      <c r="BG61" s="46" t="str">
        <f>IFERROR(VLOOKUP(AthleteTable[[#This Row],[CARD '#]],codex586[],5,FALSE),"")</f>
        <v/>
      </c>
      <c r="BH61" s="46" t="str">
        <f>IFERROR(VLOOKUP(AthleteTable[[#This Row],[CARD '#]],codex586[],4,FALSE),"")</f>
        <v/>
      </c>
      <c r="BI61" s="46">
        <f>VLOOKUP(BH61,PointsTable[],2,FALSE)</f>
        <v>0</v>
      </c>
      <c r="BJ61" s="46" t="str">
        <f>IFERROR(VLOOKUP(AthleteTable[[#This Row],[CARD '#]],codex587[],5,FALSE),"")</f>
        <v/>
      </c>
      <c r="BK61" s="46" t="str">
        <f>IFERROR(VLOOKUP(AthleteTable[[#This Row],[CARD '#]],codex587[],4,FALSE),"")</f>
        <v/>
      </c>
      <c r="BL61" s="46">
        <f>VLOOKUP(BK61,PointsTable[],2,FALSE)</f>
        <v>0</v>
      </c>
      <c r="BM61" s="46" t="str">
        <f>IFERROR(VLOOKUP(AthleteTable[[#This Row],[CARD '#]],codex588[],5,FALSE),"")</f>
        <v/>
      </c>
      <c r="BN61" s="46" t="str">
        <f>IFERROR(VLOOKUP(AthleteTable[[#This Row],[CARD '#]],codex588[],4,FALSE),"")</f>
        <v/>
      </c>
      <c r="BO61" s="46">
        <f>VLOOKUP(BN61,PointsTable[],2,FALSE)</f>
        <v>0</v>
      </c>
      <c r="BP61" s="46" t="str">
        <f>IFERROR(VLOOKUP(AthleteTable[[#This Row],[CARD '#]],codex589[],5,FALSE),"")</f>
        <v/>
      </c>
      <c r="BQ61" s="46" t="str">
        <f>IFERROR(VLOOKUP(AthleteTable[[#This Row],[CARD '#]],codex589[],4,FALSE),"")</f>
        <v/>
      </c>
      <c r="BR61" s="46">
        <f>VLOOKUP(BQ61,PointsTable[],2,FALSE)</f>
        <v>0</v>
      </c>
      <c r="BS61" s="2" t="str">
        <f>IFERROR(VLOOKUP(AthleteTable[[#This Row],[CARD '#]],codex590[],5,FALSE),"")</f>
        <v/>
      </c>
      <c r="BT61" s="2" t="str">
        <f>IFERROR(VLOOKUP(AthleteTable[[#This Row],[CARD '#]],codex590[],4,FALSE),"")</f>
        <v/>
      </c>
      <c r="BU61" s="2">
        <f>VLOOKUP(BT61,PointsTable[],2,FALSE)</f>
        <v>0</v>
      </c>
      <c r="BV61" s="2" t="str">
        <f>IFERROR(VLOOKUP(AthleteTable[[#This Row],[CARD '#]],codex591[],5,FALSE),"")</f>
        <v/>
      </c>
      <c r="BW61" s="2" t="str">
        <f>IFERROR(VLOOKUP(AthleteTable[[#This Row],[CARD '#]],codex591[],4,FALSE),"")</f>
        <v/>
      </c>
      <c r="BX61" s="2">
        <f>VLOOKUP(BW61,PointsTable[],2,FALSE)</f>
        <v>0</v>
      </c>
    </row>
    <row r="62" spans="1:76" x14ac:dyDescent="0.25">
      <c r="A62" s="2"/>
      <c r="B62">
        <v>102271</v>
      </c>
      <c r="C62" t="s">
        <v>925</v>
      </c>
      <c r="D62" t="s">
        <v>926</v>
      </c>
      <c r="E62" t="s">
        <v>921</v>
      </c>
      <c r="F62">
        <v>1958</v>
      </c>
      <c r="G62" s="39">
        <f>SUM(J62,M62,P62,S62,V62,Y62,AB62,AE62,AH62,AK62,AN62,AQ62,AT62,AW62,AZ62,BC62,BF62,BI62,BL62,BO62,BR62,BU62,BX62)</f>
        <v>0</v>
      </c>
      <c r="H62" s="2" t="str">
        <f>IFERROR(VLOOKUP(AthleteTable[[#This Row],[CARD '#]],codex466[],5,FALSE),"")</f>
        <v/>
      </c>
      <c r="I62" s="2" t="str">
        <f>IFERROR(VLOOKUP(AthleteTable[[#This Row],[CARD '#]],codex466[],4,FALSE),"")</f>
        <v/>
      </c>
      <c r="J62" s="2">
        <f>VLOOKUP(I62,PointsTable[],2,FALSE)</f>
        <v>0</v>
      </c>
      <c r="K62" s="2" t="str">
        <f>IFERROR(VLOOKUP(AthleteTable[[#This Row],[CARD '#]],codex467[],5,FALSE),"")</f>
        <v/>
      </c>
      <c r="L62" s="2" t="str">
        <f>IFERROR(VLOOKUP(AthleteTable[[#This Row],[CARD '#]],codex467[],4,FALSE),"")</f>
        <v/>
      </c>
      <c r="M62" s="2">
        <f>VLOOKUP(L62,PointsTable[],2,FALSE)</f>
        <v>0</v>
      </c>
      <c r="N62" s="2" t="str">
        <f>IFERROR(VLOOKUP(AthleteTable[[#This Row],[CARD '#]],codex481[],5,FALSE),"")</f>
        <v/>
      </c>
      <c r="O62" s="2" t="str">
        <f>IFERROR(VLOOKUP(AthleteTable[[#This Row],[CARD '#]],codex481[],4,FALSE),"")</f>
        <v/>
      </c>
      <c r="P62" s="2">
        <f>VLOOKUP(O62,PointsTable[],2,FALSE)</f>
        <v>0</v>
      </c>
      <c r="Q62" s="2" t="str">
        <f>IFERROR(VLOOKUP(AthleteTable[[#This Row],[CARD '#]],codex482[],5,FALSE),"")</f>
        <v/>
      </c>
      <c r="R62" s="2" t="str">
        <f>IFERROR(VLOOKUP(AthleteTable[[#This Row],[CARD '#]],codex482[],4,FALSE),"")</f>
        <v/>
      </c>
      <c r="S62" s="2">
        <f>VLOOKUP(R62,PointsTable[],2,FALSE)</f>
        <v>0</v>
      </c>
      <c r="T62" s="2" t="str">
        <f>IFERROR(VLOOKUP(AthleteTable[[#This Row],[CARD '#]],codex483[],5,FALSE),"")</f>
        <v/>
      </c>
      <c r="U62" s="2" t="str">
        <f>IFERROR(VLOOKUP(AthleteTable[[#This Row],[CARD '#]],codex483[],4,FALSE),"")</f>
        <v/>
      </c>
      <c r="V62" s="2">
        <f>VLOOKUP(U62,PointsTable[],2,FALSE)</f>
        <v>0</v>
      </c>
      <c r="W62" s="2" t="str">
        <f>IFERROR(VLOOKUP(AthleteTable[[#This Row],[CARD '#]],codex484[],5,FALSE),"")</f>
        <v/>
      </c>
      <c r="X62" s="2" t="str">
        <f>IFERROR(VLOOKUP(AthleteTable[[#This Row],[CARD '#]],codex484[],4,FALSE),"")</f>
        <v/>
      </c>
      <c r="Y62" s="2">
        <f>VLOOKUP(X62,PointsTable[],2,FALSE)</f>
        <v>0</v>
      </c>
      <c r="Z62" s="2" t="str">
        <f>IFERROR(VLOOKUP(AthleteTable[[#This Row],[CARD '#]],codex511[],5,FALSE),"")</f>
        <v/>
      </c>
      <c r="AA62" s="2" t="str">
        <f>IFERROR(VLOOKUP(AthleteTable[[#This Row],[CARD '#]],codex511[],4,FALSE),"")</f>
        <v/>
      </c>
      <c r="AB62" s="2">
        <f>VLOOKUP(AA62,PointsTable[],2,FALSE)</f>
        <v>0</v>
      </c>
      <c r="AC62" s="2" t="str">
        <f>IFERROR(VLOOKUP(AthleteTable[[#This Row],[CARD '#]],codex512[],5,FALSE),"")</f>
        <v/>
      </c>
      <c r="AD62" s="2" t="str">
        <f>IFERROR(VLOOKUP(AthleteTable[[#This Row],[CARD '#]],codex512[],4,FALSE),"")</f>
        <v/>
      </c>
      <c r="AE62" s="2">
        <f>VLOOKUP(AD62,PointsTable[],2,FALSE)</f>
        <v>0</v>
      </c>
      <c r="AF62" s="2" t="str">
        <f>IFERROR(VLOOKUP(AthleteTable[[#This Row],[CARD '#]],codex515[],5,FALSE),"")</f>
        <v/>
      </c>
      <c r="AG62" s="2" t="str">
        <f>IFERROR(VLOOKUP(AthleteTable[[#This Row],[CARD '#]],codex515[],4,FALSE),"")</f>
        <v/>
      </c>
      <c r="AH62" s="2">
        <f>VLOOKUP(AG62,PointsTable[],2,FALSE)</f>
        <v>0</v>
      </c>
      <c r="AI62" s="2" t="str">
        <f>IFERROR(VLOOKUP(AthleteTable[[#This Row],[CARD '#]],codex518[],5,FALSE),"")</f>
        <v/>
      </c>
      <c r="AJ62" s="2" t="str">
        <f>IFERROR(VLOOKUP(AthleteTable[[#This Row],[CARD '#]],codex518[],4,FALSE),"")</f>
        <v/>
      </c>
      <c r="AK62" s="2">
        <f>VLOOKUP(AJ62,PointsTable[],2,FALSE)</f>
        <v>0</v>
      </c>
      <c r="AL62" s="2" t="str">
        <f>IFERROR(VLOOKUP(AthleteTable[[#This Row],[CARD '#]],codex519[],5,FALSE),"")</f>
        <v/>
      </c>
      <c r="AM62" s="2" t="str">
        <f>IFERROR(VLOOKUP(AthleteTable[[#This Row],[CARD '#]],codex519[],4,FALSE),"")</f>
        <v/>
      </c>
      <c r="AN62" s="2">
        <f>VLOOKUP(AM62,PointsTable[],2,FALSE)</f>
        <v>0</v>
      </c>
      <c r="AO62" s="2" t="str">
        <f>IFERROR(VLOOKUP(AthleteTable[[#This Row],[CARD '#]],codex554[],5,FALSE),"")</f>
        <v/>
      </c>
      <c r="AP62" s="2" t="str">
        <f>IFERROR(VLOOKUP(AthleteTable[[#This Row],[CARD '#]],codex554[],4,FALSE),"")</f>
        <v/>
      </c>
      <c r="AQ62" s="2">
        <f>VLOOKUP(AP62,PointsTable[],2,FALSE)</f>
        <v>0</v>
      </c>
      <c r="AR62" s="2" t="str">
        <f>IFERROR(VLOOKUP(AthleteTable[[#This Row],[CARD '#]],codex557[],5,FALSE),"")</f>
        <v/>
      </c>
      <c r="AS62" s="2" t="str">
        <f>IFERROR(VLOOKUP(AthleteTable[[#This Row],[CARD '#]],codex557[],4,FALSE),"")</f>
        <v/>
      </c>
      <c r="AT62" s="2">
        <f>VLOOKUP(AS62,PointsTable[],2,FALSE)</f>
        <v>0</v>
      </c>
      <c r="AU62" s="2" t="str">
        <f>IFERROR(VLOOKUP(AthleteTable[[#This Row],[CARD '#]],codex558[],5,FALSE),"")</f>
        <v/>
      </c>
      <c r="AV62" s="2" t="str">
        <f>IFERROR(VLOOKUP(AthleteTable[[#This Row],[CARD '#]],codex558[],4,FALSE),"")</f>
        <v/>
      </c>
      <c r="AW62" s="2">
        <f>VLOOKUP(AV62,PointsTable[],2,FALSE)</f>
        <v>0</v>
      </c>
      <c r="AX62" s="2" t="str">
        <f>IFERROR(VLOOKUP(AthleteTable[[#This Row],[CARD '#]],codex559[],5,FALSE),"")</f>
        <v/>
      </c>
      <c r="AY62" s="2" t="str">
        <f>IFERROR(VLOOKUP(AthleteTable[[#This Row],[CARD '#]],codex559[],4,FALSE),"")</f>
        <v/>
      </c>
      <c r="AZ62" s="2">
        <f>VLOOKUP(AY62,PointsTable[],2,FALSE)</f>
        <v>0</v>
      </c>
      <c r="BA62" s="2" t="str">
        <f>IFERROR(VLOOKUP(AthleteTable[[#This Row],[CARD '#]],codex584[],5,FALSE),"")</f>
        <v/>
      </c>
      <c r="BB62" s="2" t="str">
        <f>IFERROR(VLOOKUP(AthleteTable[[#This Row],[CARD '#]],codex584[],4,FALSE),"")</f>
        <v/>
      </c>
      <c r="BC62" s="2">
        <f>VLOOKUP(BB62,PointsTable[],2,FALSE)</f>
        <v>0</v>
      </c>
      <c r="BD62" s="46" t="str">
        <f>IFERROR(VLOOKUP(AthleteTable[[#This Row],[CARD '#]],codex585[],5,FALSE),"")</f>
        <v/>
      </c>
      <c r="BE62" s="46" t="str">
        <f>IFERROR(VLOOKUP(AthleteTable[[#This Row],[CARD '#]],codex585[],4,FALSE),"")</f>
        <v/>
      </c>
      <c r="BF62" s="46">
        <f>VLOOKUP(BE62,PointsTable[],2,FALSE)</f>
        <v>0</v>
      </c>
      <c r="BG62" s="46" t="str">
        <f>IFERROR(VLOOKUP(AthleteTable[[#This Row],[CARD '#]],codex586[],5,FALSE),"")</f>
        <v/>
      </c>
      <c r="BH62" s="46" t="str">
        <f>IFERROR(VLOOKUP(AthleteTable[[#This Row],[CARD '#]],codex586[],4,FALSE),"")</f>
        <v/>
      </c>
      <c r="BI62" s="46">
        <f>VLOOKUP(BH62,PointsTable[],2,FALSE)</f>
        <v>0</v>
      </c>
      <c r="BJ62" s="46" t="str">
        <f>IFERROR(VLOOKUP(AthleteTable[[#This Row],[CARD '#]],codex587[],5,FALSE),"")</f>
        <v/>
      </c>
      <c r="BK62" s="46" t="str">
        <f>IFERROR(VLOOKUP(AthleteTable[[#This Row],[CARD '#]],codex587[],4,FALSE),"")</f>
        <v/>
      </c>
      <c r="BL62" s="46">
        <f>VLOOKUP(BK62,PointsTable[],2,FALSE)</f>
        <v>0</v>
      </c>
      <c r="BM62" s="46" t="str">
        <f>IFERROR(VLOOKUP(AthleteTable[[#This Row],[CARD '#]],codex588[],5,FALSE),"")</f>
        <v/>
      </c>
      <c r="BN62" s="46" t="str">
        <f>IFERROR(VLOOKUP(AthleteTable[[#This Row],[CARD '#]],codex588[],4,FALSE),"")</f>
        <v/>
      </c>
      <c r="BO62" s="46">
        <f>VLOOKUP(BN62,PointsTable[],2,FALSE)</f>
        <v>0</v>
      </c>
      <c r="BP62" s="46" t="str">
        <f>IFERROR(VLOOKUP(AthleteTable[[#This Row],[CARD '#]],codex589[],5,FALSE),"")</f>
        <v/>
      </c>
      <c r="BQ62" s="46" t="str">
        <f>IFERROR(VLOOKUP(AthleteTable[[#This Row],[CARD '#]],codex589[],4,FALSE),"")</f>
        <v/>
      </c>
      <c r="BR62" s="46">
        <f>VLOOKUP(BQ62,PointsTable[],2,FALSE)</f>
        <v>0</v>
      </c>
      <c r="BS62" s="2" t="str">
        <f>IFERROR(VLOOKUP(AthleteTable[[#This Row],[CARD '#]],codex590[],5,FALSE),"")</f>
        <v/>
      </c>
      <c r="BT62" s="2" t="str">
        <f>IFERROR(VLOOKUP(AthleteTable[[#This Row],[CARD '#]],codex590[],4,FALSE),"")</f>
        <v/>
      </c>
      <c r="BU62" s="2">
        <f>VLOOKUP(BT62,PointsTable[],2,FALSE)</f>
        <v>0</v>
      </c>
      <c r="BV62" s="2" t="str">
        <f>IFERROR(VLOOKUP(AthleteTable[[#This Row],[CARD '#]],codex591[],5,FALSE),"")</f>
        <v/>
      </c>
      <c r="BW62" s="2" t="str">
        <f>IFERROR(VLOOKUP(AthleteTable[[#This Row],[CARD '#]],codex591[],4,FALSE),"")</f>
        <v/>
      </c>
      <c r="BX62" s="2">
        <f>VLOOKUP(BW62,PointsTable[],2,FALSE)</f>
        <v>0</v>
      </c>
    </row>
    <row r="63" spans="1:76" x14ac:dyDescent="0.25">
      <c r="A63" s="2"/>
      <c r="B63">
        <v>104584</v>
      </c>
      <c r="C63" t="s">
        <v>929</v>
      </c>
      <c r="D63" t="s">
        <v>930</v>
      </c>
      <c r="E63" t="s">
        <v>878</v>
      </c>
      <c r="F63">
        <v>1998</v>
      </c>
      <c r="G63" s="39">
        <f>SUM(J63,M63,P63,S63,V63,Y63,AB63,AE63,AH63,AK63,AN63,AQ63,AT63,AW63,AZ63,BC63,BF63,BI63,BL63,BO63,BR63,BU63,BX63)</f>
        <v>0</v>
      </c>
      <c r="H63" s="2" t="str">
        <f>IFERROR(VLOOKUP(AthleteTable[[#This Row],[CARD '#]],codex466[],5,FALSE),"")</f>
        <v/>
      </c>
      <c r="I63" s="2" t="str">
        <f>IFERROR(VLOOKUP(AthleteTable[[#This Row],[CARD '#]],codex466[],4,FALSE),"")</f>
        <v/>
      </c>
      <c r="J63" s="2">
        <f>VLOOKUP(I63,PointsTable[],2,FALSE)</f>
        <v>0</v>
      </c>
      <c r="K63" s="2" t="str">
        <f>IFERROR(VLOOKUP(AthleteTable[[#This Row],[CARD '#]],codex467[],5,FALSE),"")</f>
        <v/>
      </c>
      <c r="L63" s="2" t="str">
        <f>IFERROR(VLOOKUP(AthleteTable[[#This Row],[CARD '#]],codex467[],4,FALSE),"")</f>
        <v/>
      </c>
      <c r="M63" s="2">
        <f>VLOOKUP(L63,PointsTable[],2,FALSE)</f>
        <v>0</v>
      </c>
      <c r="N63" s="2" t="str">
        <f>IFERROR(VLOOKUP(AthleteTable[[#This Row],[CARD '#]],codex481[],5,FALSE),"")</f>
        <v/>
      </c>
      <c r="O63" s="2" t="str">
        <f>IFERROR(VLOOKUP(AthleteTable[[#This Row],[CARD '#]],codex481[],4,FALSE),"")</f>
        <v/>
      </c>
      <c r="P63" s="2">
        <f>VLOOKUP(O63,PointsTable[],2,FALSE)</f>
        <v>0</v>
      </c>
      <c r="Q63" s="2" t="str">
        <f>IFERROR(VLOOKUP(AthleteTable[[#This Row],[CARD '#]],codex482[],5,FALSE),"")</f>
        <v/>
      </c>
      <c r="R63" s="2" t="str">
        <f>IFERROR(VLOOKUP(AthleteTable[[#This Row],[CARD '#]],codex482[],4,FALSE),"")</f>
        <v/>
      </c>
      <c r="S63" s="2">
        <f>VLOOKUP(R63,PointsTable[],2,FALSE)</f>
        <v>0</v>
      </c>
      <c r="T63" s="2" t="str">
        <f>IFERROR(VLOOKUP(AthleteTable[[#This Row],[CARD '#]],codex483[],5,FALSE),"")</f>
        <v/>
      </c>
      <c r="U63" s="2" t="str">
        <f>IFERROR(VLOOKUP(AthleteTable[[#This Row],[CARD '#]],codex483[],4,FALSE),"")</f>
        <v/>
      </c>
      <c r="V63" s="2">
        <f>VLOOKUP(U63,PointsTable[],2,FALSE)</f>
        <v>0</v>
      </c>
      <c r="W63" s="2" t="str">
        <f>IFERROR(VLOOKUP(AthleteTable[[#This Row],[CARD '#]],codex484[],5,FALSE),"")</f>
        <v/>
      </c>
      <c r="X63" s="2" t="str">
        <f>IFERROR(VLOOKUP(AthleteTable[[#This Row],[CARD '#]],codex484[],4,FALSE),"")</f>
        <v/>
      </c>
      <c r="Y63" s="2">
        <f>VLOOKUP(X63,PointsTable[],2,FALSE)</f>
        <v>0</v>
      </c>
      <c r="Z63" s="2" t="str">
        <f>IFERROR(VLOOKUP(AthleteTable[[#This Row],[CARD '#]],codex511[],5,FALSE),"")</f>
        <v/>
      </c>
      <c r="AA63" s="2" t="str">
        <f>IFERROR(VLOOKUP(AthleteTable[[#This Row],[CARD '#]],codex511[],4,FALSE),"")</f>
        <v/>
      </c>
      <c r="AB63" s="2">
        <f>VLOOKUP(AA63,PointsTable[],2,FALSE)</f>
        <v>0</v>
      </c>
      <c r="AC63" s="2" t="str">
        <f>IFERROR(VLOOKUP(AthleteTable[[#This Row],[CARD '#]],codex512[],5,FALSE),"")</f>
        <v/>
      </c>
      <c r="AD63" s="2" t="str">
        <f>IFERROR(VLOOKUP(AthleteTable[[#This Row],[CARD '#]],codex512[],4,FALSE),"")</f>
        <v/>
      </c>
      <c r="AE63" s="2">
        <f>VLOOKUP(AD63,PointsTable[],2,FALSE)</f>
        <v>0</v>
      </c>
      <c r="AF63" s="2" t="str">
        <f>IFERROR(VLOOKUP(AthleteTable[[#This Row],[CARD '#]],codex515[],5,FALSE),"")</f>
        <v/>
      </c>
      <c r="AG63" s="2" t="str">
        <f>IFERROR(VLOOKUP(AthleteTable[[#This Row],[CARD '#]],codex515[],4,FALSE),"")</f>
        <v/>
      </c>
      <c r="AH63" s="2">
        <f>VLOOKUP(AG63,PointsTable[],2,FALSE)</f>
        <v>0</v>
      </c>
      <c r="AI63" s="2" t="str">
        <f>IFERROR(VLOOKUP(AthleteTable[[#This Row],[CARD '#]],codex518[],5,FALSE),"")</f>
        <v/>
      </c>
      <c r="AJ63" s="2" t="str">
        <f>IFERROR(VLOOKUP(AthleteTable[[#This Row],[CARD '#]],codex518[],4,FALSE),"")</f>
        <v/>
      </c>
      <c r="AK63" s="2">
        <f>VLOOKUP(AJ63,PointsTable[],2,FALSE)</f>
        <v>0</v>
      </c>
      <c r="AL63" s="2" t="str">
        <f>IFERROR(VLOOKUP(AthleteTable[[#This Row],[CARD '#]],codex519[],5,FALSE),"")</f>
        <v/>
      </c>
      <c r="AM63" s="2" t="str">
        <f>IFERROR(VLOOKUP(AthleteTable[[#This Row],[CARD '#]],codex519[],4,FALSE),"")</f>
        <v/>
      </c>
      <c r="AN63" s="2">
        <f>VLOOKUP(AM63,PointsTable[],2,FALSE)</f>
        <v>0</v>
      </c>
      <c r="AO63" s="2" t="str">
        <f>IFERROR(VLOOKUP(AthleteTable[[#This Row],[CARD '#]],codex554[],5,FALSE),"")</f>
        <v/>
      </c>
      <c r="AP63" s="2" t="str">
        <f>IFERROR(VLOOKUP(AthleteTable[[#This Row],[CARD '#]],codex554[],4,FALSE),"")</f>
        <v/>
      </c>
      <c r="AQ63" s="2">
        <f>VLOOKUP(AP63,PointsTable[],2,FALSE)</f>
        <v>0</v>
      </c>
      <c r="AR63" s="2" t="str">
        <f>IFERROR(VLOOKUP(AthleteTable[[#This Row],[CARD '#]],codex557[],5,FALSE),"")</f>
        <v/>
      </c>
      <c r="AS63" s="2" t="str">
        <f>IFERROR(VLOOKUP(AthleteTable[[#This Row],[CARD '#]],codex557[],4,FALSE),"")</f>
        <v/>
      </c>
      <c r="AT63" s="2">
        <f>VLOOKUP(AS63,PointsTable[],2,FALSE)</f>
        <v>0</v>
      </c>
      <c r="AU63" s="2" t="str">
        <f>IFERROR(VLOOKUP(AthleteTable[[#This Row],[CARD '#]],codex558[],5,FALSE),"")</f>
        <v/>
      </c>
      <c r="AV63" s="2" t="str">
        <f>IFERROR(VLOOKUP(AthleteTable[[#This Row],[CARD '#]],codex558[],4,FALSE),"")</f>
        <v/>
      </c>
      <c r="AW63" s="2">
        <f>VLOOKUP(AV63,PointsTable[],2,FALSE)</f>
        <v>0</v>
      </c>
      <c r="AX63" s="2" t="str">
        <f>IFERROR(VLOOKUP(AthleteTable[[#This Row],[CARD '#]],codex559[],5,FALSE),"")</f>
        <v/>
      </c>
      <c r="AY63" s="2" t="str">
        <f>IFERROR(VLOOKUP(AthleteTable[[#This Row],[CARD '#]],codex559[],4,FALSE),"")</f>
        <v/>
      </c>
      <c r="AZ63" s="2">
        <f>VLOOKUP(AY63,PointsTable[],2,FALSE)</f>
        <v>0</v>
      </c>
      <c r="BA63" s="2" t="str">
        <f>IFERROR(VLOOKUP(AthleteTable[[#This Row],[CARD '#]],codex584[],5,FALSE),"")</f>
        <v/>
      </c>
      <c r="BB63" s="2" t="str">
        <f>IFERROR(VLOOKUP(AthleteTable[[#This Row],[CARD '#]],codex584[],4,FALSE),"")</f>
        <v/>
      </c>
      <c r="BC63" s="2">
        <f>VLOOKUP(BB63,PointsTable[],2,FALSE)</f>
        <v>0</v>
      </c>
      <c r="BD63" s="46" t="str">
        <f>IFERROR(VLOOKUP(AthleteTable[[#This Row],[CARD '#]],codex585[],5,FALSE),"")</f>
        <v/>
      </c>
      <c r="BE63" s="46" t="str">
        <f>IFERROR(VLOOKUP(AthleteTable[[#This Row],[CARD '#]],codex585[],4,FALSE),"")</f>
        <v/>
      </c>
      <c r="BF63" s="46">
        <f>VLOOKUP(BE63,PointsTable[],2,FALSE)</f>
        <v>0</v>
      </c>
      <c r="BG63" s="46" t="str">
        <f>IFERROR(VLOOKUP(AthleteTable[[#This Row],[CARD '#]],codex586[],5,FALSE),"")</f>
        <v/>
      </c>
      <c r="BH63" s="46" t="str">
        <f>IFERROR(VLOOKUP(AthleteTable[[#This Row],[CARD '#]],codex586[],4,FALSE),"")</f>
        <v/>
      </c>
      <c r="BI63" s="46">
        <f>VLOOKUP(BH63,PointsTable[],2,FALSE)</f>
        <v>0</v>
      </c>
      <c r="BJ63" s="46" t="str">
        <f>IFERROR(VLOOKUP(AthleteTable[[#This Row],[CARD '#]],codex587[],5,FALSE),"")</f>
        <v/>
      </c>
      <c r="BK63" s="46" t="str">
        <f>IFERROR(VLOOKUP(AthleteTable[[#This Row],[CARD '#]],codex587[],4,FALSE),"")</f>
        <v/>
      </c>
      <c r="BL63" s="46">
        <f>VLOOKUP(BK63,PointsTable[],2,FALSE)</f>
        <v>0</v>
      </c>
      <c r="BM63" s="46" t="str">
        <f>IFERROR(VLOOKUP(AthleteTable[[#This Row],[CARD '#]],codex588[],5,FALSE),"")</f>
        <v/>
      </c>
      <c r="BN63" s="46" t="str">
        <f>IFERROR(VLOOKUP(AthleteTable[[#This Row],[CARD '#]],codex588[],4,FALSE),"")</f>
        <v/>
      </c>
      <c r="BO63" s="46">
        <f>VLOOKUP(BN63,PointsTable[],2,FALSE)</f>
        <v>0</v>
      </c>
      <c r="BP63" s="46" t="str">
        <f>IFERROR(VLOOKUP(AthleteTable[[#This Row],[CARD '#]],codex589[],5,FALSE),"")</f>
        <v/>
      </c>
      <c r="BQ63" s="46" t="str">
        <f>IFERROR(VLOOKUP(AthleteTable[[#This Row],[CARD '#]],codex589[],4,FALSE),"")</f>
        <v/>
      </c>
      <c r="BR63" s="46">
        <f>VLOOKUP(BQ63,PointsTable[],2,FALSE)</f>
        <v>0</v>
      </c>
      <c r="BS63" s="2" t="str">
        <f>IFERROR(VLOOKUP(AthleteTable[[#This Row],[CARD '#]],codex590[],5,FALSE),"")</f>
        <v/>
      </c>
      <c r="BT63" s="2" t="str">
        <f>IFERROR(VLOOKUP(AthleteTable[[#This Row],[CARD '#]],codex590[],4,FALSE),"")</f>
        <v/>
      </c>
      <c r="BU63" s="2">
        <f>VLOOKUP(BT63,PointsTable[],2,FALSE)</f>
        <v>0</v>
      </c>
      <c r="BV63" s="2" t="str">
        <f>IFERROR(VLOOKUP(AthleteTable[[#This Row],[CARD '#]],codex591[],5,FALSE),"")</f>
        <v/>
      </c>
      <c r="BW63" s="2" t="str">
        <f>IFERROR(VLOOKUP(AthleteTable[[#This Row],[CARD '#]],codex591[],4,FALSE),"")</f>
        <v/>
      </c>
      <c r="BX63" s="2">
        <f>VLOOKUP(BW63,PointsTable[],2,FALSE)</f>
        <v>0</v>
      </c>
    </row>
    <row r="64" spans="1:76" x14ac:dyDescent="0.25">
      <c r="A64" s="2"/>
      <c r="B64">
        <v>103985</v>
      </c>
      <c r="C64" t="s">
        <v>931</v>
      </c>
      <c r="D64" t="s">
        <v>932</v>
      </c>
      <c r="E64" t="s">
        <v>889</v>
      </c>
      <c r="F64">
        <v>1993</v>
      </c>
      <c r="G64" s="39">
        <f>SUM(J64,M64,P64,S64,V64,Y64,AB64,AE64,AH64,AK64,AN64,AQ64,AT64,AW64,AZ64,BC64,BF64,BI64,BL64,BO64,BR64,BU64,BX64)</f>
        <v>0</v>
      </c>
      <c r="H64" s="2" t="str">
        <f>IFERROR(VLOOKUP(AthleteTable[[#This Row],[CARD '#]],codex466[],5,FALSE),"")</f>
        <v/>
      </c>
      <c r="I64" s="2" t="str">
        <f>IFERROR(VLOOKUP(AthleteTable[[#This Row],[CARD '#]],codex466[],4,FALSE),"")</f>
        <v/>
      </c>
      <c r="J64" s="2">
        <f>VLOOKUP(I64,PointsTable[],2,FALSE)</f>
        <v>0</v>
      </c>
      <c r="K64" s="2" t="str">
        <f>IFERROR(VLOOKUP(AthleteTable[[#This Row],[CARD '#]],codex467[],5,FALSE),"")</f>
        <v/>
      </c>
      <c r="L64" s="2" t="str">
        <f>IFERROR(VLOOKUP(AthleteTable[[#This Row],[CARD '#]],codex467[],4,FALSE),"")</f>
        <v/>
      </c>
      <c r="M64" s="2">
        <f>VLOOKUP(L64,PointsTable[],2,FALSE)</f>
        <v>0</v>
      </c>
      <c r="N64" s="2" t="str">
        <f>IFERROR(VLOOKUP(AthleteTable[[#This Row],[CARD '#]],codex481[],5,FALSE),"")</f>
        <v/>
      </c>
      <c r="O64" s="2" t="str">
        <f>IFERROR(VLOOKUP(AthleteTable[[#This Row],[CARD '#]],codex481[],4,FALSE),"")</f>
        <v/>
      </c>
      <c r="P64" s="2">
        <f>VLOOKUP(O64,PointsTable[],2,FALSE)</f>
        <v>0</v>
      </c>
      <c r="Q64" s="2" t="str">
        <f>IFERROR(VLOOKUP(AthleteTable[[#This Row],[CARD '#]],codex482[],5,FALSE),"")</f>
        <v/>
      </c>
      <c r="R64" s="2" t="str">
        <f>IFERROR(VLOOKUP(AthleteTable[[#This Row],[CARD '#]],codex482[],4,FALSE),"")</f>
        <v/>
      </c>
      <c r="S64" s="2">
        <f>VLOOKUP(R64,PointsTable[],2,FALSE)</f>
        <v>0</v>
      </c>
      <c r="T64" s="2" t="str">
        <f>IFERROR(VLOOKUP(AthleteTable[[#This Row],[CARD '#]],codex483[],5,FALSE),"")</f>
        <v/>
      </c>
      <c r="U64" s="2" t="str">
        <f>IFERROR(VLOOKUP(AthleteTable[[#This Row],[CARD '#]],codex483[],4,FALSE),"")</f>
        <v/>
      </c>
      <c r="V64" s="2">
        <f>VLOOKUP(U64,PointsTable[],2,FALSE)</f>
        <v>0</v>
      </c>
      <c r="W64" s="2" t="str">
        <f>IFERROR(VLOOKUP(AthleteTable[[#This Row],[CARD '#]],codex484[],5,FALSE),"")</f>
        <v/>
      </c>
      <c r="X64" s="2" t="str">
        <f>IFERROR(VLOOKUP(AthleteTable[[#This Row],[CARD '#]],codex484[],4,FALSE),"")</f>
        <v/>
      </c>
      <c r="Y64" s="2">
        <f>VLOOKUP(X64,PointsTable[],2,FALSE)</f>
        <v>0</v>
      </c>
      <c r="Z64" s="2" t="str">
        <f>IFERROR(VLOOKUP(AthleteTable[[#This Row],[CARD '#]],codex511[],5,FALSE),"")</f>
        <v/>
      </c>
      <c r="AA64" s="2" t="str">
        <f>IFERROR(VLOOKUP(AthleteTable[[#This Row],[CARD '#]],codex511[],4,FALSE),"")</f>
        <v/>
      </c>
      <c r="AB64" s="2">
        <f>VLOOKUP(AA64,PointsTable[],2,FALSE)</f>
        <v>0</v>
      </c>
      <c r="AC64" s="2" t="str">
        <f>IFERROR(VLOOKUP(AthleteTable[[#This Row],[CARD '#]],codex512[],5,FALSE),"")</f>
        <v/>
      </c>
      <c r="AD64" s="2" t="str">
        <f>IFERROR(VLOOKUP(AthleteTable[[#This Row],[CARD '#]],codex512[],4,FALSE),"")</f>
        <v/>
      </c>
      <c r="AE64" s="2">
        <f>VLOOKUP(AD64,PointsTable[],2,FALSE)</f>
        <v>0</v>
      </c>
      <c r="AF64" s="2" t="str">
        <f>IFERROR(VLOOKUP(AthleteTable[[#This Row],[CARD '#]],codex515[],5,FALSE),"")</f>
        <v/>
      </c>
      <c r="AG64" s="2" t="str">
        <f>IFERROR(VLOOKUP(AthleteTable[[#This Row],[CARD '#]],codex515[],4,FALSE),"")</f>
        <v/>
      </c>
      <c r="AH64" s="2">
        <f>VLOOKUP(AG64,PointsTable[],2,FALSE)</f>
        <v>0</v>
      </c>
      <c r="AI64" s="2" t="str">
        <f>IFERROR(VLOOKUP(AthleteTable[[#This Row],[CARD '#]],codex518[],5,FALSE),"")</f>
        <v/>
      </c>
      <c r="AJ64" s="2" t="str">
        <f>IFERROR(VLOOKUP(AthleteTable[[#This Row],[CARD '#]],codex518[],4,FALSE),"")</f>
        <v/>
      </c>
      <c r="AK64" s="2">
        <f>VLOOKUP(AJ64,PointsTable[],2,FALSE)</f>
        <v>0</v>
      </c>
      <c r="AL64" s="2" t="str">
        <f>IFERROR(VLOOKUP(AthleteTable[[#This Row],[CARD '#]],codex519[],5,FALSE),"")</f>
        <v/>
      </c>
      <c r="AM64" s="2" t="str">
        <f>IFERROR(VLOOKUP(AthleteTable[[#This Row],[CARD '#]],codex519[],4,FALSE),"")</f>
        <v/>
      </c>
      <c r="AN64" s="2">
        <f>VLOOKUP(AM64,PointsTable[],2,FALSE)</f>
        <v>0</v>
      </c>
      <c r="AO64" s="2" t="str">
        <f>IFERROR(VLOOKUP(AthleteTable[[#This Row],[CARD '#]],codex554[],5,FALSE),"")</f>
        <v/>
      </c>
      <c r="AP64" s="2" t="str">
        <f>IFERROR(VLOOKUP(AthleteTable[[#This Row],[CARD '#]],codex554[],4,FALSE),"")</f>
        <v/>
      </c>
      <c r="AQ64" s="2">
        <f>VLOOKUP(AP64,PointsTable[],2,FALSE)</f>
        <v>0</v>
      </c>
      <c r="AR64" s="2" t="str">
        <f>IFERROR(VLOOKUP(AthleteTable[[#This Row],[CARD '#]],codex557[],5,FALSE),"")</f>
        <v/>
      </c>
      <c r="AS64" s="2" t="str">
        <f>IFERROR(VLOOKUP(AthleteTable[[#This Row],[CARD '#]],codex557[],4,FALSE),"")</f>
        <v/>
      </c>
      <c r="AT64" s="2">
        <f>VLOOKUP(AS64,PointsTable[],2,FALSE)</f>
        <v>0</v>
      </c>
      <c r="AU64" s="2" t="str">
        <f>IFERROR(VLOOKUP(AthleteTable[[#This Row],[CARD '#]],codex558[],5,FALSE),"")</f>
        <v/>
      </c>
      <c r="AV64" s="2" t="str">
        <f>IFERROR(VLOOKUP(AthleteTable[[#This Row],[CARD '#]],codex558[],4,FALSE),"")</f>
        <v/>
      </c>
      <c r="AW64" s="2">
        <f>VLOOKUP(AV64,PointsTable[],2,FALSE)</f>
        <v>0</v>
      </c>
      <c r="AX64" s="2" t="str">
        <f>IFERROR(VLOOKUP(AthleteTable[[#This Row],[CARD '#]],codex559[],5,FALSE),"")</f>
        <v/>
      </c>
      <c r="AY64" s="2" t="str">
        <f>IFERROR(VLOOKUP(AthleteTable[[#This Row],[CARD '#]],codex559[],4,FALSE),"")</f>
        <v/>
      </c>
      <c r="AZ64" s="2">
        <f>VLOOKUP(AY64,PointsTable[],2,FALSE)</f>
        <v>0</v>
      </c>
      <c r="BA64" s="2" t="str">
        <f>IFERROR(VLOOKUP(AthleteTable[[#This Row],[CARD '#]],codex584[],5,FALSE),"")</f>
        <v/>
      </c>
      <c r="BB64" s="2" t="str">
        <f>IFERROR(VLOOKUP(AthleteTable[[#This Row],[CARD '#]],codex584[],4,FALSE),"")</f>
        <v/>
      </c>
      <c r="BC64" s="2">
        <f>VLOOKUP(BB64,PointsTable[],2,FALSE)</f>
        <v>0</v>
      </c>
      <c r="BD64" s="46" t="str">
        <f>IFERROR(VLOOKUP(AthleteTable[[#This Row],[CARD '#]],codex585[],5,FALSE),"")</f>
        <v/>
      </c>
      <c r="BE64" s="46" t="str">
        <f>IFERROR(VLOOKUP(AthleteTable[[#This Row],[CARD '#]],codex585[],4,FALSE),"")</f>
        <v/>
      </c>
      <c r="BF64" s="46">
        <f>VLOOKUP(BE64,PointsTable[],2,FALSE)</f>
        <v>0</v>
      </c>
      <c r="BG64" s="46" t="str">
        <f>IFERROR(VLOOKUP(AthleteTable[[#This Row],[CARD '#]],codex586[],5,FALSE),"")</f>
        <v/>
      </c>
      <c r="BH64" s="46" t="str">
        <f>IFERROR(VLOOKUP(AthleteTable[[#This Row],[CARD '#]],codex586[],4,FALSE),"")</f>
        <v/>
      </c>
      <c r="BI64" s="46">
        <f>VLOOKUP(BH64,PointsTable[],2,FALSE)</f>
        <v>0</v>
      </c>
      <c r="BJ64" s="46" t="str">
        <f>IFERROR(VLOOKUP(AthleteTable[[#This Row],[CARD '#]],codex587[],5,FALSE),"")</f>
        <v/>
      </c>
      <c r="BK64" s="46" t="str">
        <f>IFERROR(VLOOKUP(AthleteTable[[#This Row],[CARD '#]],codex587[],4,FALSE),"")</f>
        <v/>
      </c>
      <c r="BL64" s="46">
        <f>VLOOKUP(BK64,PointsTable[],2,FALSE)</f>
        <v>0</v>
      </c>
      <c r="BM64" s="46" t="str">
        <f>IFERROR(VLOOKUP(AthleteTable[[#This Row],[CARD '#]],codex588[],5,FALSE),"")</f>
        <v/>
      </c>
      <c r="BN64" s="46" t="str">
        <f>IFERROR(VLOOKUP(AthleteTable[[#This Row],[CARD '#]],codex588[],4,FALSE),"")</f>
        <v/>
      </c>
      <c r="BO64" s="46">
        <f>VLOOKUP(BN64,PointsTable[],2,FALSE)</f>
        <v>0</v>
      </c>
      <c r="BP64" s="46" t="str">
        <f>IFERROR(VLOOKUP(AthleteTable[[#This Row],[CARD '#]],codex589[],5,FALSE),"")</f>
        <v/>
      </c>
      <c r="BQ64" s="46" t="str">
        <f>IFERROR(VLOOKUP(AthleteTable[[#This Row],[CARD '#]],codex589[],4,FALSE),"")</f>
        <v/>
      </c>
      <c r="BR64" s="46">
        <f>VLOOKUP(BQ64,PointsTable[],2,FALSE)</f>
        <v>0</v>
      </c>
      <c r="BS64" s="2" t="str">
        <f>IFERROR(VLOOKUP(AthleteTable[[#This Row],[CARD '#]],codex590[],5,FALSE),"")</f>
        <v/>
      </c>
      <c r="BT64" s="2" t="str">
        <f>IFERROR(VLOOKUP(AthleteTable[[#This Row],[CARD '#]],codex590[],4,FALSE),"")</f>
        <v/>
      </c>
      <c r="BU64" s="2">
        <f>VLOOKUP(BT64,PointsTable[],2,FALSE)</f>
        <v>0</v>
      </c>
      <c r="BV64" s="2" t="str">
        <f>IFERROR(VLOOKUP(AthleteTable[[#This Row],[CARD '#]],codex591[],5,FALSE),"")</f>
        <v/>
      </c>
      <c r="BW64" s="2" t="str">
        <f>IFERROR(VLOOKUP(AthleteTable[[#This Row],[CARD '#]],codex591[],4,FALSE),"")</f>
        <v/>
      </c>
      <c r="BX64" s="2">
        <f>VLOOKUP(BW64,PointsTable[],2,FALSE)</f>
        <v>0</v>
      </c>
    </row>
    <row r="65" spans="1:76" x14ac:dyDescent="0.25">
      <c r="A65" s="2"/>
      <c r="B65">
        <v>104247</v>
      </c>
      <c r="C65" t="s">
        <v>939</v>
      </c>
      <c r="D65" t="s">
        <v>940</v>
      </c>
      <c r="E65" t="s">
        <v>881</v>
      </c>
      <c r="F65">
        <v>1995</v>
      </c>
      <c r="G65" s="39">
        <f>SUM(J65,M65,P65,S65,V65,Y65,AB65,AE65,AH65,AK65,AN65,AQ65,AT65,AW65,AZ65,BC65,BF65,BI65,BL65,BO65,BR65,BU65,BX65)</f>
        <v>0</v>
      </c>
      <c r="H65" s="2" t="str">
        <f>IFERROR(VLOOKUP(AthleteTable[[#This Row],[CARD '#]],codex466[],5,FALSE),"")</f>
        <v/>
      </c>
      <c r="I65" s="2" t="str">
        <f>IFERROR(VLOOKUP(AthleteTable[[#This Row],[CARD '#]],codex466[],4,FALSE),"")</f>
        <v/>
      </c>
      <c r="J65" s="2">
        <f>VLOOKUP(I65,PointsTable[],2,FALSE)</f>
        <v>0</v>
      </c>
      <c r="K65" s="2" t="str">
        <f>IFERROR(VLOOKUP(AthleteTable[[#This Row],[CARD '#]],codex467[],5,FALSE),"")</f>
        <v/>
      </c>
      <c r="L65" s="2" t="str">
        <f>IFERROR(VLOOKUP(AthleteTable[[#This Row],[CARD '#]],codex467[],4,FALSE),"")</f>
        <v/>
      </c>
      <c r="M65" s="2">
        <f>VLOOKUP(L65,PointsTable[],2,FALSE)</f>
        <v>0</v>
      </c>
      <c r="N65" s="2">
        <f>IFERROR(VLOOKUP(AthleteTable[[#This Row],[CARD '#]],codex481[],5,FALSE),"")</f>
        <v>0</v>
      </c>
      <c r="O65" s="2">
        <f>IFERROR(VLOOKUP(AthleteTable[[#This Row],[CARD '#]],codex481[],4,FALSE),"")</f>
        <v>0</v>
      </c>
      <c r="P65" s="2">
        <f>VLOOKUP(O65,PointsTable[],2,FALSE)</f>
        <v>0</v>
      </c>
      <c r="Q65" s="2" t="str">
        <f>IFERROR(VLOOKUP(AthleteTable[[#This Row],[CARD '#]],codex482[],5,FALSE),"")</f>
        <v/>
      </c>
      <c r="R65" s="2" t="str">
        <f>IFERROR(VLOOKUP(AthleteTable[[#This Row],[CARD '#]],codex482[],4,FALSE),"")</f>
        <v/>
      </c>
      <c r="S65" s="2">
        <f>VLOOKUP(R65,PointsTable[],2,FALSE)</f>
        <v>0</v>
      </c>
      <c r="T65" s="2">
        <f>IFERROR(VLOOKUP(AthleteTable[[#This Row],[CARD '#]],codex483[],5,FALSE),"")</f>
        <v>0</v>
      </c>
      <c r="U65" s="2">
        <f>IFERROR(VLOOKUP(AthleteTable[[#This Row],[CARD '#]],codex483[],4,FALSE),"")</f>
        <v>0</v>
      </c>
      <c r="V65" s="2">
        <f>VLOOKUP(U65,PointsTable[],2,FALSE)</f>
        <v>0</v>
      </c>
      <c r="W65" s="2" t="str">
        <f>IFERROR(VLOOKUP(AthleteTable[[#This Row],[CARD '#]],codex484[],5,FALSE),"")</f>
        <v/>
      </c>
      <c r="X65" s="2" t="str">
        <f>IFERROR(VLOOKUP(AthleteTable[[#This Row],[CARD '#]],codex484[],4,FALSE),"")</f>
        <v/>
      </c>
      <c r="Y65" s="2">
        <f>VLOOKUP(X65,PointsTable[],2,FALSE)</f>
        <v>0</v>
      </c>
      <c r="Z65" s="2" t="str">
        <f>IFERROR(VLOOKUP(AthleteTable[[#This Row],[CARD '#]],codex511[],5,FALSE),"")</f>
        <v/>
      </c>
      <c r="AA65" s="2" t="str">
        <f>IFERROR(VLOOKUP(AthleteTable[[#This Row],[CARD '#]],codex511[],4,FALSE),"")</f>
        <v/>
      </c>
      <c r="AB65" s="2">
        <f>VLOOKUP(AA65,PointsTable[],2,FALSE)</f>
        <v>0</v>
      </c>
      <c r="AC65" s="2" t="str">
        <f>IFERROR(VLOOKUP(AthleteTable[[#This Row],[CARD '#]],codex512[],5,FALSE),"")</f>
        <v/>
      </c>
      <c r="AD65" s="2" t="str">
        <f>IFERROR(VLOOKUP(AthleteTable[[#This Row],[CARD '#]],codex512[],4,FALSE),"")</f>
        <v/>
      </c>
      <c r="AE65" s="2">
        <f>VLOOKUP(AD65,PointsTable[],2,FALSE)</f>
        <v>0</v>
      </c>
      <c r="AF65" s="2" t="str">
        <f>IFERROR(VLOOKUP(AthleteTable[[#This Row],[CARD '#]],codex515[],5,FALSE),"")</f>
        <v/>
      </c>
      <c r="AG65" s="2" t="str">
        <f>IFERROR(VLOOKUP(AthleteTable[[#This Row],[CARD '#]],codex515[],4,FALSE),"")</f>
        <v/>
      </c>
      <c r="AH65" s="2">
        <f>VLOOKUP(AG65,PointsTable[],2,FALSE)</f>
        <v>0</v>
      </c>
      <c r="AI65" s="2" t="str">
        <f>IFERROR(VLOOKUP(AthleteTable[[#This Row],[CARD '#]],codex518[],5,FALSE),"")</f>
        <v/>
      </c>
      <c r="AJ65" s="2" t="str">
        <f>IFERROR(VLOOKUP(AthleteTable[[#This Row],[CARD '#]],codex518[],4,FALSE),"")</f>
        <v/>
      </c>
      <c r="AK65" s="2">
        <f>VLOOKUP(AJ65,PointsTable[],2,FALSE)</f>
        <v>0</v>
      </c>
      <c r="AL65" s="2" t="str">
        <f>IFERROR(VLOOKUP(AthleteTable[[#This Row],[CARD '#]],codex519[],5,FALSE),"")</f>
        <v/>
      </c>
      <c r="AM65" s="2" t="str">
        <f>IFERROR(VLOOKUP(AthleteTable[[#This Row],[CARD '#]],codex519[],4,FALSE),"")</f>
        <v/>
      </c>
      <c r="AN65" s="2">
        <f>VLOOKUP(AM65,PointsTable[],2,FALSE)</f>
        <v>0</v>
      </c>
      <c r="AO65" s="2" t="str">
        <f>IFERROR(VLOOKUP(AthleteTable[[#This Row],[CARD '#]],codex554[],5,FALSE),"")</f>
        <v/>
      </c>
      <c r="AP65" s="2" t="str">
        <f>IFERROR(VLOOKUP(AthleteTable[[#This Row],[CARD '#]],codex554[],4,FALSE),"")</f>
        <v/>
      </c>
      <c r="AQ65" s="2">
        <f>VLOOKUP(AP65,PointsTable[],2,FALSE)</f>
        <v>0</v>
      </c>
      <c r="AR65" s="2" t="str">
        <f>IFERROR(VLOOKUP(AthleteTable[[#This Row],[CARD '#]],codex557[],5,FALSE),"")</f>
        <v/>
      </c>
      <c r="AS65" s="2" t="str">
        <f>IFERROR(VLOOKUP(AthleteTable[[#This Row],[CARD '#]],codex557[],4,FALSE),"")</f>
        <v/>
      </c>
      <c r="AT65" s="2">
        <f>VLOOKUP(AS65,PointsTable[],2,FALSE)</f>
        <v>0</v>
      </c>
      <c r="AU65" s="2" t="str">
        <f>IFERROR(VLOOKUP(AthleteTable[[#This Row],[CARD '#]],codex558[],5,FALSE),"")</f>
        <v/>
      </c>
      <c r="AV65" s="2" t="str">
        <f>IFERROR(VLOOKUP(AthleteTable[[#This Row],[CARD '#]],codex558[],4,FALSE),"")</f>
        <v/>
      </c>
      <c r="AW65" s="2">
        <f>VLOOKUP(AV65,PointsTable[],2,FALSE)</f>
        <v>0</v>
      </c>
      <c r="AX65" s="2" t="str">
        <f>IFERROR(VLOOKUP(AthleteTable[[#This Row],[CARD '#]],codex559[],5,FALSE),"")</f>
        <v/>
      </c>
      <c r="AY65" s="2" t="str">
        <f>IFERROR(VLOOKUP(AthleteTable[[#This Row],[CARD '#]],codex559[],4,FALSE),"")</f>
        <v/>
      </c>
      <c r="AZ65" s="2">
        <f>VLOOKUP(AY65,PointsTable[],2,FALSE)</f>
        <v>0</v>
      </c>
      <c r="BA65" s="2" t="str">
        <f>IFERROR(VLOOKUP(AthleteTable[[#This Row],[CARD '#]],codex584[],5,FALSE),"")</f>
        <v/>
      </c>
      <c r="BB65" s="2" t="str">
        <f>IFERROR(VLOOKUP(AthleteTable[[#This Row],[CARD '#]],codex584[],4,FALSE),"")</f>
        <v/>
      </c>
      <c r="BC65" s="2">
        <f>VLOOKUP(BB65,PointsTable[],2,FALSE)</f>
        <v>0</v>
      </c>
      <c r="BD65" s="46" t="str">
        <f>IFERROR(VLOOKUP(AthleteTable[[#This Row],[CARD '#]],codex585[],5,FALSE),"")</f>
        <v/>
      </c>
      <c r="BE65" s="46" t="str">
        <f>IFERROR(VLOOKUP(AthleteTable[[#This Row],[CARD '#]],codex585[],4,FALSE),"")</f>
        <v/>
      </c>
      <c r="BF65" s="46">
        <f>VLOOKUP(BE65,PointsTable[],2,FALSE)</f>
        <v>0</v>
      </c>
      <c r="BG65" s="46" t="str">
        <f>IFERROR(VLOOKUP(AthleteTable[[#This Row],[CARD '#]],codex586[],5,FALSE),"")</f>
        <v/>
      </c>
      <c r="BH65" s="46" t="str">
        <f>IFERROR(VLOOKUP(AthleteTable[[#This Row],[CARD '#]],codex586[],4,FALSE),"")</f>
        <v/>
      </c>
      <c r="BI65" s="46">
        <f>VLOOKUP(BH65,PointsTable[],2,FALSE)</f>
        <v>0</v>
      </c>
      <c r="BJ65" s="46" t="str">
        <f>IFERROR(VLOOKUP(AthleteTable[[#This Row],[CARD '#]],codex587[],5,FALSE),"")</f>
        <v/>
      </c>
      <c r="BK65" s="46" t="str">
        <f>IFERROR(VLOOKUP(AthleteTable[[#This Row],[CARD '#]],codex587[],4,FALSE),"")</f>
        <v/>
      </c>
      <c r="BL65" s="46">
        <f>VLOOKUP(BK65,PointsTable[],2,FALSE)</f>
        <v>0</v>
      </c>
      <c r="BM65" s="46" t="str">
        <f>IFERROR(VLOOKUP(AthleteTable[[#This Row],[CARD '#]],codex588[],5,FALSE),"")</f>
        <v/>
      </c>
      <c r="BN65" s="46" t="str">
        <f>IFERROR(VLOOKUP(AthleteTable[[#This Row],[CARD '#]],codex588[],4,FALSE),"")</f>
        <v/>
      </c>
      <c r="BO65" s="46">
        <f>VLOOKUP(BN65,PointsTable[],2,FALSE)</f>
        <v>0</v>
      </c>
      <c r="BP65" s="46" t="str">
        <f>IFERROR(VLOOKUP(AthleteTable[[#This Row],[CARD '#]],codex589[],5,FALSE),"")</f>
        <v/>
      </c>
      <c r="BQ65" s="46" t="str">
        <f>IFERROR(VLOOKUP(AthleteTable[[#This Row],[CARD '#]],codex589[],4,FALSE),"")</f>
        <v/>
      </c>
      <c r="BR65" s="46">
        <f>VLOOKUP(BQ65,PointsTable[],2,FALSE)</f>
        <v>0</v>
      </c>
      <c r="BS65" s="2" t="str">
        <f>IFERROR(VLOOKUP(AthleteTable[[#This Row],[CARD '#]],codex590[],5,FALSE),"")</f>
        <v/>
      </c>
      <c r="BT65" s="2" t="str">
        <f>IFERROR(VLOOKUP(AthleteTable[[#This Row],[CARD '#]],codex590[],4,FALSE),"")</f>
        <v/>
      </c>
      <c r="BU65" s="2">
        <f>VLOOKUP(BT65,PointsTable[],2,FALSE)</f>
        <v>0</v>
      </c>
      <c r="BV65" s="2" t="str">
        <f>IFERROR(VLOOKUP(AthleteTable[[#This Row],[CARD '#]],codex591[],5,FALSE),"")</f>
        <v/>
      </c>
      <c r="BW65" s="2" t="str">
        <f>IFERROR(VLOOKUP(AthleteTable[[#This Row],[CARD '#]],codex591[],4,FALSE),"")</f>
        <v/>
      </c>
      <c r="BX65" s="2">
        <f>VLOOKUP(BW65,PointsTable[],2,FALSE)</f>
        <v>0</v>
      </c>
    </row>
    <row r="66" spans="1:76" x14ac:dyDescent="0.25">
      <c r="A66" s="2"/>
      <c r="B66">
        <v>103994</v>
      </c>
      <c r="C66" t="s">
        <v>941</v>
      </c>
      <c r="D66" t="s">
        <v>942</v>
      </c>
      <c r="E66" t="s">
        <v>921</v>
      </c>
      <c r="F66">
        <v>1993</v>
      </c>
      <c r="G66" s="39">
        <f>SUM(J66,M66,P66,S66,V66,Y66,AB66,AE66,AH66,AK66,AN66,AQ66,AT66,AW66,AZ66,BC66,BF66,BI66,BL66,BO66,BR66,BU66,BX66)</f>
        <v>0</v>
      </c>
      <c r="H66" s="2" t="str">
        <f>IFERROR(VLOOKUP(AthleteTable[[#This Row],[CARD '#]],codex466[],5,FALSE),"")</f>
        <v/>
      </c>
      <c r="I66" s="2" t="str">
        <f>IFERROR(VLOOKUP(AthleteTable[[#This Row],[CARD '#]],codex466[],4,FALSE),"")</f>
        <v/>
      </c>
      <c r="J66" s="2">
        <f>VLOOKUP(I66,PointsTable[],2,FALSE)</f>
        <v>0</v>
      </c>
      <c r="K66" s="2" t="str">
        <f>IFERROR(VLOOKUP(AthleteTable[[#This Row],[CARD '#]],codex467[],5,FALSE),"")</f>
        <v/>
      </c>
      <c r="L66" s="2" t="str">
        <f>IFERROR(VLOOKUP(AthleteTable[[#This Row],[CARD '#]],codex467[],4,FALSE),"")</f>
        <v/>
      </c>
      <c r="M66" s="2">
        <f>VLOOKUP(L66,PointsTable[],2,FALSE)</f>
        <v>0</v>
      </c>
      <c r="N66" s="2" t="str">
        <f>IFERROR(VLOOKUP(AthleteTable[[#This Row],[CARD '#]],codex481[],5,FALSE),"")</f>
        <v/>
      </c>
      <c r="O66" s="2" t="str">
        <f>IFERROR(VLOOKUP(AthleteTable[[#This Row],[CARD '#]],codex481[],4,FALSE),"")</f>
        <v/>
      </c>
      <c r="P66" s="2">
        <f>VLOOKUP(O66,PointsTable[],2,FALSE)</f>
        <v>0</v>
      </c>
      <c r="Q66" s="2" t="str">
        <f>IFERROR(VLOOKUP(AthleteTable[[#This Row],[CARD '#]],codex482[],5,FALSE),"")</f>
        <v/>
      </c>
      <c r="R66" s="2" t="str">
        <f>IFERROR(VLOOKUP(AthleteTable[[#This Row],[CARD '#]],codex482[],4,FALSE),"")</f>
        <v/>
      </c>
      <c r="S66" s="2">
        <f>VLOOKUP(R66,PointsTable[],2,FALSE)</f>
        <v>0</v>
      </c>
      <c r="T66" s="2" t="str">
        <f>IFERROR(VLOOKUP(AthleteTable[[#This Row],[CARD '#]],codex483[],5,FALSE),"")</f>
        <v/>
      </c>
      <c r="U66" s="2" t="str">
        <f>IFERROR(VLOOKUP(AthleteTable[[#This Row],[CARD '#]],codex483[],4,FALSE),"")</f>
        <v/>
      </c>
      <c r="V66" s="2">
        <f>VLOOKUP(U66,PointsTable[],2,FALSE)</f>
        <v>0</v>
      </c>
      <c r="W66" s="2" t="str">
        <f>IFERROR(VLOOKUP(AthleteTable[[#This Row],[CARD '#]],codex484[],5,FALSE),"")</f>
        <v/>
      </c>
      <c r="X66" s="2" t="str">
        <f>IFERROR(VLOOKUP(AthleteTable[[#This Row],[CARD '#]],codex484[],4,FALSE),"")</f>
        <v/>
      </c>
      <c r="Y66" s="2">
        <f>VLOOKUP(X66,PointsTable[],2,FALSE)</f>
        <v>0</v>
      </c>
      <c r="Z66" s="2" t="str">
        <f>IFERROR(VLOOKUP(AthleteTable[[#This Row],[CARD '#]],codex511[],5,FALSE),"")</f>
        <v/>
      </c>
      <c r="AA66" s="2" t="str">
        <f>IFERROR(VLOOKUP(AthleteTable[[#This Row],[CARD '#]],codex511[],4,FALSE),"")</f>
        <v/>
      </c>
      <c r="AB66" s="2">
        <f>VLOOKUP(AA66,PointsTable[],2,FALSE)</f>
        <v>0</v>
      </c>
      <c r="AC66" s="2" t="str">
        <f>IFERROR(VLOOKUP(AthleteTable[[#This Row],[CARD '#]],codex512[],5,FALSE),"")</f>
        <v/>
      </c>
      <c r="AD66" s="2" t="str">
        <f>IFERROR(VLOOKUP(AthleteTable[[#This Row],[CARD '#]],codex512[],4,FALSE),"")</f>
        <v/>
      </c>
      <c r="AE66" s="2">
        <f>VLOOKUP(AD66,PointsTable[],2,FALSE)</f>
        <v>0</v>
      </c>
      <c r="AF66" s="2" t="str">
        <f>IFERROR(VLOOKUP(AthleteTable[[#This Row],[CARD '#]],codex515[],5,FALSE),"")</f>
        <v/>
      </c>
      <c r="AG66" s="2" t="str">
        <f>IFERROR(VLOOKUP(AthleteTable[[#This Row],[CARD '#]],codex515[],4,FALSE),"")</f>
        <v/>
      </c>
      <c r="AH66" s="2">
        <f>VLOOKUP(AG66,PointsTable[],2,FALSE)</f>
        <v>0</v>
      </c>
      <c r="AI66" s="2" t="str">
        <f>IFERROR(VLOOKUP(AthleteTable[[#This Row],[CARD '#]],codex518[],5,FALSE),"")</f>
        <v/>
      </c>
      <c r="AJ66" s="2" t="str">
        <f>IFERROR(VLOOKUP(AthleteTable[[#This Row],[CARD '#]],codex518[],4,FALSE),"")</f>
        <v/>
      </c>
      <c r="AK66" s="2">
        <f>VLOOKUP(AJ66,PointsTable[],2,FALSE)</f>
        <v>0</v>
      </c>
      <c r="AL66" s="2" t="str">
        <f>IFERROR(VLOOKUP(AthleteTable[[#This Row],[CARD '#]],codex519[],5,FALSE),"")</f>
        <v/>
      </c>
      <c r="AM66" s="2" t="str">
        <f>IFERROR(VLOOKUP(AthleteTable[[#This Row],[CARD '#]],codex519[],4,FALSE),"")</f>
        <v/>
      </c>
      <c r="AN66" s="2">
        <f>VLOOKUP(AM66,PointsTable[],2,FALSE)</f>
        <v>0</v>
      </c>
      <c r="AO66" s="2" t="str">
        <f>IFERROR(VLOOKUP(AthleteTable[[#This Row],[CARD '#]],codex554[],5,FALSE),"")</f>
        <v/>
      </c>
      <c r="AP66" s="2" t="str">
        <f>IFERROR(VLOOKUP(AthleteTable[[#This Row],[CARD '#]],codex554[],4,FALSE),"")</f>
        <v/>
      </c>
      <c r="AQ66" s="2">
        <f>VLOOKUP(AP66,PointsTable[],2,FALSE)</f>
        <v>0</v>
      </c>
      <c r="AR66" s="2" t="str">
        <f>IFERROR(VLOOKUP(AthleteTable[[#This Row],[CARD '#]],codex557[],5,FALSE),"")</f>
        <v/>
      </c>
      <c r="AS66" s="2" t="str">
        <f>IFERROR(VLOOKUP(AthleteTable[[#This Row],[CARD '#]],codex557[],4,FALSE),"")</f>
        <v/>
      </c>
      <c r="AT66" s="2">
        <f>VLOOKUP(AS66,PointsTable[],2,FALSE)</f>
        <v>0</v>
      </c>
      <c r="AU66" s="2" t="str">
        <f>IFERROR(VLOOKUP(AthleteTable[[#This Row],[CARD '#]],codex558[],5,FALSE),"")</f>
        <v/>
      </c>
      <c r="AV66" s="2" t="str">
        <f>IFERROR(VLOOKUP(AthleteTable[[#This Row],[CARD '#]],codex558[],4,FALSE),"")</f>
        <v/>
      </c>
      <c r="AW66" s="2">
        <f>VLOOKUP(AV66,PointsTable[],2,FALSE)</f>
        <v>0</v>
      </c>
      <c r="AX66" s="2" t="str">
        <f>IFERROR(VLOOKUP(AthleteTable[[#This Row],[CARD '#]],codex559[],5,FALSE),"")</f>
        <v/>
      </c>
      <c r="AY66" s="2" t="str">
        <f>IFERROR(VLOOKUP(AthleteTable[[#This Row],[CARD '#]],codex559[],4,FALSE),"")</f>
        <v/>
      </c>
      <c r="AZ66" s="2">
        <f>VLOOKUP(AY66,PointsTable[],2,FALSE)</f>
        <v>0</v>
      </c>
      <c r="BA66" s="2" t="str">
        <f>IFERROR(VLOOKUP(AthleteTable[[#This Row],[CARD '#]],codex584[],5,FALSE),"")</f>
        <v/>
      </c>
      <c r="BB66" s="2" t="str">
        <f>IFERROR(VLOOKUP(AthleteTable[[#This Row],[CARD '#]],codex584[],4,FALSE),"")</f>
        <v/>
      </c>
      <c r="BC66" s="2">
        <f>VLOOKUP(BB66,PointsTable[],2,FALSE)</f>
        <v>0</v>
      </c>
      <c r="BD66" s="46" t="str">
        <f>IFERROR(VLOOKUP(AthleteTable[[#This Row],[CARD '#]],codex585[],5,FALSE),"")</f>
        <v/>
      </c>
      <c r="BE66" s="46" t="str">
        <f>IFERROR(VLOOKUP(AthleteTable[[#This Row],[CARD '#]],codex585[],4,FALSE),"")</f>
        <v/>
      </c>
      <c r="BF66" s="46">
        <f>VLOOKUP(BE66,PointsTable[],2,FALSE)</f>
        <v>0</v>
      </c>
      <c r="BG66" s="46" t="str">
        <f>IFERROR(VLOOKUP(AthleteTable[[#This Row],[CARD '#]],codex586[],5,FALSE),"")</f>
        <v/>
      </c>
      <c r="BH66" s="46" t="str">
        <f>IFERROR(VLOOKUP(AthleteTable[[#This Row],[CARD '#]],codex586[],4,FALSE),"")</f>
        <v/>
      </c>
      <c r="BI66" s="46">
        <f>VLOOKUP(BH66,PointsTable[],2,FALSE)</f>
        <v>0</v>
      </c>
      <c r="BJ66" s="46" t="str">
        <f>IFERROR(VLOOKUP(AthleteTable[[#This Row],[CARD '#]],codex587[],5,FALSE),"")</f>
        <v/>
      </c>
      <c r="BK66" s="46" t="str">
        <f>IFERROR(VLOOKUP(AthleteTable[[#This Row],[CARD '#]],codex587[],4,FALSE),"")</f>
        <v/>
      </c>
      <c r="BL66" s="46">
        <f>VLOOKUP(BK66,PointsTable[],2,FALSE)</f>
        <v>0</v>
      </c>
      <c r="BM66" s="46" t="str">
        <f>IFERROR(VLOOKUP(AthleteTable[[#This Row],[CARD '#]],codex588[],5,FALSE),"")</f>
        <v/>
      </c>
      <c r="BN66" s="46" t="str">
        <f>IFERROR(VLOOKUP(AthleteTable[[#This Row],[CARD '#]],codex588[],4,FALSE),"")</f>
        <v/>
      </c>
      <c r="BO66" s="46">
        <f>VLOOKUP(BN66,PointsTable[],2,FALSE)</f>
        <v>0</v>
      </c>
      <c r="BP66" s="46" t="str">
        <f>IFERROR(VLOOKUP(AthleteTable[[#This Row],[CARD '#]],codex589[],5,FALSE),"")</f>
        <v/>
      </c>
      <c r="BQ66" s="46" t="str">
        <f>IFERROR(VLOOKUP(AthleteTable[[#This Row],[CARD '#]],codex589[],4,FALSE),"")</f>
        <v/>
      </c>
      <c r="BR66" s="46">
        <f>VLOOKUP(BQ66,PointsTable[],2,FALSE)</f>
        <v>0</v>
      </c>
      <c r="BS66" s="2" t="str">
        <f>IFERROR(VLOOKUP(AthleteTable[[#This Row],[CARD '#]],codex590[],5,FALSE),"")</f>
        <v/>
      </c>
      <c r="BT66" s="2" t="str">
        <f>IFERROR(VLOOKUP(AthleteTable[[#This Row],[CARD '#]],codex590[],4,FALSE),"")</f>
        <v/>
      </c>
      <c r="BU66" s="2">
        <f>VLOOKUP(BT66,PointsTable[],2,FALSE)</f>
        <v>0</v>
      </c>
      <c r="BV66" s="2" t="str">
        <f>IFERROR(VLOOKUP(AthleteTable[[#This Row],[CARD '#]],codex591[],5,FALSE),"")</f>
        <v/>
      </c>
      <c r="BW66" s="2" t="str">
        <f>IFERROR(VLOOKUP(AthleteTable[[#This Row],[CARD '#]],codex591[],4,FALSE),"")</f>
        <v/>
      </c>
      <c r="BX66" s="2">
        <f>VLOOKUP(BW66,PointsTable[],2,FALSE)</f>
        <v>0</v>
      </c>
    </row>
    <row r="67" spans="1:76" x14ac:dyDescent="0.25">
      <c r="A67" s="2"/>
      <c r="B67">
        <v>104554</v>
      </c>
      <c r="C67" t="s">
        <v>951</v>
      </c>
      <c r="D67" t="s">
        <v>955</v>
      </c>
      <c r="E67" t="s">
        <v>878</v>
      </c>
      <c r="F67">
        <v>1997</v>
      </c>
      <c r="G67" s="39">
        <f>SUM(J67,M67,P67,S67,V67,Y67,AB67,AE67,AH67,AK67,AN67,AQ67,AT67,AW67,AZ67,BC67,BF67,BI67,BL67,BO67,BR67,BU67,BX67)</f>
        <v>0</v>
      </c>
      <c r="H67" s="2" t="str">
        <f>IFERROR(VLOOKUP(AthleteTable[[#This Row],[CARD '#]],codex466[],5,FALSE),"")</f>
        <v/>
      </c>
      <c r="I67" s="2" t="str">
        <f>IFERROR(VLOOKUP(AthleteTable[[#This Row],[CARD '#]],codex466[],4,FALSE),"")</f>
        <v/>
      </c>
      <c r="J67" s="2">
        <f>VLOOKUP(I67,PointsTable[],2,FALSE)</f>
        <v>0</v>
      </c>
      <c r="K67" s="2" t="str">
        <f>IFERROR(VLOOKUP(AthleteTable[[#This Row],[CARD '#]],codex467[],5,FALSE),"")</f>
        <v/>
      </c>
      <c r="L67" s="2" t="str">
        <f>IFERROR(VLOOKUP(AthleteTable[[#This Row],[CARD '#]],codex467[],4,FALSE),"")</f>
        <v/>
      </c>
      <c r="M67" s="2">
        <f>VLOOKUP(L67,PointsTable[],2,FALSE)</f>
        <v>0</v>
      </c>
      <c r="N67" s="2" t="str">
        <f>IFERROR(VLOOKUP(AthleteTable[[#This Row],[CARD '#]],codex481[],5,FALSE),"")</f>
        <v/>
      </c>
      <c r="O67" s="2" t="str">
        <f>IFERROR(VLOOKUP(AthleteTable[[#This Row],[CARD '#]],codex481[],4,FALSE),"")</f>
        <v/>
      </c>
      <c r="P67" s="2">
        <f>VLOOKUP(O67,PointsTable[],2,FALSE)</f>
        <v>0</v>
      </c>
      <c r="Q67" s="2" t="str">
        <f>IFERROR(VLOOKUP(AthleteTable[[#This Row],[CARD '#]],codex482[],5,FALSE),"")</f>
        <v/>
      </c>
      <c r="R67" s="2" t="str">
        <f>IFERROR(VLOOKUP(AthleteTable[[#This Row],[CARD '#]],codex482[],4,FALSE),"")</f>
        <v/>
      </c>
      <c r="S67" s="2">
        <f>VLOOKUP(R67,PointsTable[],2,FALSE)</f>
        <v>0</v>
      </c>
      <c r="T67" s="2" t="str">
        <f>IFERROR(VLOOKUP(AthleteTable[[#This Row],[CARD '#]],codex483[],5,FALSE),"")</f>
        <v/>
      </c>
      <c r="U67" s="2" t="str">
        <f>IFERROR(VLOOKUP(AthleteTable[[#This Row],[CARD '#]],codex483[],4,FALSE),"")</f>
        <v/>
      </c>
      <c r="V67" s="2">
        <f>VLOOKUP(U67,PointsTable[],2,FALSE)</f>
        <v>0</v>
      </c>
      <c r="W67" s="2" t="str">
        <f>IFERROR(VLOOKUP(AthleteTable[[#This Row],[CARD '#]],codex484[],5,FALSE),"")</f>
        <v/>
      </c>
      <c r="X67" s="2" t="str">
        <f>IFERROR(VLOOKUP(AthleteTable[[#This Row],[CARD '#]],codex484[],4,FALSE),"")</f>
        <v/>
      </c>
      <c r="Y67" s="2">
        <f>VLOOKUP(X67,PointsTable[],2,FALSE)</f>
        <v>0</v>
      </c>
      <c r="Z67" s="2" t="str">
        <f>IFERROR(VLOOKUP(AthleteTable[[#This Row],[CARD '#]],codex511[],5,FALSE),"")</f>
        <v/>
      </c>
      <c r="AA67" s="2" t="str">
        <f>IFERROR(VLOOKUP(AthleteTable[[#This Row],[CARD '#]],codex511[],4,FALSE),"")</f>
        <v/>
      </c>
      <c r="AB67" s="2">
        <f>VLOOKUP(AA67,PointsTable[],2,FALSE)</f>
        <v>0</v>
      </c>
      <c r="AC67" s="2" t="str">
        <f>IFERROR(VLOOKUP(AthleteTable[[#This Row],[CARD '#]],codex512[],5,FALSE),"")</f>
        <v/>
      </c>
      <c r="AD67" s="2" t="str">
        <f>IFERROR(VLOOKUP(AthleteTable[[#This Row],[CARD '#]],codex512[],4,FALSE),"")</f>
        <v/>
      </c>
      <c r="AE67" s="2">
        <f>VLOOKUP(AD67,PointsTable[],2,FALSE)</f>
        <v>0</v>
      </c>
      <c r="AF67" s="2" t="str">
        <f>IFERROR(VLOOKUP(AthleteTable[[#This Row],[CARD '#]],codex515[],5,FALSE),"")</f>
        <v/>
      </c>
      <c r="AG67" s="2" t="str">
        <f>IFERROR(VLOOKUP(AthleteTable[[#This Row],[CARD '#]],codex515[],4,FALSE),"")</f>
        <v/>
      </c>
      <c r="AH67" s="2">
        <f>VLOOKUP(AG67,PointsTable[],2,FALSE)</f>
        <v>0</v>
      </c>
      <c r="AI67" s="2" t="str">
        <f>IFERROR(VLOOKUP(AthleteTable[[#This Row],[CARD '#]],codex518[],5,FALSE),"")</f>
        <v/>
      </c>
      <c r="AJ67" s="2" t="str">
        <f>IFERROR(VLOOKUP(AthleteTable[[#This Row],[CARD '#]],codex518[],4,FALSE),"")</f>
        <v/>
      </c>
      <c r="AK67" s="2">
        <f>VLOOKUP(AJ67,PointsTable[],2,FALSE)</f>
        <v>0</v>
      </c>
      <c r="AL67" s="2" t="str">
        <f>IFERROR(VLOOKUP(AthleteTable[[#This Row],[CARD '#]],codex519[],5,FALSE),"")</f>
        <v/>
      </c>
      <c r="AM67" s="2" t="str">
        <f>IFERROR(VLOOKUP(AthleteTable[[#This Row],[CARD '#]],codex519[],4,FALSE),"")</f>
        <v/>
      </c>
      <c r="AN67" s="2">
        <f>VLOOKUP(AM67,PointsTable[],2,FALSE)</f>
        <v>0</v>
      </c>
      <c r="AO67" s="2" t="str">
        <f>IFERROR(VLOOKUP(AthleteTable[[#This Row],[CARD '#]],codex554[],5,FALSE),"")</f>
        <v/>
      </c>
      <c r="AP67" s="2" t="str">
        <f>IFERROR(VLOOKUP(AthleteTable[[#This Row],[CARD '#]],codex554[],4,FALSE),"")</f>
        <v/>
      </c>
      <c r="AQ67" s="2">
        <f>VLOOKUP(AP67,PointsTable[],2,FALSE)</f>
        <v>0</v>
      </c>
      <c r="AR67" s="2" t="str">
        <f>IFERROR(VLOOKUP(AthleteTable[[#This Row],[CARD '#]],codex557[],5,FALSE),"")</f>
        <v/>
      </c>
      <c r="AS67" s="2" t="str">
        <f>IFERROR(VLOOKUP(AthleteTable[[#This Row],[CARD '#]],codex557[],4,FALSE),"")</f>
        <v/>
      </c>
      <c r="AT67" s="2">
        <f>VLOOKUP(AS67,PointsTable[],2,FALSE)</f>
        <v>0</v>
      </c>
      <c r="AU67" s="2" t="str">
        <f>IFERROR(VLOOKUP(AthleteTable[[#This Row],[CARD '#]],codex558[],5,FALSE),"")</f>
        <v/>
      </c>
      <c r="AV67" s="2" t="str">
        <f>IFERROR(VLOOKUP(AthleteTable[[#This Row],[CARD '#]],codex558[],4,FALSE),"")</f>
        <v/>
      </c>
      <c r="AW67" s="2">
        <f>VLOOKUP(AV67,PointsTable[],2,FALSE)</f>
        <v>0</v>
      </c>
      <c r="AX67" s="2" t="str">
        <f>IFERROR(VLOOKUP(AthleteTable[[#This Row],[CARD '#]],codex559[],5,FALSE),"")</f>
        <v/>
      </c>
      <c r="AY67" s="2" t="str">
        <f>IFERROR(VLOOKUP(AthleteTable[[#This Row],[CARD '#]],codex559[],4,FALSE),"")</f>
        <v/>
      </c>
      <c r="AZ67" s="2">
        <f>VLOOKUP(AY67,PointsTable[],2,FALSE)</f>
        <v>0</v>
      </c>
      <c r="BA67" s="2" t="str">
        <f>IFERROR(VLOOKUP(AthleteTable[[#This Row],[CARD '#]],codex584[],5,FALSE),"")</f>
        <v/>
      </c>
      <c r="BB67" s="2" t="str">
        <f>IFERROR(VLOOKUP(AthleteTable[[#This Row],[CARD '#]],codex584[],4,FALSE),"")</f>
        <v/>
      </c>
      <c r="BC67" s="2">
        <f>VLOOKUP(BB67,PointsTable[],2,FALSE)</f>
        <v>0</v>
      </c>
      <c r="BD67" s="46" t="str">
        <f>IFERROR(VLOOKUP(AthleteTable[[#This Row],[CARD '#]],codex585[],5,FALSE),"")</f>
        <v/>
      </c>
      <c r="BE67" s="46" t="str">
        <f>IFERROR(VLOOKUP(AthleteTable[[#This Row],[CARD '#]],codex585[],4,FALSE),"")</f>
        <v/>
      </c>
      <c r="BF67" s="46">
        <f>VLOOKUP(BE67,PointsTable[],2,FALSE)</f>
        <v>0</v>
      </c>
      <c r="BG67" s="46" t="str">
        <f>IFERROR(VLOOKUP(AthleteTable[[#This Row],[CARD '#]],codex586[],5,FALSE),"")</f>
        <v/>
      </c>
      <c r="BH67" s="46" t="str">
        <f>IFERROR(VLOOKUP(AthleteTable[[#This Row],[CARD '#]],codex586[],4,FALSE),"")</f>
        <v/>
      </c>
      <c r="BI67" s="46">
        <f>VLOOKUP(BH67,PointsTable[],2,FALSE)</f>
        <v>0</v>
      </c>
      <c r="BJ67" s="46" t="str">
        <f>IFERROR(VLOOKUP(AthleteTable[[#This Row],[CARD '#]],codex587[],5,FALSE),"")</f>
        <v/>
      </c>
      <c r="BK67" s="46" t="str">
        <f>IFERROR(VLOOKUP(AthleteTable[[#This Row],[CARD '#]],codex587[],4,FALSE),"")</f>
        <v/>
      </c>
      <c r="BL67" s="46">
        <f>VLOOKUP(BK67,PointsTable[],2,FALSE)</f>
        <v>0</v>
      </c>
      <c r="BM67" s="46" t="str">
        <f>IFERROR(VLOOKUP(AthleteTable[[#This Row],[CARD '#]],codex588[],5,FALSE),"")</f>
        <v/>
      </c>
      <c r="BN67" s="46" t="str">
        <f>IFERROR(VLOOKUP(AthleteTable[[#This Row],[CARD '#]],codex588[],4,FALSE),"")</f>
        <v/>
      </c>
      <c r="BO67" s="46">
        <f>VLOOKUP(BN67,PointsTable[],2,FALSE)</f>
        <v>0</v>
      </c>
      <c r="BP67" s="46" t="str">
        <f>IFERROR(VLOOKUP(AthleteTable[[#This Row],[CARD '#]],codex589[],5,FALSE),"")</f>
        <v/>
      </c>
      <c r="BQ67" s="46" t="str">
        <f>IFERROR(VLOOKUP(AthleteTable[[#This Row],[CARD '#]],codex589[],4,FALSE),"")</f>
        <v/>
      </c>
      <c r="BR67" s="46">
        <f>VLOOKUP(BQ67,PointsTable[],2,FALSE)</f>
        <v>0</v>
      </c>
      <c r="BS67" s="2" t="str">
        <f>IFERROR(VLOOKUP(AthleteTable[[#This Row],[CARD '#]],codex590[],5,FALSE),"")</f>
        <v/>
      </c>
      <c r="BT67" s="2" t="str">
        <f>IFERROR(VLOOKUP(AthleteTable[[#This Row],[CARD '#]],codex590[],4,FALSE),"")</f>
        <v/>
      </c>
      <c r="BU67" s="2">
        <f>VLOOKUP(BT67,PointsTable[],2,FALSE)</f>
        <v>0</v>
      </c>
      <c r="BV67" s="2" t="str">
        <f>IFERROR(VLOOKUP(AthleteTable[[#This Row],[CARD '#]],codex591[],5,FALSE),"")</f>
        <v/>
      </c>
      <c r="BW67" s="2" t="str">
        <f>IFERROR(VLOOKUP(AthleteTable[[#This Row],[CARD '#]],codex591[],4,FALSE),"")</f>
        <v/>
      </c>
      <c r="BX67" s="2">
        <f>VLOOKUP(BW67,PointsTable[],2,FALSE)</f>
        <v>0</v>
      </c>
    </row>
    <row r="68" spans="1:76" x14ac:dyDescent="0.25">
      <c r="A68" s="2"/>
      <c r="B68">
        <v>103865</v>
      </c>
      <c r="C68" t="s">
        <v>960</v>
      </c>
      <c r="D68" t="s">
        <v>959</v>
      </c>
      <c r="E68" t="s">
        <v>921</v>
      </c>
      <c r="F68">
        <v>1992</v>
      </c>
      <c r="G68" s="39">
        <f>SUM(J68,M68,P68,S68,V68,Y68,AB68,AE68,AH68,AK68,AN68,AQ68,AT68,AW68,AZ68,BC68,BF68,BI68,BL68,BO68,BR68,BU68,BX68)</f>
        <v>0</v>
      </c>
      <c r="H68" s="2" t="str">
        <f>IFERROR(VLOOKUP(AthleteTable[[#This Row],[CARD '#]],codex466[],5,FALSE),"")</f>
        <v/>
      </c>
      <c r="I68" s="2" t="str">
        <f>IFERROR(VLOOKUP(AthleteTable[[#This Row],[CARD '#]],codex466[],4,FALSE),"")</f>
        <v/>
      </c>
      <c r="J68" s="2">
        <f>VLOOKUP(I68,PointsTable[],2,FALSE)</f>
        <v>0</v>
      </c>
      <c r="K68" s="2" t="str">
        <f>IFERROR(VLOOKUP(AthleteTable[[#This Row],[CARD '#]],codex467[],5,FALSE),"")</f>
        <v/>
      </c>
      <c r="L68" s="2" t="str">
        <f>IFERROR(VLOOKUP(AthleteTable[[#This Row],[CARD '#]],codex467[],4,FALSE),"")</f>
        <v/>
      </c>
      <c r="M68" s="2">
        <f>VLOOKUP(L68,PointsTable[],2,FALSE)</f>
        <v>0</v>
      </c>
      <c r="N68" s="2" t="str">
        <f>IFERROR(VLOOKUP(AthleteTable[[#This Row],[CARD '#]],codex481[],5,FALSE),"")</f>
        <v/>
      </c>
      <c r="O68" s="2" t="str">
        <f>IFERROR(VLOOKUP(AthleteTable[[#This Row],[CARD '#]],codex481[],4,FALSE),"")</f>
        <v/>
      </c>
      <c r="P68" s="2">
        <f>VLOOKUP(O68,PointsTable[],2,FALSE)</f>
        <v>0</v>
      </c>
      <c r="Q68" s="2" t="str">
        <f>IFERROR(VLOOKUP(AthleteTable[[#This Row],[CARD '#]],codex482[],5,FALSE),"")</f>
        <v/>
      </c>
      <c r="R68" s="2" t="str">
        <f>IFERROR(VLOOKUP(AthleteTable[[#This Row],[CARD '#]],codex482[],4,FALSE),"")</f>
        <v/>
      </c>
      <c r="S68" s="2">
        <f>VLOOKUP(R68,PointsTable[],2,FALSE)</f>
        <v>0</v>
      </c>
      <c r="T68" s="2" t="str">
        <f>IFERROR(VLOOKUP(AthleteTable[[#This Row],[CARD '#]],codex483[],5,FALSE),"")</f>
        <v/>
      </c>
      <c r="U68" s="2" t="str">
        <f>IFERROR(VLOOKUP(AthleteTable[[#This Row],[CARD '#]],codex483[],4,FALSE),"")</f>
        <v/>
      </c>
      <c r="V68" s="2">
        <f>VLOOKUP(U68,PointsTable[],2,FALSE)</f>
        <v>0</v>
      </c>
      <c r="W68" s="2" t="str">
        <f>IFERROR(VLOOKUP(AthleteTable[[#This Row],[CARD '#]],codex484[],5,FALSE),"")</f>
        <v/>
      </c>
      <c r="X68" s="2" t="str">
        <f>IFERROR(VLOOKUP(AthleteTable[[#This Row],[CARD '#]],codex484[],4,FALSE),"")</f>
        <v/>
      </c>
      <c r="Y68" s="2">
        <f>VLOOKUP(X68,PointsTable[],2,FALSE)</f>
        <v>0</v>
      </c>
      <c r="Z68" s="2" t="str">
        <f>IFERROR(VLOOKUP(AthleteTable[[#This Row],[CARD '#]],codex511[],5,FALSE),"")</f>
        <v/>
      </c>
      <c r="AA68" s="2" t="str">
        <f>IFERROR(VLOOKUP(AthleteTable[[#This Row],[CARD '#]],codex511[],4,FALSE),"")</f>
        <v/>
      </c>
      <c r="AB68" s="2">
        <f>VLOOKUP(AA68,PointsTable[],2,FALSE)</f>
        <v>0</v>
      </c>
      <c r="AC68" s="2" t="str">
        <f>IFERROR(VLOOKUP(AthleteTable[[#This Row],[CARD '#]],codex512[],5,FALSE),"")</f>
        <v/>
      </c>
      <c r="AD68" s="2" t="str">
        <f>IFERROR(VLOOKUP(AthleteTable[[#This Row],[CARD '#]],codex512[],4,FALSE),"")</f>
        <v/>
      </c>
      <c r="AE68" s="2">
        <f>VLOOKUP(AD68,PointsTable[],2,FALSE)</f>
        <v>0</v>
      </c>
      <c r="AF68" s="2" t="str">
        <f>IFERROR(VLOOKUP(AthleteTable[[#This Row],[CARD '#]],codex515[],5,FALSE),"")</f>
        <v/>
      </c>
      <c r="AG68" s="2" t="str">
        <f>IFERROR(VLOOKUP(AthleteTable[[#This Row],[CARD '#]],codex515[],4,FALSE),"")</f>
        <v/>
      </c>
      <c r="AH68" s="2">
        <f>VLOOKUP(AG68,PointsTable[],2,FALSE)</f>
        <v>0</v>
      </c>
      <c r="AI68" s="2" t="str">
        <f>IFERROR(VLOOKUP(AthleteTable[[#This Row],[CARD '#]],codex518[],5,FALSE),"")</f>
        <v/>
      </c>
      <c r="AJ68" s="2" t="str">
        <f>IFERROR(VLOOKUP(AthleteTable[[#This Row],[CARD '#]],codex518[],4,FALSE),"")</f>
        <v/>
      </c>
      <c r="AK68" s="2">
        <f>VLOOKUP(AJ68,PointsTable[],2,FALSE)</f>
        <v>0</v>
      </c>
      <c r="AL68" s="2" t="str">
        <f>IFERROR(VLOOKUP(AthleteTable[[#This Row],[CARD '#]],codex519[],5,FALSE),"")</f>
        <v/>
      </c>
      <c r="AM68" s="2" t="str">
        <f>IFERROR(VLOOKUP(AthleteTable[[#This Row],[CARD '#]],codex519[],4,FALSE),"")</f>
        <v/>
      </c>
      <c r="AN68" s="2">
        <f>VLOOKUP(AM68,PointsTable[],2,FALSE)</f>
        <v>0</v>
      </c>
      <c r="AO68" s="2" t="str">
        <f>IFERROR(VLOOKUP(AthleteTable[[#This Row],[CARD '#]],codex554[],5,FALSE),"")</f>
        <v/>
      </c>
      <c r="AP68" s="2" t="str">
        <f>IFERROR(VLOOKUP(AthleteTable[[#This Row],[CARD '#]],codex554[],4,FALSE),"")</f>
        <v/>
      </c>
      <c r="AQ68" s="2">
        <f>VLOOKUP(AP68,PointsTable[],2,FALSE)</f>
        <v>0</v>
      </c>
      <c r="AR68" s="2" t="str">
        <f>IFERROR(VLOOKUP(AthleteTable[[#This Row],[CARD '#]],codex557[],5,FALSE),"")</f>
        <v/>
      </c>
      <c r="AS68" s="2" t="str">
        <f>IFERROR(VLOOKUP(AthleteTable[[#This Row],[CARD '#]],codex557[],4,FALSE),"")</f>
        <v/>
      </c>
      <c r="AT68" s="2">
        <f>VLOOKUP(AS68,PointsTable[],2,FALSE)</f>
        <v>0</v>
      </c>
      <c r="AU68" s="2" t="str">
        <f>IFERROR(VLOOKUP(AthleteTable[[#This Row],[CARD '#]],codex558[],5,FALSE),"")</f>
        <v/>
      </c>
      <c r="AV68" s="2" t="str">
        <f>IFERROR(VLOOKUP(AthleteTable[[#This Row],[CARD '#]],codex558[],4,FALSE),"")</f>
        <v/>
      </c>
      <c r="AW68" s="2">
        <f>VLOOKUP(AV68,PointsTable[],2,FALSE)</f>
        <v>0</v>
      </c>
      <c r="AX68" s="2" t="str">
        <f>IFERROR(VLOOKUP(AthleteTable[[#This Row],[CARD '#]],codex559[],5,FALSE),"")</f>
        <v/>
      </c>
      <c r="AY68" s="2" t="str">
        <f>IFERROR(VLOOKUP(AthleteTable[[#This Row],[CARD '#]],codex559[],4,FALSE),"")</f>
        <v/>
      </c>
      <c r="AZ68" s="2">
        <f>VLOOKUP(AY68,PointsTable[],2,FALSE)</f>
        <v>0</v>
      </c>
      <c r="BA68" s="2" t="str">
        <f>IFERROR(VLOOKUP(AthleteTable[[#This Row],[CARD '#]],codex584[],5,FALSE),"")</f>
        <v/>
      </c>
      <c r="BB68" s="2" t="str">
        <f>IFERROR(VLOOKUP(AthleteTable[[#This Row],[CARD '#]],codex584[],4,FALSE),"")</f>
        <v/>
      </c>
      <c r="BC68" s="2">
        <f>VLOOKUP(BB68,PointsTable[],2,FALSE)</f>
        <v>0</v>
      </c>
      <c r="BD68" s="46" t="str">
        <f>IFERROR(VLOOKUP(AthleteTable[[#This Row],[CARD '#]],codex585[],5,FALSE),"")</f>
        <v/>
      </c>
      <c r="BE68" s="46" t="str">
        <f>IFERROR(VLOOKUP(AthleteTable[[#This Row],[CARD '#]],codex585[],4,FALSE),"")</f>
        <v/>
      </c>
      <c r="BF68" s="46">
        <f>VLOOKUP(BE68,PointsTable[],2,FALSE)</f>
        <v>0</v>
      </c>
      <c r="BG68" s="46" t="str">
        <f>IFERROR(VLOOKUP(AthleteTable[[#This Row],[CARD '#]],codex586[],5,FALSE),"")</f>
        <v/>
      </c>
      <c r="BH68" s="46" t="str">
        <f>IFERROR(VLOOKUP(AthleteTable[[#This Row],[CARD '#]],codex586[],4,FALSE),"")</f>
        <v/>
      </c>
      <c r="BI68" s="46">
        <f>VLOOKUP(BH68,PointsTable[],2,FALSE)</f>
        <v>0</v>
      </c>
      <c r="BJ68" s="46" t="str">
        <f>IFERROR(VLOOKUP(AthleteTable[[#This Row],[CARD '#]],codex587[],5,FALSE),"")</f>
        <v/>
      </c>
      <c r="BK68" s="46" t="str">
        <f>IFERROR(VLOOKUP(AthleteTable[[#This Row],[CARD '#]],codex587[],4,FALSE),"")</f>
        <v/>
      </c>
      <c r="BL68" s="46">
        <f>VLOOKUP(BK68,PointsTable[],2,FALSE)</f>
        <v>0</v>
      </c>
      <c r="BM68" s="46" t="str">
        <f>IFERROR(VLOOKUP(AthleteTable[[#This Row],[CARD '#]],codex588[],5,FALSE),"")</f>
        <v/>
      </c>
      <c r="BN68" s="46" t="str">
        <f>IFERROR(VLOOKUP(AthleteTable[[#This Row],[CARD '#]],codex588[],4,FALSE),"")</f>
        <v/>
      </c>
      <c r="BO68" s="46">
        <f>VLOOKUP(BN68,PointsTable[],2,FALSE)</f>
        <v>0</v>
      </c>
      <c r="BP68" s="46" t="str">
        <f>IFERROR(VLOOKUP(AthleteTable[[#This Row],[CARD '#]],codex589[],5,FALSE),"")</f>
        <v/>
      </c>
      <c r="BQ68" s="46" t="str">
        <f>IFERROR(VLOOKUP(AthleteTable[[#This Row],[CARD '#]],codex589[],4,FALSE),"")</f>
        <v/>
      </c>
      <c r="BR68" s="46">
        <f>VLOOKUP(BQ68,PointsTable[],2,FALSE)</f>
        <v>0</v>
      </c>
      <c r="BS68" s="2" t="str">
        <f>IFERROR(VLOOKUP(AthleteTable[[#This Row],[CARD '#]],codex590[],5,FALSE),"")</f>
        <v/>
      </c>
      <c r="BT68" s="2" t="str">
        <f>IFERROR(VLOOKUP(AthleteTable[[#This Row],[CARD '#]],codex590[],4,FALSE),"")</f>
        <v/>
      </c>
      <c r="BU68" s="2">
        <f>VLOOKUP(BT68,PointsTable[],2,FALSE)</f>
        <v>0</v>
      </c>
      <c r="BV68" s="2" t="str">
        <f>IFERROR(VLOOKUP(AthleteTable[[#This Row],[CARD '#]],codex591[],5,FALSE),"")</f>
        <v/>
      </c>
      <c r="BW68" s="2" t="str">
        <f>IFERROR(VLOOKUP(AthleteTable[[#This Row],[CARD '#]],codex591[],4,FALSE),"")</f>
        <v/>
      </c>
      <c r="BX68" s="2">
        <f>VLOOKUP(BW68,PointsTable[],2,FALSE)</f>
        <v>0</v>
      </c>
    </row>
    <row r="69" spans="1:76" x14ac:dyDescent="0.25">
      <c r="A69" s="2"/>
      <c r="B69">
        <v>103729</v>
      </c>
      <c r="C69" t="s">
        <v>961</v>
      </c>
      <c r="D69" t="s">
        <v>962</v>
      </c>
      <c r="E69" t="s">
        <v>921</v>
      </c>
      <c r="F69">
        <v>1991</v>
      </c>
      <c r="G69" s="39">
        <f>SUM(J69,M69,P69,S69,V69,Y69,AB69,AE69,AH69,AK69,AN69,AQ69,AT69,AW69,AZ69,BC69,BF69,BI69,BL69,BO69,BR69,BU69,BX69)</f>
        <v>0</v>
      </c>
      <c r="H69" s="2" t="str">
        <f>IFERROR(VLOOKUP(AthleteTable[[#This Row],[CARD '#]],codex466[],5,FALSE),"")</f>
        <v/>
      </c>
      <c r="I69" s="2" t="str">
        <f>IFERROR(VLOOKUP(AthleteTable[[#This Row],[CARD '#]],codex466[],4,FALSE),"")</f>
        <v/>
      </c>
      <c r="J69" s="2">
        <f>VLOOKUP(I69,PointsTable[],2,FALSE)</f>
        <v>0</v>
      </c>
      <c r="K69" s="2" t="str">
        <f>IFERROR(VLOOKUP(AthleteTable[[#This Row],[CARD '#]],codex467[],5,FALSE),"")</f>
        <v/>
      </c>
      <c r="L69" s="2" t="str">
        <f>IFERROR(VLOOKUP(AthleteTable[[#This Row],[CARD '#]],codex467[],4,FALSE),"")</f>
        <v/>
      </c>
      <c r="M69" s="2">
        <f>VLOOKUP(L69,PointsTable[],2,FALSE)</f>
        <v>0</v>
      </c>
      <c r="N69" s="2" t="str">
        <f>IFERROR(VLOOKUP(AthleteTable[[#This Row],[CARD '#]],codex481[],5,FALSE),"")</f>
        <v/>
      </c>
      <c r="O69" s="2" t="str">
        <f>IFERROR(VLOOKUP(AthleteTable[[#This Row],[CARD '#]],codex481[],4,FALSE),"")</f>
        <v/>
      </c>
      <c r="P69" s="2">
        <f>VLOOKUP(O69,PointsTable[],2,FALSE)</f>
        <v>0</v>
      </c>
      <c r="Q69" s="2" t="str">
        <f>IFERROR(VLOOKUP(AthleteTable[[#This Row],[CARD '#]],codex482[],5,FALSE),"")</f>
        <v/>
      </c>
      <c r="R69" s="2" t="str">
        <f>IFERROR(VLOOKUP(AthleteTable[[#This Row],[CARD '#]],codex482[],4,FALSE),"")</f>
        <v/>
      </c>
      <c r="S69" s="2">
        <f>VLOOKUP(R69,PointsTable[],2,FALSE)</f>
        <v>0</v>
      </c>
      <c r="T69" s="2" t="str">
        <f>IFERROR(VLOOKUP(AthleteTable[[#This Row],[CARD '#]],codex483[],5,FALSE),"")</f>
        <v/>
      </c>
      <c r="U69" s="2" t="str">
        <f>IFERROR(VLOOKUP(AthleteTable[[#This Row],[CARD '#]],codex483[],4,FALSE),"")</f>
        <v/>
      </c>
      <c r="V69" s="2">
        <f>VLOOKUP(U69,PointsTable[],2,FALSE)</f>
        <v>0</v>
      </c>
      <c r="W69" s="2" t="str">
        <f>IFERROR(VLOOKUP(AthleteTable[[#This Row],[CARD '#]],codex484[],5,FALSE),"")</f>
        <v/>
      </c>
      <c r="X69" s="2" t="str">
        <f>IFERROR(VLOOKUP(AthleteTable[[#This Row],[CARD '#]],codex484[],4,FALSE),"")</f>
        <v/>
      </c>
      <c r="Y69" s="2">
        <f>VLOOKUP(X69,PointsTable[],2,FALSE)</f>
        <v>0</v>
      </c>
      <c r="Z69" s="2" t="str">
        <f>IFERROR(VLOOKUP(AthleteTable[[#This Row],[CARD '#]],codex511[],5,FALSE),"")</f>
        <v/>
      </c>
      <c r="AA69" s="2" t="str">
        <f>IFERROR(VLOOKUP(AthleteTable[[#This Row],[CARD '#]],codex511[],4,FALSE),"")</f>
        <v/>
      </c>
      <c r="AB69" s="2">
        <f>VLOOKUP(AA69,PointsTable[],2,FALSE)</f>
        <v>0</v>
      </c>
      <c r="AC69" s="2" t="str">
        <f>IFERROR(VLOOKUP(AthleteTable[[#This Row],[CARD '#]],codex512[],5,FALSE),"")</f>
        <v/>
      </c>
      <c r="AD69" s="2" t="str">
        <f>IFERROR(VLOOKUP(AthleteTable[[#This Row],[CARD '#]],codex512[],4,FALSE),"")</f>
        <v/>
      </c>
      <c r="AE69" s="2">
        <f>VLOOKUP(AD69,PointsTable[],2,FALSE)</f>
        <v>0</v>
      </c>
      <c r="AF69" s="2" t="str">
        <f>IFERROR(VLOOKUP(AthleteTable[[#This Row],[CARD '#]],codex515[],5,FALSE),"")</f>
        <v/>
      </c>
      <c r="AG69" s="2" t="str">
        <f>IFERROR(VLOOKUP(AthleteTable[[#This Row],[CARD '#]],codex515[],4,FALSE),"")</f>
        <v/>
      </c>
      <c r="AH69" s="2">
        <f>VLOOKUP(AG69,PointsTable[],2,FALSE)</f>
        <v>0</v>
      </c>
      <c r="AI69" s="2" t="str">
        <f>IFERROR(VLOOKUP(AthleteTable[[#This Row],[CARD '#]],codex518[],5,FALSE),"")</f>
        <v/>
      </c>
      <c r="AJ69" s="2" t="str">
        <f>IFERROR(VLOOKUP(AthleteTable[[#This Row],[CARD '#]],codex518[],4,FALSE),"")</f>
        <v/>
      </c>
      <c r="AK69" s="2">
        <f>VLOOKUP(AJ69,PointsTable[],2,FALSE)</f>
        <v>0</v>
      </c>
      <c r="AL69" s="2" t="str">
        <f>IFERROR(VLOOKUP(AthleteTable[[#This Row],[CARD '#]],codex519[],5,FALSE),"")</f>
        <v/>
      </c>
      <c r="AM69" s="2" t="str">
        <f>IFERROR(VLOOKUP(AthleteTable[[#This Row],[CARD '#]],codex519[],4,FALSE),"")</f>
        <v/>
      </c>
      <c r="AN69" s="2">
        <f>VLOOKUP(AM69,PointsTable[],2,FALSE)</f>
        <v>0</v>
      </c>
      <c r="AO69" s="2" t="str">
        <f>IFERROR(VLOOKUP(AthleteTable[[#This Row],[CARD '#]],codex554[],5,FALSE),"")</f>
        <v/>
      </c>
      <c r="AP69" s="2" t="str">
        <f>IFERROR(VLOOKUP(AthleteTable[[#This Row],[CARD '#]],codex554[],4,FALSE),"")</f>
        <v/>
      </c>
      <c r="AQ69" s="2">
        <f>VLOOKUP(AP69,PointsTable[],2,FALSE)</f>
        <v>0</v>
      </c>
      <c r="AR69" s="2" t="str">
        <f>IFERROR(VLOOKUP(AthleteTable[[#This Row],[CARD '#]],codex557[],5,FALSE),"")</f>
        <v/>
      </c>
      <c r="AS69" s="2" t="str">
        <f>IFERROR(VLOOKUP(AthleteTable[[#This Row],[CARD '#]],codex557[],4,FALSE),"")</f>
        <v/>
      </c>
      <c r="AT69" s="2">
        <f>VLOOKUP(AS69,PointsTable[],2,FALSE)</f>
        <v>0</v>
      </c>
      <c r="AU69" s="2" t="str">
        <f>IFERROR(VLOOKUP(AthleteTable[[#This Row],[CARD '#]],codex558[],5,FALSE),"")</f>
        <v/>
      </c>
      <c r="AV69" s="2" t="str">
        <f>IFERROR(VLOOKUP(AthleteTable[[#This Row],[CARD '#]],codex558[],4,FALSE),"")</f>
        <v/>
      </c>
      <c r="AW69" s="2">
        <f>VLOOKUP(AV69,PointsTable[],2,FALSE)</f>
        <v>0</v>
      </c>
      <c r="AX69" s="2" t="str">
        <f>IFERROR(VLOOKUP(AthleteTable[[#This Row],[CARD '#]],codex559[],5,FALSE),"")</f>
        <v/>
      </c>
      <c r="AY69" s="2" t="str">
        <f>IFERROR(VLOOKUP(AthleteTable[[#This Row],[CARD '#]],codex559[],4,FALSE),"")</f>
        <v/>
      </c>
      <c r="AZ69" s="2">
        <f>VLOOKUP(AY69,PointsTable[],2,FALSE)</f>
        <v>0</v>
      </c>
      <c r="BA69" s="2" t="str">
        <f>IFERROR(VLOOKUP(AthleteTable[[#This Row],[CARD '#]],codex584[],5,FALSE),"")</f>
        <v/>
      </c>
      <c r="BB69" s="2" t="str">
        <f>IFERROR(VLOOKUP(AthleteTable[[#This Row],[CARD '#]],codex584[],4,FALSE),"")</f>
        <v/>
      </c>
      <c r="BC69" s="2">
        <f>VLOOKUP(BB69,PointsTable[],2,FALSE)</f>
        <v>0</v>
      </c>
      <c r="BD69" s="46" t="str">
        <f>IFERROR(VLOOKUP(AthleteTable[[#This Row],[CARD '#]],codex585[],5,FALSE),"")</f>
        <v/>
      </c>
      <c r="BE69" s="46" t="str">
        <f>IFERROR(VLOOKUP(AthleteTable[[#This Row],[CARD '#]],codex585[],4,FALSE),"")</f>
        <v/>
      </c>
      <c r="BF69" s="46">
        <f>VLOOKUP(BE69,PointsTable[],2,FALSE)</f>
        <v>0</v>
      </c>
      <c r="BG69" s="46" t="str">
        <f>IFERROR(VLOOKUP(AthleteTable[[#This Row],[CARD '#]],codex586[],5,FALSE),"")</f>
        <v/>
      </c>
      <c r="BH69" s="46" t="str">
        <f>IFERROR(VLOOKUP(AthleteTable[[#This Row],[CARD '#]],codex586[],4,FALSE),"")</f>
        <v/>
      </c>
      <c r="BI69" s="46">
        <f>VLOOKUP(BH69,PointsTable[],2,FALSE)</f>
        <v>0</v>
      </c>
      <c r="BJ69" s="46" t="str">
        <f>IFERROR(VLOOKUP(AthleteTable[[#This Row],[CARD '#]],codex587[],5,FALSE),"")</f>
        <v/>
      </c>
      <c r="BK69" s="46" t="str">
        <f>IFERROR(VLOOKUP(AthleteTable[[#This Row],[CARD '#]],codex587[],4,FALSE),"")</f>
        <v/>
      </c>
      <c r="BL69" s="46">
        <f>VLOOKUP(BK69,PointsTable[],2,FALSE)</f>
        <v>0</v>
      </c>
      <c r="BM69" s="46" t="str">
        <f>IFERROR(VLOOKUP(AthleteTable[[#This Row],[CARD '#]],codex588[],5,FALSE),"")</f>
        <v/>
      </c>
      <c r="BN69" s="46" t="str">
        <f>IFERROR(VLOOKUP(AthleteTable[[#This Row],[CARD '#]],codex588[],4,FALSE),"")</f>
        <v/>
      </c>
      <c r="BO69" s="46">
        <f>VLOOKUP(BN69,PointsTable[],2,FALSE)</f>
        <v>0</v>
      </c>
      <c r="BP69" s="46" t="str">
        <f>IFERROR(VLOOKUP(AthleteTable[[#This Row],[CARD '#]],codex589[],5,FALSE),"")</f>
        <v/>
      </c>
      <c r="BQ69" s="46" t="str">
        <f>IFERROR(VLOOKUP(AthleteTable[[#This Row],[CARD '#]],codex589[],4,FALSE),"")</f>
        <v/>
      </c>
      <c r="BR69" s="46">
        <f>VLOOKUP(BQ69,PointsTable[],2,FALSE)</f>
        <v>0</v>
      </c>
      <c r="BS69" s="2" t="str">
        <f>IFERROR(VLOOKUP(AthleteTable[[#This Row],[CARD '#]],codex590[],5,FALSE),"")</f>
        <v/>
      </c>
      <c r="BT69" s="2" t="str">
        <f>IFERROR(VLOOKUP(AthleteTable[[#This Row],[CARD '#]],codex590[],4,FALSE),"")</f>
        <v/>
      </c>
      <c r="BU69" s="2">
        <f>VLOOKUP(BT69,PointsTable[],2,FALSE)</f>
        <v>0</v>
      </c>
      <c r="BV69" s="2" t="str">
        <f>IFERROR(VLOOKUP(AthleteTable[[#This Row],[CARD '#]],codex591[],5,FALSE),"")</f>
        <v/>
      </c>
      <c r="BW69" s="2" t="str">
        <f>IFERROR(VLOOKUP(AthleteTable[[#This Row],[CARD '#]],codex591[],4,FALSE),"")</f>
        <v/>
      </c>
      <c r="BX69" s="2">
        <f>VLOOKUP(BW69,PointsTable[],2,FALSE)</f>
        <v>0</v>
      </c>
    </row>
    <row r="70" spans="1:76" x14ac:dyDescent="0.25">
      <c r="B70" s="3">
        <v>5100393</v>
      </c>
      <c r="C70" s="3" t="s">
        <v>971</v>
      </c>
      <c r="D70" s="3" t="s">
        <v>972</v>
      </c>
      <c r="E70" s="3" t="s">
        <v>973</v>
      </c>
      <c r="F70" s="3">
        <v>1972</v>
      </c>
      <c r="G70" s="40">
        <f>SUM(J70,M70,P70,S70,V70,Y70,AB70,AE70,AH70,AK70,AN70,AQ70,AT70,AW70,AZ70,BC70,BF70,BI70,BL70,BO70,BR70,BU70,BX70)</f>
        <v>0</v>
      </c>
      <c r="H70" s="1" t="str">
        <f>IFERROR(VLOOKUP(AthleteTable[[#This Row],[CARD '#]],codex466[],5,FALSE),"")</f>
        <v/>
      </c>
      <c r="I70" s="1" t="str">
        <f>IFERROR(VLOOKUP(AthleteTable[[#This Row],[CARD '#]],codex466[],4,FALSE),"")</f>
        <v/>
      </c>
      <c r="J70" s="1">
        <f>VLOOKUP(I70,PointsTable[],2,FALSE)</f>
        <v>0</v>
      </c>
      <c r="K70" s="1" t="str">
        <f>IFERROR(VLOOKUP(AthleteTable[[#This Row],[CARD '#]],codex467[],5,FALSE),"")</f>
        <v/>
      </c>
      <c r="L70" s="1" t="str">
        <f>IFERROR(VLOOKUP(AthleteTable[[#This Row],[CARD '#]],codex467[],4,FALSE),"")</f>
        <v/>
      </c>
      <c r="M70" s="1">
        <f>VLOOKUP(L70,PointsTable[],2,FALSE)</f>
        <v>0</v>
      </c>
      <c r="N70" s="1" t="str">
        <f>IFERROR(VLOOKUP(AthleteTable[[#This Row],[CARD '#]],codex481[],5,FALSE),"")</f>
        <v/>
      </c>
      <c r="O70" s="1" t="str">
        <f>IFERROR(VLOOKUP(AthleteTable[[#This Row],[CARD '#]],codex481[],4,FALSE),"")</f>
        <v/>
      </c>
      <c r="P70" s="1">
        <f>VLOOKUP(O70,PointsTable[],2,FALSE)</f>
        <v>0</v>
      </c>
      <c r="Q70" s="1" t="str">
        <f>IFERROR(VLOOKUP(AthleteTable[[#This Row],[CARD '#]],codex482[],5,FALSE),"")</f>
        <v/>
      </c>
      <c r="R70" s="1" t="str">
        <f>IFERROR(VLOOKUP(AthleteTable[[#This Row],[CARD '#]],codex482[],4,FALSE),"")</f>
        <v/>
      </c>
      <c r="S70" s="1">
        <f>VLOOKUP(R70,PointsTable[],2,FALSE)</f>
        <v>0</v>
      </c>
      <c r="T70" s="1" t="str">
        <f>IFERROR(VLOOKUP(AthleteTable[[#This Row],[CARD '#]],codex483[],5,FALSE),"")</f>
        <v/>
      </c>
      <c r="U70" s="1" t="str">
        <f>IFERROR(VLOOKUP(AthleteTable[[#This Row],[CARD '#]],codex483[],4,FALSE),"")</f>
        <v/>
      </c>
      <c r="V70" s="1">
        <f>VLOOKUP(U70,PointsTable[],2,FALSE)</f>
        <v>0</v>
      </c>
      <c r="W70" s="1" t="str">
        <f>IFERROR(VLOOKUP(AthleteTable[[#This Row],[CARD '#]],codex484[],5,FALSE),"")</f>
        <v/>
      </c>
      <c r="X70" s="1" t="str">
        <f>IFERROR(VLOOKUP(AthleteTable[[#This Row],[CARD '#]],codex484[],4,FALSE),"")</f>
        <v/>
      </c>
      <c r="Y70" s="1">
        <f>VLOOKUP(X70,PointsTable[],2,FALSE)</f>
        <v>0</v>
      </c>
      <c r="Z70" s="2" t="str">
        <f>IFERROR(VLOOKUP(AthleteTable[[#This Row],[CARD '#]],codex511[],5,FALSE),"")</f>
        <v/>
      </c>
      <c r="AA70" s="2" t="str">
        <f>IFERROR(VLOOKUP(AthleteTable[[#This Row],[CARD '#]],codex511[],4,FALSE),"")</f>
        <v/>
      </c>
      <c r="AB70" s="2">
        <f>VLOOKUP(AA70,PointsTable[],2,FALSE)</f>
        <v>0</v>
      </c>
      <c r="AC70" s="1" t="str">
        <f>IFERROR(VLOOKUP(AthleteTable[[#This Row],[CARD '#]],codex512[],5,FALSE),"")</f>
        <v/>
      </c>
      <c r="AD70" s="1" t="str">
        <f>IFERROR(VLOOKUP(AthleteTable[[#This Row],[CARD '#]],codex512[],4,FALSE),"")</f>
        <v/>
      </c>
      <c r="AE70" s="1">
        <f>VLOOKUP(AD70,PointsTable[],2,FALSE)</f>
        <v>0</v>
      </c>
      <c r="AF70" s="1" t="str">
        <f>IFERROR(VLOOKUP(AthleteTable[[#This Row],[CARD '#]],codex515[],5,FALSE),"")</f>
        <v/>
      </c>
      <c r="AG70" s="1" t="str">
        <f>IFERROR(VLOOKUP(AthleteTable[[#This Row],[CARD '#]],codex515[],4,FALSE),"")</f>
        <v/>
      </c>
      <c r="AH70" s="1">
        <f>VLOOKUP(AG70,PointsTable[],2,FALSE)</f>
        <v>0</v>
      </c>
      <c r="AI70" s="2" t="str">
        <f>IFERROR(VLOOKUP(AthleteTable[[#This Row],[CARD '#]],codex518[],5,FALSE),"")</f>
        <v/>
      </c>
      <c r="AJ70" s="2" t="str">
        <f>IFERROR(VLOOKUP(AthleteTable[[#This Row],[CARD '#]],codex518[],4,FALSE),"")</f>
        <v/>
      </c>
      <c r="AK70" s="2">
        <f>VLOOKUP(AJ70,PointsTable[],2,FALSE)</f>
        <v>0</v>
      </c>
      <c r="AL70" s="2" t="str">
        <f>IFERROR(VLOOKUP(AthleteTable[[#This Row],[CARD '#]],codex519[],5,FALSE),"")</f>
        <v/>
      </c>
      <c r="AM70" s="2" t="str">
        <f>IFERROR(VLOOKUP(AthleteTable[[#This Row],[CARD '#]],codex519[],4,FALSE),"")</f>
        <v/>
      </c>
      <c r="AN70" s="2">
        <f>VLOOKUP(AM70,PointsTable[],2,FALSE)</f>
        <v>0</v>
      </c>
      <c r="AO70" s="2" t="str">
        <f>IFERROR(VLOOKUP(AthleteTable[[#This Row],[CARD '#]],codex554[],5,FALSE),"")</f>
        <v/>
      </c>
      <c r="AP70" s="2" t="str">
        <f>IFERROR(VLOOKUP(AthleteTable[[#This Row],[CARD '#]],codex554[],4,FALSE),"")</f>
        <v/>
      </c>
      <c r="AQ70" s="2">
        <f>VLOOKUP(AP70,PointsTable[],2,FALSE)</f>
        <v>0</v>
      </c>
      <c r="AR70" s="2" t="str">
        <f>IFERROR(VLOOKUP(AthleteTable[[#This Row],[CARD '#]],codex557[],5,FALSE),"")</f>
        <v/>
      </c>
      <c r="AS70" s="2" t="str">
        <f>IFERROR(VLOOKUP(AthleteTable[[#This Row],[CARD '#]],codex557[],4,FALSE),"")</f>
        <v/>
      </c>
      <c r="AT70" s="2">
        <f>VLOOKUP(AS70,PointsTable[],2,FALSE)</f>
        <v>0</v>
      </c>
      <c r="AU70" s="2" t="str">
        <f>IFERROR(VLOOKUP(AthleteTable[[#This Row],[CARD '#]],codex558[],5,FALSE),"")</f>
        <v/>
      </c>
      <c r="AV70" s="2" t="str">
        <f>IFERROR(VLOOKUP(AthleteTable[[#This Row],[CARD '#]],codex558[],4,FALSE),"")</f>
        <v/>
      </c>
      <c r="AW70" s="2">
        <f>VLOOKUP(AV70,PointsTable[],2,FALSE)</f>
        <v>0</v>
      </c>
      <c r="AX70" s="1" t="str">
        <f>IFERROR(VLOOKUP(AthleteTable[[#This Row],[CARD '#]],codex559[],5,FALSE),"")</f>
        <v/>
      </c>
      <c r="AY70" s="1" t="str">
        <f>IFERROR(VLOOKUP(AthleteTable[[#This Row],[CARD '#]],codex559[],4,FALSE),"")</f>
        <v/>
      </c>
      <c r="AZ70" s="1">
        <f>VLOOKUP(AY70,PointsTable[],2,FALSE)</f>
        <v>0</v>
      </c>
      <c r="BA70" s="1" t="str">
        <f>IFERROR(VLOOKUP(AthleteTable[[#This Row],[CARD '#]],codex584[],5,FALSE),"")</f>
        <v/>
      </c>
      <c r="BB70" s="1" t="str">
        <f>IFERROR(VLOOKUP(AthleteTable[[#This Row],[CARD '#]],codex584[],4,FALSE),"")</f>
        <v/>
      </c>
      <c r="BC70" s="1">
        <f>VLOOKUP(BB70,PointsTable[],2,FALSE)</f>
        <v>0</v>
      </c>
      <c r="BD70" s="46" t="str">
        <f>IFERROR(VLOOKUP(AthleteTable[[#This Row],[CARD '#]],codex585[],5,FALSE),"")</f>
        <v/>
      </c>
      <c r="BE70" s="46" t="str">
        <f>IFERROR(VLOOKUP(AthleteTable[[#This Row],[CARD '#]],codex585[],4,FALSE),"")</f>
        <v/>
      </c>
      <c r="BF70" s="46">
        <f>VLOOKUP(BE70,PointsTable[],2,FALSE)</f>
        <v>0</v>
      </c>
      <c r="BG70" s="46" t="str">
        <f>IFERROR(VLOOKUP(AthleteTable[[#This Row],[CARD '#]],codex586[],5,FALSE),"")</f>
        <v/>
      </c>
      <c r="BH70" s="46" t="str">
        <f>IFERROR(VLOOKUP(AthleteTable[[#This Row],[CARD '#]],codex586[],4,FALSE),"")</f>
        <v/>
      </c>
      <c r="BI70" s="46">
        <f>VLOOKUP(BH70,PointsTable[],2,FALSE)</f>
        <v>0</v>
      </c>
      <c r="BJ70" s="42" t="str">
        <f>IFERROR(VLOOKUP(AthleteTable[[#This Row],[CARD '#]],codex587[],5,FALSE),"")</f>
        <v/>
      </c>
      <c r="BK70" s="42" t="str">
        <f>IFERROR(VLOOKUP(AthleteTable[[#This Row],[CARD '#]],codex587[],4,FALSE),"")</f>
        <v/>
      </c>
      <c r="BL70" s="42">
        <f>VLOOKUP(BK70,PointsTable[],2,FALSE)</f>
        <v>0</v>
      </c>
      <c r="BM70" s="42" t="str">
        <f>IFERROR(VLOOKUP(AthleteTable[[#This Row],[CARD '#]],codex588[],5,FALSE),"")</f>
        <v/>
      </c>
      <c r="BN70" s="42" t="str">
        <f>IFERROR(VLOOKUP(AthleteTable[[#This Row],[CARD '#]],codex588[],4,FALSE),"")</f>
        <v/>
      </c>
      <c r="BO70" s="42">
        <f>VLOOKUP(BN70,PointsTable[],2,FALSE)</f>
        <v>0</v>
      </c>
      <c r="BP70" s="42" t="str">
        <f>IFERROR(VLOOKUP(AthleteTable[[#This Row],[CARD '#]],codex589[],5,FALSE),"")</f>
        <v/>
      </c>
      <c r="BQ70" s="42" t="str">
        <f>IFERROR(VLOOKUP(AthleteTable[[#This Row],[CARD '#]],codex589[],4,FALSE),"")</f>
        <v/>
      </c>
      <c r="BR70" s="42">
        <f>VLOOKUP(BQ70,PointsTable[],2,FALSE)</f>
        <v>0</v>
      </c>
      <c r="BS70" s="1" t="str">
        <f>IFERROR(VLOOKUP(AthleteTable[[#This Row],[CARD '#]],codex590[],5,FALSE),"")</f>
        <v/>
      </c>
      <c r="BT70" s="1" t="str">
        <f>IFERROR(VLOOKUP(AthleteTable[[#This Row],[CARD '#]],codex590[],4,FALSE),"")</f>
        <v/>
      </c>
      <c r="BU70" s="1">
        <f>VLOOKUP(BT70,PointsTable[],2,FALSE)</f>
        <v>0</v>
      </c>
      <c r="BV70" s="1" t="str">
        <f>IFERROR(VLOOKUP(AthleteTable[[#This Row],[CARD '#]],codex591[],5,FALSE),"")</f>
        <v/>
      </c>
      <c r="BW70" s="1" t="str">
        <f>IFERROR(VLOOKUP(AthleteTable[[#This Row],[CARD '#]],codex591[],4,FALSE),"")</f>
        <v/>
      </c>
      <c r="BX70" s="1">
        <f>VLOOKUP(BW70,PointsTable[],2,FALSE)</f>
        <v>0</v>
      </c>
    </row>
    <row r="71" spans="1:76" x14ac:dyDescent="0.25">
      <c r="B71" s="3">
        <v>104471</v>
      </c>
      <c r="C71" s="3" t="s">
        <v>986</v>
      </c>
      <c r="D71" s="3" t="s">
        <v>987</v>
      </c>
      <c r="E71" s="3" t="s">
        <v>921</v>
      </c>
      <c r="F71" s="3">
        <v>1997</v>
      </c>
      <c r="G71" s="40">
        <f>SUM(J71,M71,P71,S71,V71,Y71,AB71,AE71,AH71,AK71,AN71,AQ71,AT71,AW71,AZ71,BC71,BF71,BI71,BL71,BO71,BR71,BU71,BX71)</f>
        <v>0</v>
      </c>
      <c r="H71" s="1" t="str">
        <f>IFERROR(VLOOKUP(AthleteTable[[#This Row],[CARD '#]],codex466[],5,FALSE),"")</f>
        <v/>
      </c>
      <c r="I71" s="1" t="str">
        <f>IFERROR(VLOOKUP(AthleteTable[[#This Row],[CARD '#]],codex466[],4,FALSE),"")</f>
        <v/>
      </c>
      <c r="J71" s="1">
        <f>VLOOKUP(I71,PointsTable[],2,FALSE)</f>
        <v>0</v>
      </c>
      <c r="K71" s="1" t="str">
        <f>IFERROR(VLOOKUP(AthleteTable[[#This Row],[CARD '#]],codex467[],5,FALSE),"")</f>
        <v/>
      </c>
      <c r="L71" s="1" t="str">
        <f>IFERROR(VLOOKUP(AthleteTable[[#This Row],[CARD '#]],codex467[],4,FALSE),"")</f>
        <v/>
      </c>
      <c r="M71" s="1">
        <f>VLOOKUP(L71,PointsTable[],2,FALSE)</f>
        <v>0</v>
      </c>
      <c r="N71" s="1" t="str">
        <f>IFERROR(VLOOKUP(AthleteTable[[#This Row],[CARD '#]],codex481[],5,FALSE),"")</f>
        <v/>
      </c>
      <c r="O71" s="1" t="str">
        <f>IFERROR(VLOOKUP(AthleteTable[[#This Row],[CARD '#]],codex481[],4,FALSE),"")</f>
        <v/>
      </c>
      <c r="P71" s="1">
        <f>VLOOKUP(O71,PointsTable[],2,FALSE)</f>
        <v>0</v>
      </c>
      <c r="Q71" s="1" t="str">
        <f>IFERROR(VLOOKUP(AthleteTable[[#This Row],[CARD '#]],codex482[],5,FALSE),"")</f>
        <v/>
      </c>
      <c r="R71" s="1" t="str">
        <f>IFERROR(VLOOKUP(AthleteTable[[#This Row],[CARD '#]],codex482[],4,FALSE),"")</f>
        <v/>
      </c>
      <c r="S71" s="1">
        <f>VLOOKUP(R71,PointsTable[],2,FALSE)</f>
        <v>0</v>
      </c>
      <c r="T71" s="1" t="str">
        <f>IFERROR(VLOOKUP(AthleteTable[[#This Row],[CARD '#]],codex483[],5,FALSE),"")</f>
        <v/>
      </c>
      <c r="U71" s="1" t="str">
        <f>IFERROR(VLOOKUP(AthleteTable[[#This Row],[CARD '#]],codex483[],4,FALSE),"")</f>
        <v/>
      </c>
      <c r="V71" s="1">
        <f>VLOOKUP(U71,PointsTable[],2,FALSE)</f>
        <v>0</v>
      </c>
      <c r="W71" s="1" t="str">
        <f>IFERROR(VLOOKUP(AthleteTable[[#This Row],[CARD '#]],codex484[],5,FALSE),"")</f>
        <v/>
      </c>
      <c r="X71" s="1" t="str">
        <f>IFERROR(VLOOKUP(AthleteTable[[#This Row],[CARD '#]],codex484[],4,FALSE),"")</f>
        <v/>
      </c>
      <c r="Y71" s="1">
        <f>VLOOKUP(X71,PointsTable[],2,FALSE)</f>
        <v>0</v>
      </c>
      <c r="Z71" s="2" t="str">
        <f>IFERROR(VLOOKUP(AthleteTable[[#This Row],[CARD '#]],codex511[],5,FALSE),"")</f>
        <v/>
      </c>
      <c r="AA71" s="2" t="str">
        <f>IFERROR(VLOOKUP(AthleteTable[[#This Row],[CARD '#]],codex511[],4,FALSE),"")</f>
        <v/>
      </c>
      <c r="AB71" s="2">
        <f>VLOOKUP(AA71,PointsTable[],2,FALSE)</f>
        <v>0</v>
      </c>
      <c r="AC71" s="1" t="str">
        <f>IFERROR(VLOOKUP(AthleteTable[[#This Row],[CARD '#]],codex512[],5,FALSE),"")</f>
        <v/>
      </c>
      <c r="AD71" s="1" t="str">
        <f>IFERROR(VLOOKUP(AthleteTable[[#This Row],[CARD '#]],codex512[],4,FALSE),"")</f>
        <v/>
      </c>
      <c r="AE71" s="1">
        <f>VLOOKUP(AD71,PointsTable[],2,FALSE)</f>
        <v>0</v>
      </c>
      <c r="AF71" s="1" t="str">
        <f>IFERROR(VLOOKUP(AthleteTable[[#This Row],[CARD '#]],codex515[],5,FALSE),"")</f>
        <v/>
      </c>
      <c r="AG71" s="1" t="str">
        <f>IFERROR(VLOOKUP(AthleteTable[[#This Row],[CARD '#]],codex515[],4,FALSE),"")</f>
        <v/>
      </c>
      <c r="AH71" s="1">
        <f>VLOOKUP(AG71,PointsTable[],2,FALSE)</f>
        <v>0</v>
      </c>
      <c r="AI71" s="2" t="str">
        <f>IFERROR(VLOOKUP(AthleteTable[[#This Row],[CARD '#]],codex518[],5,FALSE),"")</f>
        <v/>
      </c>
      <c r="AJ71" s="2" t="str">
        <f>IFERROR(VLOOKUP(AthleteTable[[#This Row],[CARD '#]],codex518[],4,FALSE),"")</f>
        <v/>
      </c>
      <c r="AK71" s="2">
        <f>VLOOKUP(AJ71,PointsTable[],2,FALSE)</f>
        <v>0</v>
      </c>
      <c r="AL71" s="2" t="str">
        <f>IFERROR(VLOOKUP(AthleteTable[[#This Row],[CARD '#]],codex519[],5,FALSE),"")</f>
        <v/>
      </c>
      <c r="AM71" s="2" t="str">
        <f>IFERROR(VLOOKUP(AthleteTable[[#This Row],[CARD '#]],codex519[],4,FALSE),"")</f>
        <v/>
      </c>
      <c r="AN71" s="2">
        <f>VLOOKUP(AM71,PointsTable[],2,FALSE)</f>
        <v>0</v>
      </c>
      <c r="AO71" s="2" t="str">
        <f>IFERROR(VLOOKUP(AthleteTable[[#This Row],[CARD '#]],codex554[],5,FALSE),"")</f>
        <v/>
      </c>
      <c r="AP71" s="2" t="str">
        <f>IFERROR(VLOOKUP(AthleteTable[[#This Row],[CARD '#]],codex554[],4,FALSE),"")</f>
        <v/>
      </c>
      <c r="AQ71" s="2">
        <f>VLOOKUP(AP71,PointsTable[],2,FALSE)</f>
        <v>0</v>
      </c>
      <c r="AR71" s="2" t="str">
        <f>IFERROR(VLOOKUP(AthleteTable[[#This Row],[CARD '#]],codex557[],5,FALSE),"")</f>
        <v/>
      </c>
      <c r="AS71" s="2" t="str">
        <f>IFERROR(VLOOKUP(AthleteTable[[#This Row],[CARD '#]],codex557[],4,FALSE),"")</f>
        <v/>
      </c>
      <c r="AT71" s="2">
        <f>VLOOKUP(AS71,PointsTable[],2,FALSE)</f>
        <v>0</v>
      </c>
      <c r="AU71" s="2" t="str">
        <f>IFERROR(VLOOKUP(AthleteTable[[#This Row],[CARD '#]],codex558[],5,FALSE),"")</f>
        <v/>
      </c>
      <c r="AV71" s="2" t="str">
        <f>IFERROR(VLOOKUP(AthleteTable[[#This Row],[CARD '#]],codex558[],4,FALSE),"")</f>
        <v/>
      </c>
      <c r="AW71" s="2">
        <f>VLOOKUP(AV71,PointsTable[],2,FALSE)</f>
        <v>0</v>
      </c>
      <c r="AX71" s="1" t="str">
        <f>IFERROR(VLOOKUP(AthleteTable[[#This Row],[CARD '#]],codex559[],5,FALSE),"")</f>
        <v/>
      </c>
      <c r="AY71" s="1" t="str">
        <f>IFERROR(VLOOKUP(AthleteTable[[#This Row],[CARD '#]],codex559[],4,FALSE),"")</f>
        <v/>
      </c>
      <c r="AZ71" s="1">
        <f>VLOOKUP(AY71,PointsTable[],2,FALSE)</f>
        <v>0</v>
      </c>
      <c r="BA71" s="1" t="str">
        <f>IFERROR(VLOOKUP(AthleteTable[[#This Row],[CARD '#]],codex584[],5,FALSE),"")</f>
        <v/>
      </c>
      <c r="BB71" s="1" t="str">
        <f>IFERROR(VLOOKUP(AthleteTable[[#This Row],[CARD '#]],codex584[],4,FALSE),"")</f>
        <v/>
      </c>
      <c r="BC71" s="1">
        <f>VLOOKUP(BB71,PointsTable[],2,FALSE)</f>
        <v>0</v>
      </c>
      <c r="BD71" s="46" t="str">
        <f>IFERROR(VLOOKUP(AthleteTable[[#This Row],[CARD '#]],codex585[],5,FALSE),"")</f>
        <v/>
      </c>
      <c r="BE71" s="46" t="str">
        <f>IFERROR(VLOOKUP(AthleteTable[[#This Row],[CARD '#]],codex585[],4,FALSE),"")</f>
        <v/>
      </c>
      <c r="BF71" s="46">
        <f>VLOOKUP(BE71,PointsTable[],2,FALSE)</f>
        <v>0</v>
      </c>
      <c r="BG71" s="46" t="str">
        <f>IFERROR(VLOOKUP(AthleteTable[[#This Row],[CARD '#]],codex586[],5,FALSE),"")</f>
        <v/>
      </c>
      <c r="BH71" s="46" t="str">
        <f>IFERROR(VLOOKUP(AthleteTable[[#This Row],[CARD '#]],codex586[],4,FALSE),"")</f>
        <v/>
      </c>
      <c r="BI71" s="46">
        <f>VLOOKUP(BH71,PointsTable[],2,FALSE)</f>
        <v>0</v>
      </c>
      <c r="BJ71" s="42" t="str">
        <f>IFERROR(VLOOKUP(AthleteTable[[#This Row],[CARD '#]],codex587[],5,FALSE),"")</f>
        <v/>
      </c>
      <c r="BK71" s="42" t="str">
        <f>IFERROR(VLOOKUP(AthleteTable[[#This Row],[CARD '#]],codex587[],4,FALSE),"")</f>
        <v/>
      </c>
      <c r="BL71" s="42">
        <f>VLOOKUP(BK71,PointsTable[],2,FALSE)</f>
        <v>0</v>
      </c>
      <c r="BM71" s="42" t="str">
        <f>IFERROR(VLOOKUP(AthleteTable[[#This Row],[CARD '#]],codex588[],5,FALSE),"")</f>
        <v/>
      </c>
      <c r="BN71" s="42" t="str">
        <f>IFERROR(VLOOKUP(AthleteTable[[#This Row],[CARD '#]],codex588[],4,FALSE),"")</f>
        <v/>
      </c>
      <c r="BO71" s="42">
        <f>VLOOKUP(BN71,PointsTable[],2,FALSE)</f>
        <v>0</v>
      </c>
      <c r="BP71" s="42" t="str">
        <f>IFERROR(VLOOKUP(AthleteTable[[#This Row],[CARD '#]],codex589[],5,FALSE),"")</f>
        <v/>
      </c>
      <c r="BQ71" s="42" t="str">
        <f>IFERROR(VLOOKUP(AthleteTable[[#This Row],[CARD '#]],codex589[],4,FALSE),"")</f>
        <v/>
      </c>
      <c r="BR71" s="42">
        <f>VLOOKUP(BQ71,PointsTable[],2,FALSE)</f>
        <v>0</v>
      </c>
      <c r="BS71" s="1" t="str">
        <f>IFERROR(VLOOKUP(AthleteTable[[#This Row],[CARD '#]],codex590[],5,FALSE),"")</f>
        <v/>
      </c>
      <c r="BT71" s="1" t="str">
        <f>IFERROR(VLOOKUP(AthleteTable[[#This Row],[CARD '#]],codex590[],4,FALSE),"")</f>
        <v/>
      </c>
      <c r="BU71" s="1">
        <f>VLOOKUP(BT71,PointsTable[],2,FALSE)</f>
        <v>0</v>
      </c>
      <c r="BV71" s="1" t="str">
        <f>IFERROR(VLOOKUP(AthleteTable[[#This Row],[CARD '#]],codex591[],5,FALSE),"")</f>
        <v/>
      </c>
      <c r="BW71" s="1" t="str">
        <f>IFERROR(VLOOKUP(AthleteTable[[#This Row],[CARD '#]],codex591[],4,FALSE),"")</f>
        <v/>
      </c>
      <c r="BX71" s="1">
        <f>VLOOKUP(BW71,PointsTable[],2,FALSE)</f>
        <v>0</v>
      </c>
    </row>
    <row r="72" spans="1:76" x14ac:dyDescent="0.25">
      <c r="BD72" s="52"/>
      <c r="BR72" s="52"/>
    </row>
    <row r="73" spans="1:76" x14ac:dyDescent="0.25">
      <c r="BD73" s="52"/>
      <c r="BR73" s="52"/>
    </row>
    <row r="74" spans="1:76" x14ac:dyDescent="0.25">
      <c r="BD74" s="52"/>
      <c r="BR74" s="52"/>
    </row>
    <row r="75" spans="1:76" x14ac:dyDescent="0.25">
      <c r="BD75" s="52"/>
      <c r="BR75" s="52"/>
    </row>
    <row r="76" spans="1:76" x14ac:dyDescent="0.25">
      <c r="BD76" s="52"/>
      <c r="BR76" s="52"/>
    </row>
    <row r="77" spans="1:76" x14ac:dyDescent="0.25">
      <c r="BD77" s="52"/>
      <c r="BR77" s="52"/>
    </row>
    <row r="78" spans="1:76" x14ac:dyDescent="0.25">
      <c r="BD78" s="52"/>
      <c r="BR78" s="52"/>
    </row>
    <row r="79" spans="1:76" x14ac:dyDescent="0.25">
      <c r="BD79" s="52"/>
      <c r="BR79" s="52"/>
    </row>
    <row r="80" spans="1:76" x14ac:dyDescent="0.25">
      <c r="BD80" s="52"/>
      <c r="BR80" s="52"/>
    </row>
    <row r="81" spans="56:70" x14ac:dyDescent="0.25">
      <c r="BD81" s="52"/>
      <c r="BR81" s="52"/>
    </row>
    <row r="82" spans="56:70" x14ac:dyDescent="0.25">
      <c r="BD82" s="52"/>
      <c r="BR82" s="52"/>
    </row>
    <row r="83" spans="56:70" x14ac:dyDescent="0.25">
      <c r="BD83" s="52"/>
      <c r="BR83" s="52"/>
    </row>
    <row r="84" spans="56:70" x14ac:dyDescent="0.25">
      <c r="BD84" s="52"/>
      <c r="BR84" s="52"/>
    </row>
    <row r="85" spans="56:70" x14ac:dyDescent="0.25">
      <c r="BD85" s="52"/>
      <c r="BR85" s="52"/>
    </row>
    <row r="86" spans="56:70" x14ac:dyDescent="0.25">
      <c r="BD86" s="52"/>
      <c r="BR86" s="52"/>
    </row>
    <row r="87" spans="56:70" x14ac:dyDescent="0.25">
      <c r="BD87" s="52"/>
      <c r="BR87" s="52"/>
    </row>
    <row r="88" spans="56:70" x14ac:dyDescent="0.25">
      <c r="BD88" s="52"/>
      <c r="BR88" s="52"/>
    </row>
    <row r="89" spans="56:70" x14ac:dyDescent="0.25">
      <c r="BD89" s="52"/>
      <c r="BR89" s="52"/>
    </row>
    <row r="90" spans="56:70" x14ac:dyDescent="0.25">
      <c r="BD90" s="52"/>
      <c r="BR90" s="52"/>
    </row>
    <row r="91" spans="56:70" x14ac:dyDescent="0.25">
      <c r="BD91" s="52"/>
      <c r="BR91" s="52"/>
    </row>
    <row r="92" spans="56:70" x14ac:dyDescent="0.25">
      <c r="BD92" s="52"/>
      <c r="BR92" s="52"/>
    </row>
    <row r="93" spans="56:70" x14ac:dyDescent="0.25">
      <c r="BD93" s="52"/>
      <c r="BR93" s="52"/>
    </row>
    <row r="94" spans="56:70" x14ac:dyDescent="0.25">
      <c r="BD94" s="52"/>
      <c r="BR94" s="52"/>
    </row>
    <row r="95" spans="56:70" x14ac:dyDescent="0.25">
      <c r="BD95" s="52"/>
      <c r="BR95" s="52"/>
    </row>
    <row r="96" spans="56:70" x14ac:dyDescent="0.25">
      <c r="BD96" s="52"/>
      <c r="BR96" s="52"/>
    </row>
    <row r="97" spans="56:70" x14ac:dyDescent="0.25">
      <c r="BD97" s="52"/>
      <c r="BR97" s="52"/>
    </row>
    <row r="98" spans="56:70" x14ac:dyDescent="0.25">
      <c r="BD98" s="52"/>
      <c r="BR98" s="52"/>
    </row>
    <row r="99" spans="56:70" x14ac:dyDescent="0.25">
      <c r="BD99" s="52"/>
      <c r="BR99" s="52"/>
    </row>
    <row r="100" spans="56:70" x14ac:dyDescent="0.25">
      <c r="BD100" s="52"/>
      <c r="BR100" s="52"/>
    </row>
    <row r="101" spans="56:70" x14ac:dyDescent="0.25">
      <c r="BD101" s="52"/>
      <c r="BR101" s="52"/>
    </row>
    <row r="102" spans="56:70" x14ac:dyDescent="0.25">
      <c r="BD102" s="52"/>
      <c r="BR102" s="52"/>
    </row>
    <row r="103" spans="56:70" x14ac:dyDescent="0.25">
      <c r="BD103" s="52"/>
      <c r="BR103" s="52"/>
    </row>
    <row r="104" spans="56:70" x14ac:dyDescent="0.25">
      <c r="BD104" s="52"/>
      <c r="BR104" s="52"/>
    </row>
    <row r="105" spans="56:70" x14ac:dyDescent="0.25">
      <c r="BD105" s="52"/>
      <c r="BR105" s="52"/>
    </row>
    <row r="106" spans="56:70" x14ac:dyDescent="0.25">
      <c r="BD106" s="52"/>
      <c r="BR106" s="52"/>
    </row>
    <row r="107" spans="56:70" x14ac:dyDescent="0.25">
      <c r="BD107" s="52"/>
      <c r="BR107" s="52"/>
    </row>
    <row r="108" spans="56:70" x14ac:dyDescent="0.25">
      <c r="BD108" s="52"/>
      <c r="BR108" s="52"/>
    </row>
    <row r="109" spans="56:70" x14ac:dyDescent="0.25">
      <c r="BD109" s="52"/>
      <c r="BR109" s="52"/>
    </row>
    <row r="110" spans="56:70" x14ac:dyDescent="0.25">
      <c r="BD110" s="52"/>
      <c r="BR110" s="52"/>
    </row>
    <row r="111" spans="56:70" x14ac:dyDescent="0.25">
      <c r="BD111" s="52"/>
      <c r="BR111" s="52"/>
    </row>
    <row r="112" spans="56:70" x14ac:dyDescent="0.25">
      <c r="BD112" s="52"/>
      <c r="BR112" s="52"/>
    </row>
    <row r="113" spans="56:70" x14ac:dyDescent="0.25">
      <c r="BD113" s="52"/>
      <c r="BR113" s="52"/>
    </row>
    <row r="114" spans="56:70" x14ac:dyDescent="0.25">
      <c r="BD114" s="52"/>
      <c r="BR114" s="52"/>
    </row>
    <row r="115" spans="56:70" x14ac:dyDescent="0.25">
      <c r="BD115" s="52"/>
      <c r="BR115" s="52"/>
    </row>
    <row r="116" spans="56:70" x14ac:dyDescent="0.25">
      <c r="BD116" s="52"/>
      <c r="BR116" s="52"/>
    </row>
    <row r="117" spans="56:70" x14ac:dyDescent="0.25">
      <c r="BD117" s="52"/>
      <c r="BR117" s="52"/>
    </row>
    <row r="118" spans="56:70" x14ac:dyDescent="0.25">
      <c r="BD118" s="52"/>
      <c r="BR118" s="52"/>
    </row>
    <row r="119" spans="56:70" x14ac:dyDescent="0.25">
      <c r="BD119" s="52"/>
      <c r="BR119" s="52"/>
    </row>
    <row r="120" spans="56:70" x14ac:dyDescent="0.25">
      <c r="BD120" s="52"/>
      <c r="BR120" s="52"/>
    </row>
    <row r="121" spans="56:70" x14ac:dyDescent="0.25">
      <c r="BD121" s="52"/>
      <c r="BR121" s="52"/>
    </row>
    <row r="122" spans="56:70" x14ac:dyDescent="0.25">
      <c r="BD122" s="52"/>
      <c r="BR122" s="52"/>
    </row>
    <row r="123" spans="56:70" x14ac:dyDescent="0.25">
      <c r="BD123" s="52"/>
      <c r="BR123" s="52"/>
    </row>
    <row r="124" spans="56:70" x14ac:dyDescent="0.25">
      <c r="BD124" s="52"/>
      <c r="BR124" s="52"/>
    </row>
    <row r="125" spans="56:70" x14ac:dyDescent="0.25">
      <c r="BD125" s="52"/>
      <c r="BR125" s="52"/>
    </row>
    <row r="126" spans="56:70" x14ac:dyDescent="0.25">
      <c r="BD126" s="52"/>
      <c r="BR126" s="52"/>
    </row>
    <row r="127" spans="56:70" x14ac:dyDescent="0.25">
      <c r="BD127" s="52"/>
      <c r="BR127" s="52"/>
    </row>
    <row r="128" spans="56:70" x14ac:dyDescent="0.25">
      <c r="BD128" s="52"/>
      <c r="BR128" s="52"/>
    </row>
    <row r="129" spans="56:70" x14ac:dyDescent="0.25">
      <c r="BD129" s="52"/>
      <c r="BR129" s="52"/>
    </row>
    <row r="130" spans="56:70" x14ac:dyDescent="0.25">
      <c r="BD130" s="52"/>
      <c r="BR130" s="52"/>
    </row>
    <row r="131" spans="56:70" x14ac:dyDescent="0.25">
      <c r="BD131" s="52"/>
      <c r="BR131" s="52"/>
    </row>
    <row r="132" spans="56:70" x14ac:dyDescent="0.25">
      <c r="BD132" s="52"/>
      <c r="BR132" s="52"/>
    </row>
    <row r="133" spans="56:70" x14ac:dyDescent="0.25">
      <c r="BD133" s="52"/>
      <c r="BR133" s="52"/>
    </row>
    <row r="134" spans="56:70" x14ac:dyDescent="0.25">
      <c r="BD134" s="52"/>
      <c r="BR134" s="52"/>
    </row>
    <row r="135" spans="56:70" x14ac:dyDescent="0.25">
      <c r="BD135" s="52"/>
      <c r="BR135" s="52"/>
    </row>
    <row r="136" spans="56:70" x14ac:dyDescent="0.25">
      <c r="BD136" s="52"/>
      <c r="BR136" s="52"/>
    </row>
    <row r="137" spans="56:70" x14ac:dyDescent="0.25">
      <c r="BD137" s="52"/>
      <c r="BR137" s="52"/>
    </row>
    <row r="138" spans="56:70" x14ac:dyDescent="0.25">
      <c r="BD138" s="52"/>
      <c r="BR138" s="52"/>
    </row>
  </sheetData>
  <mergeCells count="31">
    <mergeCell ref="BV2:BX2"/>
    <mergeCell ref="BS2:BU2"/>
    <mergeCell ref="BD2:BF2"/>
    <mergeCell ref="BP2:BR2"/>
    <mergeCell ref="H2:J2"/>
    <mergeCell ref="K2:M2"/>
    <mergeCell ref="N2:P2"/>
    <mergeCell ref="BM2:BO2"/>
    <mergeCell ref="BG2:BI2"/>
    <mergeCell ref="Q2:S2"/>
    <mergeCell ref="Z2:AB2"/>
    <mergeCell ref="T2:V2"/>
    <mergeCell ref="AC2:AE2"/>
    <mergeCell ref="W2:Y2"/>
    <mergeCell ref="AO2:AQ2"/>
    <mergeCell ref="BA1:BR1"/>
    <mergeCell ref="BS1:BX1"/>
    <mergeCell ref="B1:F1"/>
    <mergeCell ref="BJ2:BL2"/>
    <mergeCell ref="BA2:BC2"/>
    <mergeCell ref="AF2:AH2"/>
    <mergeCell ref="AX2:AZ2"/>
    <mergeCell ref="AI2:AK2"/>
    <mergeCell ref="AL2:AN2"/>
    <mergeCell ref="AR2:AT2"/>
    <mergeCell ref="AU2:AW2"/>
    <mergeCell ref="H1:M1"/>
    <mergeCell ref="N1:Y1"/>
    <mergeCell ref="Z1:AN1"/>
    <mergeCell ref="AO1:AZ1"/>
    <mergeCell ref="C2:F2"/>
  </mergeCells>
  <conditionalFormatting sqref="H5:BX71">
    <cfRule type="cellIs" dxfId="0" priority="1" operator="equal">
      <formula>0</formula>
    </cfRule>
  </conditionalFormatting>
  <pageMargins left="0.7" right="0.7" top="0.75" bottom="0.75" header="0.3" footer="0.3"/>
  <pageSetup orientation="portrait" r:id="rId1"/>
  <drawing r:id="rId2"/>
  <tableParts count="1">
    <tablePart r:id="rId3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22"/>
  <sheetViews>
    <sheetView workbookViewId="0">
      <selection activeCell="V3" sqref="V3"/>
    </sheetView>
  </sheetViews>
  <sheetFormatPr defaultRowHeight="15" x14ac:dyDescent="0.25"/>
  <cols>
    <col min="1" max="1" width="20.28515625" bestFit="1" customWidth="1"/>
    <col min="2" max="2" width="3.85546875" customWidth="1"/>
    <col min="3" max="3" width="8.5703125" bestFit="1" customWidth="1"/>
    <col min="4" max="4" width="24.5703125" bestFit="1" customWidth="1"/>
    <col min="5" max="5" width="5" bestFit="1" customWidth="1"/>
    <col min="6" max="6" width="7" bestFit="1" customWidth="1"/>
    <col min="7" max="8" width="7.5703125" bestFit="1" customWidth="1"/>
    <col min="9" max="9" width="10.28515625" bestFit="1" customWidth="1"/>
    <col min="10" max="10" width="6" customWidth="1"/>
    <col min="11" max="12" width="9.5703125" style="3" customWidth="1"/>
    <col min="21" max="21" width="11" style="3" customWidth="1"/>
    <col min="22" max="23" width="12.140625" style="3" customWidth="1"/>
    <col min="24" max="24" width="12.140625" style="11" customWidth="1"/>
    <col min="25" max="25" width="15" style="3" customWidth="1"/>
  </cols>
  <sheetData>
    <row r="1" spans="1:25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s="3" t="s">
        <v>10</v>
      </c>
      <c r="U1" s="3" t="s">
        <v>1006</v>
      </c>
      <c r="V1" s="3" t="s">
        <v>1007</v>
      </c>
      <c r="W1" s="3" t="s">
        <v>1011</v>
      </c>
      <c r="X1" s="11" t="s">
        <v>1008</v>
      </c>
      <c r="Y1" s="11" t="s">
        <v>1009</v>
      </c>
    </row>
    <row r="2" spans="1:25" x14ac:dyDescent="0.25">
      <c r="A2">
        <v>1</v>
      </c>
      <c r="B2">
        <v>3</v>
      </c>
      <c r="C2">
        <v>104097</v>
      </c>
      <c r="D2" t="s">
        <v>17</v>
      </c>
      <c r="E2">
        <v>1994</v>
      </c>
      <c r="F2" t="s">
        <v>15</v>
      </c>
      <c r="G2">
        <v>56.39</v>
      </c>
      <c r="H2">
        <v>55.11</v>
      </c>
      <c r="I2" t="s">
        <v>1097</v>
      </c>
      <c r="K2" s="3">
        <v>27.39</v>
      </c>
      <c r="U2" s="3">
        <f>C2</f>
        <v>104097</v>
      </c>
      <c r="V2" s="3">
        <f>IF(A2&gt;0,IFERROR(VLOOKUP(C2,AthleteTable[],1,FALSE),0),0)</f>
        <v>0</v>
      </c>
      <c r="W2" s="3">
        <f>IFERROR(IF(Y2&gt;0,IF(Y1=#REF!,IF(V1&gt;0,IF(#REF!&gt;0,1,0),0),0),0),0)</f>
        <v>0</v>
      </c>
      <c r="X2" s="11">
        <f>IF(A2&gt;0,IF(V2&lt;&gt;0,IF(OR(codex511[[#This Row],[1]]&gt;Y1,Y1="1"),(X1+1+codex511[[#This Row],[T]]),X1+codex511[[#This Row],[T]]),X1+codex511[[#This Row],[T]]),0)</f>
        <v>0</v>
      </c>
      <c r="Y2" s="3">
        <f t="shared" ref="Y2:Y65" si="0">IF(A2&gt;0,A2,0)</f>
        <v>1</v>
      </c>
    </row>
    <row r="3" spans="1:25" x14ac:dyDescent="0.25">
      <c r="A3">
        <v>2</v>
      </c>
      <c r="B3">
        <v>5</v>
      </c>
      <c r="C3">
        <v>104026</v>
      </c>
      <c r="D3" t="s">
        <v>255</v>
      </c>
      <c r="E3">
        <v>1993</v>
      </c>
      <c r="F3" t="s">
        <v>15</v>
      </c>
      <c r="G3">
        <v>56.48</v>
      </c>
      <c r="H3">
        <v>55.22</v>
      </c>
      <c r="I3" t="s">
        <v>1098</v>
      </c>
      <c r="J3">
        <v>0.2</v>
      </c>
      <c r="K3" s="3">
        <v>28.68</v>
      </c>
      <c r="U3" s="3">
        <f t="shared" ref="U3:U66" si="1">C3</f>
        <v>104026</v>
      </c>
      <c r="V3" s="3">
        <f>IF(A3&gt;0,IFERROR(VLOOKUP(C3,AthleteTable[],1,FALSE),0),0)</f>
        <v>0</v>
      </c>
      <c r="W3" s="3">
        <f t="shared" ref="W3:W4" si="2">IFERROR(IF(Y3&gt;0,IF(Y2=Y1,IF(V2&gt;0,IF(V1&gt;0,1,0),0),0),0),0)</f>
        <v>0</v>
      </c>
      <c r="X3" s="11">
        <f>IF(A3&gt;0,IF(V3&lt;&gt;0,IF(OR(codex511[[#This Row],[1]]&gt;Y2,Y2="1"),(X2+1+codex511[[#This Row],[T]]),X2+codex511[[#This Row],[T]]),X2+codex511[[#This Row],[T]]),0)</f>
        <v>0</v>
      </c>
      <c r="Y3" s="3">
        <f t="shared" si="0"/>
        <v>2</v>
      </c>
    </row>
    <row r="4" spans="1:25" x14ac:dyDescent="0.25">
      <c r="A4">
        <v>3</v>
      </c>
      <c r="B4">
        <v>14</v>
      </c>
      <c r="C4">
        <v>104529</v>
      </c>
      <c r="D4" t="s">
        <v>126</v>
      </c>
      <c r="E4">
        <v>1997</v>
      </c>
      <c r="F4" t="s">
        <v>15</v>
      </c>
      <c r="G4">
        <v>59.01</v>
      </c>
      <c r="H4">
        <v>54.73</v>
      </c>
      <c r="I4" t="s">
        <v>1099</v>
      </c>
      <c r="J4">
        <v>2.2400000000000002</v>
      </c>
      <c r="K4" s="3">
        <v>41.85</v>
      </c>
      <c r="U4" s="3">
        <f t="shared" si="1"/>
        <v>104529</v>
      </c>
      <c r="V4" s="3">
        <f>IF(A4&gt;0,IFERROR(VLOOKUP(C4,AthleteTable[],1,FALSE),0),0)</f>
        <v>0</v>
      </c>
      <c r="W4" s="3">
        <f t="shared" si="2"/>
        <v>0</v>
      </c>
      <c r="X4" s="11">
        <f>IF(A4&gt;0,IF(V4&lt;&gt;0,IF(OR(codex511[[#This Row],[1]]&gt;Y3,Y3="1"),(X3+1+codex511[[#This Row],[T]]),X3+codex511[[#This Row],[T]]),X3+codex511[[#This Row],[T]]),0)</f>
        <v>0</v>
      </c>
      <c r="Y4" s="3">
        <f t="shared" si="0"/>
        <v>3</v>
      </c>
    </row>
    <row r="5" spans="1:25" x14ac:dyDescent="0.25">
      <c r="A5">
        <v>4</v>
      </c>
      <c r="B5">
        <v>6</v>
      </c>
      <c r="C5">
        <v>104468</v>
      </c>
      <c r="D5" t="s">
        <v>166</v>
      </c>
      <c r="E5">
        <v>1997</v>
      </c>
      <c r="F5" t="s">
        <v>15</v>
      </c>
      <c r="G5">
        <v>57.51</v>
      </c>
      <c r="H5">
        <v>56.31</v>
      </c>
      <c r="I5" t="s">
        <v>1100</v>
      </c>
      <c r="J5">
        <v>2.3199999999999998</v>
      </c>
      <c r="K5" s="3">
        <v>42.37</v>
      </c>
      <c r="U5" s="3">
        <f t="shared" si="1"/>
        <v>104468</v>
      </c>
      <c r="V5" s="3">
        <f>IF(A5&gt;0,IFERROR(VLOOKUP(C5,AthleteTable[],1,FALSE),0),0)</f>
        <v>104468</v>
      </c>
      <c r="W5" s="3">
        <f>IFERROR(IF(Y5&gt;0,IF(Y4=Y3,IF(V4&gt;0,IF(V3&gt;0,1,0),0),0),0),0)</f>
        <v>0</v>
      </c>
      <c r="X5" s="11">
        <f>IF(A5&gt;0,IF(V5&lt;&gt;0,IF(OR(codex511[[#This Row],[1]]&gt;Y4,Y4="1"),(X4+1+codex511[[#This Row],[T]]),X4+codex511[[#This Row],[T]]),X4+codex511[[#This Row],[T]]),0)</f>
        <v>1</v>
      </c>
      <c r="Y5" s="3">
        <f t="shared" si="0"/>
        <v>4</v>
      </c>
    </row>
    <row r="6" spans="1:25" x14ac:dyDescent="0.25">
      <c r="A6">
        <v>5</v>
      </c>
      <c r="B6">
        <v>12</v>
      </c>
      <c r="C6">
        <v>104525</v>
      </c>
      <c r="D6" t="s">
        <v>53</v>
      </c>
      <c r="E6">
        <v>1997</v>
      </c>
      <c r="F6" t="s">
        <v>15</v>
      </c>
      <c r="G6">
        <v>58.58</v>
      </c>
      <c r="H6">
        <v>55.27</v>
      </c>
      <c r="I6" t="s">
        <v>1101</v>
      </c>
      <c r="J6">
        <v>2.35</v>
      </c>
      <c r="K6" s="3">
        <v>42.56</v>
      </c>
      <c r="U6" s="3">
        <f t="shared" si="1"/>
        <v>104525</v>
      </c>
      <c r="V6" s="3">
        <f>IF(A6&gt;0,IFERROR(VLOOKUP(C6,AthleteTable[],1,FALSE),0),0)</f>
        <v>0</v>
      </c>
      <c r="W6" s="3">
        <f t="shared" ref="W6:W69" si="3">IFERROR(IF(Y6&gt;0,IF(Y5=Y4,IF(V5&gt;0,IF(V4&gt;0,1,0),0),0),0),0)</f>
        <v>0</v>
      </c>
      <c r="X6" s="11">
        <f>IF(A6&gt;0,IF(V6&lt;&gt;0,IF(OR(codex511[[#This Row],[1]]&gt;Y5,Y5="1"),(X5+1+codex511[[#This Row],[T]]),X5+codex511[[#This Row],[T]]),X5+codex511[[#This Row],[T]]),0)</f>
        <v>1</v>
      </c>
      <c r="Y6" s="3">
        <f t="shared" si="0"/>
        <v>5</v>
      </c>
    </row>
    <row r="7" spans="1:25" x14ac:dyDescent="0.25">
      <c r="A7">
        <v>6</v>
      </c>
      <c r="B7">
        <v>7</v>
      </c>
      <c r="C7">
        <v>104133</v>
      </c>
      <c r="D7" t="s">
        <v>23</v>
      </c>
      <c r="E7">
        <v>1994</v>
      </c>
      <c r="F7" t="s">
        <v>15</v>
      </c>
      <c r="G7">
        <v>57.61</v>
      </c>
      <c r="H7">
        <v>57.39</v>
      </c>
      <c r="I7" t="s">
        <v>1102</v>
      </c>
      <c r="J7">
        <v>3.5</v>
      </c>
      <c r="K7" s="3">
        <v>49.99</v>
      </c>
      <c r="U7" s="3">
        <f t="shared" si="1"/>
        <v>104133</v>
      </c>
      <c r="V7" s="3">
        <f>IF(A7&gt;0,IFERROR(VLOOKUP(C7,AthleteTable[],1,FALSE),0),0)</f>
        <v>104133</v>
      </c>
      <c r="W7" s="3">
        <f t="shared" si="3"/>
        <v>0</v>
      </c>
      <c r="X7" s="11">
        <f>IF(A7&gt;0,IF(V7&lt;&gt;0,IF(OR(codex511[[#This Row],[1]]&gt;Y6,Y6="1"),(X6+1+codex511[[#This Row],[T]]),X6+codex511[[#This Row],[T]]),X6+codex511[[#This Row],[T]]),0)</f>
        <v>2</v>
      </c>
      <c r="Y7" s="3">
        <f t="shared" si="0"/>
        <v>6</v>
      </c>
    </row>
    <row r="8" spans="1:25" x14ac:dyDescent="0.25">
      <c r="A8">
        <v>7</v>
      </c>
      <c r="B8">
        <v>2</v>
      </c>
      <c r="C8">
        <v>104354</v>
      </c>
      <c r="D8" t="s">
        <v>35</v>
      </c>
      <c r="E8">
        <v>1996</v>
      </c>
      <c r="F8" t="s">
        <v>15</v>
      </c>
      <c r="G8">
        <v>58.52</v>
      </c>
      <c r="H8">
        <v>56.7</v>
      </c>
      <c r="I8" t="s">
        <v>1103</v>
      </c>
      <c r="J8">
        <v>3.72</v>
      </c>
      <c r="K8" s="3">
        <v>51.41</v>
      </c>
      <c r="U8" s="3">
        <f t="shared" si="1"/>
        <v>104354</v>
      </c>
      <c r="V8" s="3">
        <f>IF(A8&gt;0,IFERROR(VLOOKUP(C8,AthleteTable[],1,FALSE),0),0)</f>
        <v>104354</v>
      </c>
      <c r="W8" s="3">
        <f t="shared" si="3"/>
        <v>0</v>
      </c>
      <c r="X8" s="11">
        <f>IF(A8&gt;0,IF(V8&lt;&gt;0,IF(OR(codex511[[#This Row],[1]]&gt;Y7,Y7="1"),(X7+1+codex511[[#This Row],[T]]),X7+codex511[[#This Row],[T]]),X7+codex511[[#This Row],[T]]),0)</f>
        <v>3</v>
      </c>
      <c r="Y8" s="3">
        <f t="shared" si="0"/>
        <v>7</v>
      </c>
    </row>
    <row r="9" spans="1:25" x14ac:dyDescent="0.25">
      <c r="A9">
        <v>8</v>
      </c>
      <c r="B9">
        <v>10</v>
      </c>
      <c r="C9">
        <v>104539</v>
      </c>
      <c r="D9" t="s">
        <v>37</v>
      </c>
      <c r="E9">
        <v>1997</v>
      </c>
      <c r="F9" t="s">
        <v>15</v>
      </c>
      <c r="G9" t="s">
        <v>1104</v>
      </c>
      <c r="H9">
        <v>55.4</v>
      </c>
      <c r="I9" t="s">
        <v>1105</v>
      </c>
      <c r="J9">
        <v>4.04</v>
      </c>
      <c r="K9" s="3">
        <v>53.48</v>
      </c>
      <c r="U9" s="3">
        <f t="shared" si="1"/>
        <v>104539</v>
      </c>
      <c r="V9" s="3">
        <f>IF(A9&gt;0,IFERROR(VLOOKUP(C9,AthleteTable[],1,FALSE),0),0)</f>
        <v>0</v>
      </c>
      <c r="W9" s="3">
        <f t="shared" si="3"/>
        <v>0</v>
      </c>
      <c r="X9" s="11">
        <f>IF(A9&gt;0,IF(V9&lt;&gt;0,IF(OR(codex511[[#This Row],[1]]&gt;Y8,Y8="1"),(X8+1+codex511[[#This Row],[T]]),X8+codex511[[#This Row],[T]]),X8+codex511[[#This Row],[T]]),0)</f>
        <v>3</v>
      </c>
      <c r="Y9" s="3">
        <f t="shared" si="0"/>
        <v>8</v>
      </c>
    </row>
    <row r="10" spans="1:25" x14ac:dyDescent="0.25">
      <c r="A10">
        <v>9</v>
      </c>
      <c r="B10">
        <v>17</v>
      </c>
      <c r="C10">
        <v>104282</v>
      </c>
      <c r="D10" t="s">
        <v>43</v>
      </c>
      <c r="E10">
        <v>1995</v>
      </c>
      <c r="F10" t="s">
        <v>15</v>
      </c>
      <c r="G10" t="s">
        <v>1106</v>
      </c>
      <c r="H10">
        <v>52.52</v>
      </c>
      <c r="I10" t="s">
        <v>1107</v>
      </c>
      <c r="J10">
        <v>4.57</v>
      </c>
      <c r="K10" s="3">
        <v>56.9</v>
      </c>
      <c r="U10" s="3">
        <f t="shared" si="1"/>
        <v>104282</v>
      </c>
      <c r="V10" s="3">
        <f>IF(A10&gt;0,IFERROR(VLOOKUP(C10,AthleteTable[],1,FALSE),0),0)</f>
        <v>0</v>
      </c>
      <c r="W10" s="3">
        <f t="shared" si="3"/>
        <v>0</v>
      </c>
      <c r="X10" s="11">
        <f>IF(A10&gt;0,IF(V10&lt;&gt;0,IF(OR(codex511[[#This Row],[1]]&gt;Y9,Y9="1"),(X9+1+codex511[[#This Row],[T]]),X9+codex511[[#This Row],[T]]),X9+codex511[[#This Row],[T]]),0)</f>
        <v>3</v>
      </c>
      <c r="Y10" s="3">
        <f t="shared" si="0"/>
        <v>9</v>
      </c>
    </row>
    <row r="11" spans="1:25" x14ac:dyDescent="0.25">
      <c r="A11">
        <v>10</v>
      </c>
      <c r="B11">
        <v>16</v>
      </c>
      <c r="C11">
        <v>104534</v>
      </c>
      <c r="D11" t="s">
        <v>45</v>
      </c>
      <c r="E11">
        <v>1997</v>
      </c>
      <c r="F11" t="s">
        <v>15</v>
      </c>
      <c r="G11">
        <v>59.93</v>
      </c>
      <c r="H11">
        <v>57.35</v>
      </c>
      <c r="I11" t="s">
        <v>1108</v>
      </c>
      <c r="J11">
        <v>5.78</v>
      </c>
      <c r="K11" s="3">
        <v>64.709999999999994</v>
      </c>
      <c r="U11" s="3">
        <f t="shared" si="1"/>
        <v>104534</v>
      </c>
      <c r="V11" s="3">
        <f>IF(A11&gt;0,IFERROR(VLOOKUP(C11,AthleteTable[],1,FALSE),0),0)</f>
        <v>0</v>
      </c>
      <c r="W11" s="3">
        <f t="shared" si="3"/>
        <v>0</v>
      </c>
      <c r="X11" s="11">
        <f>IF(A11&gt;0,IF(V11&lt;&gt;0,IF(OR(codex511[[#This Row],[1]]&gt;Y10,Y10="1"),(X10+1+codex511[[#This Row],[T]]),X10+codex511[[#This Row],[T]]),X10+codex511[[#This Row],[T]]),0)</f>
        <v>3</v>
      </c>
      <c r="Y11" s="3">
        <f t="shared" si="0"/>
        <v>10</v>
      </c>
    </row>
    <row r="12" spans="1:25" x14ac:dyDescent="0.25">
      <c r="A12">
        <v>11</v>
      </c>
      <c r="B12">
        <v>44</v>
      </c>
      <c r="C12">
        <v>750107</v>
      </c>
      <c r="D12" t="s">
        <v>76</v>
      </c>
      <c r="E12">
        <v>1998</v>
      </c>
      <c r="F12" t="s">
        <v>77</v>
      </c>
      <c r="G12" t="s">
        <v>1109</v>
      </c>
      <c r="H12">
        <v>54.81</v>
      </c>
      <c r="I12" t="s">
        <v>1110</v>
      </c>
      <c r="J12">
        <v>6.5</v>
      </c>
      <c r="K12" s="3">
        <v>69.36</v>
      </c>
      <c r="U12" s="3">
        <f t="shared" si="1"/>
        <v>750107</v>
      </c>
      <c r="V12" s="3">
        <f>IF(A12&gt;0,IFERROR(VLOOKUP(C12,AthleteTable[],1,FALSE),0),0)</f>
        <v>750107</v>
      </c>
      <c r="W12" s="3">
        <f t="shared" si="3"/>
        <v>0</v>
      </c>
      <c r="X12" s="11">
        <f>IF(A12&gt;0,IF(V12&lt;&gt;0,IF(OR(codex511[[#This Row],[1]]&gt;Y11,Y11="1"),(X11+1+codex511[[#This Row],[T]]),X11+codex511[[#This Row],[T]]),X11+codex511[[#This Row],[T]]),0)</f>
        <v>4</v>
      </c>
      <c r="Y12" s="3">
        <f t="shared" si="0"/>
        <v>11</v>
      </c>
    </row>
    <row r="13" spans="1:25" x14ac:dyDescent="0.25">
      <c r="A13">
        <v>12</v>
      </c>
      <c r="B13">
        <v>33</v>
      </c>
      <c r="C13">
        <v>104586</v>
      </c>
      <c r="D13" t="s">
        <v>116</v>
      </c>
      <c r="E13">
        <v>1998</v>
      </c>
      <c r="F13" t="s">
        <v>15</v>
      </c>
      <c r="G13" t="s">
        <v>1111</v>
      </c>
      <c r="H13">
        <v>54.75</v>
      </c>
      <c r="I13" t="s">
        <v>1112</v>
      </c>
      <c r="J13">
        <v>6.75</v>
      </c>
      <c r="K13" s="3">
        <v>70.98</v>
      </c>
      <c r="U13" s="3">
        <f t="shared" si="1"/>
        <v>104586</v>
      </c>
      <c r="V13" s="3">
        <f>IF(A13&gt;0,IFERROR(VLOOKUP(C13,AthleteTable[],1,FALSE),0),0)</f>
        <v>104586</v>
      </c>
      <c r="W13" s="3">
        <f t="shared" si="3"/>
        <v>0</v>
      </c>
      <c r="X13" s="11">
        <f>IF(A13&gt;0,IF(V13&lt;&gt;0,IF(OR(codex511[[#This Row],[1]]&gt;Y12,Y12="1"),(X12+1+codex511[[#This Row],[T]]),X12+codex511[[#This Row],[T]]),X12+codex511[[#This Row],[T]]),0)</f>
        <v>5</v>
      </c>
      <c r="Y13" s="3">
        <f t="shared" si="0"/>
        <v>12</v>
      </c>
    </row>
    <row r="14" spans="1:25" x14ac:dyDescent="0.25">
      <c r="A14">
        <v>12</v>
      </c>
      <c r="B14">
        <v>19</v>
      </c>
      <c r="C14">
        <v>104462</v>
      </c>
      <c r="D14" t="s">
        <v>47</v>
      </c>
      <c r="E14">
        <v>1997</v>
      </c>
      <c r="F14" t="s">
        <v>15</v>
      </c>
      <c r="G14" t="s">
        <v>1113</v>
      </c>
      <c r="H14">
        <v>57.46</v>
      </c>
      <c r="I14" t="s">
        <v>1112</v>
      </c>
      <c r="J14">
        <v>6.75</v>
      </c>
      <c r="K14" s="3">
        <v>70.98</v>
      </c>
      <c r="U14" s="3">
        <f t="shared" si="1"/>
        <v>104462</v>
      </c>
      <c r="V14" s="3">
        <f>IF(A14&gt;0,IFERROR(VLOOKUP(C14,AthleteTable[],1,FALSE),0),0)</f>
        <v>104462</v>
      </c>
      <c r="W14" s="3">
        <f t="shared" si="3"/>
        <v>0</v>
      </c>
      <c r="X14" s="11">
        <f>IF(A14&gt;0,IF(V14&lt;&gt;0,IF(OR(codex511[[#This Row],[1]]&gt;Y13,Y13="1"),(X13+1+codex511[[#This Row],[T]]),X13+codex511[[#This Row],[T]]),X13+codex511[[#This Row],[T]]),0)</f>
        <v>5</v>
      </c>
      <c r="Y14" s="3">
        <f t="shared" si="0"/>
        <v>12</v>
      </c>
    </row>
    <row r="15" spans="1:25" x14ac:dyDescent="0.25">
      <c r="A15">
        <v>14</v>
      </c>
      <c r="B15">
        <v>23</v>
      </c>
      <c r="C15">
        <v>104590</v>
      </c>
      <c r="D15" t="s">
        <v>51</v>
      </c>
      <c r="E15">
        <v>1998</v>
      </c>
      <c r="F15" t="s">
        <v>15</v>
      </c>
      <c r="G15" t="s">
        <v>1114</v>
      </c>
      <c r="H15">
        <v>57.47</v>
      </c>
      <c r="I15" t="s">
        <v>1115</v>
      </c>
      <c r="J15">
        <v>6.86</v>
      </c>
      <c r="K15" s="3">
        <v>71.69</v>
      </c>
      <c r="U15" s="3">
        <f t="shared" si="1"/>
        <v>104590</v>
      </c>
      <c r="V15" s="3">
        <f>IF(A15&gt;0,IFERROR(VLOOKUP(C15,AthleteTable[],1,FALSE),0),0)</f>
        <v>104590</v>
      </c>
      <c r="W15" s="3">
        <f t="shared" si="3"/>
        <v>1</v>
      </c>
      <c r="X15" s="11">
        <f>IF(A15&gt;0,IF(V15&lt;&gt;0,IF(OR(codex511[[#This Row],[1]]&gt;Y14,Y14="1"),(X14+1+codex511[[#This Row],[T]]),X14+codex511[[#This Row],[T]]),X14+codex511[[#This Row],[T]]),0)</f>
        <v>7</v>
      </c>
      <c r="Y15" s="3">
        <f t="shared" si="0"/>
        <v>14</v>
      </c>
    </row>
    <row r="16" spans="1:25" x14ac:dyDescent="0.25">
      <c r="A16">
        <v>15</v>
      </c>
      <c r="B16">
        <v>29</v>
      </c>
      <c r="C16">
        <v>104582</v>
      </c>
      <c r="D16" t="s">
        <v>63</v>
      </c>
      <c r="E16">
        <v>1998</v>
      </c>
      <c r="F16" t="s">
        <v>15</v>
      </c>
      <c r="G16" t="s">
        <v>1116</v>
      </c>
      <c r="H16">
        <v>57.07</v>
      </c>
      <c r="I16" t="s">
        <v>1117</v>
      </c>
      <c r="J16">
        <v>7.09</v>
      </c>
      <c r="K16" s="3">
        <v>73.17</v>
      </c>
      <c r="U16" s="3">
        <f t="shared" si="1"/>
        <v>104582</v>
      </c>
      <c r="V16" s="3">
        <f>IF(A16&gt;0,IFERROR(VLOOKUP(C16,AthleteTable[],1,FALSE),0),0)</f>
        <v>104582</v>
      </c>
      <c r="W16" s="3">
        <f t="shared" si="3"/>
        <v>0</v>
      </c>
      <c r="X16" s="11">
        <f>IF(A16&gt;0,IF(V16&lt;&gt;0,IF(OR(codex511[[#This Row],[1]]&gt;Y15,Y15="1"),(X15+1+codex511[[#This Row],[T]]),X15+codex511[[#This Row],[T]]),X15+codex511[[#This Row],[T]]),0)</f>
        <v>8</v>
      </c>
      <c r="Y16" s="3">
        <f t="shared" si="0"/>
        <v>15</v>
      </c>
    </row>
    <row r="17" spans="1:25" x14ac:dyDescent="0.25">
      <c r="A17">
        <v>15</v>
      </c>
      <c r="B17">
        <v>26</v>
      </c>
      <c r="C17">
        <v>104581</v>
      </c>
      <c r="D17" t="s">
        <v>59</v>
      </c>
      <c r="E17">
        <v>1998</v>
      </c>
      <c r="F17" t="s">
        <v>15</v>
      </c>
      <c r="G17" t="s">
        <v>1118</v>
      </c>
      <c r="H17">
        <v>55.64</v>
      </c>
      <c r="I17" t="s">
        <v>1117</v>
      </c>
      <c r="J17">
        <v>7.09</v>
      </c>
      <c r="K17" s="3">
        <v>73.17</v>
      </c>
      <c r="U17" s="3">
        <f t="shared" si="1"/>
        <v>104581</v>
      </c>
      <c r="V17" s="3">
        <f>IF(A17&gt;0,IFERROR(VLOOKUP(C17,AthleteTable[],1,FALSE),0),0)</f>
        <v>104581</v>
      </c>
      <c r="W17" s="3">
        <f t="shared" si="3"/>
        <v>0</v>
      </c>
      <c r="X17" s="11">
        <f>IF(A17&gt;0,IF(V17&lt;&gt;0,IF(OR(codex511[[#This Row],[1]]&gt;Y16,Y16="1"),(X16+1+codex511[[#This Row],[T]]),X16+codex511[[#This Row],[T]]),X16+codex511[[#This Row],[T]]),0)</f>
        <v>8</v>
      </c>
      <c r="Y17" s="3">
        <f t="shared" si="0"/>
        <v>15</v>
      </c>
    </row>
    <row r="18" spans="1:25" x14ac:dyDescent="0.25">
      <c r="A18">
        <v>17</v>
      </c>
      <c r="B18">
        <v>43</v>
      </c>
      <c r="C18">
        <v>104532</v>
      </c>
      <c r="D18" t="s">
        <v>217</v>
      </c>
      <c r="E18">
        <v>1997</v>
      </c>
      <c r="F18" t="s">
        <v>15</v>
      </c>
      <c r="G18" t="s">
        <v>158</v>
      </c>
      <c r="H18">
        <v>56.08</v>
      </c>
      <c r="I18" t="s">
        <v>1119</v>
      </c>
      <c r="J18">
        <v>7.15</v>
      </c>
      <c r="K18" s="3">
        <v>73.56</v>
      </c>
      <c r="U18" s="3">
        <f t="shared" si="1"/>
        <v>104532</v>
      </c>
      <c r="V18" s="3">
        <f>IF(A18&gt;0,IFERROR(VLOOKUP(C18,AthleteTable[],1,FALSE),0),0)</f>
        <v>0</v>
      </c>
      <c r="W18" s="3">
        <f t="shared" si="3"/>
        <v>1</v>
      </c>
      <c r="X18" s="11">
        <f>IF(A18&gt;0,IF(V18&lt;&gt;0,IF(OR(codex511[[#This Row],[1]]&gt;Y17,Y17="1"),(X17+1+codex511[[#This Row],[T]]),X17+codex511[[#This Row],[T]]),X17+codex511[[#This Row],[T]]),0)</f>
        <v>9</v>
      </c>
      <c r="Y18" s="3">
        <f t="shared" si="0"/>
        <v>17</v>
      </c>
    </row>
    <row r="19" spans="1:25" x14ac:dyDescent="0.25">
      <c r="A19">
        <v>18</v>
      </c>
      <c r="B19">
        <v>45</v>
      </c>
      <c r="C19">
        <v>104612</v>
      </c>
      <c r="D19" t="s">
        <v>232</v>
      </c>
      <c r="E19">
        <v>1998</v>
      </c>
      <c r="F19" t="s">
        <v>15</v>
      </c>
      <c r="G19" t="s">
        <v>1120</v>
      </c>
      <c r="H19">
        <v>56.21</v>
      </c>
      <c r="I19" t="s">
        <v>1121</v>
      </c>
      <c r="J19">
        <v>7.26</v>
      </c>
      <c r="K19" s="3">
        <v>74.27</v>
      </c>
      <c r="U19" s="3">
        <f t="shared" si="1"/>
        <v>104612</v>
      </c>
      <c r="V19" s="3">
        <f>IF(A19&gt;0,IFERROR(VLOOKUP(C19,AthleteTable[],1,FALSE),0),0)</f>
        <v>0</v>
      </c>
      <c r="W19" s="3">
        <f t="shared" si="3"/>
        <v>0</v>
      </c>
      <c r="X19" s="11">
        <f>IF(A19&gt;0,IF(V19&lt;&gt;0,IF(OR(codex511[[#This Row],[1]]&gt;Y18,Y18="1"),(X18+1+codex511[[#This Row],[T]]),X18+codex511[[#This Row],[T]]),X18+codex511[[#This Row],[T]]),0)</f>
        <v>9</v>
      </c>
      <c r="Y19" s="3">
        <f t="shared" si="0"/>
        <v>18</v>
      </c>
    </row>
    <row r="20" spans="1:25" x14ac:dyDescent="0.25">
      <c r="A20">
        <v>19</v>
      </c>
      <c r="B20">
        <v>28</v>
      </c>
      <c r="C20">
        <v>104459</v>
      </c>
      <c r="D20" t="s">
        <v>68</v>
      </c>
      <c r="E20">
        <v>1997</v>
      </c>
      <c r="F20" t="s">
        <v>15</v>
      </c>
      <c r="G20" t="s">
        <v>1122</v>
      </c>
      <c r="H20">
        <v>57.28</v>
      </c>
      <c r="I20" t="s">
        <v>1123</v>
      </c>
      <c r="J20">
        <v>7.48</v>
      </c>
      <c r="K20" s="3">
        <v>75.69</v>
      </c>
      <c r="U20" s="3">
        <f t="shared" si="1"/>
        <v>104459</v>
      </c>
      <c r="V20" s="3">
        <f>IF(A20&gt;0,IFERROR(VLOOKUP(C20,AthleteTable[],1,FALSE),0),0)</f>
        <v>104459</v>
      </c>
      <c r="W20" s="3">
        <f t="shared" si="3"/>
        <v>0</v>
      </c>
      <c r="X20" s="11">
        <f>IF(A20&gt;0,IF(V20&lt;&gt;0,IF(OR(codex511[[#This Row],[1]]&gt;Y19,Y19="1"),(X19+1+codex511[[#This Row],[T]]),X19+codex511[[#This Row],[T]]),X19+codex511[[#This Row],[T]]),0)</f>
        <v>10</v>
      </c>
      <c r="Y20" s="3">
        <f t="shared" si="0"/>
        <v>19</v>
      </c>
    </row>
    <row r="21" spans="1:25" x14ac:dyDescent="0.25">
      <c r="A21">
        <v>20</v>
      </c>
      <c r="B21">
        <v>24</v>
      </c>
      <c r="C21">
        <v>6531468</v>
      </c>
      <c r="D21" t="s">
        <v>1061</v>
      </c>
      <c r="E21">
        <v>1996</v>
      </c>
      <c r="F21" t="s">
        <v>113</v>
      </c>
      <c r="G21" t="s">
        <v>1124</v>
      </c>
      <c r="H21">
        <v>57.74</v>
      </c>
      <c r="I21" t="s">
        <v>1125</v>
      </c>
      <c r="J21">
        <v>8.24</v>
      </c>
      <c r="K21" s="3">
        <v>80.599999999999994</v>
      </c>
      <c r="U21" s="3">
        <f t="shared" si="1"/>
        <v>6531468</v>
      </c>
      <c r="V21" s="3">
        <f>IF(A21&gt;0,IFERROR(VLOOKUP(C21,AthleteTable[],1,FALSE),0),0)</f>
        <v>0</v>
      </c>
      <c r="W21" s="3">
        <f t="shared" si="3"/>
        <v>0</v>
      </c>
      <c r="X21" s="11">
        <f>IF(A21&gt;0,IF(V21&lt;&gt;0,IF(OR(codex511[[#This Row],[1]]&gt;Y20,Y20="1"),(X20+1+codex511[[#This Row],[T]]),X20+codex511[[#This Row],[T]]),X20+codex511[[#This Row],[T]]),0)</f>
        <v>10</v>
      </c>
      <c r="Y21" s="3">
        <f t="shared" si="0"/>
        <v>20</v>
      </c>
    </row>
    <row r="22" spans="1:25" x14ac:dyDescent="0.25">
      <c r="A22">
        <v>21</v>
      </c>
      <c r="B22">
        <v>46</v>
      </c>
      <c r="C22">
        <v>104598</v>
      </c>
      <c r="D22" t="s">
        <v>85</v>
      </c>
      <c r="E22">
        <v>1998</v>
      </c>
      <c r="F22" t="s">
        <v>15</v>
      </c>
      <c r="G22" t="s">
        <v>1126</v>
      </c>
      <c r="H22">
        <v>56.79</v>
      </c>
      <c r="I22" t="s">
        <v>1127</v>
      </c>
      <c r="J22">
        <v>8.64</v>
      </c>
      <c r="K22" s="3">
        <v>83.18</v>
      </c>
      <c r="U22" s="3">
        <f t="shared" si="1"/>
        <v>104598</v>
      </c>
      <c r="V22" s="3">
        <f>IF(A22&gt;0,IFERROR(VLOOKUP(C22,AthleteTable[],1,FALSE),0),0)</f>
        <v>104598</v>
      </c>
      <c r="W22" s="3">
        <f t="shared" si="3"/>
        <v>0</v>
      </c>
      <c r="X22" s="11">
        <f>IF(A22&gt;0,IF(V22&lt;&gt;0,IF(OR(codex511[[#This Row],[1]]&gt;Y21,Y21="1"),(X21+1+codex511[[#This Row],[T]]),X21+codex511[[#This Row],[T]]),X21+codex511[[#This Row],[T]]),0)</f>
        <v>11</v>
      </c>
      <c r="Y22" s="3">
        <f t="shared" si="0"/>
        <v>21</v>
      </c>
    </row>
    <row r="23" spans="1:25" x14ac:dyDescent="0.25">
      <c r="A23">
        <v>22</v>
      </c>
      <c r="B23">
        <v>41</v>
      </c>
      <c r="C23">
        <v>104538</v>
      </c>
      <c r="D23" t="s">
        <v>263</v>
      </c>
      <c r="E23">
        <v>1997</v>
      </c>
      <c r="F23" t="s">
        <v>15</v>
      </c>
      <c r="G23" t="s">
        <v>1128</v>
      </c>
      <c r="H23">
        <v>58.28</v>
      </c>
      <c r="I23" t="s">
        <v>1129</v>
      </c>
      <c r="J23">
        <v>10.86</v>
      </c>
      <c r="K23" s="3">
        <v>97.52</v>
      </c>
      <c r="U23" s="3">
        <f t="shared" si="1"/>
        <v>104538</v>
      </c>
      <c r="V23" s="3">
        <f>IF(A23&gt;0,IFERROR(VLOOKUP(C23,AthleteTable[],1,FALSE),0),0)</f>
        <v>0</v>
      </c>
      <c r="W23" s="3">
        <f t="shared" si="3"/>
        <v>0</v>
      </c>
      <c r="X23" s="11">
        <f>IF(A23&gt;0,IF(V23&lt;&gt;0,IF(OR(codex511[[#This Row],[1]]&gt;Y22,Y22="1"),(X22+1+codex511[[#This Row],[T]]),X22+codex511[[#This Row],[T]]),X22+codex511[[#This Row],[T]]),0)</f>
        <v>11</v>
      </c>
      <c r="Y23" s="3">
        <f t="shared" si="0"/>
        <v>22</v>
      </c>
    </row>
    <row r="24" spans="1:25" x14ac:dyDescent="0.25">
      <c r="A24">
        <v>23</v>
      </c>
      <c r="B24">
        <v>47</v>
      </c>
      <c r="C24">
        <v>104343</v>
      </c>
      <c r="D24" t="s">
        <v>1051</v>
      </c>
      <c r="E24">
        <v>1996</v>
      </c>
      <c r="F24" t="s">
        <v>15</v>
      </c>
      <c r="G24" t="s">
        <v>1130</v>
      </c>
      <c r="H24">
        <v>59.21</v>
      </c>
      <c r="I24" t="s">
        <v>1131</v>
      </c>
      <c r="J24">
        <v>11.56</v>
      </c>
      <c r="K24" s="3">
        <v>102.04</v>
      </c>
      <c r="U24" s="3">
        <f t="shared" si="1"/>
        <v>104343</v>
      </c>
      <c r="V24" s="3">
        <f>IF(A24&gt;0,IFERROR(VLOOKUP(C24,AthleteTable[],1,FALSE),0),0)</f>
        <v>104343</v>
      </c>
      <c r="W24" s="3">
        <f t="shared" si="3"/>
        <v>0</v>
      </c>
      <c r="X24" s="11">
        <f>IF(A24&gt;0,IF(V24&lt;&gt;0,IF(OR(codex511[[#This Row],[1]]&gt;Y23,Y23="1"),(X23+1+codex511[[#This Row],[T]]),X23+codex511[[#This Row],[T]]),X23+codex511[[#This Row],[T]]),0)</f>
        <v>12</v>
      </c>
      <c r="Y24" s="3">
        <f t="shared" si="0"/>
        <v>23</v>
      </c>
    </row>
    <row r="25" spans="1:25" x14ac:dyDescent="0.25">
      <c r="A25">
        <v>24</v>
      </c>
      <c r="B25">
        <v>68</v>
      </c>
      <c r="C25">
        <v>104613</v>
      </c>
      <c r="D25" t="s">
        <v>234</v>
      </c>
      <c r="E25">
        <v>1998</v>
      </c>
      <c r="F25" t="s">
        <v>15</v>
      </c>
      <c r="G25" t="s">
        <v>1132</v>
      </c>
      <c r="H25">
        <v>59.71</v>
      </c>
      <c r="I25" t="s">
        <v>1133</v>
      </c>
      <c r="J25">
        <v>12.14</v>
      </c>
      <c r="K25" s="3">
        <v>105.78</v>
      </c>
      <c r="U25" s="3">
        <f t="shared" si="1"/>
        <v>104613</v>
      </c>
      <c r="V25" s="3">
        <f>IF(A25&gt;0,IFERROR(VLOOKUP(C25,AthleteTable[],1,FALSE),0),0)</f>
        <v>0</v>
      </c>
      <c r="W25" s="3">
        <f t="shared" si="3"/>
        <v>0</v>
      </c>
      <c r="X25" s="11">
        <f>IF(A25&gt;0,IF(V25&lt;&gt;0,IF(OR(codex511[[#This Row],[1]]&gt;Y24,Y24="1"),(X24+1+codex511[[#This Row],[T]]),X24+codex511[[#This Row],[T]]),X24+codex511[[#This Row],[T]]),0)</f>
        <v>12</v>
      </c>
      <c r="Y25" s="3">
        <f t="shared" si="0"/>
        <v>24</v>
      </c>
    </row>
    <row r="26" spans="1:25" x14ac:dyDescent="0.25">
      <c r="A26">
        <v>25</v>
      </c>
      <c r="B26">
        <v>34</v>
      </c>
      <c r="C26">
        <v>104472</v>
      </c>
      <c r="D26" t="s">
        <v>55</v>
      </c>
      <c r="E26">
        <v>1997</v>
      </c>
      <c r="F26" t="s">
        <v>15</v>
      </c>
      <c r="G26" t="s">
        <v>1134</v>
      </c>
      <c r="H26" t="s">
        <v>1135</v>
      </c>
      <c r="I26" t="s">
        <v>1136</v>
      </c>
      <c r="J26">
        <v>14.49</v>
      </c>
      <c r="K26" s="3">
        <v>120.96</v>
      </c>
      <c r="U26" s="3">
        <f t="shared" si="1"/>
        <v>104472</v>
      </c>
      <c r="V26" s="3">
        <f>IF(A26&gt;0,IFERROR(VLOOKUP(C26,AthleteTable[],1,FALSE),0),0)</f>
        <v>104472</v>
      </c>
      <c r="W26" s="3">
        <f t="shared" si="3"/>
        <v>0</v>
      </c>
      <c r="X26" s="11">
        <f>IF(A26&gt;0,IF(V26&lt;&gt;0,IF(OR(codex511[[#This Row],[1]]&gt;Y25,Y25="1"),(X25+1+codex511[[#This Row],[T]]),X25+codex511[[#This Row],[T]]),X25+codex511[[#This Row],[T]]),0)</f>
        <v>13</v>
      </c>
      <c r="Y26" s="3">
        <f t="shared" si="0"/>
        <v>25</v>
      </c>
    </row>
    <row r="27" spans="1:25" x14ac:dyDescent="0.25">
      <c r="A27">
        <v>26</v>
      </c>
      <c r="B27">
        <v>69</v>
      </c>
      <c r="C27">
        <v>104522</v>
      </c>
      <c r="D27" t="s">
        <v>261</v>
      </c>
      <c r="E27">
        <v>1997</v>
      </c>
      <c r="F27" t="s">
        <v>15</v>
      </c>
      <c r="G27" t="s">
        <v>1137</v>
      </c>
      <c r="H27">
        <v>59.14</v>
      </c>
      <c r="I27" t="s">
        <v>1138</v>
      </c>
      <c r="J27">
        <v>15.88</v>
      </c>
      <c r="K27" s="3">
        <v>129.93</v>
      </c>
      <c r="U27" s="3">
        <f t="shared" si="1"/>
        <v>104522</v>
      </c>
      <c r="V27" s="3">
        <f>IF(A27&gt;0,IFERROR(VLOOKUP(C27,AthleteTable[],1,FALSE),0),0)</f>
        <v>0</v>
      </c>
      <c r="W27" s="3">
        <f t="shared" si="3"/>
        <v>0</v>
      </c>
      <c r="X27" s="11">
        <f>IF(A27&gt;0,IF(V27&lt;&gt;0,IF(OR(codex511[[#This Row],[1]]&gt;Y26,Y26="1"),(X26+1+codex511[[#This Row],[T]]),X26+codex511[[#This Row],[T]]),X26+codex511[[#This Row],[T]]),0)</f>
        <v>13</v>
      </c>
      <c r="Y27" s="3">
        <f t="shared" si="0"/>
        <v>26</v>
      </c>
    </row>
    <row r="28" spans="1:25" x14ac:dyDescent="0.25">
      <c r="A28">
        <v>27</v>
      </c>
      <c r="B28">
        <v>76</v>
      </c>
      <c r="C28">
        <v>104622</v>
      </c>
      <c r="D28" t="s">
        <v>1093</v>
      </c>
      <c r="E28">
        <v>1998</v>
      </c>
      <c r="F28" t="s">
        <v>15</v>
      </c>
      <c r="G28" t="s">
        <v>1139</v>
      </c>
      <c r="H28" t="s">
        <v>1140</v>
      </c>
      <c r="I28" t="s">
        <v>1141</v>
      </c>
      <c r="J28">
        <v>17.71</v>
      </c>
      <c r="K28" s="3">
        <v>141.75</v>
      </c>
      <c r="U28" s="3">
        <f t="shared" si="1"/>
        <v>104622</v>
      </c>
      <c r="V28" s="3">
        <f>IF(A28&gt;0,IFERROR(VLOOKUP(C28,AthleteTable[],1,FALSE),0),0)</f>
        <v>0</v>
      </c>
      <c r="W28" s="3">
        <f t="shared" si="3"/>
        <v>0</v>
      </c>
      <c r="X28" s="11">
        <f>IF(A28&gt;0,IF(V28&lt;&gt;0,IF(OR(codex511[[#This Row],[1]]&gt;Y27,Y27="1"),(X27+1+codex511[[#This Row],[T]]),X27+codex511[[#This Row],[T]]),X27+codex511[[#This Row],[T]]),0)</f>
        <v>13</v>
      </c>
      <c r="Y28" s="3">
        <f t="shared" si="0"/>
        <v>27</v>
      </c>
    </row>
    <row r="29" spans="1:25" x14ac:dyDescent="0.25">
      <c r="A29">
        <v>28</v>
      </c>
      <c r="B29">
        <v>50</v>
      </c>
      <c r="C29">
        <v>6531208</v>
      </c>
      <c r="D29" t="s">
        <v>1048</v>
      </c>
      <c r="E29">
        <v>1995</v>
      </c>
      <c r="F29" t="s">
        <v>113</v>
      </c>
      <c r="G29" t="s">
        <v>1142</v>
      </c>
      <c r="H29" t="s">
        <v>1143</v>
      </c>
      <c r="I29" t="s">
        <v>1144</v>
      </c>
      <c r="J29">
        <v>17.93</v>
      </c>
      <c r="K29" s="3">
        <v>143.16999999999999</v>
      </c>
      <c r="U29" s="3">
        <f t="shared" si="1"/>
        <v>6531208</v>
      </c>
      <c r="V29" s="3">
        <f>IF(A29&gt;0,IFERROR(VLOOKUP(C29,AthleteTable[],1,FALSE),0),0)</f>
        <v>0</v>
      </c>
      <c r="W29" s="3">
        <f t="shared" si="3"/>
        <v>0</v>
      </c>
      <c r="X29" s="11">
        <f>IF(A29&gt;0,IF(V29&lt;&gt;0,IF(OR(codex511[[#This Row],[1]]&gt;Y28,Y28="1"),(X28+1+codex511[[#This Row],[T]]),X28+codex511[[#This Row],[T]]),X28+codex511[[#This Row],[T]]),0)</f>
        <v>13</v>
      </c>
      <c r="Y29" s="3">
        <f t="shared" si="0"/>
        <v>28</v>
      </c>
    </row>
    <row r="30" spans="1:25" x14ac:dyDescent="0.25">
      <c r="A30">
        <v>29</v>
      </c>
      <c r="B30">
        <v>57</v>
      </c>
      <c r="C30">
        <v>104521</v>
      </c>
      <c r="D30" t="s">
        <v>284</v>
      </c>
      <c r="E30">
        <v>1997</v>
      </c>
      <c r="F30" t="s">
        <v>15</v>
      </c>
      <c r="G30" t="s">
        <v>1145</v>
      </c>
      <c r="H30" t="s">
        <v>1146</v>
      </c>
      <c r="I30" t="s">
        <v>1147</v>
      </c>
      <c r="J30">
        <v>19.010000000000002</v>
      </c>
      <c r="K30" s="3">
        <v>150.15</v>
      </c>
      <c r="U30" s="3">
        <f t="shared" si="1"/>
        <v>104521</v>
      </c>
      <c r="V30" s="3">
        <f>IF(A30&gt;0,IFERROR(VLOOKUP(C30,AthleteTable[],1,FALSE),0),0)</f>
        <v>0</v>
      </c>
      <c r="W30" s="3">
        <f t="shared" si="3"/>
        <v>0</v>
      </c>
      <c r="X30" s="11">
        <f>IF(A30&gt;0,IF(V30&lt;&gt;0,IF(OR(codex511[[#This Row],[1]]&gt;Y29,Y29="1"),(X29+1+codex511[[#This Row],[T]]),X29+codex511[[#This Row],[T]]),X29+codex511[[#This Row],[T]]),0)</f>
        <v>13</v>
      </c>
      <c r="Y30" s="3">
        <f t="shared" si="0"/>
        <v>29</v>
      </c>
    </row>
    <row r="31" spans="1:25" x14ac:dyDescent="0.25">
      <c r="A31">
        <v>30</v>
      </c>
      <c r="B31">
        <v>56</v>
      </c>
      <c r="C31">
        <v>104589</v>
      </c>
      <c r="D31" t="s">
        <v>91</v>
      </c>
      <c r="E31">
        <v>1998</v>
      </c>
      <c r="F31" t="s">
        <v>15</v>
      </c>
      <c r="G31" t="s">
        <v>414</v>
      </c>
      <c r="H31" t="s">
        <v>1148</v>
      </c>
      <c r="I31" t="s">
        <v>1149</v>
      </c>
      <c r="J31">
        <v>21.45</v>
      </c>
      <c r="K31" s="3">
        <v>165.9</v>
      </c>
      <c r="U31" s="3">
        <f t="shared" si="1"/>
        <v>104589</v>
      </c>
      <c r="V31" s="3">
        <f>IF(A31&gt;0,IFERROR(VLOOKUP(C31,AthleteTable[],1,FALSE),0),0)</f>
        <v>104589</v>
      </c>
      <c r="W31" s="3">
        <f t="shared" si="3"/>
        <v>0</v>
      </c>
      <c r="X31" s="11">
        <f>IF(A31&gt;0,IF(V31&lt;&gt;0,IF(OR(codex511[[#This Row],[1]]&gt;Y30,Y30="1"),(X30+1+codex511[[#This Row],[T]]),X30+codex511[[#This Row],[T]]),X30+codex511[[#This Row],[T]]),0)</f>
        <v>14</v>
      </c>
      <c r="Y31" s="3">
        <f t="shared" si="0"/>
        <v>30</v>
      </c>
    </row>
    <row r="32" spans="1:25" x14ac:dyDescent="0.25">
      <c r="A32">
        <v>31</v>
      </c>
      <c r="B32">
        <v>66</v>
      </c>
      <c r="C32">
        <v>104644</v>
      </c>
      <c r="D32" t="s">
        <v>93</v>
      </c>
      <c r="E32">
        <v>1998</v>
      </c>
      <c r="F32" t="s">
        <v>15</v>
      </c>
      <c r="G32" t="s">
        <v>597</v>
      </c>
      <c r="H32" t="s">
        <v>1150</v>
      </c>
      <c r="I32" t="s">
        <v>1151</v>
      </c>
      <c r="J32">
        <v>22.46</v>
      </c>
      <c r="K32" s="3">
        <v>172.42</v>
      </c>
      <c r="U32" s="3">
        <f t="shared" si="1"/>
        <v>104644</v>
      </c>
      <c r="V32" s="3">
        <f>IF(A32&gt;0,IFERROR(VLOOKUP(C32,AthleteTable[],1,FALSE),0),0)</f>
        <v>104644</v>
      </c>
      <c r="W32" s="3">
        <f t="shared" si="3"/>
        <v>0</v>
      </c>
      <c r="X32" s="11">
        <f>IF(A32&gt;0,IF(V32&lt;&gt;0,IF(OR(codex511[[#This Row],[1]]&gt;Y31,Y31="1"),(X31+1+codex511[[#This Row],[T]]),X31+codex511[[#This Row],[T]]),X31+codex511[[#This Row],[T]]),0)</f>
        <v>15</v>
      </c>
      <c r="Y32" s="3">
        <f t="shared" si="0"/>
        <v>31</v>
      </c>
    </row>
    <row r="33" spans="1:25" x14ac:dyDescent="0.25">
      <c r="A33">
        <v>32</v>
      </c>
      <c r="B33">
        <v>72</v>
      </c>
      <c r="C33">
        <v>104592</v>
      </c>
      <c r="D33" t="s">
        <v>119</v>
      </c>
      <c r="E33">
        <v>1998</v>
      </c>
      <c r="F33" t="s">
        <v>15</v>
      </c>
      <c r="G33" t="s">
        <v>1152</v>
      </c>
      <c r="H33" t="s">
        <v>1153</v>
      </c>
      <c r="I33" t="s">
        <v>1154</v>
      </c>
      <c r="J33">
        <v>22.58</v>
      </c>
      <c r="K33" s="3">
        <v>173.2</v>
      </c>
      <c r="U33" s="3">
        <f t="shared" si="1"/>
        <v>104592</v>
      </c>
      <c r="V33" s="3">
        <f>IF(A33&gt;0,IFERROR(VLOOKUP(C33,AthleteTable[],1,FALSE),0),0)</f>
        <v>104592</v>
      </c>
      <c r="W33" s="3">
        <f t="shared" si="3"/>
        <v>0</v>
      </c>
      <c r="X33" s="11">
        <f>IF(A33&gt;0,IF(V33&lt;&gt;0,IF(OR(codex511[[#This Row],[1]]&gt;Y32,Y32="1"),(X32+1+codex511[[#This Row],[T]]),X32+codex511[[#This Row],[T]]),X32+codex511[[#This Row],[T]]),0)</f>
        <v>16</v>
      </c>
      <c r="Y33" s="3">
        <f t="shared" si="0"/>
        <v>32</v>
      </c>
    </row>
    <row r="34" spans="1:25" x14ac:dyDescent="0.25">
      <c r="A34">
        <v>33</v>
      </c>
      <c r="B34">
        <v>73</v>
      </c>
      <c r="C34">
        <v>6300593</v>
      </c>
      <c r="D34" t="s">
        <v>239</v>
      </c>
      <c r="E34">
        <v>1998</v>
      </c>
      <c r="F34" t="s">
        <v>240</v>
      </c>
      <c r="G34" t="s">
        <v>1155</v>
      </c>
      <c r="H34" t="s">
        <v>1156</v>
      </c>
      <c r="I34" t="s">
        <v>1157</v>
      </c>
      <c r="J34">
        <v>22.77</v>
      </c>
      <c r="K34" s="3">
        <v>174.42</v>
      </c>
      <c r="U34" s="3">
        <f t="shared" si="1"/>
        <v>6300593</v>
      </c>
      <c r="V34" s="3">
        <f>IF(A34&gt;0,IFERROR(VLOOKUP(C34,AthleteTable[],1,FALSE),0),0)</f>
        <v>0</v>
      </c>
      <c r="W34" s="3">
        <f t="shared" si="3"/>
        <v>0</v>
      </c>
      <c r="X34" s="11">
        <f>IF(A34&gt;0,IF(V34&lt;&gt;0,IF(OR(codex511[[#This Row],[1]]&gt;Y33,Y33="1"),(X33+1+codex511[[#This Row],[T]]),X33+codex511[[#This Row],[T]]),X33+codex511[[#This Row],[T]]),0)</f>
        <v>16</v>
      </c>
      <c r="Y34" s="3">
        <f t="shared" si="0"/>
        <v>33</v>
      </c>
    </row>
    <row r="35" spans="1:25" x14ac:dyDescent="0.25">
      <c r="A35">
        <v>34</v>
      </c>
      <c r="B35">
        <v>58</v>
      </c>
      <c r="C35">
        <v>104596</v>
      </c>
      <c r="D35" t="s">
        <v>81</v>
      </c>
      <c r="E35">
        <v>1998</v>
      </c>
      <c r="F35" t="s">
        <v>15</v>
      </c>
      <c r="G35" t="s">
        <v>1158</v>
      </c>
      <c r="H35" t="s">
        <v>1159</v>
      </c>
      <c r="I35" t="s">
        <v>1160</v>
      </c>
      <c r="J35">
        <v>22.81</v>
      </c>
      <c r="K35" s="3">
        <v>174.68</v>
      </c>
      <c r="U35" s="3">
        <f t="shared" si="1"/>
        <v>104596</v>
      </c>
      <c r="V35" s="3">
        <f>IF(A35&gt;0,IFERROR(VLOOKUP(C35,AthleteTable[],1,FALSE),0),0)</f>
        <v>104596</v>
      </c>
      <c r="W35" s="3">
        <f t="shared" si="3"/>
        <v>0</v>
      </c>
      <c r="X35" s="11">
        <f>IF(A35&gt;0,IF(V35&lt;&gt;0,IF(OR(codex511[[#This Row],[1]]&gt;Y34,Y34="1"),(X34+1+codex511[[#This Row],[T]]),X34+codex511[[#This Row],[T]]),X34+codex511[[#This Row],[T]]),0)</f>
        <v>17</v>
      </c>
      <c r="Y35" s="3">
        <f t="shared" si="0"/>
        <v>34</v>
      </c>
    </row>
    <row r="36" spans="1:25" x14ac:dyDescent="0.25">
      <c r="A36">
        <v>35</v>
      </c>
      <c r="B36">
        <v>65</v>
      </c>
      <c r="C36">
        <v>6531558</v>
      </c>
      <c r="D36" t="s">
        <v>1084</v>
      </c>
      <c r="E36">
        <v>1996</v>
      </c>
      <c r="F36" t="s">
        <v>113</v>
      </c>
      <c r="G36" t="s">
        <v>488</v>
      </c>
      <c r="H36" t="s">
        <v>1161</v>
      </c>
      <c r="I36" t="s">
        <v>1162</v>
      </c>
      <c r="J36">
        <v>24.88</v>
      </c>
      <c r="K36" s="3">
        <v>188.05</v>
      </c>
      <c r="U36" s="3">
        <f t="shared" si="1"/>
        <v>6531558</v>
      </c>
      <c r="V36" s="3">
        <f>IF(A36&gt;0,IFERROR(VLOOKUP(C36,AthleteTable[],1,FALSE),0),0)</f>
        <v>0</v>
      </c>
      <c r="W36" s="3">
        <f t="shared" si="3"/>
        <v>0</v>
      </c>
      <c r="X36" s="11">
        <f>IF(A36&gt;0,IF(V36&lt;&gt;0,IF(OR(codex511[[#This Row],[1]]&gt;Y35,Y35="1"),(X35+1+codex511[[#This Row],[T]]),X35+codex511[[#This Row],[T]]),X35+codex511[[#This Row],[T]]),0)</f>
        <v>17</v>
      </c>
      <c r="Y36" s="3">
        <f t="shared" si="0"/>
        <v>35</v>
      </c>
    </row>
    <row r="37" spans="1:25" x14ac:dyDescent="0.25">
      <c r="A37">
        <v>36</v>
      </c>
      <c r="B37">
        <v>78</v>
      </c>
      <c r="C37">
        <v>202905</v>
      </c>
      <c r="D37" t="s">
        <v>1095</v>
      </c>
      <c r="E37">
        <v>1998</v>
      </c>
      <c r="F37" t="s">
        <v>1096</v>
      </c>
      <c r="G37" t="s">
        <v>1163</v>
      </c>
      <c r="H37" t="s">
        <v>391</v>
      </c>
      <c r="I37" t="s">
        <v>1164</v>
      </c>
      <c r="J37">
        <v>26.46</v>
      </c>
      <c r="K37" s="3">
        <v>198.25</v>
      </c>
      <c r="U37" s="3">
        <f t="shared" si="1"/>
        <v>202905</v>
      </c>
      <c r="V37" s="3">
        <f>IF(A37&gt;0,IFERROR(VLOOKUP(C37,AthleteTable[],1,FALSE),0),0)</f>
        <v>0</v>
      </c>
      <c r="W37" s="3">
        <f t="shared" si="3"/>
        <v>0</v>
      </c>
      <c r="X37" s="11">
        <f>IF(A37&gt;0,IF(V37&lt;&gt;0,IF(OR(codex511[[#This Row],[1]]&gt;Y36,Y36="1"),(X36+1+codex511[[#This Row],[T]]),X36+codex511[[#This Row],[T]]),X36+codex511[[#This Row],[T]]),0)</f>
        <v>17</v>
      </c>
      <c r="Y37" s="3">
        <f t="shared" si="0"/>
        <v>36</v>
      </c>
    </row>
    <row r="38" spans="1:25" x14ac:dyDescent="0.25">
      <c r="A38">
        <v>37</v>
      </c>
      <c r="B38">
        <v>71</v>
      </c>
      <c r="C38">
        <v>104639</v>
      </c>
      <c r="D38" t="s">
        <v>236</v>
      </c>
      <c r="E38">
        <v>1998</v>
      </c>
      <c r="F38" t="s">
        <v>15</v>
      </c>
      <c r="G38" t="s">
        <v>1165</v>
      </c>
      <c r="H38" t="s">
        <v>1079</v>
      </c>
      <c r="I38" t="s">
        <v>1166</v>
      </c>
      <c r="J38">
        <v>29.42</v>
      </c>
      <c r="K38" s="3">
        <v>217.37</v>
      </c>
      <c r="U38" s="3">
        <f t="shared" si="1"/>
        <v>104639</v>
      </c>
      <c r="V38" s="3">
        <f>IF(A38&gt;0,IFERROR(VLOOKUP(C38,AthleteTable[],1,FALSE),0),0)</f>
        <v>0</v>
      </c>
      <c r="W38" s="3">
        <f t="shared" si="3"/>
        <v>0</v>
      </c>
      <c r="X38" s="11">
        <f>IF(A38&gt;0,IF(V38&lt;&gt;0,IF(OR(codex511[[#This Row],[1]]&gt;Y37,Y37="1"),(X37+1+codex511[[#This Row],[T]]),X37+codex511[[#This Row],[T]]),X37+codex511[[#This Row],[T]]),0)</f>
        <v>17</v>
      </c>
      <c r="Y38" s="3">
        <f t="shared" si="0"/>
        <v>37</v>
      </c>
    </row>
    <row r="39" spans="1:25" x14ac:dyDescent="0.25">
      <c r="A39">
        <v>38</v>
      </c>
      <c r="B39">
        <v>74</v>
      </c>
      <c r="C39">
        <v>104585</v>
      </c>
      <c r="D39" t="s">
        <v>109</v>
      </c>
      <c r="E39">
        <v>1998</v>
      </c>
      <c r="F39" t="s">
        <v>15</v>
      </c>
      <c r="G39" t="s">
        <v>1167</v>
      </c>
      <c r="H39" t="s">
        <v>1168</v>
      </c>
      <c r="I39" t="s">
        <v>1169</v>
      </c>
      <c r="J39">
        <v>36.26</v>
      </c>
      <c r="K39" s="3">
        <v>261.54000000000002</v>
      </c>
      <c r="U39" s="3">
        <f t="shared" si="1"/>
        <v>104585</v>
      </c>
      <c r="V39" s="3">
        <f>IF(A39&gt;0,IFERROR(VLOOKUP(C39,AthleteTable[],1,FALSE),0),0)</f>
        <v>104585</v>
      </c>
      <c r="W39" s="3">
        <f t="shared" si="3"/>
        <v>0</v>
      </c>
      <c r="X39" s="11">
        <f>IF(A39&gt;0,IF(V39&lt;&gt;0,IF(OR(codex511[[#This Row],[1]]&gt;Y38,Y38="1"),(X38+1+codex511[[#This Row],[T]]),X38+codex511[[#This Row],[T]]),X38+codex511[[#This Row],[T]]),0)</f>
        <v>18</v>
      </c>
      <c r="Y39" s="3">
        <f t="shared" si="0"/>
        <v>38</v>
      </c>
    </row>
    <row r="40" spans="1:25" x14ac:dyDescent="0.25">
      <c r="A40">
        <v>39</v>
      </c>
      <c r="B40">
        <v>75</v>
      </c>
      <c r="C40">
        <v>6300591</v>
      </c>
      <c r="D40" t="s">
        <v>242</v>
      </c>
      <c r="E40">
        <v>1998</v>
      </c>
      <c r="F40" t="s">
        <v>240</v>
      </c>
      <c r="G40" t="s">
        <v>1170</v>
      </c>
      <c r="H40" t="s">
        <v>1171</v>
      </c>
      <c r="I40" t="s">
        <v>1172</v>
      </c>
      <c r="J40">
        <v>49.51</v>
      </c>
      <c r="K40" s="3">
        <v>347.1</v>
      </c>
      <c r="U40" s="3">
        <f t="shared" si="1"/>
        <v>6300591</v>
      </c>
      <c r="V40" s="3">
        <f>IF(A40&gt;0,IFERROR(VLOOKUP(C40,AthleteTable[],1,FALSE),0),0)</f>
        <v>0</v>
      </c>
      <c r="W40" s="3">
        <f t="shared" si="3"/>
        <v>0</v>
      </c>
      <c r="X40" s="11">
        <f>IF(A40&gt;0,IF(V40&lt;&gt;0,IF(OR(codex511[[#This Row],[1]]&gt;Y39,Y39="1"),(X39+1+codex511[[#This Row],[T]]),X39+codex511[[#This Row],[T]]),X39+codex511[[#This Row],[T]]),0)</f>
        <v>18</v>
      </c>
      <c r="Y40" s="3">
        <f t="shared" si="0"/>
        <v>39</v>
      </c>
    </row>
    <row r="41" spans="1:25" x14ac:dyDescent="0.25">
      <c r="A41" t="s">
        <v>107</v>
      </c>
      <c r="U41" s="3">
        <f t="shared" si="1"/>
        <v>0</v>
      </c>
      <c r="V41" s="3">
        <f>IF(A41&gt;0,IFERROR(VLOOKUP(C41,AthleteTable[],1,FALSE),0),0)</f>
        <v>0</v>
      </c>
      <c r="W41" s="3">
        <f t="shared" si="3"/>
        <v>0</v>
      </c>
      <c r="X41" s="11">
        <f>IF(A41&gt;0,IF(V41&lt;&gt;0,IF(OR(codex511[[#This Row],[1]]&gt;Y40,Y40="1"),(X40+1+codex511[[#This Row],[T]]),X40+codex511[[#This Row],[T]]),X40+codex511[[#This Row],[T]]),0)</f>
        <v>18</v>
      </c>
      <c r="Y41" s="3" t="str">
        <f t="shared" si="0"/>
        <v>Did not finish 2nd run</v>
      </c>
    </row>
    <row r="42" spans="1:25" x14ac:dyDescent="0.25">
      <c r="U42" s="3">
        <f t="shared" si="1"/>
        <v>0</v>
      </c>
      <c r="V42" s="3">
        <f>IF(A42&gt;0,IFERROR(VLOOKUP(C42,AthleteTable[],1,FALSE),0),0)</f>
        <v>0</v>
      </c>
      <c r="W42" s="3">
        <f t="shared" si="3"/>
        <v>0</v>
      </c>
      <c r="X42" s="11">
        <f>IF(A42&gt;0,IF(V42&lt;&gt;0,IF(OR(codex511[[#This Row],[1]]&gt;Y41,Y41="1"),(X41+1+codex511[[#This Row],[T]]),X41+codex511[[#This Row],[T]]),X41+codex511[[#This Row],[T]]),0)</f>
        <v>0</v>
      </c>
      <c r="Y42" s="3">
        <f t="shared" si="0"/>
        <v>0</v>
      </c>
    </row>
    <row r="43" spans="1:25" x14ac:dyDescent="0.25">
      <c r="B43">
        <v>67</v>
      </c>
      <c r="C43">
        <v>6300452</v>
      </c>
      <c r="D43" t="s">
        <v>278</v>
      </c>
      <c r="E43">
        <v>1998</v>
      </c>
      <c r="F43" t="s">
        <v>240</v>
      </c>
      <c r="U43" s="3">
        <f t="shared" si="1"/>
        <v>6300452</v>
      </c>
      <c r="V43" s="3">
        <f>IF(A43&gt;0,IFERROR(VLOOKUP(C43,AthleteTable[],1,FALSE),0),0)</f>
        <v>0</v>
      </c>
      <c r="W43" s="3">
        <f t="shared" si="3"/>
        <v>0</v>
      </c>
      <c r="X43" s="11">
        <f>IF(A43&gt;0,IF(V43&lt;&gt;0,IF(OR(codex511[[#This Row],[1]]&gt;Y42,Y42="1"),(X42+1+codex511[[#This Row],[T]]),X42+codex511[[#This Row],[T]]),X42+codex511[[#This Row],[T]]),0)</f>
        <v>0</v>
      </c>
      <c r="Y43" s="3">
        <f t="shared" si="0"/>
        <v>0</v>
      </c>
    </row>
    <row r="44" spans="1:25" x14ac:dyDescent="0.25">
      <c r="B44">
        <v>64</v>
      </c>
      <c r="C44">
        <v>104643</v>
      </c>
      <c r="D44" t="s">
        <v>108</v>
      </c>
      <c r="E44">
        <v>1998</v>
      </c>
      <c r="F44" t="s">
        <v>15</v>
      </c>
      <c r="U44" s="3">
        <f t="shared" si="1"/>
        <v>104643</v>
      </c>
      <c r="V44" s="3">
        <f>IF(A44&gt;0,IFERROR(VLOOKUP(C44,AthleteTable[],1,FALSE),0),0)</f>
        <v>0</v>
      </c>
      <c r="W44" s="3">
        <f t="shared" si="3"/>
        <v>0</v>
      </c>
      <c r="X44" s="11">
        <f>IF(A44&gt;0,IF(V44&lt;&gt;0,IF(OR(codex511[[#This Row],[1]]&gt;Y43,Y43="1"),(X43+1+codex511[[#This Row],[T]]),X43+codex511[[#This Row],[T]]),X43+codex511[[#This Row],[T]]),0)</f>
        <v>0</v>
      </c>
      <c r="Y44" s="3">
        <f t="shared" si="0"/>
        <v>0</v>
      </c>
    </row>
    <row r="45" spans="1:25" x14ac:dyDescent="0.25">
      <c r="B45">
        <v>60</v>
      </c>
      <c r="C45">
        <v>104637</v>
      </c>
      <c r="D45" t="s">
        <v>279</v>
      </c>
      <c r="E45">
        <v>1998</v>
      </c>
      <c r="F45" t="s">
        <v>15</v>
      </c>
      <c r="U45" s="3">
        <f t="shared" si="1"/>
        <v>104637</v>
      </c>
      <c r="V45" s="3">
        <f>IF(A45&gt;0,IFERROR(VLOOKUP(C45,AthleteTable[],1,FALSE),0),0)</f>
        <v>0</v>
      </c>
      <c r="W45" s="3">
        <f t="shared" si="3"/>
        <v>0</v>
      </c>
      <c r="X45" s="11">
        <f>IF(A45&gt;0,IF(V45&lt;&gt;0,IF(OR(codex511[[#This Row],[1]]&gt;Y44,Y44="1"),(X44+1+codex511[[#This Row],[T]]),X44+codex511[[#This Row],[T]]),X44+codex511[[#This Row],[T]]),0)</f>
        <v>0</v>
      </c>
      <c r="Y45" s="3">
        <f t="shared" si="0"/>
        <v>0</v>
      </c>
    </row>
    <row r="46" spans="1:25" x14ac:dyDescent="0.25">
      <c r="B46">
        <v>52</v>
      </c>
      <c r="C46">
        <v>104594</v>
      </c>
      <c r="D46" t="s">
        <v>83</v>
      </c>
      <c r="E46">
        <v>1998</v>
      </c>
      <c r="F46" t="s">
        <v>15</v>
      </c>
      <c r="U46" s="3">
        <f t="shared" si="1"/>
        <v>104594</v>
      </c>
      <c r="V46" s="3">
        <f>IF(A46&gt;0,IFERROR(VLOOKUP(C46,AthleteTable[],1,FALSE),0),0)</f>
        <v>0</v>
      </c>
      <c r="W46" s="3">
        <f t="shared" si="3"/>
        <v>0</v>
      </c>
      <c r="X46" s="11">
        <f>IF(A46&gt;0,IF(V46&lt;&gt;0,IF(OR(codex511[[#This Row],[1]]&gt;Y45,Y45="1"),(X45+1+codex511[[#This Row],[T]]),X45+codex511[[#This Row],[T]]),X45+codex511[[#This Row],[T]]),0)</f>
        <v>0</v>
      </c>
      <c r="Y46" s="3">
        <f t="shared" si="0"/>
        <v>0</v>
      </c>
    </row>
    <row r="47" spans="1:25" x14ac:dyDescent="0.25">
      <c r="B47">
        <v>38</v>
      </c>
      <c r="C47">
        <v>104541</v>
      </c>
      <c r="D47" t="s">
        <v>254</v>
      </c>
      <c r="E47">
        <v>1997</v>
      </c>
      <c r="F47" t="s">
        <v>15</v>
      </c>
      <c r="U47" s="3">
        <f t="shared" si="1"/>
        <v>104541</v>
      </c>
      <c r="V47" s="3">
        <f>IF(A47&gt;0,IFERROR(VLOOKUP(C47,AthleteTable[],1,FALSE),0),0)</f>
        <v>0</v>
      </c>
      <c r="W47" s="3">
        <f t="shared" si="3"/>
        <v>0</v>
      </c>
      <c r="X47" s="11">
        <f>IF(A47&gt;0,IF(V47&lt;&gt;0,IF(OR(codex511[[#This Row],[1]]&gt;Y46,Y46="1"),(X46+1+codex511[[#This Row],[T]]),X46+codex511[[#This Row],[T]]),X46+codex511[[#This Row],[T]]),0)</f>
        <v>0</v>
      </c>
      <c r="Y47" s="3">
        <f t="shared" si="0"/>
        <v>0</v>
      </c>
    </row>
    <row r="48" spans="1:25" x14ac:dyDescent="0.25">
      <c r="B48">
        <v>35</v>
      </c>
      <c r="C48">
        <v>104464</v>
      </c>
      <c r="D48" t="s">
        <v>111</v>
      </c>
      <c r="E48">
        <v>1997</v>
      </c>
      <c r="F48" t="s">
        <v>15</v>
      </c>
      <c r="U48" s="3">
        <f t="shared" si="1"/>
        <v>104464</v>
      </c>
      <c r="V48" s="3">
        <f>IF(A48&gt;0,IFERROR(VLOOKUP(C48,AthleteTable[],1,FALSE),0),0)</f>
        <v>0</v>
      </c>
      <c r="W48" s="3">
        <f t="shared" si="3"/>
        <v>0</v>
      </c>
      <c r="X48" s="11">
        <f>IF(A48&gt;0,IF(V48&lt;&gt;0,IF(OR(codex511[[#This Row],[1]]&gt;Y47,Y47="1"),(X47+1+codex511[[#This Row],[T]]),X47+codex511[[#This Row],[T]]),X47+codex511[[#This Row],[T]]),0)</f>
        <v>0</v>
      </c>
      <c r="Y48" s="3">
        <f t="shared" si="0"/>
        <v>0</v>
      </c>
    </row>
    <row r="49" spans="1:25" x14ac:dyDescent="0.25">
      <c r="B49">
        <v>27</v>
      </c>
      <c r="C49">
        <v>104591</v>
      </c>
      <c r="D49" t="s">
        <v>110</v>
      </c>
      <c r="E49">
        <v>1998</v>
      </c>
      <c r="F49" t="s">
        <v>15</v>
      </c>
      <c r="U49" s="3">
        <f t="shared" si="1"/>
        <v>104591</v>
      </c>
      <c r="V49" s="3">
        <f>IF(A49&gt;0,IFERROR(VLOOKUP(C49,AthleteTable[],1,FALSE),0),0)</f>
        <v>0</v>
      </c>
      <c r="W49" s="3">
        <f t="shared" si="3"/>
        <v>0</v>
      </c>
      <c r="X49" s="11">
        <f>IF(A49&gt;0,IF(V49&lt;&gt;0,IF(OR(codex511[[#This Row],[1]]&gt;Y48,Y48="1"),(X48+1+codex511[[#This Row],[T]]),X48+codex511[[#This Row],[T]]),X48+codex511[[#This Row],[T]]),0)</f>
        <v>0</v>
      </c>
      <c r="Y49" s="3">
        <f t="shared" si="0"/>
        <v>0</v>
      </c>
    </row>
    <row r="50" spans="1:25" x14ac:dyDescent="0.25">
      <c r="B50">
        <v>25</v>
      </c>
      <c r="C50">
        <v>104281</v>
      </c>
      <c r="D50" t="s">
        <v>264</v>
      </c>
      <c r="E50">
        <v>1995</v>
      </c>
      <c r="F50" t="s">
        <v>15</v>
      </c>
      <c r="U50" s="3">
        <f t="shared" si="1"/>
        <v>104281</v>
      </c>
      <c r="V50" s="3">
        <f>IF(A50&gt;0,IFERROR(VLOOKUP(C50,AthleteTable[],1,FALSE),0),0)</f>
        <v>0</v>
      </c>
      <c r="W50" s="3">
        <f t="shared" si="3"/>
        <v>0</v>
      </c>
      <c r="X50" s="11">
        <f>IF(A50&gt;0,IF(V50&lt;&gt;0,IF(OR(codex511[[#This Row],[1]]&gt;Y49,Y49="1"),(X49+1+codex511[[#This Row],[T]]),X49+codex511[[#This Row],[T]]),X49+codex511[[#This Row],[T]]),0)</f>
        <v>0</v>
      </c>
      <c r="Y50" s="3">
        <f t="shared" si="0"/>
        <v>0</v>
      </c>
    </row>
    <row r="51" spans="1:25" x14ac:dyDescent="0.25">
      <c r="B51">
        <v>15</v>
      </c>
      <c r="C51">
        <v>104467</v>
      </c>
      <c r="D51" t="s">
        <v>19</v>
      </c>
      <c r="E51">
        <v>1997</v>
      </c>
      <c r="F51" t="s">
        <v>15</v>
      </c>
      <c r="U51" s="3">
        <f t="shared" si="1"/>
        <v>104467</v>
      </c>
      <c r="V51" s="3">
        <f>IF(A51&gt;0,IFERROR(VLOOKUP(C51,AthleteTable[],1,FALSE),0),0)</f>
        <v>0</v>
      </c>
      <c r="W51" s="3">
        <f t="shared" si="3"/>
        <v>0</v>
      </c>
      <c r="X51" s="11">
        <f>IF(A51&gt;0,IF(V51&lt;&gt;0,IF(OR(codex511[[#This Row],[1]]&gt;Y50,Y50="1"),(X50+1+codex511[[#This Row],[T]]),X50+codex511[[#This Row],[T]]),X50+codex511[[#This Row],[T]]),0)</f>
        <v>0</v>
      </c>
      <c r="Y51" s="3">
        <f t="shared" si="0"/>
        <v>0</v>
      </c>
    </row>
    <row r="52" spans="1:25" x14ac:dyDescent="0.25">
      <c r="B52">
        <v>13</v>
      </c>
      <c r="C52">
        <v>104352</v>
      </c>
      <c r="D52" t="s">
        <v>49</v>
      </c>
      <c r="E52">
        <v>1996</v>
      </c>
      <c r="F52" t="s">
        <v>15</v>
      </c>
      <c r="U52" s="3">
        <f t="shared" si="1"/>
        <v>104352</v>
      </c>
      <c r="V52" s="3">
        <f>IF(A52&gt;0,IFERROR(VLOOKUP(C52,AthleteTable[],1,FALSE),0),0)</f>
        <v>0</v>
      </c>
      <c r="W52" s="3">
        <f t="shared" si="3"/>
        <v>0</v>
      </c>
      <c r="X52" s="11">
        <f>IF(A52&gt;0,IF(V52&lt;&gt;0,IF(OR(codex511[[#This Row],[1]]&gt;Y51,Y51="1"),(X51+1+codex511[[#This Row],[T]]),X51+codex511[[#This Row],[T]]),X51+codex511[[#This Row],[T]]),0)</f>
        <v>0</v>
      </c>
      <c r="Y52" s="3">
        <f t="shared" si="0"/>
        <v>0</v>
      </c>
    </row>
    <row r="53" spans="1:25" x14ac:dyDescent="0.25">
      <c r="B53">
        <v>8</v>
      </c>
      <c r="C53">
        <v>104347</v>
      </c>
      <c r="D53" t="s">
        <v>269</v>
      </c>
      <c r="E53">
        <v>1996</v>
      </c>
      <c r="F53" t="s">
        <v>15</v>
      </c>
      <c r="U53" s="3">
        <f t="shared" si="1"/>
        <v>104347</v>
      </c>
      <c r="V53" s="3">
        <f>IF(A53&gt;0,IFERROR(VLOOKUP(C53,AthleteTable[],1,FALSE),0),0)</f>
        <v>0</v>
      </c>
      <c r="W53" s="3">
        <f t="shared" si="3"/>
        <v>0</v>
      </c>
      <c r="X53" s="11">
        <f>IF(A53&gt;0,IF(V53&lt;&gt;0,IF(OR(codex511[[#This Row],[1]]&gt;Y52,Y52="1"),(X52+1+codex511[[#This Row],[T]]),X52+codex511[[#This Row],[T]]),X52+codex511[[#This Row],[T]]),0)</f>
        <v>0</v>
      </c>
      <c r="Y53" s="3">
        <f t="shared" si="0"/>
        <v>0</v>
      </c>
    </row>
    <row r="54" spans="1:25" x14ac:dyDescent="0.25">
      <c r="B54">
        <v>1</v>
      </c>
      <c r="C54">
        <v>104269</v>
      </c>
      <c r="D54" t="s">
        <v>270</v>
      </c>
      <c r="E54">
        <v>1995</v>
      </c>
      <c r="F54" t="s">
        <v>15</v>
      </c>
      <c r="U54" s="3">
        <f t="shared" si="1"/>
        <v>104269</v>
      </c>
      <c r="V54" s="3">
        <f>IF(A54&gt;0,IFERROR(VLOOKUP(C54,AthleteTable[],1,FALSE),0),0)</f>
        <v>0</v>
      </c>
      <c r="W54" s="3">
        <f t="shared" si="3"/>
        <v>0</v>
      </c>
      <c r="X54" s="11">
        <f>IF(A54&gt;0,IF(V54&lt;&gt;0,IF(OR(codex511[[#This Row],[1]]&gt;Y53,Y53="1"),(X53+1+codex511[[#This Row],[T]]),X53+codex511[[#This Row],[T]]),X53+codex511[[#This Row],[T]]),0)</f>
        <v>0</v>
      </c>
      <c r="Y54" s="3">
        <f t="shared" si="0"/>
        <v>0</v>
      </c>
    </row>
    <row r="55" spans="1:25" x14ac:dyDescent="0.25">
      <c r="A55" t="s">
        <v>115</v>
      </c>
      <c r="U55" s="3">
        <f t="shared" si="1"/>
        <v>0</v>
      </c>
      <c r="V55" s="3">
        <f>IF(A55&gt;0,IFERROR(VLOOKUP(C55,AthleteTable[],1,FALSE),0),0)</f>
        <v>0</v>
      </c>
      <c r="W55" s="3">
        <f t="shared" si="3"/>
        <v>0</v>
      </c>
      <c r="X55" s="11">
        <f>IF(A55&gt;0,IF(V55&lt;&gt;0,IF(OR(codex511[[#This Row],[1]]&gt;Y54,Y54="1"),(X54+1+codex511[[#This Row],[T]]),X54+codex511[[#This Row],[T]]),X54+codex511[[#This Row],[T]]),0)</f>
        <v>0</v>
      </c>
      <c r="Y55" s="3" t="str">
        <f t="shared" si="0"/>
        <v>Did not finish 1st run</v>
      </c>
    </row>
    <row r="56" spans="1:25" x14ac:dyDescent="0.25">
      <c r="U56" s="3">
        <f t="shared" si="1"/>
        <v>0</v>
      </c>
      <c r="V56" s="3">
        <f>IF(A56&gt;0,IFERROR(VLOOKUP(C56,AthleteTable[],1,FALSE),0),0)</f>
        <v>0</v>
      </c>
      <c r="W56" s="3">
        <f t="shared" si="3"/>
        <v>0</v>
      </c>
      <c r="X56" s="11">
        <f>IF(A56&gt;0,IF(V56&lt;&gt;0,IF(OR(codex511[[#This Row],[1]]&gt;Y55,Y55="1"),(X55+1+codex511[[#This Row],[T]]),X55+codex511[[#This Row],[T]]),X55+codex511[[#This Row],[T]]),0)</f>
        <v>0</v>
      </c>
      <c r="Y56" s="3">
        <f t="shared" si="0"/>
        <v>0</v>
      </c>
    </row>
    <row r="57" spans="1:25" x14ac:dyDescent="0.25">
      <c r="B57">
        <v>77</v>
      </c>
      <c r="C57">
        <v>104621</v>
      </c>
      <c r="D57" t="s">
        <v>280</v>
      </c>
      <c r="E57">
        <v>1998</v>
      </c>
      <c r="F57" t="s">
        <v>15</v>
      </c>
      <c r="U57" s="3">
        <f t="shared" si="1"/>
        <v>104621</v>
      </c>
      <c r="V57" s="3">
        <f>IF(A57&gt;0,IFERROR(VLOOKUP(C57,AthleteTable[],1,FALSE),0),0)</f>
        <v>0</v>
      </c>
      <c r="W57" s="3">
        <f t="shared" si="3"/>
        <v>0</v>
      </c>
      <c r="X57" s="11">
        <f>IF(A57&gt;0,IF(V57&lt;&gt;0,IF(OR(codex511[[#This Row],[1]]&gt;Y56,Y56="1"),(X56+1+codex511[[#This Row],[T]]),X56+codex511[[#This Row],[T]]),X56+codex511[[#This Row],[T]]),0)</f>
        <v>0</v>
      </c>
      <c r="Y57" s="3">
        <f t="shared" si="0"/>
        <v>0</v>
      </c>
    </row>
    <row r="58" spans="1:25" x14ac:dyDescent="0.25">
      <c r="B58">
        <v>70</v>
      </c>
      <c r="C58">
        <v>104583</v>
      </c>
      <c r="D58" t="s">
        <v>101</v>
      </c>
      <c r="E58">
        <v>1998</v>
      </c>
      <c r="F58" t="s">
        <v>15</v>
      </c>
      <c r="U58" s="3">
        <f t="shared" si="1"/>
        <v>104583</v>
      </c>
      <c r="V58" s="3">
        <f>IF(A58&gt;0,IFERROR(VLOOKUP(C58,AthleteTable[],1,FALSE),0),0)</f>
        <v>0</v>
      </c>
      <c r="W58" s="3">
        <f t="shared" si="3"/>
        <v>0</v>
      </c>
      <c r="X58" s="11">
        <f>IF(A58&gt;0,IF(V58&lt;&gt;0,IF(OR(codex511[[#This Row],[1]]&gt;Y57,Y57="1"),(X57+1+codex511[[#This Row],[T]]),X57+codex511[[#This Row],[T]]),X57+codex511[[#This Row],[T]]),0)</f>
        <v>0</v>
      </c>
      <c r="Y58" s="3">
        <f t="shared" si="0"/>
        <v>0</v>
      </c>
    </row>
    <row r="59" spans="1:25" x14ac:dyDescent="0.25">
      <c r="B59">
        <v>63</v>
      </c>
      <c r="C59">
        <v>104636</v>
      </c>
      <c r="D59" t="s">
        <v>260</v>
      </c>
      <c r="E59">
        <v>1998</v>
      </c>
      <c r="F59" t="s">
        <v>15</v>
      </c>
      <c r="U59" s="3">
        <f t="shared" si="1"/>
        <v>104636</v>
      </c>
      <c r="V59" s="3">
        <f>IF(A59&gt;0,IFERROR(VLOOKUP(C59,AthleteTable[],1,FALSE),0),0)</f>
        <v>0</v>
      </c>
      <c r="W59" s="3">
        <f t="shared" si="3"/>
        <v>0</v>
      </c>
      <c r="X59" s="11">
        <f>IF(A59&gt;0,IF(V59&lt;&gt;0,IF(OR(codex511[[#This Row],[1]]&gt;Y58,Y58="1"),(X58+1+codex511[[#This Row],[T]]),X58+codex511[[#This Row],[T]]),X58+codex511[[#This Row],[T]]),0)</f>
        <v>0</v>
      </c>
      <c r="Y59" s="3">
        <f t="shared" si="0"/>
        <v>0</v>
      </c>
    </row>
    <row r="60" spans="1:25" x14ac:dyDescent="0.25">
      <c r="B60">
        <v>62</v>
      </c>
      <c r="C60">
        <v>104461</v>
      </c>
      <c r="D60" t="s">
        <v>98</v>
      </c>
      <c r="E60">
        <v>1997</v>
      </c>
      <c r="F60" t="s">
        <v>15</v>
      </c>
      <c r="U60" s="3">
        <f t="shared" si="1"/>
        <v>104461</v>
      </c>
      <c r="V60" s="3">
        <f>IF(A60&gt;0,IFERROR(VLOOKUP(C60,AthleteTable[],1,FALSE),0),0)</f>
        <v>0</v>
      </c>
      <c r="W60" s="3">
        <f t="shared" si="3"/>
        <v>0</v>
      </c>
      <c r="X60" s="11">
        <f>IF(A60&gt;0,IF(V60&lt;&gt;0,IF(OR(codex511[[#This Row],[1]]&gt;Y59,Y59="1"),(X59+1+codex511[[#This Row],[T]]),X59+codex511[[#This Row],[T]]),X59+codex511[[#This Row],[T]]),0)</f>
        <v>0</v>
      </c>
      <c r="Y60" s="3">
        <f t="shared" si="0"/>
        <v>0</v>
      </c>
    </row>
    <row r="61" spans="1:25" x14ac:dyDescent="0.25">
      <c r="B61">
        <v>61</v>
      </c>
      <c r="C61">
        <v>104587</v>
      </c>
      <c r="D61" t="s">
        <v>79</v>
      </c>
      <c r="E61">
        <v>1998</v>
      </c>
      <c r="F61" t="s">
        <v>15</v>
      </c>
      <c r="U61" s="3">
        <f t="shared" si="1"/>
        <v>104587</v>
      </c>
      <c r="V61" s="3">
        <f>IF(A61&gt;0,IFERROR(VLOOKUP(C61,AthleteTable[],1,FALSE),0),0)</f>
        <v>0</v>
      </c>
      <c r="W61" s="3">
        <f t="shared" si="3"/>
        <v>0</v>
      </c>
      <c r="X61" s="11">
        <f>IF(A61&gt;0,IF(V61&lt;&gt;0,IF(OR(codex511[[#This Row],[1]]&gt;Y60,Y60="1"),(X60+1+codex511[[#This Row],[T]]),X60+codex511[[#This Row],[T]]),X60+codex511[[#This Row],[T]]),0)</f>
        <v>0</v>
      </c>
      <c r="Y61" s="3">
        <f t="shared" si="0"/>
        <v>0</v>
      </c>
    </row>
    <row r="62" spans="1:25" x14ac:dyDescent="0.25">
      <c r="B62">
        <v>59</v>
      </c>
      <c r="C62">
        <v>304559</v>
      </c>
      <c r="D62" t="s">
        <v>283</v>
      </c>
      <c r="E62">
        <v>1995</v>
      </c>
      <c r="F62" t="s">
        <v>240</v>
      </c>
      <c r="U62" s="3">
        <f t="shared" si="1"/>
        <v>304559</v>
      </c>
      <c r="V62" s="3">
        <f>IF(A62&gt;0,IFERROR(VLOOKUP(C62,AthleteTable[],1,FALSE),0),0)</f>
        <v>0</v>
      </c>
      <c r="W62" s="3">
        <f t="shared" si="3"/>
        <v>0</v>
      </c>
      <c r="X62" s="11">
        <f>IF(A62&gt;0,IF(V62&lt;&gt;0,IF(OR(codex511[[#This Row],[1]]&gt;Y61,Y61="1"),(X61+1+codex511[[#This Row],[T]]),X61+codex511[[#This Row],[T]]),X61+codex511[[#This Row],[T]]),0)</f>
        <v>0</v>
      </c>
      <c r="Y62" s="3">
        <f t="shared" si="0"/>
        <v>0</v>
      </c>
    </row>
    <row r="63" spans="1:25" x14ac:dyDescent="0.25">
      <c r="B63">
        <v>55</v>
      </c>
      <c r="C63">
        <v>104466</v>
      </c>
      <c r="D63" t="s">
        <v>120</v>
      </c>
      <c r="E63">
        <v>1997</v>
      </c>
      <c r="F63" t="s">
        <v>15</v>
      </c>
      <c r="U63" s="3">
        <f t="shared" si="1"/>
        <v>104466</v>
      </c>
      <c r="V63" s="3">
        <f>IF(A63&gt;0,IFERROR(VLOOKUP(C63,AthleteTable[],1,FALSE),0),0)</f>
        <v>0</v>
      </c>
      <c r="W63" s="3">
        <f t="shared" si="3"/>
        <v>0</v>
      </c>
      <c r="X63" s="11">
        <f>IF(A63&gt;0,IF(V63&lt;&gt;0,IF(OR(codex511[[#This Row],[1]]&gt;Y62,Y62="1"),(X62+1+codex511[[#This Row],[T]]),X62+codex511[[#This Row],[T]]),X62+codex511[[#This Row],[T]]),0)</f>
        <v>0</v>
      </c>
      <c r="Y63" s="3">
        <f t="shared" si="0"/>
        <v>0</v>
      </c>
    </row>
    <row r="64" spans="1:25" x14ac:dyDescent="0.25">
      <c r="B64">
        <v>54</v>
      </c>
      <c r="C64">
        <v>104465</v>
      </c>
      <c r="D64" t="s">
        <v>87</v>
      </c>
      <c r="E64">
        <v>1997</v>
      </c>
      <c r="F64" t="s">
        <v>15</v>
      </c>
      <c r="U64" s="3">
        <f t="shared" si="1"/>
        <v>104465</v>
      </c>
      <c r="V64" s="3">
        <f>IF(A64&gt;0,IFERROR(VLOOKUP(C64,AthleteTable[],1,FALSE),0),0)</f>
        <v>0</v>
      </c>
      <c r="W64" s="3">
        <f t="shared" si="3"/>
        <v>0</v>
      </c>
      <c r="X64" s="11">
        <f>IF(A64&gt;0,IF(V64&lt;&gt;0,IF(OR(codex511[[#This Row],[1]]&gt;Y63,Y63="1"),(X63+1+codex511[[#This Row],[T]]),X63+codex511[[#This Row],[T]]),X63+codex511[[#This Row],[T]]),0)</f>
        <v>0</v>
      </c>
      <c r="Y64" s="3">
        <f t="shared" si="0"/>
        <v>0</v>
      </c>
    </row>
    <row r="65" spans="2:25" x14ac:dyDescent="0.25">
      <c r="B65">
        <v>53</v>
      </c>
      <c r="C65">
        <v>104601</v>
      </c>
      <c r="D65" t="s">
        <v>117</v>
      </c>
      <c r="E65">
        <v>1998</v>
      </c>
      <c r="F65" t="s">
        <v>15</v>
      </c>
      <c r="U65" s="3">
        <f t="shared" si="1"/>
        <v>104601</v>
      </c>
      <c r="V65" s="3">
        <f>IF(A65&gt;0,IFERROR(VLOOKUP(C65,AthleteTable[],1,FALSE),0),0)</f>
        <v>0</v>
      </c>
      <c r="W65" s="3">
        <f t="shared" si="3"/>
        <v>0</v>
      </c>
      <c r="X65" s="11">
        <f>IF(A65&gt;0,IF(V65&lt;&gt;0,IF(OR(codex511[[#This Row],[1]]&gt;Y64,Y64="1"),(X64+1+codex511[[#This Row],[T]]),X64+codex511[[#This Row],[T]]),X64+codex511[[#This Row],[T]]),0)</f>
        <v>0</v>
      </c>
      <c r="Y65" s="3">
        <f t="shared" si="0"/>
        <v>0</v>
      </c>
    </row>
    <row r="66" spans="2:25" x14ac:dyDescent="0.25">
      <c r="B66">
        <v>51</v>
      </c>
      <c r="C66">
        <v>104454</v>
      </c>
      <c r="D66" t="s">
        <v>89</v>
      </c>
      <c r="E66">
        <v>1996</v>
      </c>
      <c r="F66" t="s">
        <v>15</v>
      </c>
      <c r="U66" s="3">
        <f t="shared" si="1"/>
        <v>104454</v>
      </c>
      <c r="V66" s="3">
        <f>IF(A66&gt;0,IFERROR(VLOOKUP(C66,AthleteTable[],1,FALSE),0),0)</f>
        <v>0</v>
      </c>
      <c r="W66" s="3">
        <f t="shared" si="3"/>
        <v>0</v>
      </c>
      <c r="X66" s="11">
        <f>IF(A66&gt;0,IF(V66&lt;&gt;0,IF(OR(codex511[[#This Row],[1]]&gt;Y65,Y65="1"),(X65+1+codex511[[#This Row],[T]]),X65+codex511[[#This Row],[T]]),X65+codex511[[#This Row],[T]]),0)</f>
        <v>0</v>
      </c>
      <c r="Y66" s="3">
        <f t="shared" ref="Y66:Y83" si="4">IF(A66&gt;0,A66,0)</f>
        <v>0</v>
      </c>
    </row>
    <row r="67" spans="2:25" x14ac:dyDescent="0.25">
      <c r="B67">
        <v>49</v>
      </c>
      <c r="C67">
        <v>104421</v>
      </c>
      <c r="D67" t="s">
        <v>121</v>
      </c>
      <c r="E67">
        <v>1996</v>
      </c>
      <c r="F67" t="s">
        <v>15</v>
      </c>
      <c r="U67" s="3">
        <f t="shared" ref="U67:U83" si="5">C67</f>
        <v>104421</v>
      </c>
      <c r="V67" s="3">
        <f>IF(A67&gt;0,IFERROR(VLOOKUP(C67,AthleteTable[],1,FALSE),0),0)</f>
        <v>0</v>
      </c>
      <c r="W67" s="3">
        <f t="shared" si="3"/>
        <v>0</v>
      </c>
      <c r="X67" s="11">
        <f>IF(A67&gt;0,IF(V67&lt;&gt;0,IF(OR(codex511[[#This Row],[1]]&gt;Y66,Y66="1"),(X66+1+codex511[[#This Row],[T]]),X66+codex511[[#This Row],[T]]),X66+codex511[[#This Row],[T]]),0)</f>
        <v>0</v>
      </c>
      <c r="Y67" s="3">
        <f t="shared" si="4"/>
        <v>0</v>
      </c>
    </row>
    <row r="68" spans="2:25" x14ac:dyDescent="0.25">
      <c r="B68">
        <v>48</v>
      </c>
      <c r="C68">
        <v>104614</v>
      </c>
      <c r="D68" t="s">
        <v>259</v>
      </c>
      <c r="E68">
        <v>1998</v>
      </c>
      <c r="F68" t="s">
        <v>15</v>
      </c>
      <c r="U68" s="3">
        <f t="shared" si="5"/>
        <v>104614</v>
      </c>
      <c r="V68" s="3">
        <f>IF(A68&gt;0,IFERROR(VLOOKUP(C68,AthleteTable[],1,FALSE),0),0)</f>
        <v>0</v>
      </c>
      <c r="W68" s="3">
        <f t="shared" si="3"/>
        <v>0</v>
      </c>
      <c r="X68" s="11">
        <f>IF(A68&gt;0,IF(V68&lt;&gt;0,IF(OR(codex511[[#This Row],[1]]&gt;Y67,Y67="1"),(X67+1+codex511[[#This Row],[T]]),X67+codex511[[#This Row],[T]]),X67+codex511[[#This Row],[T]]),0)</f>
        <v>0</v>
      </c>
      <c r="Y68" s="3">
        <f t="shared" si="4"/>
        <v>0</v>
      </c>
    </row>
    <row r="69" spans="2:25" x14ac:dyDescent="0.25">
      <c r="B69">
        <v>42</v>
      </c>
      <c r="C69">
        <v>104546</v>
      </c>
      <c r="D69" t="s">
        <v>286</v>
      </c>
      <c r="E69">
        <v>1997</v>
      </c>
      <c r="F69" t="s">
        <v>15</v>
      </c>
      <c r="U69" s="3">
        <f t="shared" si="5"/>
        <v>104546</v>
      </c>
      <c r="V69" s="3">
        <f>IF(A69&gt;0,IFERROR(VLOOKUP(C69,AthleteTable[],1,FALSE),0),0)</f>
        <v>0</v>
      </c>
      <c r="W69" s="3">
        <f t="shared" si="3"/>
        <v>0</v>
      </c>
      <c r="X69" s="11">
        <f>IF(A69&gt;0,IF(V69&lt;&gt;0,IF(OR(codex511[[#This Row],[1]]&gt;Y68,Y68="1"),(X68+1+codex511[[#This Row],[T]]),X68+codex511[[#This Row],[T]]),X68+codex511[[#This Row],[T]]),0)</f>
        <v>0</v>
      </c>
      <c r="Y69" s="3">
        <f t="shared" si="4"/>
        <v>0</v>
      </c>
    </row>
    <row r="70" spans="2:25" x14ac:dyDescent="0.25">
      <c r="B70">
        <v>40</v>
      </c>
      <c r="C70">
        <v>104470</v>
      </c>
      <c r="D70" t="s">
        <v>72</v>
      </c>
      <c r="E70">
        <v>1997</v>
      </c>
      <c r="F70" t="s">
        <v>15</v>
      </c>
      <c r="U70" s="3">
        <f t="shared" si="5"/>
        <v>104470</v>
      </c>
      <c r="V70" s="3">
        <f>IF(A70&gt;0,IFERROR(VLOOKUP(C70,AthleteTable[],1,FALSE),0),0)</f>
        <v>0</v>
      </c>
      <c r="W70" s="3">
        <f t="shared" ref="W70:W133" si="6">IFERROR(IF(Y70&gt;0,IF(Y69=Y68,IF(V69&gt;0,IF(V68&gt;0,1,0),0),0),0),0)</f>
        <v>0</v>
      </c>
      <c r="X70" s="11">
        <f>IF(A70&gt;0,IF(V70&lt;&gt;0,IF(OR(codex511[[#This Row],[1]]&gt;Y69,Y69="1"),(X69+1+codex511[[#This Row],[T]]),X69+codex511[[#This Row],[T]]),X69+codex511[[#This Row],[T]]),0)</f>
        <v>0</v>
      </c>
      <c r="Y70" s="3">
        <f t="shared" si="4"/>
        <v>0</v>
      </c>
    </row>
    <row r="71" spans="2:25" x14ac:dyDescent="0.25">
      <c r="B71">
        <v>39</v>
      </c>
      <c r="C71">
        <v>104600</v>
      </c>
      <c r="D71" t="s">
        <v>1094</v>
      </c>
      <c r="E71">
        <v>1998</v>
      </c>
      <c r="F71" t="s">
        <v>15</v>
      </c>
      <c r="U71" s="3">
        <f t="shared" si="5"/>
        <v>104600</v>
      </c>
      <c r="V71" s="3">
        <f>IF(A71&gt;0,IFERROR(VLOOKUP(C71,AthleteTable[],1,FALSE),0),0)</f>
        <v>0</v>
      </c>
      <c r="W71" s="3">
        <f t="shared" si="6"/>
        <v>0</v>
      </c>
      <c r="X71" s="11">
        <f>IF(A71&gt;0,IF(V71&lt;&gt;0,IF(OR(codex511[[#This Row],[1]]&gt;Y70,Y70="1"),(X70+1+codex511[[#This Row],[T]]),X70+codex511[[#This Row],[T]]),X70+codex511[[#This Row],[T]]),0)</f>
        <v>0</v>
      </c>
      <c r="Y71" s="3">
        <f t="shared" si="4"/>
        <v>0</v>
      </c>
    </row>
    <row r="72" spans="2:25" x14ac:dyDescent="0.25">
      <c r="B72">
        <v>37</v>
      </c>
      <c r="C72">
        <v>104599</v>
      </c>
      <c r="D72" t="s">
        <v>57</v>
      </c>
      <c r="E72">
        <v>1998</v>
      </c>
      <c r="F72" t="s">
        <v>15</v>
      </c>
      <c r="U72" s="3">
        <f t="shared" si="5"/>
        <v>104599</v>
      </c>
      <c r="V72" s="3">
        <f>IF(A72&gt;0,IFERROR(VLOOKUP(C72,AthleteTable[],1,FALSE),0),0)</f>
        <v>0</v>
      </c>
      <c r="W72" s="3">
        <f t="shared" si="6"/>
        <v>0</v>
      </c>
      <c r="X72" s="11">
        <f>IF(A72&gt;0,IF(V72&lt;&gt;0,IF(OR(codex511[[#This Row],[1]]&gt;Y71,Y71="1"),(X71+1+codex511[[#This Row],[T]]),X71+codex511[[#This Row],[T]]),X71+codex511[[#This Row],[T]]),0)</f>
        <v>0</v>
      </c>
      <c r="Y72" s="3">
        <f t="shared" si="4"/>
        <v>0</v>
      </c>
    </row>
    <row r="73" spans="2:25" x14ac:dyDescent="0.25">
      <c r="B73">
        <v>36</v>
      </c>
      <c r="C73">
        <v>104474</v>
      </c>
      <c r="D73" t="s">
        <v>122</v>
      </c>
      <c r="E73">
        <v>1997</v>
      </c>
      <c r="F73" t="s">
        <v>15</v>
      </c>
      <c r="U73" s="3">
        <f t="shared" si="5"/>
        <v>104474</v>
      </c>
      <c r="V73" s="3">
        <f>IF(A73&gt;0,IFERROR(VLOOKUP(C73,AthleteTable[],1,FALSE),0),0)</f>
        <v>0</v>
      </c>
      <c r="W73" s="3">
        <f t="shared" si="6"/>
        <v>0</v>
      </c>
      <c r="X73" s="11">
        <f>IF(A73&gt;0,IF(V73&lt;&gt;0,IF(OR(codex511[[#This Row],[1]]&gt;Y72,Y72="1"),(X72+1+codex511[[#This Row],[T]]),X72+codex511[[#This Row],[T]]),X72+codex511[[#This Row],[T]]),0)</f>
        <v>0</v>
      </c>
      <c r="Y73" s="3">
        <f t="shared" si="4"/>
        <v>0</v>
      </c>
    </row>
    <row r="74" spans="2:25" x14ac:dyDescent="0.25">
      <c r="B74">
        <v>32</v>
      </c>
      <c r="C74">
        <v>104620</v>
      </c>
      <c r="D74" t="s">
        <v>70</v>
      </c>
      <c r="E74">
        <v>1998</v>
      </c>
      <c r="F74" t="s">
        <v>15</v>
      </c>
      <c r="U74" s="3">
        <f t="shared" si="5"/>
        <v>104620</v>
      </c>
      <c r="V74" s="3">
        <f>IF(A74&gt;0,IFERROR(VLOOKUP(C74,AthleteTable[],1,FALSE),0),0)</f>
        <v>0</v>
      </c>
      <c r="W74" s="3">
        <f t="shared" si="6"/>
        <v>0</v>
      </c>
      <c r="X74" s="11">
        <f>IF(A74&gt;0,IF(V74&lt;&gt;0,IF(OR(codex511[[#This Row],[1]]&gt;Y73,Y73="1"),(X73+1+codex511[[#This Row],[T]]),X73+codex511[[#This Row],[T]]),X73+codex511[[#This Row],[T]]),0)</f>
        <v>0</v>
      </c>
      <c r="Y74" s="3">
        <f t="shared" si="4"/>
        <v>0</v>
      </c>
    </row>
    <row r="75" spans="2:25" x14ac:dyDescent="0.25">
      <c r="B75">
        <v>31</v>
      </c>
      <c r="C75">
        <v>959600</v>
      </c>
      <c r="D75" t="s">
        <v>65</v>
      </c>
      <c r="E75">
        <v>1996</v>
      </c>
      <c r="F75" t="s">
        <v>66</v>
      </c>
      <c r="U75" s="3">
        <f t="shared" si="5"/>
        <v>959600</v>
      </c>
      <c r="V75" s="3">
        <f>IF(A75&gt;0,IFERROR(VLOOKUP(C75,AthleteTable[],1,FALSE),0),0)</f>
        <v>0</v>
      </c>
      <c r="W75" s="3">
        <f t="shared" si="6"/>
        <v>0</v>
      </c>
      <c r="X75" s="11">
        <f>IF(A75&gt;0,IF(V75&lt;&gt;0,IF(OR(codex511[[#This Row],[1]]&gt;Y74,Y74="1"),(X74+1+codex511[[#This Row],[T]]),X74+codex511[[#This Row],[T]]),X74+codex511[[#This Row],[T]]),0)</f>
        <v>0</v>
      </c>
      <c r="Y75" s="3">
        <f t="shared" si="4"/>
        <v>0</v>
      </c>
    </row>
    <row r="76" spans="2:25" x14ac:dyDescent="0.25">
      <c r="B76">
        <v>30</v>
      </c>
      <c r="C76">
        <v>6531526</v>
      </c>
      <c r="D76" t="s">
        <v>228</v>
      </c>
      <c r="E76">
        <v>1996</v>
      </c>
      <c r="F76" t="s">
        <v>113</v>
      </c>
      <c r="U76" s="3">
        <f t="shared" si="5"/>
        <v>6531526</v>
      </c>
      <c r="V76" s="3">
        <f>IF(A76&gt;0,IFERROR(VLOOKUP(C76,AthleteTable[],1,FALSE),0),0)</f>
        <v>0</v>
      </c>
      <c r="W76" s="3">
        <f t="shared" si="6"/>
        <v>0</v>
      </c>
      <c r="X76" s="11">
        <f>IF(A76&gt;0,IF(V76&lt;&gt;0,IF(OR(codex511[[#This Row],[1]]&gt;Y75,Y75="1"),(X75+1+codex511[[#This Row],[T]]),X75+codex511[[#This Row],[T]]),X75+codex511[[#This Row],[T]]),0)</f>
        <v>0</v>
      </c>
      <c r="Y76" s="3">
        <f t="shared" si="4"/>
        <v>0</v>
      </c>
    </row>
    <row r="77" spans="2:25" x14ac:dyDescent="0.25">
      <c r="B77">
        <v>22</v>
      </c>
      <c r="C77">
        <v>104277</v>
      </c>
      <c r="D77" t="s">
        <v>290</v>
      </c>
      <c r="E77">
        <v>1995</v>
      </c>
      <c r="F77" t="s">
        <v>15</v>
      </c>
      <c r="U77" s="3">
        <f t="shared" si="5"/>
        <v>104277</v>
      </c>
      <c r="V77" s="3">
        <f>IF(A77&gt;0,IFERROR(VLOOKUP(C77,AthleteTable[],1,FALSE),0),0)</f>
        <v>0</v>
      </c>
      <c r="W77" s="3">
        <f t="shared" si="6"/>
        <v>0</v>
      </c>
      <c r="X77" s="11">
        <f>IF(A77&gt;0,IF(V77&lt;&gt;0,IF(OR(codex511[[#This Row],[1]]&gt;Y76,Y76="1"),(X76+1+codex511[[#This Row],[T]]),X76+codex511[[#This Row],[T]]),X76+codex511[[#This Row],[T]]),0)</f>
        <v>0</v>
      </c>
      <c r="Y77" s="3">
        <f t="shared" si="4"/>
        <v>0</v>
      </c>
    </row>
    <row r="78" spans="2:25" x14ac:dyDescent="0.25">
      <c r="B78">
        <v>21</v>
      </c>
      <c r="C78">
        <v>104537</v>
      </c>
      <c r="D78" t="s">
        <v>106</v>
      </c>
      <c r="E78">
        <v>1997</v>
      </c>
      <c r="F78" t="s">
        <v>15</v>
      </c>
      <c r="U78" s="3">
        <f t="shared" si="5"/>
        <v>104537</v>
      </c>
      <c r="V78" s="3">
        <f>IF(A78&gt;0,IFERROR(VLOOKUP(C78,AthleteTable[],1,FALSE),0),0)</f>
        <v>0</v>
      </c>
      <c r="W78" s="3">
        <f t="shared" si="6"/>
        <v>0</v>
      </c>
      <c r="X78" s="11">
        <f>IF(A78&gt;0,IF(V78&lt;&gt;0,IF(OR(codex511[[#This Row],[1]]&gt;Y77,Y77="1"),(X77+1+codex511[[#This Row],[T]]),X77+codex511[[#This Row],[T]]),X77+codex511[[#This Row],[T]]),0)</f>
        <v>0</v>
      </c>
      <c r="Y78" s="3">
        <f t="shared" si="4"/>
        <v>0</v>
      </c>
    </row>
    <row r="79" spans="2:25" x14ac:dyDescent="0.25">
      <c r="B79">
        <v>20</v>
      </c>
      <c r="C79">
        <v>104535</v>
      </c>
      <c r="D79" t="s">
        <v>266</v>
      </c>
      <c r="E79">
        <v>1997</v>
      </c>
      <c r="F79" t="s">
        <v>15</v>
      </c>
      <c r="U79" s="3">
        <f t="shared" si="5"/>
        <v>104535</v>
      </c>
      <c r="V79" s="3">
        <f>IF(A79&gt;0,IFERROR(VLOOKUP(C79,AthleteTable[],1,FALSE),0),0)</f>
        <v>0</v>
      </c>
      <c r="W79" s="3">
        <f t="shared" si="6"/>
        <v>0</v>
      </c>
      <c r="X79" s="11">
        <f>IF(A79&gt;0,IF(V79&lt;&gt;0,IF(OR(codex511[[#This Row],[1]]&gt;Y78,Y78="1"),(X78+1+codex511[[#This Row],[T]]),X78+codex511[[#This Row],[T]]),X78+codex511[[#This Row],[T]]),0)</f>
        <v>0</v>
      </c>
      <c r="Y79" s="3">
        <f t="shared" si="4"/>
        <v>0</v>
      </c>
    </row>
    <row r="80" spans="2:25" x14ac:dyDescent="0.25">
      <c r="B80">
        <v>18</v>
      </c>
      <c r="C80">
        <v>104367</v>
      </c>
      <c r="D80" t="s">
        <v>61</v>
      </c>
      <c r="E80">
        <v>1996</v>
      </c>
      <c r="F80" t="s">
        <v>15</v>
      </c>
      <c r="U80" s="3">
        <f t="shared" si="5"/>
        <v>104367</v>
      </c>
      <c r="V80" s="3">
        <f>IF(A80&gt;0,IFERROR(VLOOKUP(C80,AthleteTable[],1,FALSE),0),0)</f>
        <v>0</v>
      </c>
      <c r="W80" s="3">
        <f t="shared" si="6"/>
        <v>0</v>
      </c>
      <c r="X80" s="11">
        <f>IF(A80&gt;0,IF(V80&lt;&gt;0,IF(OR(codex511[[#This Row],[1]]&gt;Y79,Y79="1"),(X79+1+codex511[[#This Row],[T]]),X79+codex511[[#This Row],[T]]),X79+codex511[[#This Row],[T]]),0)</f>
        <v>0</v>
      </c>
      <c r="Y80" s="3">
        <f t="shared" si="4"/>
        <v>0</v>
      </c>
    </row>
    <row r="81" spans="1:25" x14ac:dyDescent="0.25">
      <c r="B81">
        <v>11</v>
      </c>
      <c r="C81">
        <v>104346</v>
      </c>
      <c r="D81" t="s">
        <v>27</v>
      </c>
      <c r="E81">
        <v>1996</v>
      </c>
      <c r="F81" t="s">
        <v>15</v>
      </c>
      <c r="U81" s="3">
        <f t="shared" si="5"/>
        <v>104346</v>
      </c>
      <c r="V81" s="3">
        <f>IF(A81&gt;0,IFERROR(VLOOKUP(C81,AthleteTable[],1,FALSE),0),0)</f>
        <v>0</v>
      </c>
      <c r="W81" s="3">
        <f t="shared" si="6"/>
        <v>0</v>
      </c>
      <c r="X81" s="11">
        <f>IF(A81&gt;0,IF(V81&lt;&gt;0,IF(OR(codex511[[#This Row],[1]]&gt;Y80,Y80="1"),(X80+1+codex511[[#This Row],[T]]),X80+codex511[[#This Row],[T]]),X80+codex511[[#This Row],[T]]),0)</f>
        <v>0</v>
      </c>
      <c r="Y81" s="3">
        <f t="shared" si="4"/>
        <v>0</v>
      </c>
    </row>
    <row r="82" spans="1:25" x14ac:dyDescent="0.25">
      <c r="B82">
        <v>9</v>
      </c>
      <c r="C82">
        <v>103942</v>
      </c>
      <c r="D82" t="s">
        <v>114</v>
      </c>
      <c r="E82">
        <v>1993</v>
      </c>
      <c r="F82" t="s">
        <v>15</v>
      </c>
      <c r="U82" s="3">
        <f t="shared" si="5"/>
        <v>103942</v>
      </c>
      <c r="V82" s="3">
        <f>IF(A82&gt;0,IFERROR(VLOOKUP(C82,AthleteTable[],1,FALSE),0),0)</f>
        <v>0</v>
      </c>
      <c r="W82" s="3">
        <f t="shared" si="6"/>
        <v>0</v>
      </c>
      <c r="X82" s="11">
        <f>IF(A82&gt;0,IF(V82&lt;&gt;0,IF(OR(codex511[[#This Row],[1]]&gt;Y81,Y81="1"),(X81+1+codex511[[#This Row],[T]]),X81+codex511[[#This Row],[T]]),X81+codex511[[#This Row],[T]]),0)</f>
        <v>0</v>
      </c>
      <c r="Y82" s="3">
        <f t="shared" si="4"/>
        <v>0</v>
      </c>
    </row>
    <row r="83" spans="1:25" x14ac:dyDescent="0.25">
      <c r="B83">
        <v>4</v>
      </c>
      <c r="C83">
        <v>104156</v>
      </c>
      <c r="D83" t="s">
        <v>174</v>
      </c>
      <c r="E83">
        <v>1994</v>
      </c>
      <c r="F83" t="s">
        <v>15</v>
      </c>
      <c r="U83" s="3">
        <f t="shared" si="5"/>
        <v>104156</v>
      </c>
      <c r="V83" s="3">
        <f>IF(A83&gt;0,IFERROR(VLOOKUP(C83,AthleteTable[],1,FALSE),0),0)</f>
        <v>0</v>
      </c>
      <c r="W83" s="3">
        <f t="shared" si="6"/>
        <v>0</v>
      </c>
      <c r="X83" s="11">
        <f>IF(A83&gt;0,IF(V83&lt;&gt;0,IF(OR(codex511[[#This Row],[1]]&gt;Y82,Y82="1"),(X82+1+codex511[[#This Row],[T]]),X82+codex511[[#This Row],[T]]),X82+codex511[[#This Row],[T]]),0)</f>
        <v>0</v>
      </c>
      <c r="Y83" s="3">
        <f t="shared" si="4"/>
        <v>0</v>
      </c>
    </row>
    <row r="84" spans="1:25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U84" s="3" t="e">
        <f>#REF!</f>
        <v>#REF!</v>
      </c>
      <c r="V84" s="3" t="e">
        <f>IF(#REF!&gt;0,IFERROR(VLOOKUP(#REF!,AthleteTable[],1,FALSE),0),0)</f>
        <v>#REF!</v>
      </c>
      <c r="W84" s="3">
        <f t="shared" si="6"/>
        <v>0</v>
      </c>
      <c r="X84" s="11" t="e">
        <f>IF(#REF!&gt;0,IF(V84&lt;&gt;0,IF(OR(codex511[[#This Row],[1]]&gt;Y83,Y83="1"),(X83+1+codex511[[#This Row],[T]]),X83+codex511[[#This Row],[T]]),X83+codex511[[#This Row],[T]]),0)</f>
        <v>#REF!</v>
      </c>
      <c r="Y84" s="3" t="e">
        <f>IF(#REF!&gt;0,#REF!,0)</f>
        <v>#REF!</v>
      </c>
    </row>
    <row r="85" spans="1:25" x14ac:dyDescent="0.25">
      <c r="U85" s="3" t="e">
        <f>#REF!</f>
        <v>#REF!</v>
      </c>
      <c r="V85" s="3" t="e">
        <f>IF(#REF!&gt;0,IFERROR(VLOOKUP(#REF!,AthleteTable[],1,FALSE),0),0)</f>
        <v>#REF!</v>
      </c>
      <c r="W85" s="3">
        <f t="shared" si="6"/>
        <v>0</v>
      </c>
      <c r="X85" s="11" t="e">
        <f>IF(#REF!&gt;0,IF(V85&lt;&gt;0,IF(OR(codex511[[#This Row],[1]]&gt;Y84,Y84="1"),(X84+1+codex511[[#This Row],[T]]),X84+codex511[[#This Row],[T]]),X84+codex511[[#This Row],[T]]),0)</f>
        <v>#REF!</v>
      </c>
      <c r="Y85" s="3" t="e">
        <f>IF(#REF!&gt;0,#REF!,0)</f>
        <v>#REF!</v>
      </c>
    </row>
    <row r="86" spans="1:25" x14ac:dyDescent="0.25">
      <c r="U86" s="3" t="e">
        <f>#REF!</f>
        <v>#REF!</v>
      </c>
      <c r="V86" s="3" t="e">
        <f>IF(#REF!&gt;0,IFERROR(VLOOKUP(#REF!,AthleteTable[],1,FALSE),0),0)</f>
        <v>#REF!</v>
      </c>
      <c r="W86" s="3">
        <f t="shared" si="6"/>
        <v>0</v>
      </c>
      <c r="X86" s="11" t="e">
        <f>IF(#REF!&gt;0,IF(V86&lt;&gt;0,IF(OR(codex511[[#This Row],[1]]&gt;Y85,Y85="1"),(X85+1+codex511[[#This Row],[T]]),X85+codex511[[#This Row],[T]]),X85+codex511[[#This Row],[T]]),0)</f>
        <v>#REF!</v>
      </c>
      <c r="Y86" s="3" t="e">
        <f>IF(#REF!&gt;0,#REF!,0)</f>
        <v>#REF!</v>
      </c>
    </row>
    <row r="87" spans="1:25" x14ac:dyDescent="0.25">
      <c r="U87" s="3" t="e">
        <f>#REF!</f>
        <v>#REF!</v>
      </c>
      <c r="V87" s="3" t="e">
        <f>IF(#REF!&gt;0,IFERROR(VLOOKUP(#REF!,AthleteTable[],1,FALSE),0),0)</f>
        <v>#REF!</v>
      </c>
      <c r="W87" s="3">
        <f t="shared" si="6"/>
        <v>0</v>
      </c>
      <c r="X87" s="11" t="e">
        <f>IF(#REF!&gt;0,IF(V87&lt;&gt;0,IF(OR(codex511[[#This Row],[1]]&gt;Y86,Y86="1"),(X86+1+codex511[[#This Row],[T]]),X86+codex511[[#This Row],[T]]),X86+codex511[[#This Row],[T]]),0)</f>
        <v>#REF!</v>
      </c>
      <c r="Y87" s="3" t="e">
        <f>IF(#REF!&gt;0,#REF!,0)</f>
        <v>#REF!</v>
      </c>
    </row>
    <row r="88" spans="1:25" x14ac:dyDescent="0.25">
      <c r="U88" s="3" t="e">
        <f>#REF!</f>
        <v>#REF!</v>
      </c>
      <c r="V88" s="3" t="e">
        <f>IF(#REF!&gt;0,IFERROR(VLOOKUP(#REF!,AthleteTable[],1,FALSE),0),0)</f>
        <v>#REF!</v>
      </c>
      <c r="W88" s="3">
        <f t="shared" si="6"/>
        <v>0</v>
      </c>
      <c r="X88" s="11" t="e">
        <f>IF(#REF!&gt;0,IF(V88&lt;&gt;0,IF(OR(codex511[[#This Row],[1]]&gt;Y87,Y87="1"),(X87+1+codex511[[#This Row],[T]]),X87+codex511[[#This Row],[T]]),X87+codex511[[#This Row],[T]]),0)</f>
        <v>#REF!</v>
      </c>
      <c r="Y88" s="3" t="e">
        <f>IF(#REF!&gt;0,#REF!,0)</f>
        <v>#REF!</v>
      </c>
    </row>
    <row r="89" spans="1:25" x14ac:dyDescent="0.25">
      <c r="U89" s="3" t="e">
        <f>#REF!</f>
        <v>#REF!</v>
      </c>
      <c r="V89" s="3" t="e">
        <f>IF(#REF!&gt;0,IFERROR(VLOOKUP(#REF!,AthleteTable[],1,FALSE),0),0)</f>
        <v>#REF!</v>
      </c>
      <c r="W89" s="3">
        <f t="shared" si="6"/>
        <v>0</v>
      </c>
      <c r="X89" s="11" t="e">
        <f>IF(#REF!&gt;0,IF(V89&lt;&gt;0,IF(OR(codex511[[#This Row],[1]]&gt;Y88,Y88="1"),(X88+1+codex511[[#This Row],[T]]),X88+codex511[[#This Row],[T]]),X88+codex511[[#This Row],[T]]),0)</f>
        <v>#REF!</v>
      </c>
      <c r="Y89" s="3" t="e">
        <f>IF(#REF!&gt;0,#REF!,0)</f>
        <v>#REF!</v>
      </c>
    </row>
    <row r="90" spans="1:25" x14ac:dyDescent="0.25">
      <c r="U90" s="3" t="e">
        <f>#REF!</f>
        <v>#REF!</v>
      </c>
      <c r="V90" s="3" t="e">
        <f>IF(#REF!&gt;0,IFERROR(VLOOKUP(#REF!,AthleteTable[],1,FALSE),0),0)</f>
        <v>#REF!</v>
      </c>
      <c r="W90" s="3">
        <f t="shared" si="6"/>
        <v>0</v>
      </c>
      <c r="X90" s="11" t="e">
        <f>IF(#REF!&gt;0,IF(V90&lt;&gt;0,IF(OR(codex511[[#This Row],[1]]&gt;Y89,Y89="1"),(X89+1+codex511[[#This Row],[T]]),X89+codex511[[#This Row],[T]]),X89+codex511[[#This Row],[T]]),0)</f>
        <v>#REF!</v>
      </c>
      <c r="Y90" s="3" t="e">
        <f>IF(#REF!&gt;0,#REF!,0)</f>
        <v>#REF!</v>
      </c>
    </row>
    <row r="91" spans="1:25" x14ac:dyDescent="0.25">
      <c r="U91" s="3" t="e">
        <f>#REF!</f>
        <v>#REF!</v>
      </c>
      <c r="V91" s="3" t="e">
        <f>IF(#REF!&gt;0,IFERROR(VLOOKUP(#REF!,AthleteTable[],1,FALSE),0),0)</f>
        <v>#REF!</v>
      </c>
      <c r="W91" s="3">
        <f t="shared" si="6"/>
        <v>0</v>
      </c>
      <c r="X91" s="11" t="e">
        <f>IF(#REF!&gt;0,IF(V91&lt;&gt;0,IF(OR(codex511[[#This Row],[1]]&gt;Y90,Y90="1"),(X90+1+codex511[[#This Row],[T]]),X90+codex511[[#This Row],[T]]),X90+codex511[[#This Row],[T]]),0)</f>
        <v>#REF!</v>
      </c>
      <c r="Y91" s="3" t="e">
        <f>IF(#REF!&gt;0,#REF!,0)</f>
        <v>#REF!</v>
      </c>
    </row>
    <row r="92" spans="1:25" x14ac:dyDescent="0.25">
      <c r="U92" s="3" t="e">
        <f>#REF!</f>
        <v>#REF!</v>
      </c>
      <c r="V92" s="3" t="e">
        <f>IF(#REF!&gt;0,IFERROR(VLOOKUP(#REF!,AthleteTable[],1,FALSE),0),0)</f>
        <v>#REF!</v>
      </c>
      <c r="W92" s="3">
        <f t="shared" si="6"/>
        <v>0</v>
      </c>
      <c r="X92" s="11" t="e">
        <f>IF(#REF!&gt;0,IF(V92&lt;&gt;0,IF(OR(codex511[[#This Row],[1]]&gt;Y91,Y91="1"),(X91+1+codex511[[#This Row],[T]]),X91+codex511[[#This Row],[T]]),X91+codex511[[#This Row],[T]]),0)</f>
        <v>#REF!</v>
      </c>
      <c r="Y92" s="3" t="e">
        <f>IF(#REF!&gt;0,#REF!,0)</f>
        <v>#REF!</v>
      </c>
    </row>
    <row r="93" spans="1:25" x14ac:dyDescent="0.25">
      <c r="U93" s="3" t="e">
        <f>#REF!</f>
        <v>#REF!</v>
      </c>
      <c r="V93" s="3" t="e">
        <f>IF(#REF!&gt;0,IFERROR(VLOOKUP(#REF!,AthleteTable[],1,FALSE),0),0)</f>
        <v>#REF!</v>
      </c>
      <c r="W93" s="3">
        <f t="shared" si="6"/>
        <v>0</v>
      </c>
      <c r="X93" s="11" t="e">
        <f>IF(#REF!&gt;0,IF(V93&lt;&gt;0,IF(OR(codex511[[#This Row],[1]]&gt;Y92,Y92="1"),(X92+1+codex511[[#This Row],[T]]),X92+codex511[[#This Row],[T]]),X92+codex511[[#This Row],[T]]),0)</f>
        <v>#REF!</v>
      </c>
      <c r="Y93" s="3" t="e">
        <f>IF(#REF!&gt;0,#REF!,0)</f>
        <v>#REF!</v>
      </c>
    </row>
    <row r="94" spans="1:25" x14ac:dyDescent="0.25">
      <c r="U94" s="3" t="e">
        <f>#REF!</f>
        <v>#REF!</v>
      </c>
      <c r="V94" s="3" t="e">
        <f>IF(#REF!&gt;0,IFERROR(VLOOKUP(#REF!,AthleteTable[],1,FALSE),0),0)</f>
        <v>#REF!</v>
      </c>
      <c r="W94" s="3">
        <f t="shared" si="6"/>
        <v>0</v>
      </c>
      <c r="X94" s="11" t="e">
        <f>IF(#REF!&gt;0,IF(V94&lt;&gt;0,IF(OR(codex511[[#This Row],[1]]&gt;Y93,Y93="1"),(X93+1+codex511[[#This Row],[T]]),X93+codex511[[#This Row],[T]]),X93+codex511[[#This Row],[T]]),0)</f>
        <v>#REF!</v>
      </c>
      <c r="Y94" s="3" t="e">
        <f>IF(#REF!&gt;0,#REF!,0)</f>
        <v>#REF!</v>
      </c>
    </row>
    <row r="95" spans="1:25" x14ac:dyDescent="0.25">
      <c r="U95" s="3" t="e">
        <f>#REF!</f>
        <v>#REF!</v>
      </c>
      <c r="V95" s="3" t="e">
        <f>IF(#REF!&gt;0,IFERROR(VLOOKUP(#REF!,AthleteTable[],1,FALSE),0),0)</f>
        <v>#REF!</v>
      </c>
      <c r="W95" s="3">
        <f t="shared" si="6"/>
        <v>0</v>
      </c>
      <c r="X95" s="11" t="e">
        <f>IF(#REF!&gt;0,IF(V95&lt;&gt;0,IF(OR(codex511[[#This Row],[1]]&gt;Y94,Y94="1"),(X94+1+codex511[[#This Row],[T]]),X94+codex511[[#This Row],[T]]),X94+codex511[[#This Row],[T]]),0)</f>
        <v>#REF!</v>
      </c>
      <c r="Y95" s="3" t="e">
        <f>IF(#REF!&gt;0,#REF!,0)</f>
        <v>#REF!</v>
      </c>
    </row>
    <row r="96" spans="1:25" x14ac:dyDescent="0.25">
      <c r="U96" s="3" t="e">
        <f>#REF!</f>
        <v>#REF!</v>
      </c>
      <c r="V96" s="3" t="e">
        <f>IF(#REF!&gt;0,IFERROR(VLOOKUP(#REF!,AthleteTable[],1,FALSE),0),0)</f>
        <v>#REF!</v>
      </c>
      <c r="W96" s="3">
        <f t="shared" si="6"/>
        <v>0</v>
      </c>
      <c r="X96" s="11" t="e">
        <f>IF(#REF!&gt;0,IF(V96&lt;&gt;0,IF(OR(codex511[[#This Row],[1]]&gt;Y95,Y95="1"),(X95+1+codex511[[#This Row],[T]]),X95+codex511[[#This Row],[T]]),X95+codex511[[#This Row],[T]]),0)</f>
        <v>#REF!</v>
      </c>
      <c r="Y96" s="3" t="e">
        <f>IF(#REF!&gt;0,#REF!,0)</f>
        <v>#REF!</v>
      </c>
    </row>
    <row r="97" spans="21:25" x14ac:dyDescent="0.25">
      <c r="U97" s="3" t="e">
        <f>#REF!</f>
        <v>#REF!</v>
      </c>
      <c r="V97" s="3" t="e">
        <f>IF(#REF!&gt;0,IFERROR(VLOOKUP(#REF!,AthleteTable[],1,FALSE),0),0)</f>
        <v>#REF!</v>
      </c>
      <c r="W97" s="3">
        <f t="shared" si="6"/>
        <v>0</v>
      </c>
      <c r="X97" s="11" t="e">
        <f>IF(#REF!&gt;0,IF(V97&lt;&gt;0,IF(OR(codex511[[#This Row],[1]]&gt;Y96,Y96="1"),(X96+1+codex511[[#This Row],[T]]),X96+codex511[[#This Row],[T]]),X96+codex511[[#This Row],[T]]),0)</f>
        <v>#REF!</v>
      </c>
      <c r="Y97" s="3" t="e">
        <f>IF(#REF!&gt;0,#REF!,0)</f>
        <v>#REF!</v>
      </c>
    </row>
    <row r="98" spans="21:25" x14ac:dyDescent="0.25">
      <c r="U98" s="3" t="e">
        <f>#REF!</f>
        <v>#REF!</v>
      </c>
      <c r="V98" s="3" t="e">
        <f>IF(#REF!&gt;0,IFERROR(VLOOKUP(#REF!,AthleteTable[],1,FALSE),0),0)</f>
        <v>#REF!</v>
      </c>
      <c r="W98" s="3">
        <f t="shared" si="6"/>
        <v>0</v>
      </c>
      <c r="X98" s="11" t="e">
        <f>IF(#REF!&gt;0,IF(V98&lt;&gt;0,IF(OR(codex511[[#This Row],[1]]&gt;Y97,Y97="1"),(X97+1+codex511[[#This Row],[T]]),X97+codex511[[#This Row],[T]]),X97+codex511[[#This Row],[T]]),0)</f>
        <v>#REF!</v>
      </c>
      <c r="Y98" s="3" t="e">
        <f>IF(#REF!&gt;0,#REF!,0)</f>
        <v>#REF!</v>
      </c>
    </row>
    <row r="99" spans="21:25" x14ac:dyDescent="0.25">
      <c r="U99" s="3" t="e">
        <f>#REF!</f>
        <v>#REF!</v>
      </c>
      <c r="V99" s="3" t="e">
        <f>IF(#REF!&gt;0,IFERROR(VLOOKUP(#REF!,AthleteTable[],1,FALSE),0),0)</f>
        <v>#REF!</v>
      </c>
      <c r="W99" s="3">
        <f t="shared" si="6"/>
        <v>0</v>
      </c>
      <c r="X99" s="11" t="e">
        <f>IF(#REF!&gt;0,IF(V99&lt;&gt;0,IF(OR(codex511[[#This Row],[1]]&gt;Y98,Y98="1"),(X98+1+codex511[[#This Row],[T]]),X98+codex511[[#This Row],[T]]),X98+codex511[[#This Row],[T]]),0)</f>
        <v>#REF!</v>
      </c>
      <c r="Y99" s="3" t="e">
        <f>IF(#REF!&gt;0,#REF!,0)</f>
        <v>#REF!</v>
      </c>
    </row>
    <row r="100" spans="21:25" x14ac:dyDescent="0.25">
      <c r="U100" s="3" t="e">
        <f>#REF!</f>
        <v>#REF!</v>
      </c>
      <c r="V100" s="3" t="e">
        <f>IF(#REF!&gt;0,IFERROR(VLOOKUP(#REF!,AthleteTable[],1,FALSE),0),0)</f>
        <v>#REF!</v>
      </c>
      <c r="W100" s="3">
        <f t="shared" si="6"/>
        <v>0</v>
      </c>
      <c r="X100" s="11" t="e">
        <f>IF(#REF!&gt;0,IF(V100&lt;&gt;0,IF(OR(codex511[[#This Row],[1]]&gt;Y99,Y99="1"),(X99+1+codex511[[#This Row],[T]]),X99+codex511[[#This Row],[T]]),X99+codex511[[#This Row],[T]]),0)</f>
        <v>#REF!</v>
      </c>
      <c r="Y100" s="3" t="e">
        <f>IF(#REF!&gt;0,#REF!,0)</f>
        <v>#REF!</v>
      </c>
    </row>
    <row r="101" spans="21:25" x14ac:dyDescent="0.25">
      <c r="U101" s="3" t="e">
        <f>#REF!</f>
        <v>#REF!</v>
      </c>
      <c r="V101" s="3" t="e">
        <f>IF(#REF!&gt;0,IFERROR(VLOOKUP(#REF!,AthleteTable[],1,FALSE),0),0)</f>
        <v>#REF!</v>
      </c>
      <c r="W101" s="3">
        <f t="shared" si="6"/>
        <v>0</v>
      </c>
      <c r="X101" s="11" t="e">
        <f>IF(#REF!&gt;0,IF(V101&lt;&gt;0,IF(OR(codex511[[#This Row],[1]]&gt;Y100,Y100="1"),(X100+1+codex511[[#This Row],[T]]),X100+codex511[[#This Row],[T]]),X100+codex511[[#This Row],[T]]),0)</f>
        <v>#REF!</v>
      </c>
      <c r="Y101" s="3" t="e">
        <f>IF(#REF!&gt;0,#REF!,0)</f>
        <v>#REF!</v>
      </c>
    </row>
    <row r="102" spans="21:25" x14ac:dyDescent="0.25">
      <c r="U102" s="3" t="e">
        <f>#REF!</f>
        <v>#REF!</v>
      </c>
      <c r="V102" s="3" t="e">
        <f>IF(#REF!&gt;0,IFERROR(VLOOKUP(#REF!,AthleteTable[],1,FALSE),0),0)</f>
        <v>#REF!</v>
      </c>
      <c r="W102" s="3">
        <f t="shared" si="6"/>
        <v>0</v>
      </c>
      <c r="X102" s="11" t="e">
        <f>IF(#REF!&gt;0,IF(V102&lt;&gt;0,IF(OR(codex511[[#This Row],[1]]&gt;Y101,Y101="1"),(X101+1+codex511[[#This Row],[T]]),X101+codex511[[#This Row],[T]]),X101+codex511[[#This Row],[T]]),0)</f>
        <v>#REF!</v>
      </c>
      <c r="Y102" s="3" t="e">
        <f>IF(#REF!&gt;0,#REF!,0)</f>
        <v>#REF!</v>
      </c>
    </row>
    <row r="103" spans="21:25" x14ac:dyDescent="0.25">
      <c r="U103" s="3" t="e">
        <f>#REF!</f>
        <v>#REF!</v>
      </c>
      <c r="V103" s="3" t="e">
        <f>IF(#REF!&gt;0,IFERROR(VLOOKUP(#REF!,AthleteTable[],1,FALSE),0),0)</f>
        <v>#REF!</v>
      </c>
      <c r="W103" s="3">
        <f t="shared" si="6"/>
        <v>0</v>
      </c>
      <c r="X103" s="11" t="e">
        <f>IF(#REF!&gt;0,IF(V103&lt;&gt;0,IF(OR(codex511[[#This Row],[1]]&gt;Y102,Y102="1"),(X102+1+codex511[[#This Row],[T]]),X102+codex511[[#This Row],[T]]),X102+codex511[[#This Row],[T]]),0)</f>
        <v>#REF!</v>
      </c>
      <c r="Y103" s="3" t="e">
        <f>IF(#REF!&gt;0,#REF!,0)</f>
        <v>#REF!</v>
      </c>
    </row>
    <row r="104" spans="21:25" x14ac:dyDescent="0.25">
      <c r="U104" s="3" t="e">
        <f>#REF!</f>
        <v>#REF!</v>
      </c>
      <c r="V104" s="3" t="e">
        <f>IF(#REF!&gt;0,IFERROR(VLOOKUP(#REF!,AthleteTable[],1,FALSE),0),0)</f>
        <v>#REF!</v>
      </c>
      <c r="W104" s="3">
        <f t="shared" si="6"/>
        <v>0</v>
      </c>
      <c r="X104" s="11" t="e">
        <f>IF(#REF!&gt;0,IF(V104&lt;&gt;0,IF(OR(codex511[[#This Row],[1]]&gt;Y103,Y103="1"),(X103+1+codex511[[#This Row],[T]]),X103+codex511[[#This Row],[T]]),X103+codex511[[#This Row],[T]]),0)</f>
        <v>#REF!</v>
      </c>
      <c r="Y104" s="3" t="e">
        <f>IF(#REF!&gt;0,#REF!,0)</f>
        <v>#REF!</v>
      </c>
    </row>
    <row r="105" spans="21:25" x14ac:dyDescent="0.25">
      <c r="U105" s="3" t="e">
        <f>#REF!</f>
        <v>#REF!</v>
      </c>
      <c r="V105" s="3" t="e">
        <f>IF(#REF!&gt;0,IFERROR(VLOOKUP(#REF!,AthleteTable[],1,FALSE),0),0)</f>
        <v>#REF!</v>
      </c>
      <c r="W105" s="3">
        <f t="shared" si="6"/>
        <v>0</v>
      </c>
      <c r="X105" s="11" t="e">
        <f>IF(#REF!&gt;0,IF(V105&lt;&gt;0,IF(OR(codex511[[#This Row],[1]]&gt;Y104,Y104="1"),(X104+1+codex511[[#This Row],[T]]),X104+codex511[[#This Row],[T]]),X104+codex511[[#This Row],[T]]),0)</f>
        <v>#REF!</v>
      </c>
      <c r="Y105" s="3" t="e">
        <f>IF(#REF!&gt;0,#REF!,0)</f>
        <v>#REF!</v>
      </c>
    </row>
    <row r="106" spans="21:25" x14ac:dyDescent="0.25">
      <c r="U106" s="3" t="e">
        <f>#REF!</f>
        <v>#REF!</v>
      </c>
      <c r="V106" s="3" t="e">
        <f>IF(#REF!&gt;0,IFERROR(VLOOKUP(#REF!,AthleteTable[],1,FALSE),0),0)</f>
        <v>#REF!</v>
      </c>
      <c r="W106" s="3">
        <f t="shared" si="6"/>
        <v>0</v>
      </c>
      <c r="X106" s="11" t="e">
        <f>IF(#REF!&gt;0,IF(V106&lt;&gt;0,IF(OR(codex511[[#This Row],[1]]&gt;Y105,Y105="1"),(X105+1+codex511[[#This Row],[T]]),X105+codex511[[#This Row],[T]]),X105+codex511[[#This Row],[T]]),0)</f>
        <v>#REF!</v>
      </c>
      <c r="Y106" s="3" t="e">
        <f>IF(#REF!&gt;0,#REF!,0)</f>
        <v>#REF!</v>
      </c>
    </row>
    <row r="107" spans="21:25" x14ac:dyDescent="0.25">
      <c r="U107" s="3" t="e">
        <f>#REF!</f>
        <v>#REF!</v>
      </c>
      <c r="V107" s="3" t="e">
        <f>IF(#REF!&gt;0,IFERROR(VLOOKUP(#REF!,AthleteTable[],1,FALSE),0),0)</f>
        <v>#REF!</v>
      </c>
      <c r="W107" s="3">
        <f t="shared" si="6"/>
        <v>0</v>
      </c>
      <c r="X107" s="11" t="e">
        <f>IF(#REF!&gt;0,IF(V107&lt;&gt;0,IF(OR(codex511[[#This Row],[1]]&gt;Y106,Y106="1"),(X106+1+codex511[[#This Row],[T]]),X106+codex511[[#This Row],[T]]),X106+codex511[[#This Row],[T]]),0)</f>
        <v>#REF!</v>
      </c>
      <c r="Y107" s="3" t="e">
        <f>IF(#REF!&gt;0,#REF!,0)</f>
        <v>#REF!</v>
      </c>
    </row>
    <row r="108" spans="21:25" x14ac:dyDescent="0.25">
      <c r="U108" s="3" t="e">
        <f>#REF!</f>
        <v>#REF!</v>
      </c>
      <c r="V108" s="3" t="e">
        <f>IF(#REF!&gt;0,IFERROR(VLOOKUP(#REF!,AthleteTable[],1,FALSE),0),0)</f>
        <v>#REF!</v>
      </c>
      <c r="W108" s="3">
        <f t="shared" si="6"/>
        <v>0</v>
      </c>
      <c r="X108" s="11" t="e">
        <f>IF(#REF!&gt;0,IF(V108&lt;&gt;0,IF(OR(codex511[[#This Row],[1]]&gt;Y107,Y107="1"),(X107+1+codex511[[#This Row],[T]]),X107+codex511[[#This Row],[T]]),X107+codex511[[#This Row],[T]]),0)</f>
        <v>#REF!</v>
      </c>
      <c r="Y108" s="3" t="e">
        <f>IF(#REF!&gt;0,#REF!,0)</f>
        <v>#REF!</v>
      </c>
    </row>
    <row r="109" spans="21:25" x14ac:dyDescent="0.25">
      <c r="U109" s="3" t="e">
        <f>#REF!</f>
        <v>#REF!</v>
      </c>
      <c r="V109" s="3" t="e">
        <f>IF(#REF!&gt;0,IFERROR(VLOOKUP(#REF!,AthleteTable[],1,FALSE),0),0)</f>
        <v>#REF!</v>
      </c>
      <c r="W109" s="3">
        <f t="shared" si="6"/>
        <v>0</v>
      </c>
      <c r="X109" s="11" t="e">
        <f>IF(#REF!&gt;0,IF(V109&lt;&gt;0,IF(OR(codex511[[#This Row],[1]]&gt;Y108,Y108="1"),(X108+1+codex511[[#This Row],[T]]),X108+codex511[[#This Row],[T]]),X108+codex511[[#This Row],[T]]),0)</f>
        <v>#REF!</v>
      </c>
      <c r="Y109" s="3" t="e">
        <f>IF(#REF!&gt;0,#REF!,0)</f>
        <v>#REF!</v>
      </c>
    </row>
    <row r="110" spans="21:25" x14ac:dyDescent="0.25">
      <c r="U110" s="3" t="e">
        <f>#REF!</f>
        <v>#REF!</v>
      </c>
      <c r="V110" s="3" t="e">
        <f>IF(#REF!&gt;0,IFERROR(VLOOKUP(#REF!,AthleteTable[],1,FALSE),0),0)</f>
        <v>#REF!</v>
      </c>
      <c r="W110" s="3">
        <f t="shared" si="6"/>
        <v>0</v>
      </c>
      <c r="X110" s="11" t="e">
        <f>IF(#REF!&gt;0,IF(V110&lt;&gt;0,IF(OR(codex511[[#This Row],[1]]&gt;Y109,Y109="1"),(X109+1+codex511[[#This Row],[T]]),X109+codex511[[#This Row],[T]]),X109+codex511[[#This Row],[T]]),0)</f>
        <v>#REF!</v>
      </c>
      <c r="Y110" s="3" t="e">
        <f>IF(#REF!&gt;0,#REF!,0)</f>
        <v>#REF!</v>
      </c>
    </row>
    <row r="111" spans="21:25" x14ac:dyDescent="0.25">
      <c r="U111" s="3" t="e">
        <f>#REF!</f>
        <v>#REF!</v>
      </c>
      <c r="V111" s="3" t="e">
        <f>IF(#REF!&gt;0,IFERROR(VLOOKUP(#REF!,AthleteTable[],1,FALSE),0),0)</f>
        <v>#REF!</v>
      </c>
      <c r="W111" s="3">
        <f t="shared" si="6"/>
        <v>0</v>
      </c>
      <c r="X111" s="11" t="e">
        <f>IF(#REF!&gt;0,IF(V111&lt;&gt;0,IF(OR(codex511[[#This Row],[1]]&gt;Y110,Y110="1"),(X110+1+codex511[[#This Row],[T]]),X110+codex511[[#This Row],[T]]),X110+codex511[[#This Row],[T]]),0)</f>
        <v>#REF!</v>
      </c>
      <c r="Y111" s="3" t="e">
        <f>IF(#REF!&gt;0,#REF!,0)</f>
        <v>#REF!</v>
      </c>
    </row>
    <row r="112" spans="21:25" x14ac:dyDescent="0.25">
      <c r="U112" s="3" t="e">
        <f>#REF!</f>
        <v>#REF!</v>
      </c>
      <c r="V112" s="3" t="e">
        <f>IF(#REF!&gt;0,IFERROR(VLOOKUP(#REF!,AthleteTable[],1,FALSE),0),0)</f>
        <v>#REF!</v>
      </c>
      <c r="W112" s="3">
        <f t="shared" si="6"/>
        <v>0</v>
      </c>
      <c r="X112" s="11" t="e">
        <f>IF(#REF!&gt;0,IF(V112&lt;&gt;0,IF(OR(codex511[[#This Row],[1]]&gt;Y111,Y111="1"),(X111+1+codex511[[#This Row],[T]]),X111+codex511[[#This Row],[T]]),X111+codex511[[#This Row],[T]]),0)</f>
        <v>#REF!</v>
      </c>
      <c r="Y112" s="3" t="e">
        <f>IF(#REF!&gt;0,#REF!,0)</f>
        <v>#REF!</v>
      </c>
    </row>
    <row r="113" spans="21:25" x14ac:dyDescent="0.25">
      <c r="U113" s="3" t="e">
        <f>#REF!</f>
        <v>#REF!</v>
      </c>
      <c r="V113" s="3" t="e">
        <f>IF(#REF!&gt;0,IFERROR(VLOOKUP(#REF!,AthleteTable[],1,FALSE),0),0)</f>
        <v>#REF!</v>
      </c>
      <c r="W113" s="3">
        <f t="shared" si="6"/>
        <v>0</v>
      </c>
      <c r="X113" s="11" t="e">
        <f>IF(#REF!&gt;0,IF(V113&lt;&gt;0,IF(OR(codex511[[#This Row],[1]]&gt;Y112,Y112="1"),(X112+1+codex511[[#This Row],[T]]),X112+codex511[[#This Row],[T]]),X112+codex511[[#This Row],[T]]),0)</f>
        <v>#REF!</v>
      </c>
      <c r="Y113" s="3" t="e">
        <f>IF(#REF!&gt;0,#REF!,0)</f>
        <v>#REF!</v>
      </c>
    </row>
    <row r="114" spans="21:25" x14ac:dyDescent="0.25">
      <c r="U114" s="3" t="e">
        <f>#REF!</f>
        <v>#REF!</v>
      </c>
      <c r="V114" s="3" t="e">
        <f>IF(#REF!&gt;0,IFERROR(VLOOKUP(#REF!,AthleteTable[],1,FALSE),0),0)</f>
        <v>#REF!</v>
      </c>
      <c r="W114" s="3">
        <f t="shared" si="6"/>
        <v>0</v>
      </c>
      <c r="X114" s="11" t="e">
        <f>IF(#REF!&gt;0,IF(V114&lt;&gt;0,IF(OR(codex511[[#This Row],[1]]&gt;Y113,Y113="1"),(X113+1+codex511[[#This Row],[T]]),X113+codex511[[#This Row],[T]]),X113+codex511[[#This Row],[T]]),0)</f>
        <v>#REF!</v>
      </c>
      <c r="Y114" s="3" t="e">
        <f>IF(#REF!&gt;0,#REF!,0)</f>
        <v>#REF!</v>
      </c>
    </row>
    <row r="115" spans="21:25" x14ac:dyDescent="0.25">
      <c r="U115" s="3" t="e">
        <f>#REF!</f>
        <v>#REF!</v>
      </c>
      <c r="V115" s="3" t="e">
        <f>IF(#REF!&gt;0,IFERROR(VLOOKUP(#REF!,AthleteTable[],1,FALSE),0),0)</f>
        <v>#REF!</v>
      </c>
      <c r="W115" s="3">
        <f t="shared" si="6"/>
        <v>0</v>
      </c>
      <c r="X115" s="11" t="e">
        <f>IF(#REF!&gt;0,IF(V115&lt;&gt;0,IF(OR(codex511[[#This Row],[1]]&gt;Y114,Y114="1"),(X114+1+codex511[[#This Row],[T]]),X114+codex511[[#This Row],[T]]),X114+codex511[[#This Row],[T]]),0)</f>
        <v>#REF!</v>
      </c>
      <c r="Y115" s="3" t="e">
        <f>IF(#REF!&gt;0,#REF!,0)</f>
        <v>#REF!</v>
      </c>
    </row>
    <row r="116" spans="21:25" x14ac:dyDescent="0.25">
      <c r="U116" s="3" t="e">
        <f>#REF!</f>
        <v>#REF!</v>
      </c>
      <c r="V116" s="3" t="e">
        <f>IF(#REF!&gt;0,IFERROR(VLOOKUP(#REF!,AthleteTable[],1,FALSE),0),0)</f>
        <v>#REF!</v>
      </c>
      <c r="W116" s="3">
        <f t="shared" si="6"/>
        <v>0</v>
      </c>
      <c r="X116" s="11" t="e">
        <f>IF(#REF!&gt;0,IF(V116&lt;&gt;0,IF(OR(codex511[[#This Row],[1]]&gt;Y115,Y115="1"),(X115+1+codex511[[#This Row],[T]]),X115+codex511[[#This Row],[T]]),X115+codex511[[#This Row],[T]]),0)</f>
        <v>#REF!</v>
      </c>
      <c r="Y116" s="3" t="e">
        <f>IF(#REF!&gt;0,#REF!,0)</f>
        <v>#REF!</v>
      </c>
    </row>
    <row r="117" spans="21:25" x14ac:dyDescent="0.25">
      <c r="U117" s="3" t="e">
        <f>#REF!</f>
        <v>#REF!</v>
      </c>
      <c r="V117" s="3" t="e">
        <f>IF(#REF!&gt;0,IFERROR(VLOOKUP(#REF!,AthleteTable[],1,FALSE),0),0)</f>
        <v>#REF!</v>
      </c>
      <c r="W117" s="3">
        <f t="shared" si="6"/>
        <v>0</v>
      </c>
      <c r="X117" s="11" t="e">
        <f>IF(#REF!&gt;0,IF(V117&lt;&gt;0,IF(OR(codex511[[#This Row],[1]]&gt;Y116,Y116="1"),(X116+1+codex511[[#This Row],[T]]),X116+codex511[[#This Row],[T]]),X116+codex511[[#This Row],[T]]),0)</f>
        <v>#REF!</v>
      </c>
      <c r="Y117" s="3" t="e">
        <f>IF(#REF!&gt;0,#REF!,0)</f>
        <v>#REF!</v>
      </c>
    </row>
    <row r="118" spans="21:25" x14ac:dyDescent="0.25">
      <c r="U118" s="3" t="e">
        <f>#REF!</f>
        <v>#REF!</v>
      </c>
      <c r="V118" s="3" t="e">
        <f>IF(#REF!&gt;0,IFERROR(VLOOKUP(#REF!,AthleteTable[],1,FALSE),0),0)</f>
        <v>#REF!</v>
      </c>
      <c r="W118" s="3">
        <f t="shared" si="6"/>
        <v>0</v>
      </c>
      <c r="X118" s="11" t="e">
        <f>IF(#REF!&gt;0,IF(V118&lt;&gt;0,IF(OR(codex511[[#This Row],[1]]&gt;Y117,Y117="1"),(X117+1+codex511[[#This Row],[T]]),X117+codex511[[#This Row],[T]]),X117+codex511[[#This Row],[T]]),0)</f>
        <v>#REF!</v>
      </c>
      <c r="Y118" s="3" t="e">
        <f>IF(#REF!&gt;0,#REF!,0)</f>
        <v>#REF!</v>
      </c>
    </row>
    <row r="119" spans="21:25" x14ac:dyDescent="0.25">
      <c r="U119" s="3" t="e">
        <f>#REF!</f>
        <v>#REF!</v>
      </c>
      <c r="V119" s="3" t="e">
        <f>IF(#REF!&gt;0,IFERROR(VLOOKUP(#REF!,AthleteTable[],1,FALSE),0),0)</f>
        <v>#REF!</v>
      </c>
      <c r="W119" s="3">
        <f t="shared" si="6"/>
        <v>0</v>
      </c>
      <c r="X119" s="11" t="e">
        <f>IF(#REF!&gt;0,IF(V119&lt;&gt;0,IF(OR(codex511[[#This Row],[1]]&gt;Y118,Y118="1"),(X118+1+codex511[[#This Row],[T]]),X118+codex511[[#This Row],[T]]),X118+codex511[[#This Row],[T]]),0)</f>
        <v>#REF!</v>
      </c>
      <c r="Y119" s="3" t="e">
        <f>IF(#REF!&gt;0,#REF!,0)</f>
        <v>#REF!</v>
      </c>
    </row>
    <row r="120" spans="21:25" x14ac:dyDescent="0.25">
      <c r="U120" s="3" t="e">
        <f>#REF!</f>
        <v>#REF!</v>
      </c>
      <c r="V120" s="3" t="e">
        <f>IF(#REF!&gt;0,IFERROR(VLOOKUP(#REF!,AthleteTable[],1,FALSE),0),0)</f>
        <v>#REF!</v>
      </c>
      <c r="W120" s="3">
        <f t="shared" si="6"/>
        <v>0</v>
      </c>
      <c r="X120" s="11" t="e">
        <f>IF(#REF!&gt;0,IF(V120&lt;&gt;0,IF(OR(codex511[[#This Row],[1]]&gt;Y119,Y119="1"),(X119+1+codex511[[#This Row],[T]]),X119+codex511[[#This Row],[T]]),X119+codex511[[#This Row],[T]]),0)</f>
        <v>#REF!</v>
      </c>
      <c r="Y120" s="3" t="e">
        <f>IF(#REF!&gt;0,#REF!,0)</f>
        <v>#REF!</v>
      </c>
    </row>
    <row r="121" spans="21:25" x14ac:dyDescent="0.25">
      <c r="U121" s="3" t="e">
        <f>#REF!</f>
        <v>#REF!</v>
      </c>
      <c r="V121" s="3" t="e">
        <f>IF(#REF!&gt;0,IFERROR(VLOOKUP(#REF!,AthleteTable[],1,FALSE),0),0)</f>
        <v>#REF!</v>
      </c>
      <c r="W121" s="3">
        <f t="shared" si="6"/>
        <v>0</v>
      </c>
      <c r="X121" s="11" t="e">
        <f>IF(#REF!&gt;0,IF(V121&lt;&gt;0,IF(OR(codex511[[#This Row],[1]]&gt;Y120,Y120="1"),(X120+1+codex511[[#This Row],[T]]),X120+codex511[[#This Row],[T]]),X120+codex511[[#This Row],[T]]),0)</f>
        <v>#REF!</v>
      </c>
      <c r="Y121" s="3" t="e">
        <f>IF(#REF!&gt;0,#REF!,0)</f>
        <v>#REF!</v>
      </c>
    </row>
    <row r="122" spans="21:25" x14ac:dyDescent="0.25">
      <c r="U122" s="3" t="e">
        <f>#REF!</f>
        <v>#REF!</v>
      </c>
      <c r="V122" s="3" t="e">
        <f>IF(#REF!&gt;0,IFERROR(VLOOKUP(#REF!,AthleteTable[],1,FALSE),0),0)</f>
        <v>#REF!</v>
      </c>
      <c r="W122" s="3">
        <f t="shared" si="6"/>
        <v>0</v>
      </c>
      <c r="X122" s="11" t="e">
        <f>IF(#REF!&gt;0,IF(V122&lt;&gt;0,IF(OR(codex511[[#This Row],[1]]&gt;Y121,Y121="1"),(X121+1+codex511[[#This Row],[T]]),X121+codex511[[#This Row],[T]]),X121+codex511[[#This Row],[T]]),0)</f>
        <v>#REF!</v>
      </c>
      <c r="Y122" s="3" t="e">
        <f>IF(#REF!&gt;0,#REF!,0)</f>
        <v>#REF!</v>
      </c>
    </row>
    <row r="123" spans="21:25" x14ac:dyDescent="0.25">
      <c r="U123" s="3" t="e">
        <f>#REF!</f>
        <v>#REF!</v>
      </c>
      <c r="V123" s="3" t="e">
        <f>IF(#REF!&gt;0,IFERROR(VLOOKUP(#REF!,AthleteTable[],1,FALSE),0),0)</f>
        <v>#REF!</v>
      </c>
      <c r="W123" s="3">
        <f t="shared" si="6"/>
        <v>0</v>
      </c>
      <c r="X123" s="11" t="e">
        <f>IF(#REF!&gt;0,IF(V123&lt;&gt;0,IF(OR(codex511[[#This Row],[1]]&gt;Y122,Y122="1"),(X122+1+codex511[[#This Row],[T]]),X122+codex511[[#This Row],[T]]),X122+codex511[[#This Row],[T]]),0)</f>
        <v>#REF!</v>
      </c>
      <c r="Y123" s="3" t="e">
        <f>IF(#REF!&gt;0,#REF!,0)</f>
        <v>#REF!</v>
      </c>
    </row>
    <row r="124" spans="21:25" x14ac:dyDescent="0.25">
      <c r="U124" s="3" t="e">
        <f>#REF!</f>
        <v>#REF!</v>
      </c>
      <c r="V124" s="3" t="e">
        <f>IF(#REF!&gt;0,IFERROR(VLOOKUP(#REF!,AthleteTable[],1,FALSE),0),0)</f>
        <v>#REF!</v>
      </c>
      <c r="W124" s="3">
        <f t="shared" si="6"/>
        <v>0</v>
      </c>
      <c r="X124" s="11" t="e">
        <f>IF(#REF!&gt;0,IF(V124&lt;&gt;0,IF(OR(codex511[[#This Row],[1]]&gt;Y123,Y123="1"),(X123+1+codex511[[#This Row],[T]]),X123+codex511[[#This Row],[T]]),X123+codex511[[#This Row],[T]]),0)</f>
        <v>#REF!</v>
      </c>
      <c r="Y124" s="3" t="e">
        <f>IF(#REF!&gt;0,#REF!,0)</f>
        <v>#REF!</v>
      </c>
    </row>
    <row r="125" spans="21:25" x14ac:dyDescent="0.25">
      <c r="U125" s="3" t="e">
        <f>#REF!</f>
        <v>#REF!</v>
      </c>
      <c r="V125" s="3" t="e">
        <f>IF(#REF!&gt;0,IFERROR(VLOOKUP(#REF!,AthleteTable[],1,FALSE),0),0)</f>
        <v>#REF!</v>
      </c>
      <c r="W125" s="3">
        <f t="shared" si="6"/>
        <v>0</v>
      </c>
      <c r="X125" s="11" t="e">
        <f>IF(#REF!&gt;0,IF(V125&lt;&gt;0,IF(OR(codex511[[#This Row],[1]]&gt;Y124,Y124="1"),(X124+1+codex511[[#This Row],[T]]),X124+codex511[[#This Row],[T]]),X124+codex511[[#This Row],[T]]),0)</f>
        <v>#REF!</v>
      </c>
      <c r="Y125" s="3" t="e">
        <f>IF(#REF!&gt;0,#REF!,0)</f>
        <v>#REF!</v>
      </c>
    </row>
    <row r="126" spans="21:25" x14ac:dyDescent="0.25">
      <c r="U126" s="3" t="e">
        <f>#REF!</f>
        <v>#REF!</v>
      </c>
      <c r="V126" s="3" t="e">
        <f>IF(#REF!&gt;0,IFERROR(VLOOKUP(#REF!,AthleteTable[],1,FALSE),0),0)</f>
        <v>#REF!</v>
      </c>
      <c r="W126" s="3">
        <f t="shared" si="6"/>
        <v>0</v>
      </c>
      <c r="X126" s="11" t="e">
        <f>IF(#REF!&gt;0,IF(V126&lt;&gt;0,IF(OR(codex511[[#This Row],[1]]&gt;Y125,Y125="1"),(X125+1+codex511[[#This Row],[T]]),X125+codex511[[#This Row],[T]]),X125+codex511[[#This Row],[T]]),0)</f>
        <v>#REF!</v>
      </c>
      <c r="Y126" s="3" t="e">
        <f>IF(#REF!&gt;0,#REF!,0)</f>
        <v>#REF!</v>
      </c>
    </row>
    <row r="127" spans="21:25" x14ac:dyDescent="0.25">
      <c r="U127" s="3" t="e">
        <f>#REF!</f>
        <v>#REF!</v>
      </c>
      <c r="V127" s="3" t="e">
        <f>IF(#REF!&gt;0,IFERROR(VLOOKUP(#REF!,AthleteTable[],1,FALSE),0),0)</f>
        <v>#REF!</v>
      </c>
      <c r="W127" s="3">
        <f t="shared" si="6"/>
        <v>0</v>
      </c>
      <c r="X127" s="11" t="e">
        <f>IF(#REF!&gt;0,IF(V127&lt;&gt;0,IF(OR(codex511[[#This Row],[1]]&gt;Y126,Y126="1"),(X126+1+codex511[[#This Row],[T]]),X126+codex511[[#This Row],[T]]),X126+codex511[[#This Row],[T]]),0)</f>
        <v>#REF!</v>
      </c>
      <c r="Y127" s="3" t="e">
        <f>IF(#REF!&gt;0,#REF!,0)</f>
        <v>#REF!</v>
      </c>
    </row>
    <row r="128" spans="21:25" x14ac:dyDescent="0.25">
      <c r="U128" s="3" t="e">
        <f>#REF!</f>
        <v>#REF!</v>
      </c>
      <c r="V128" s="3" t="e">
        <f>IF(#REF!&gt;0,IFERROR(VLOOKUP(#REF!,AthleteTable[],1,FALSE),0),0)</f>
        <v>#REF!</v>
      </c>
      <c r="W128" s="3">
        <f t="shared" si="6"/>
        <v>0</v>
      </c>
      <c r="X128" s="11" t="e">
        <f>IF(#REF!&gt;0,IF(V128&lt;&gt;0,IF(OR(codex511[[#This Row],[1]]&gt;Y127,Y127="1"),(X127+1+codex511[[#This Row],[T]]),X127+codex511[[#This Row],[T]]),X127+codex511[[#This Row],[T]]),0)</f>
        <v>#REF!</v>
      </c>
      <c r="Y128" s="3" t="e">
        <f>IF(#REF!&gt;0,#REF!,0)</f>
        <v>#REF!</v>
      </c>
    </row>
    <row r="129" spans="21:25" x14ac:dyDescent="0.25">
      <c r="U129" s="3" t="e">
        <f>#REF!</f>
        <v>#REF!</v>
      </c>
      <c r="V129" s="3" t="e">
        <f>IF(#REF!&gt;0,IFERROR(VLOOKUP(#REF!,AthleteTable[],1,FALSE),0),0)</f>
        <v>#REF!</v>
      </c>
      <c r="W129" s="3">
        <f t="shared" si="6"/>
        <v>0</v>
      </c>
      <c r="X129" s="11" t="e">
        <f>IF(#REF!&gt;0,IF(V129&lt;&gt;0,IF(OR(codex511[[#This Row],[1]]&gt;Y128,Y128="1"),(X128+1+codex511[[#This Row],[T]]),X128+codex511[[#This Row],[T]]),X128+codex511[[#This Row],[T]]),0)</f>
        <v>#REF!</v>
      </c>
      <c r="Y129" s="3" t="e">
        <f>IF(#REF!&gt;0,#REF!,0)</f>
        <v>#REF!</v>
      </c>
    </row>
    <row r="130" spans="21:25" x14ac:dyDescent="0.25">
      <c r="U130" s="3" t="e">
        <f>#REF!</f>
        <v>#REF!</v>
      </c>
      <c r="V130" s="3" t="e">
        <f>IF(#REF!&gt;0,IFERROR(VLOOKUP(#REF!,AthleteTable[],1,FALSE),0),0)</f>
        <v>#REF!</v>
      </c>
      <c r="W130" s="3">
        <f t="shared" si="6"/>
        <v>0</v>
      </c>
      <c r="X130" s="11" t="e">
        <f>IF(#REF!&gt;0,IF(V130&lt;&gt;0,IF(OR(codex511[[#This Row],[1]]&gt;Y129,Y129="1"),(X129+1+codex511[[#This Row],[T]]),X129+codex511[[#This Row],[T]]),X129+codex511[[#This Row],[T]]),0)</f>
        <v>#REF!</v>
      </c>
      <c r="Y130" s="3" t="e">
        <f>IF(#REF!&gt;0,#REF!,0)</f>
        <v>#REF!</v>
      </c>
    </row>
    <row r="131" spans="21:25" x14ac:dyDescent="0.25">
      <c r="U131" s="3" t="e">
        <f>#REF!</f>
        <v>#REF!</v>
      </c>
      <c r="V131" s="3" t="e">
        <f>IF(#REF!&gt;0,IFERROR(VLOOKUP(#REF!,AthleteTable[],1,FALSE),0),0)</f>
        <v>#REF!</v>
      </c>
      <c r="W131" s="3">
        <f t="shared" si="6"/>
        <v>0</v>
      </c>
      <c r="X131" s="11" t="e">
        <f>IF(#REF!&gt;0,IF(V131&lt;&gt;0,IF(OR(codex511[[#This Row],[1]]&gt;Y130,Y130="1"),(X130+1+codex511[[#This Row],[T]]),X130+codex511[[#This Row],[T]]),X130+codex511[[#This Row],[T]]),0)</f>
        <v>#REF!</v>
      </c>
      <c r="Y131" s="3" t="e">
        <f>IF(#REF!&gt;0,#REF!,0)</f>
        <v>#REF!</v>
      </c>
    </row>
    <row r="132" spans="21:25" x14ac:dyDescent="0.25">
      <c r="U132" s="3" t="e">
        <f>#REF!</f>
        <v>#REF!</v>
      </c>
      <c r="V132" s="3" t="e">
        <f>IF(#REF!&gt;0,IFERROR(VLOOKUP(#REF!,AthleteTable[],1,FALSE),0),0)</f>
        <v>#REF!</v>
      </c>
      <c r="W132" s="3">
        <f t="shared" si="6"/>
        <v>0</v>
      </c>
      <c r="X132" s="11" t="e">
        <f>IF(#REF!&gt;0,IF(V132&lt;&gt;0,IF(OR(codex511[[#This Row],[1]]&gt;Y131,Y131="1"),(X131+1+codex511[[#This Row],[T]]),X131+codex511[[#This Row],[T]]),X131+codex511[[#This Row],[T]]),0)</f>
        <v>#REF!</v>
      </c>
      <c r="Y132" s="3" t="e">
        <f>IF(#REF!&gt;0,#REF!,0)</f>
        <v>#REF!</v>
      </c>
    </row>
    <row r="133" spans="21:25" x14ac:dyDescent="0.25">
      <c r="U133" s="3" t="e">
        <f>#REF!</f>
        <v>#REF!</v>
      </c>
      <c r="V133" s="3" t="e">
        <f>IF(#REF!&gt;0,IFERROR(VLOOKUP(#REF!,AthleteTable[],1,FALSE),0),0)</f>
        <v>#REF!</v>
      </c>
      <c r="W133" s="3">
        <f t="shared" si="6"/>
        <v>0</v>
      </c>
      <c r="X133" s="11" t="e">
        <f>IF(#REF!&gt;0,IF(V133&lt;&gt;0,IF(OR(codex511[[#This Row],[1]]&gt;Y132,Y132="1"),(X132+1+codex511[[#This Row],[T]]),X132+codex511[[#This Row],[T]]),X132+codex511[[#This Row],[T]]),0)</f>
        <v>#REF!</v>
      </c>
      <c r="Y133" s="3" t="e">
        <f>IF(#REF!&gt;0,#REF!,0)</f>
        <v>#REF!</v>
      </c>
    </row>
    <row r="134" spans="21:25" x14ac:dyDescent="0.25">
      <c r="U134" s="3" t="e">
        <f>#REF!</f>
        <v>#REF!</v>
      </c>
      <c r="V134" s="3" t="e">
        <f>IF(#REF!&gt;0,IFERROR(VLOOKUP(#REF!,AthleteTable[],1,FALSE),0),0)</f>
        <v>#REF!</v>
      </c>
      <c r="W134" s="3">
        <f t="shared" ref="W134:W197" si="7">IFERROR(IF(Y134&gt;0,IF(Y133=Y132,IF(V133&gt;0,IF(V132&gt;0,1,0),0),0),0),0)</f>
        <v>0</v>
      </c>
      <c r="X134" s="11" t="e">
        <f>IF(#REF!&gt;0,IF(V134&lt;&gt;0,IF(OR(codex511[[#This Row],[1]]&gt;Y133,Y133="1"),(X133+1+codex511[[#This Row],[T]]),X133+codex511[[#This Row],[T]]),X133+codex511[[#This Row],[T]]),0)</f>
        <v>#REF!</v>
      </c>
      <c r="Y134" s="3" t="e">
        <f>IF(#REF!&gt;0,#REF!,0)</f>
        <v>#REF!</v>
      </c>
    </row>
    <row r="135" spans="21:25" x14ac:dyDescent="0.25">
      <c r="U135" s="3" t="e">
        <f>#REF!</f>
        <v>#REF!</v>
      </c>
      <c r="V135" s="3" t="e">
        <f>IF(#REF!&gt;0,IFERROR(VLOOKUP(#REF!,AthleteTable[],1,FALSE),0),0)</f>
        <v>#REF!</v>
      </c>
      <c r="W135" s="3">
        <f t="shared" si="7"/>
        <v>0</v>
      </c>
      <c r="X135" s="11" t="e">
        <f>IF(#REF!&gt;0,IF(V135&lt;&gt;0,IF(OR(codex511[[#This Row],[1]]&gt;Y134,Y134="1"),(X134+1+codex511[[#This Row],[T]]),X134+codex511[[#This Row],[T]]),X134+codex511[[#This Row],[T]]),0)</f>
        <v>#REF!</v>
      </c>
      <c r="Y135" s="3" t="e">
        <f>IF(#REF!&gt;0,#REF!,0)</f>
        <v>#REF!</v>
      </c>
    </row>
    <row r="136" spans="21:25" x14ac:dyDescent="0.25">
      <c r="U136" s="3" t="e">
        <f>#REF!</f>
        <v>#REF!</v>
      </c>
      <c r="V136" s="3" t="e">
        <f>IF(#REF!&gt;0,IFERROR(VLOOKUP(#REF!,AthleteTable[],1,FALSE),0),0)</f>
        <v>#REF!</v>
      </c>
      <c r="W136" s="3">
        <f t="shared" si="7"/>
        <v>0</v>
      </c>
      <c r="X136" s="11" t="e">
        <f>IF(#REF!&gt;0,IF(V136&lt;&gt;0,IF(OR(codex511[[#This Row],[1]]&gt;Y135,Y135="1"),(X135+1+codex511[[#This Row],[T]]),X135+codex511[[#This Row],[T]]),X135+codex511[[#This Row],[T]]),0)</f>
        <v>#REF!</v>
      </c>
      <c r="Y136" s="3" t="e">
        <f>IF(#REF!&gt;0,#REF!,0)</f>
        <v>#REF!</v>
      </c>
    </row>
    <row r="137" spans="21:25" x14ac:dyDescent="0.25">
      <c r="U137" s="3" t="e">
        <f>#REF!</f>
        <v>#REF!</v>
      </c>
      <c r="V137" s="3" t="e">
        <f>IF(#REF!&gt;0,IFERROR(VLOOKUP(#REF!,AthleteTable[],1,FALSE),0),0)</f>
        <v>#REF!</v>
      </c>
      <c r="W137" s="3">
        <f t="shared" si="7"/>
        <v>0</v>
      </c>
      <c r="X137" s="11" t="e">
        <f>IF(#REF!&gt;0,IF(V137&lt;&gt;0,IF(OR(codex511[[#This Row],[1]]&gt;Y136,Y136="1"),(X136+1+codex511[[#This Row],[T]]),X136+codex511[[#This Row],[T]]),X136+codex511[[#This Row],[T]]),0)</f>
        <v>#REF!</v>
      </c>
      <c r="Y137" s="3" t="e">
        <f>IF(#REF!&gt;0,#REF!,0)</f>
        <v>#REF!</v>
      </c>
    </row>
    <row r="138" spans="21:25" x14ac:dyDescent="0.25">
      <c r="U138" s="3" t="e">
        <f>#REF!</f>
        <v>#REF!</v>
      </c>
      <c r="V138" s="3" t="e">
        <f>IF(#REF!&gt;0,IFERROR(VLOOKUP(#REF!,AthleteTable[],1,FALSE),0),0)</f>
        <v>#REF!</v>
      </c>
      <c r="W138" s="3">
        <f t="shared" si="7"/>
        <v>0</v>
      </c>
      <c r="X138" s="11" t="e">
        <f>IF(#REF!&gt;0,IF(V138&lt;&gt;0,IF(OR(codex511[[#This Row],[1]]&gt;Y137,Y137="1"),(X137+1+codex511[[#This Row],[T]]),X137+codex511[[#This Row],[T]]),X137+codex511[[#This Row],[T]]),0)</f>
        <v>#REF!</v>
      </c>
      <c r="Y138" s="3" t="e">
        <f>IF(#REF!&gt;0,#REF!,0)</f>
        <v>#REF!</v>
      </c>
    </row>
    <row r="139" spans="21:25" x14ac:dyDescent="0.25">
      <c r="U139" s="3" t="e">
        <f>#REF!</f>
        <v>#REF!</v>
      </c>
      <c r="V139" s="3" t="e">
        <f>IF(#REF!&gt;0,IFERROR(VLOOKUP(#REF!,AthleteTable[],1,FALSE),0),0)</f>
        <v>#REF!</v>
      </c>
      <c r="W139" s="3">
        <f t="shared" si="7"/>
        <v>0</v>
      </c>
      <c r="X139" s="11" t="e">
        <f>IF(#REF!&gt;0,IF(V139&lt;&gt;0,IF(OR(codex511[[#This Row],[1]]&gt;Y138,Y138="1"),(X138+1+codex511[[#This Row],[T]]),X138+codex511[[#This Row],[T]]),X138+codex511[[#This Row],[T]]),0)</f>
        <v>#REF!</v>
      </c>
      <c r="Y139" s="3" t="e">
        <f>IF(#REF!&gt;0,#REF!,0)</f>
        <v>#REF!</v>
      </c>
    </row>
    <row r="140" spans="21:25" x14ac:dyDescent="0.25">
      <c r="U140" s="3" t="e">
        <f>#REF!</f>
        <v>#REF!</v>
      </c>
      <c r="V140" s="3" t="e">
        <f>IF(#REF!&gt;0,IFERROR(VLOOKUP(#REF!,AthleteTable[],1,FALSE),0),0)</f>
        <v>#REF!</v>
      </c>
      <c r="W140" s="3">
        <f t="shared" si="7"/>
        <v>0</v>
      </c>
      <c r="X140" s="11" t="e">
        <f>IF(#REF!&gt;0,IF(V140&lt;&gt;0,IF(OR(codex511[[#This Row],[1]]&gt;Y139,Y139="1"),(X139+1+codex511[[#This Row],[T]]),X139+codex511[[#This Row],[T]]),X139+codex511[[#This Row],[T]]),0)</f>
        <v>#REF!</v>
      </c>
      <c r="Y140" s="3" t="e">
        <f>IF(#REF!&gt;0,#REF!,0)</f>
        <v>#REF!</v>
      </c>
    </row>
    <row r="141" spans="21:25" x14ac:dyDescent="0.25">
      <c r="U141" s="3" t="e">
        <f>#REF!</f>
        <v>#REF!</v>
      </c>
      <c r="V141" s="3" t="e">
        <f>IF(#REF!&gt;0,IFERROR(VLOOKUP(#REF!,AthleteTable[],1,FALSE),0),0)</f>
        <v>#REF!</v>
      </c>
      <c r="W141" s="3">
        <f t="shared" si="7"/>
        <v>0</v>
      </c>
      <c r="X141" s="11" t="e">
        <f>IF(#REF!&gt;0,IF(V141&lt;&gt;0,IF(OR(codex511[[#This Row],[1]]&gt;Y140,Y140="1"),(X140+1+codex511[[#This Row],[T]]),X140+codex511[[#This Row],[T]]),X140+codex511[[#This Row],[T]]),0)</f>
        <v>#REF!</v>
      </c>
      <c r="Y141" s="3" t="e">
        <f>IF(#REF!&gt;0,#REF!,0)</f>
        <v>#REF!</v>
      </c>
    </row>
    <row r="142" spans="21:25" x14ac:dyDescent="0.25">
      <c r="U142" s="3" t="e">
        <f>#REF!</f>
        <v>#REF!</v>
      </c>
      <c r="V142" s="3" t="e">
        <f>IF(#REF!&gt;0,IFERROR(VLOOKUP(#REF!,AthleteTable[],1,FALSE),0),0)</f>
        <v>#REF!</v>
      </c>
      <c r="W142" s="3">
        <f t="shared" si="7"/>
        <v>0</v>
      </c>
      <c r="X142" s="11" t="e">
        <f>IF(#REF!&gt;0,IF(V142&lt;&gt;0,IF(OR(codex511[[#This Row],[1]]&gt;Y141,Y141="1"),(X141+1+codex511[[#This Row],[T]]),X141+codex511[[#This Row],[T]]),X141+codex511[[#This Row],[T]]),0)</f>
        <v>#REF!</v>
      </c>
      <c r="Y142" s="3" t="e">
        <f>IF(#REF!&gt;0,#REF!,0)</f>
        <v>#REF!</v>
      </c>
    </row>
    <row r="143" spans="21:25" x14ac:dyDescent="0.25">
      <c r="U143" s="3" t="e">
        <f>#REF!</f>
        <v>#REF!</v>
      </c>
      <c r="V143" s="3" t="e">
        <f>IF(#REF!&gt;0,IFERROR(VLOOKUP(#REF!,AthleteTable[],1,FALSE),0),0)</f>
        <v>#REF!</v>
      </c>
      <c r="W143" s="3">
        <f t="shared" si="7"/>
        <v>0</v>
      </c>
      <c r="X143" s="11" t="e">
        <f>IF(#REF!&gt;0,IF(V143&lt;&gt;0,IF(OR(codex511[[#This Row],[1]]&gt;Y142,Y142="1"),(X142+1+codex511[[#This Row],[T]]),X142+codex511[[#This Row],[T]]),X142+codex511[[#This Row],[T]]),0)</f>
        <v>#REF!</v>
      </c>
      <c r="Y143" s="3" t="e">
        <f>IF(#REF!&gt;0,#REF!,0)</f>
        <v>#REF!</v>
      </c>
    </row>
    <row r="144" spans="21:25" x14ac:dyDescent="0.25">
      <c r="U144" s="3" t="e">
        <f>#REF!</f>
        <v>#REF!</v>
      </c>
      <c r="V144" s="3" t="e">
        <f>IF(#REF!&gt;0,IFERROR(VLOOKUP(#REF!,AthleteTable[],1,FALSE),0),0)</f>
        <v>#REF!</v>
      </c>
      <c r="W144" s="3">
        <f t="shared" si="7"/>
        <v>0</v>
      </c>
      <c r="X144" s="11" t="e">
        <f>IF(#REF!&gt;0,IF(V144&lt;&gt;0,IF(OR(codex511[[#This Row],[1]]&gt;Y143,Y143="1"),(X143+1+codex511[[#This Row],[T]]),X143+codex511[[#This Row],[T]]),X143+codex511[[#This Row],[T]]),0)</f>
        <v>#REF!</v>
      </c>
      <c r="Y144" s="3" t="e">
        <f>IF(#REF!&gt;0,#REF!,0)</f>
        <v>#REF!</v>
      </c>
    </row>
    <row r="145" spans="21:25" x14ac:dyDescent="0.25">
      <c r="U145" s="3" t="e">
        <f>#REF!</f>
        <v>#REF!</v>
      </c>
      <c r="V145" s="3" t="e">
        <f>IF(#REF!&gt;0,IFERROR(VLOOKUP(#REF!,AthleteTable[],1,FALSE),0),0)</f>
        <v>#REF!</v>
      </c>
      <c r="W145" s="3">
        <f t="shared" si="7"/>
        <v>0</v>
      </c>
      <c r="X145" s="11" t="e">
        <f>IF(#REF!&gt;0,IF(V145&lt;&gt;0,IF(OR(codex511[[#This Row],[1]]&gt;Y144,Y144="1"),(X144+1+codex511[[#This Row],[T]]),X144+codex511[[#This Row],[T]]),X144+codex511[[#This Row],[T]]),0)</f>
        <v>#REF!</v>
      </c>
      <c r="Y145" s="3" t="e">
        <f>IF(#REF!&gt;0,#REF!,0)</f>
        <v>#REF!</v>
      </c>
    </row>
    <row r="146" spans="21:25" x14ac:dyDescent="0.25">
      <c r="U146" s="3" t="e">
        <f>#REF!</f>
        <v>#REF!</v>
      </c>
      <c r="V146" s="3" t="e">
        <f>IF(#REF!&gt;0,IFERROR(VLOOKUP(#REF!,AthleteTable[],1,FALSE),0),0)</f>
        <v>#REF!</v>
      </c>
      <c r="W146" s="3">
        <f t="shared" si="7"/>
        <v>0</v>
      </c>
      <c r="X146" s="11" t="e">
        <f>IF(#REF!&gt;0,IF(V146&lt;&gt;0,IF(OR(codex511[[#This Row],[1]]&gt;Y145,Y145="1"),(X145+1+codex511[[#This Row],[T]]),X145+codex511[[#This Row],[T]]),X145+codex511[[#This Row],[T]]),0)</f>
        <v>#REF!</v>
      </c>
      <c r="Y146" s="3" t="e">
        <f>IF(#REF!&gt;0,#REF!,0)</f>
        <v>#REF!</v>
      </c>
    </row>
    <row r="147" spans="21:25" x14ac:dyDescent="0.25">
      <c r="U147" s="3" t="e">
        <f>#REF!</f>
        <v>#REF!</v>
      </c>
      <c r="V147" s="3" t="e">
        <f>IF(#REF!&gt;0,IFERROR(VLOOKUP(#REF!,AthleteTable[],1,FALSE),0),0)</f>
        <v>#REF!</v>
      </c>
      <c r="W147" s="3">
        <f t="shared" si="7"/>
        <v>0</v>
      </c>
      <c r="X147" s="11" t="e">
        <f>IF(#REF!&gt;0,IF(V147&lt;&gt;0,IF(OR(codex511[[#This Row],[1]]&gt;Y146,Y146="1"),(X146+1+codex511[[#This Row],[T]]),X146+codex511[[#This Row],[T]]),X146+codex511[[#This Row],[T]]),0)</f>
        <v>#REF!</v>
      </c>
      <c r="Y147" s="3" t="e">
        <f>IF(#REF!&gt;0,#REF!,0)</f>
        <v>#REF!</v>
      </c>
    </row>
    <row r="148" spans="21:25" x14ac:dyDescent="0.25">
      <c r="U148" s="3" t="e">
        <f>#REF!</f>
        <v>#REF!</v>
      </c>
      <c r="V148" s="3" t="e">
        <f>IF(#REF!&gt;0,IFERROR(VLOOKUP(#REF!,AthleteTable[],1,FALSE),0),0)</f>
        <v>#REF!</v>
      </c>
      <c r="W148" s="3">
        <f t="shared" si="7"/>
        <v>0</v>
      </c>
      <c r="X148" s="11" t="e">
        <f>IF(#REF!&gt;0,IF(V148&lt;&gt;0,IF(OR(codex511[[#This Row],[1]]&gt;Y147,Y147="1"),(X147+1+codex511[[#This Row],[T]]),X147+codex511[[#This Row],[T]]),X147+codex511[[#This Row],[T]]),0)</f>
        <v>#REF!</v>
      </c>
      <c r="Y148" s="3" t="e">
        <f>IF(#REF!&gt;0,#REF!,0)</f>
        <v>#REF!</v>
      </c>
    </row>
    <row r="149" spans="21:25" x14ac:dyDescent="0.25">
      <c r="U149" s="3" t="e">
        <f>#REF!</f>
        <v>#REF!</v>
      </c>
      <c r="V149" s="3" t="e">
        <f>IF(#REF!&gt;0,IFERROR(VLOOKUP(#REF!,AthleteTable[],1,FALSE),0),0)</f>
        <v>#REF!</v>
      </c>
      <c r="W149" s="3">
        <f t="shared" si="7"/>
        <v>0</v>
      </c>
      <c r="X149" s="11" t="e">
        <f>IF(#REF!&gt;0,IF(V149&lt;&gt;0,IF(OR(codex511[[#This Row],[1]]&gt;Y148,Y148="1"),(X148+1+codex511[[#This Row],[T]]),X148+codex511[[#This Row],[T]]),X148+codex511[[#This Row],[T]]),0)</f>
        <v>#REF!</v>
      </c>
      <c r="Y149" s="3" t="e">
        <f>IF(#REF!&gt;0,#REF!,0)</f>
        <v>#REF!</v>
      </c>
    </row>
    <row r="150" spans="21:25" x14ac:dyDescent="0.25">
      <c r="U150" s="3" t="e">
        <f>#REF!</f>
        <v>#REF!</v>
      </c>
      <c r="V150" s="3" t="e">
        <f>IF(#REF!&gt;0,IFERROR(VLOOKUP(#REF!,AthleteTable[],1,FALSE),0),0)</f>
        <v>#REF!</v>
      </c>
      <c r="W150" s="3">
        <f t="shared" si="7"/>
        <v>0</v>
      </c>
      <c r="X150" s="11" t="e">
        <f>IF(#REF!&gt;0,IF(V150&lt;&gt;0,IF(OR(codex511[[#This Row],[1]]&gt;Y149,Y149="1"),(X149+1+codex511[[#This Row],[T]]),X149+codex511[[#This Row],[T]]),X149+codex511[[#This Row],[T]]),0)</f>
        <v>#REF!</v>
      </c>
      <c r="Y150" s="3" t="e">
        <f>IF(#REF!&gt;0,#REF!,0)</f>
        <v>#REF!</v>
      </c>
    </row>
    <row r="151" spans="21:25" x14ac:dyDescent="0.25">
      <c r="U151" s="3" t="e">
        <f>#REF!</f>
        <v>#REF!</v>
      </c>
      <c r="V151" s="3" t="e">
        <f>IF(#REF!&gt;0,IFERROR(VLOOKUP(#REF!,AthleteTable[],1,FALSE),0),0)</f>
        <v>#REF!</v>
      </c>
      <c r="W151" s="3">
        <f t="shared" si="7"/>
        <v>0</v>
      </c>
      <c r="X151" s="11" t="e">
        <f>IF(#REF!&gt;0,IF(V151&lt;&gt;0,IF(OR(codex511[[#This Row],[1]]&gt;Y150,Y150="1"),(X150+1+codex511[[#This Row],[T]]),X150+codex511[[#This Row],[T]]),X150+codex511[[#This Row],[T]]),0)</f>
        <v>#REF!</v>
      </c>
      <c r="Y151" s="3" t="e">
        <f>IF(#REF!&gt;0,#REF!,0)</f>
        <v>#REF!</v>
      </c>
    </row>
    <row r="152" spans="21:25" x14ac:dyDescent="0.25">
      <c r="U152" s="3" t="e">
        <f>#REF!</f>
        <v>#REF!</v>
      </c>
      <c r="V152" s="3" t="e">
        <f>IF(#REF!&gt;0,IFERROR(VLOOKUP(#REF!,AthleteTable[],1,FALSE),0),0)</f>
        <v>#REF!</v>
      </c>
      <c r="W152" s="3">
        <f t="shared" si="7"/>
        <v>0</v>
      </c>
      <c r="X152" s="11" t="e">
        <f>IF(#REF!&gt;0,IF(V152&lt;&gt;0,IF(OR(codex511[[#This Row],[1]]&gt;Y151,Y151="1"),(X151+1+codex511[[#This Row],[T]]),X151+codex511[[#This Row],[T]]),X151+codex511[[#This Row],[T]]),0)</f>
        <v>#REF!</v>
      </c>
      <c r="Y152" s="3" t="e">
        <f>IF(#REF!&gt;0,#REF!,0)</f>
        <v>#REF!</v>
      </c>
    </row>
    <row r="153" spans="21:25" x14ac:dyDescent="0.25">
      <c r="U153" s="3" t="e">
        <f>#REF!</f>
        <v>#REF!</v>
      </c>
      <c r="V153" s="3" t="e">
        <f>IF(#REF!&gt;0,IFERROR(VLOOKUP(#REF!,AthleteTable[],1,FALSE),0),0)</f>
        <v>#REF!</v>
      </c>
      <c r="W153" s="3">
        <f t="shared" si="7"/>
        <v>0</v>
      </c>
      <c r="X153" s="11" t="e">
        <f>IF(#REF!&gt;0,IF(V153&lt;&gt;0,IF(OR(codex511[[#This Row],[1]]&gt;Y152,Y152="1"),(X152+1+codex511[[#This Row],[T]]),X152+codex511[[#This Row],[T]]),X152+codex511[[#This Row],[T]]),0)</f>
        <v>#REF!</v>
      </c>
      <c r="Y153" s="3" t="e">
        <f>IF(#REF!&gt;0,#REF!,0)</f>
        <v>#REF!</v>
      </c>
    </row>
    <row r="154" spans="21:25" x14ac:dyDescent="0.25">
      <c r="U154" s="3" t="e">
        <f>#REF!</f>
        <v>#REF!</v>
      </c>
      <c r="V154" s="3" t="e">
        <f>IF(#REF!&gt;0,IFERROR(VLOOKUP(#REF!,AthleteTable[],1,FALSE),0),0)</f>
        <v>#REF!</v>
      </c>
      <c r="W154" s="3">
        <f t="shared" si="7"/>
        <v>0</v>
      </c>
      <c r="X154" s="11" t="e">
        <f>IF(#REF!&gt;0,IF(V154&lt;&gt;0,IF(OR(codex511[[#This Row],[1]]&gt;Y153,Y153="1"),(X153+1+codex511[[#This Row],[T]]),X153+codex511[[#This Row],[T]]),X153+codex511[[#This Row],[T]]),0)</f>
        <v>#REF!</v>
      </c>
      <c r="Y154" s="3" t="e">
        <f>IF(#REF!&gt;0,#REF!,0)</f>
        <v>#REF!</v>
      </c>
    </row>
    <row r="155" spans="21:25" x14ac:dyDescent="0.25">
      <c r="U155" s="3" t="e">
        <f>#REF!</f>
        <v>#REF!</v>
      </c>
      <c r="V155" s="3" t="e">
        <f>IF(#REF!&gt;0,IFERROR(VLOOKUP(#REF!,AthleteTable[],1,FALSE),0),0)</f>
        <v>#REF!</v>
      </c>
      <c r="W155" s="3">
        <f t="shared" si="7"/>
        <v>0</v>
      </c>
      <c r="X155" s="11" t="e">
        <f>IF(#REF!&gt;0,IF(V155&lt;&gt;0,IF(OR(codex511[[#This Row],[1]]&gt;Y154,Y154="1"),(X154+1+codex511[[#This Row],[T]]),X154+codex511[[#This Row],[T]]),X154+codex511[[#This Row],[T]]),0)</f>
        <v>#REF!</v>
      </c>
      <c r="Y155" s="3" t="e">
        <f>IF(#REF!&gt;0,#REF!,0)</f>
        <v>#REF!</v>
      </c>
    </row>
    <row r="156" spans="21:25" x14ac:dyDescent="0.25">
      <c r="U156" s="3" t="e">
        <f>#REF!</f>
        <v>#REF!</v>
      </c>
      <c r="V156" s="3" t="e">
        <f>IF(#REF!&gt;0,IFERROR(VLOOKUP(#REF!,AthleteTable[],1,FALSE),0),0)</f>
        <v>#REF!</v>
      </c>
      <c r="W156" s="3">
        <f t="shared" si="7"/>
        <v>0</v>
      </c>
      <c r="X156" s="11" t="e">
        <f>IF(#REF!&gt;0,IF(V156&lt;&gt;0,IF(OR(codex511[[#This Row],[1]]&gt;Y155,Y155="1"),(X155+1+codex511[[#This Row],[T]]),X155+codex511[[#This Row],[T]]),X155+codex511[[#This Row],[T]]),0)</f>
        <v>#REF!</v>
      </c>
      <c r="Y156" s="3" t="e">
        <f>IF(#REF!&gt;0,#REF!,0)</f>
        <v>#REF!</v>
      </c>
    </row>
    <row r="157" spans="21:25" x14ac:dyDescent="0.25">
      <c r="U157" s="3" t="e">
        <f>#REF!</f>
        <v>#REF!</v>
      </c>
      <c r="V157" s="3" t="e">
        <f>IF(#REF!&gt;0,IFERROR(VLOOKUP(#REF!,AthleteTable[],1,FALSE),0),0)</f>
        <v>#REF!</v>
      </c>
      <c r="W157" s="3">
        <f t="shared" si="7"/>
        <v>0</v>
      </c>
      <c r="X157" s="11" t="e">
        <f>IF(#REF!&gt;0,IF(V157&lt;&gt;0,IF(OR(codex511[[#This Row],[1]]&gt;Y156,Y156="1"),(X156+1+codex511[[#This Row],[T]]),X156+codex511[[#This Row],[T]]),X156+codex511[[#This Row],[T]]),0)</f>
        <v>#REF!</v>
      </c>
      <c r="Y157" s="3" t="e">
        <f>IF(#REF!&gt;0,#REF!,0)</f>
        <v>#REF!</v>
      </c>
    </row>
    <row r="158" spans="21:25" x14ac:dyDescent="0.25">
      <c r="U158" s="3" t="e">
        <f>#REF!</f>
        <v>#REF!</v>
      </c>
      <c r="V158" s="3" t="e">
        <f>IF(#REF!&gt;0,IFERROR(VLOOKUP(#REF!,AthleteTable[],1,FALSE),0),0)</f>
        <v>#REF!</v>
      </c>
      <c r="W158" s="3">
        <f t="shared" si="7"/>
        <v>0</v>
      </c>
      <c r="X158" s="11" t="e">
        <f>IF(#REF!&gt;0,IF(V158&lt;&gt;0,IF(OR(codex511[[#This Row],[1]]&gt;Y157,Y157="1"),(X157+1+codex511[[#This Row],[T]]),X157+codex511[[#This Row],[T]]),X157+codex511[[#This Row],[T]]),0)</f>
        <v>#REF!</v>
      </c>
      <c r="Y158" s="3" t="e">
        <f>IF(#REF!&gt;0,#REF!,0)</f>
        <v>#REF!</v>
      </c>
    </row>
    <row r="159" spans="21:25" x14ac:dyDescent="0.25">
      <c r="U159" s="3" t="e">
        <f>#REF!</f>
        <v>#REF!</v>
      </c>
      <c r="V159" s="3" t="e">
        <f>IF(#REF!&gt;0,IFERROR(VLOOKUP(#REF!,AthleteTable[],1,FALSE),0),0)</f>
        <v>#REF!</v>
      </c>
      <c r="W159" s="3">
        <f t="shared" si="7"/>
        <v>0</v>
      </c>
      <c r="X159" s="11" t="e">
        <f>IF(#REF!&gt;0,IF(V159&lt;&gt;0,IF(OR(codex511[[#This Row],[1]]&gt;Y158,Y158="1"),(X158+1+codex511[[#This Row],[T]]),X158+codex511[[#This Row],[T]]),X158+codex511[[#This Row],[T]]),0)</f>
        <v>#REF!</v>
      </c>
      <c r="Y159" s="3" t="e">
        <f>IF(#REF!&gt;0,#REF!,0)</f>
        <v>#REF!</v>
      </c>
    </row>
    <row r="160" spans="21:25" x14ac:dyDescent="0.25">
      <c r="U160" s="3" t="e">
        <f>#REF!</f>
        <v>#REF!</v>
      </c>
      <c r="V160" s="3" t="e">
        <f>IF(#REF!&gt;0,IFERROR(VLOOKUP(#REF!,AthleteTable[],1,FALSE),0),0)</f>
        <v>#REF!</v>
      </c>
      <c r="W160" s="3">
        <f t="shared" si="7"/>
        <v>0</v>
      </c>
      <c r="X160" s="11" t="e">
        <f>IF(#REF!&gt;0,IF(V160&lt;&gt;0,IF(OR(codex511[[#This Row],[1]]&gt;Y159,Y159="1"),(X159+1+codex511[[#This Row],[T]]),X159+codex511[[#This Row],[T]]),X159+codex511[[#This Row],[T]]),0)</f>
        <v>#REF!</v>
      </c>
      <c r="Y160" s="3" t="e">
        <f>IF(#REF!&gt;0,#REF!,0)</f>
        <v>#REF!</v>
      </c>
    </row>
    <row r="161" spans="21:25" x14ac:dyDescent="0.25">
      <c r="U161" s="3" t="e">
        <f>#REF!</f>
        <v>#REF!</v>
      </c>
      <c r="V161" s="3" t="e">
        <f>IF(#REF!&gt;0,IFERROR(VLOOKUP(#REF!,AthleteTable[],1,FALSE),0),0)</f>
        <v>#REF!</v>
      </c>
      <c r="W161" s="3">
        <f t="shared" si="7"/>
        <v>0</v>
      </c>
      <c r="X161" s="11" t="e">
        <f>IF(#REF!&gt;0,IF(V161&lt;&gt;0,IF(OR(codex511[[#This Row],[1]]&gt;Y160,Y160="1"),(X160+1+codex511[[#This Row],[T]]),X160+codex511[[#This Row],[T]]),X160+codex511[[#This Row],[T]]),0)</f>
        <v>#REF!</v>
      </c>
      <c r="Y161" s="3" t="e">
        <f>IF(#REF!&gt;0,#REF!,0)</f>
        <v>#REF!</v>
      </c>
    </row>
    <row r="162" spans="21:25" x14ac:dyDescent="0.25">
      <c r="U162" s="3" t="e">
        <f>#REF!</f>
        <v>#REF!</v>
      </c>
      <c r="V162" s="3" t="e">
        <f>IF(#REF!&gt;0,IFERROR(VLOOKUP(#REF!,AthleteTable[],1,FALSE),0),0)</f>
        <v>#REF!</v>
      </c>
      <c r="W162" s="3">
        <f t="shared" si="7"/>
        <v>0</v>
      </c>
      <c r="X162" s="11" t="e">
        <f>IF(#REF!&gt;0,IF(V162&lt;&gt;0,IF(OR(codex511[[#This Row],[1]]&gt;Y161,Y161="1"),(X161+1+codex511[[#This Row],[T]]),X161+codex511[[#This Row],[T]]),X161+codex511[[#This Row],[T]]),0)</f>
        <v>#REF!</v>
      </c>
      <c r="Y162" s="3" t="e">
        <f>IF(#REF!&gt;0,#REF!,0)</f>
        <v>#REF!</v>
      </c>
    </row>
    <row r="163" spans="21:25" x14ac:dyDescent="0.25">
      <c r="U163" s="3" t="e">
        <f>#REF!</f>
        <v>#REF!</v>
      </c>
      <c r="V163" s="3" t="e">
        <f>IF(#REF!&gt;0,IFERROR(VLOOKUP(#REF!,AthleteTable[],1,FALSE),0),0)</f>
        <v>#REF!</v>
      </c>
      <c r="W163" s="3">
        <f t="shared" si="7"/>
        <v>0</v>
      </c>
      <c r="X163" s="11" t="e">
        <f>IF(#REF!&gt;0,IF(V163&lt;&gt;0,IF(OR(codex511[[#This Row],[1]]&gt;Y162,Y162="1"),(X162+1+codex511[[#This Row],[T]]),X162+codex511[[#This Row],[T]]),X162+codex511[[#This Row],[T]]),0)</f>
        <v>#REF!</v>
      </c>
      <c r="Y163" s="3" t="e">
        <f>IF(#REF!&gt;0,#REF!,0)</f>
        <v>#REF!</v>
      </c>
    </row>
    <row r="164" spans="21:25" x14ac:dyDescent="0.25">
      <c r="U164" s="3" t="e">
        <f>#REF!</f>
        <v>#REF!</v>
      </c>
      <c r="V164" s="3" t="e">
        <f>IF(#REF!&gt;0,IFERROR(VLOOKUP(#REF!,AthleteTable[],1,FALSE),0),0)</f>
        <v>#REF!</v>
      </c>
      <c r="W164" s="3">
        <f t="shared" si="7"/>
        <v>0</v>
      </c>
      <c r="X164" s="11" t="e">
        <f>IF(#REF!&gt;0,IF(V164&lt;&gt;0,IF(OR(codex511[[#This Row],[1]]&gt;Y163,Y163="1"),(X163+1+codex511[[#This Row],[T]]),X163+codex511[[#This Row],[T]]),X163+codex511[[#This Row],[T]]),0)</f>
        <v>#REF!</v>
      </c>
      <c r="Y164" s="3" t="e">
        <f>IF(#REF!&gt;0,#REF!,0)</f>
        <v>#REF!</v>
      </c>
    </row>
    <row r="165" spans="21:25" x14ac:dyDescent="0.25">
      <c r="U165" s="3" t="e">
        <f>#REF!</f>
        <v>#REF!</v>
      </c>
      <c r="V165" s="3" t="e">
        <f>IF(#REF!&gt;0,IFERROR(VLOOKUP(#REF!,AthleteTable[],1,FALSE),0),0)</f>
        <v>#REF!</v>
      </c>
      <c r="W165" s="3">
        <f t="shared" si="7"/>
        <v>0</v>
      </c>
      <c r="X165" s="11" t="e">
        <f>IF(#REF!&gt;0,IF(V165&lt;&gt;0,IF(OR(codex511[[#This Row],[1]]&gt;Y164,Y164="1"),(X164+1+codex511[[#This Row],[T]]),X164+codex511[[#This Row],[T]]),X164+codex511[[#This Row],[T]]),0)</f>
        <v>#REF!</v>
      </c>
      <c r="Y165" s="3" t="e">
        <f>IF(#REF!&gt;0,#REF!,0)</f>
        <v>#REF!</v>
      </c>
    </row>
    <row r="166" spans="21:25" x14ac:dyDescent="0.25">
      <c r="U166" s="3" t="e">
        <f>#REF!</f>
        <v>#REF!</v>
      </c>
      <c r="V166" s="3" t="e">
        <f>IF(#REF!&gt;0,IFERROR(VLOOKUP(#REF!,AthleteTable[],1,FALSE),0),0)</f>
        <v>#REF!</v>
      </c>
      <c r="W166" s="3">
        <f t="shared" si="7"/>
        <v>0</v>
      </c>
      <c r="X166" s="11" t="e">
        <f>IF(#REF!&gt;0,IF(V166&lt;&gt;0,IF(OR(codex511[[#This Row],[1]]&gt;Y165,Y165="1"),(X165+1+codex511[[#This Row],[T]]),X165+codex511[[#This Row],[T]]),X165+codex511[[#This Row],[T]]),0)</f>
        <v>#REF!</v>
      </c>
      <c r="Y166" s="3" t="e">
        <f>IF(#REF!&gt;0,#REF!,0)</f>
        <v>#REF!</v>
      </c>
    </row>
    <row r="167" spans="21:25" x14ac:dyDescent="0.25">
      <c r="U167" s="3" t="e">
        <f>#REF!</f>
        <v>#REF!</v>
      </c>
      <c r="V167" s="3" t="e">
        <f>IF(#REF!&gt;0,IFERROR(VLOOKUP(#REF!,AthleteTable[],1,FALSE),0),0)</f>
        <v>#REF!</v>
      </c>
      <c r="W167" s="3">
        <f t="shared" si="7"/>
        <v>0</v>
      </c>
      <c r="X167" s="11" t="e">
        <f>IF(#REF!&gt;0,IF(V167&lt;&gt;0,IF(OR(codex511[[#This Row],[1]]&gt;Y166,Y166="1"),(X166+1+codex511[[#This Row],[T]]),X166+codex511[[#This Row],[T]]),X166+codex511[[#This Row],[T]]),0)</f>
        <v>#REF!</v>
      </c>
      <c r="Y167" s="3" t="e">
        <f>IF(#REF!&gt;0,#REF!,0)</f>
        <v>#REF!</v>
      </c>
    </row>
    <row r="168" spans="21:25" x14ac:dyDescent="0.25">
      <c r="U168" s="3" t="e">
        <f>#REF!</f>
        <v>#REF!</v>
      </c>
      <c r="V168" s="3" t="e">
        <f>IF(#REF!&gt;0,IFERROR(VLOOKUP(#REF!,AthleteTable[],1,FALSE),0),0)</f>
        <v>#REF!</v>
      </c>
      <c r="W168" s="3">
        <f t="shared" si="7"/>
        <v>0</v>
      </c>
      <c r="X168" s="11" t="e">
        <f>IF(#REF!&gt;0,IF(V168&lt;&gt;0,IF(OR(codex511[[#This Row],[1]]&gt;Y167,Y167="1"),(X167+1+codex511[[#This Row],[T]]),X167+codex511[[#This Row],[T]]),X167+codex511[[#This Row],[T]]),0)</f>
        <v>#REF!</v>
      </c>
      <c r="Y168" s="3" t="e">
        <f>IF(#REF!&gt;0,#REF!,0)</f>
        <v>#REF!</v>
      </c>
    </row>
    <row r="169" spans="21:25" x14ac:dyDescent="0.25">
      <c r="U169" s="3" t="e">
        <f>#REF!</f>
        <v>#REF!</v>
      </c>
      <c r="V169" s="3" t="e">
        <f>IF(#REF!&gt;0,IFERROR(VLOOKUP(#REF!,AthleteTable[],1,FALSE),0),0)</f>
        <v>#REF!</v>
      </c>
      <c r="W169" s="3">
        <f t="shared" si="7"/>
        <v>0</v>
      </c>
      <c r="X169" s="11" t="e">
        <f>IF(#REF!&gt;0,IF(V169&lt;&gt;0,IF(OR(codex511[[#This Row],[1]]&gt;Y168,Y168="1"),(X168+1+codex511[[#This Row],[T]]),X168+codex511[[#This Row],[T]]),X168+codex511[[#This Row],[T]]),0)</f>
        <v>#REF!</v>
      </c>
      <c r="Y169" s="3" t="e">
        <f>IF(#REF!&gt;0,#REF!,0)</f>
        <v>#REF!</v>
      </c>
    </row>
    <row r="170" spans="21:25" x14ac:dyDescent="0.25">
      <c r="U170" s="3" t="e">
        <f>#REF!</f>
        <v>#REF!</v>
      </c>
      <c r="V170" s="3" t="e">
        <f>IF(#REF!&gt;0,IFERROR(VLOOKUP(#REF!,AthleteTable[],1,FALSE),0),0)</f>
        <v>#REF!</v>
      </c>
      <c r="W170" s="3">
        <f t="shared" si="7"/>
        <v>0</v>
      </c>
      <c r="X170" s="11" t="e">
        <f>IF(#REF!&gt;0,IF(V170&lt;&gt;0,IF(OR(codex511[[#This Row],[1]]&gt;Y169,Y169="1"),(X169+1+codex511[[#This Row],[T]]),X169+codex511[[#This Row],[T]]),X169+codex511[[#This Row],[T]]),0)</f>
        <v>#REF!</v>
      </c>
      <c r="Y170" s="3" t="e">
        <f>IF(#REF!&gt;0,#REF!,0)</f>
        <v>#REF!</v>
      </c>
    </row>
    <row r="171" spans="21:25" x14ac:dyDescent="0.25">
      <c r="U171" s="3" t="e">
        <f>#REF!</f>
        <v>#REF!</v>
      </c>
      <c r="V171" s="3" t="e">
        <f>IF(#REF!&gt;0,IFERROR(VLOOKUP(#REF!,AthleteTable[],1,FALSE),0),0)</f>
        <v>#REF!</v>
      </c>
      <c r="W171" s="3">
        <f t="shared" si="7"/>
        <v>0</v>
      </c>
      <c r="X171" s="11" t="e">
        <f>IF(#REF!&gt;0,IF(V171&lt;&gt;0,IF(OR(codex511[[#This Row],[1]]&gt;Y170,Y170="1"),(X170+1+codex511[[#This Row],[T]]),X170+codex511[[#This Row],[T]]),X170+codex511[[#This Row],[T]]),0)</f>
        <v>#REF!</v>
      </c>
      <c r="Y171" s="3" t="e">
        <f>IF(#REF!&gt;0,#REF!,0)</f>
        <v>#REF!</v>
      </c>
    </row>
    <row r="172" spans="21:25" x14ac:dyDescent="0.25">
      <c r="U172" s="3" t="e">
        <f>#REF!</f>
        <v>#REF!</v>
      </c>
      <c r="V172" s="3" t="e">
        <f>IF(#REF!&gt;0,IFERROR(VLOOKUP(#REF!,AthleteTable[],1,FALSE),0),0)</f>
        <v>#REF!</v>
      </c>
      <c r="W172" s="3">
        <f t="shared" si="7"/>
        <v>0</v>
      </c>
      <c r="X172" s="11" t="e">
        <f>IF(#REF!&gt;0,IF(V172&lt;&gt;0,IF(OR(codex511[[#This Row],[1]]&gt;Y171,Y171="1"),(X171+1+codex511[[#This Row],[T]]),X171+codex511[[#This Row],[T]]),X171+codex511[[#This Row],[T]]),0)</f>
        <v>#REF!</v>
      </c>
      <c r="Y172" s="3" t="e">
        <f>IF(#REF!&gt;0,#REF!,0)</f>
        <v>#REF!</v>
      </c>
    </row>
    <row r="173" spans="21:25" x14ac:dyDescent="0.25">
      <c r="U173" s="3" t="e">
        <f>#REF!</f>
        <v>#REF!</v>
      </c>
      <c r="V173" s="3" t="e">
        <f>IF(#REF!&gt;0,IFERROR(VLOOKUP(#REF!,AthleteTable[],1,FALSE),0),0)</f>
        <v>#REF!</v>
      </c>
      <c r="W173" s="3">
        <f t="shared" si="7"/>
        <v>0</v>
      </c>
      <c r="X173" s="11" t="e">
        <f>IF(#REF!&gt;0,IF(V173&lt;&gt;0,IF(OR(codex511[[#This Row],[1]]&gt;Y172,Y172="1"),(X172+1+codex511[[#This Row],[T]]),X172+codex511[[#This Row],[T]]),X172+codex511[[#This Row],[T]]),0)</f>
        <v>#REF!</v>
      </c>
      <c r="Y173" s="3" t="e">
        <f>IF(#REF!&gt;0,#REF!,0)</f>
        <v>#REF!</v>
      </c>
    </row>
    <row r="174" spans="21:25" x14ac:dyDescent="0.25">
      <c r="U174" s="3" t="e">
        <f>#REF!</f>
        <v>#REF!</v>
      </c>
      <c r="V174" s="3" t="e">
        <f>IF(#REF!&gt;0,IFERROR(VLOOKUP(#REF!,AthleteTable[],1,FALSE),0),0)</f>
        <v>#REF!</v>
      </c>
      <c r="W174" s="3">
        <f t="shared" si="7"/>
        <v>0</v>
      </c>
      <c r="X174" s="11" t="e">
        <f>IF(#REF!&gt;0,IF(V174&lt;&gt;0,IF(OR(codex511[[#This Row],[1]]&gt;Y173,Y173="1"),(X173+1+codex511[[#This Row],[T]]),X173+codex511[[#This Row],[T]]),X173+codex511[[#This Row],[T]]),0)</f>
        <v>#REF!</v>
      </c>
      <c r="Y174" s="3" t="e">
        <f>IF(#REF!&gt;0,#REF!,0)</f>
        <v>#REF!</v>
      </c>
    </row>
    <row r="175" spans="21:25" x14ac:dyDescent="0.25">
      <c r="U175" s="3" t="e">
        <f>#REF!</f>
        <v>#REF!</v>
      </c>
      <c r="V175" s="3" t="e">
        <f>IF(#REF!&gt;0,IFERROR(VLOOKUP(#REF!,AthleteTable[],1,FALSE),0),0)</f>
        <v>#REF!</v>
      </c>
      <c r="W175" s="3">
        <f t="shared" si="7"/>
        <v>0</v>
      </c>
      <c r="X175" s="11" t="e">
        <f>IF(#REF!&gt;0,IF(V175&lt;&gt;0,IF(OR(codex511[[#This Row],[1]]&gt;Y174,Y174="1"),(X174+1+codex511[[#This Row],[T]]),X174+codex511[[#This Row],[T]]),X174+codex511[[#This Row],[T]]),0)</f>
        <v>#REF!</v>
      </c>
      <c r="Y175" s="3" t="e">
        <f>IF(#REF!&gt;0,#REF!,0)</f>
        <v>#REF!</v>
      </c>
    </row>
    <row r="176" spans="21:25" x14ac:dyDescent="0.25">
      <c r="U176" s="3" t="e">
        <f>#REF!</f>
        <v>#REF!</v>
      </c>
      <c r="V176" s="3" t="e">
        <f>IF(#REF!&gt;0,IFERROR(VLOOKUP(#REF!,AthleteTable[],1,FALSE),0),0)</f>
        <v>#REF!</v>
      </c>
      <c r="W176" s="3">
        <f t="shared" si="7"/>
        <v>0</v>
      </c>
      <c r="X176" s="11" t="e">
        <f>IF(#REF!&gt;0,IF(V176&lt;&gt;0,IF(OR(codex511[[#This Row],[1]]&gt;Y175,Y175="1"),(X175+1+codex511[[#This Row],[T]]),X175+codex511[[#This Row],[T]]),X175+codex511[[#This Row],[T]]),0)</f>
        <v>#REF!</v>
      </c>
      <c r="Y176" s="3" t="e">
        <f>IF(#REF!&gt;0,#REF!,0)</f>
        <v>#REF!</v>
      </c>
    </row>
    <row r="177" spans="21:25" x14ac:dyDescent="0.25">
      <c r="U177" s="3" t="e">
        <f>#REF!</f>
        <v>#REF!</v>
      </c>
      <c r="V177" s="3" t="e">
        <f>IF(#REF!&gt;0,IFERROR(VLOOKUP(#REF!,AthleteTable[],1,FALSE),0),0)</f>
        <v>#REF!</v>
      </c>
      <c r="W177" s="3">
        <f t="shared" si="7"/>
        <v>0</v>
      </c>
      <c r="X177" s="11" t="e">
        <f>IF(#REF!&gt;0,IF(V177&lt;&gt;0,IF(OR(codex511[[#This Row],[1]]&gt;Y176,Y176="1"),(X176+1+codex511[[#This Row],[T]]),X176+codex511[[#This Row],[T]]),X176+codex511[[#This Row],[T]]),0)</f>
        <v>#REF!</v>
      </c>
      <c r="Y177" s="3" t="e">
        <f>IF(#REF!&gt;0,#REF!,0)</f>
        <v>#REF!</v>
      </c>
    </row>
    <row r="178" spans="21:25" x14ac:dyDescent="0.25">
      <c r="U178" s="3" t="e">
        <f>#REF!</f>
        <v>#REF!</v>
      </c>
      <c r="V178" s="3" t="e">
        <f>IF(#REF!&gt;0,IFERROR(VLOOKUP(#REF!,AthleteTable[],1,FALSE),0),0)</f>
        <v>#REF!</v>
      </c>
      <c r="W178" s="3">
        <f t="shared" si="7"/>
        <v>0</v>
      </c>
      <c r="X178" s="11" t="e">
        <f>IF(#REF!&gt;0,IF(V178&lt;&gt;0,IF(OR(codex511[[#This Row],[1]]&gt;Y177,Y177="1"),(X177+1+codex511[[#This Row],[T]]),X177+codex511[[#This Row],[T]]),X177+codex511[[#This Row],[T]]),0)</f>
        <v>#REF!</v>
      </c>
      <c r="Y178" s="3" t="e">
        <f>IF(#REF!&gt;0,#REF!,0)</f>
        <v>#REF!</v>
      </c>
    </row>
    <row r="179" spans="21:25" x14ac:dyDescent="0.25">
      <c r="U179" s="3" t="e">
        <f>#REF!</f>
        <v>#REF!</v>
      </c>
      <c r="V179" s="3" t="e">
        <f>IF(#REF!&gt;0,IFERROR(VLOOKUP(#REF!,AthleteTable[],1,FALSE),0),0)</f>
        <v>#REF!</v>
      </c>
      <c r="W179" s="3">
        <f t="shared" si="7"/>
        <v>0</v>
      </c>
      <c r="X179" s="11" t="e">
        <f>IF(#REF!&gt;0,IF(V179&lt;&gt;0,IF(OR(codex511[[#This Row],[1]]&gt;Y178,Y178="1"),(X178+1+codex511[[#This Row],[T]]),X178+codex511[[#This Row],[T]]),X178+codex511[[#This Row],[T]]),0)</f>
        <v>#REF!</v>
      </c>
      <c r="Y179" s="3" t="e">
        <f>IF(#REF!&gt;0,#REF!,0)</f>
        <v>#REF!</v>
      </c>
    </row>
    <row r="180" spans="21:25" x14ac:dyDescent="0.25">
      <c r="U180" s="3" t="e">
        <f>#REF!</f>
        <v>#REF!</v>
      </c>
      <c r="V180" s="3" t="e">
        <f>IF(#REF!&gt;0,IFERROR(VLOOKUP(#REF!,AthleteTable[],1,FALSE),0),0)</f>
        <v>#REF!</v>
      </c>
      <c r="W180" s="3">
        <f t="shared" si="7"/>
        <v>0</v>
      </c>
      <c r="X180" s="11" t="e">
        <f>IF(#REF!&gt;0,IF(V180&lt;&gt;0,IF(OR(codex511[[#This Row],[1]]&gt;Y179,Y179="1"),(X179+1+codex511[[#This Row],[T]]),X179+codex511[[#This Row],[T]]),X179+codex511[[#This Row],[T]]),0)</f>
        <v>#REF!</v>
      </c>
      <c r="Y180" s="3" t="e">
        <f>IF(#REF!&gt;0,#REF!,0)</f>
        <v>#REF!</v>
      </c>
    </row>
    <row r="181" spans="21:25" x14ac:dyDescent="0.25">
      <c r="U181" s="3" t="e">
        <f>#REF!</f>
        <v>#REF!</v>
      </c>
      <c r="V181" s="3" t="e">
        <f>IF(#REF!&gt;0,IFERROR(VLOOKUP(#REF!,AthleteTable[],1,FALSE),0),0)</f>
        <v>#REF!</v>
      </c>
      <c r="W181" s="3">
        <f t="shared" si="7"/>
        <v>0</v>
      </c>
      <c r="X181" s="11" t="e">
        <f>IF(#REF!&gt;0,IF(V181&lt;&gt;0,IF(OR(codex511[[#This Row],[1]]&gt;Y180,Y180="1"),(X180+1+codex511[[#This Row],[T]]),X180+codex511[[#This Row],[T]]),X180+codex511[[#This Row],[T]]),0)</f>
        <v>#REF!</v>
      </c>
      <c r="Y181" s="3" t="e">
        <f>IF(#REF!&gt;0,#REF!,0)</f>
        <v>#REF!</v>
      </c>
    </row>
    <row r="182" spans="21:25" x14ac:dyDescent="0.25">
      <c r="U182" s="3" t="e">
        <f>#REF!</f>
        <v>#REF!</v>
      </c>
      <c r="V182" s="3" t="e">
        <f>IF(#REF!&gt;0,IFERROR(VLOOKUP(#REF!,AthleteTable[],1,FALSE),0),0)</f>
        <v>#REF!</v>
      </c>
      <c r="W182" s="3">
        <f t="shared" si="7"/>
        <v>0</v>
      </c>
      <c r="X182" s="11" t="e">
        <f>IF(#REF!&gt;0,IF(V182&lt;&gt;0,IF(OR(codex511[[#This Row],[1]]&gt;Y181,Y181="1"),(X181+1+codex511[[#This Row],[T]]),X181+codex511[[#This Row],[T]]),X181+codex511[[#This Row],[T]]),0)</f>
        <v>#REF!</v>
      </c>
      <c r="Y182" s="3" t="e">
        <f>IF(#REF!&gt;0,#REF!,0)</f>
        <v>#REF!</v>
      </c>
    </row>
    <row r="183" spans="21:25" x14ac:dyDescent="0.25">
      <c r="U183" s="3" t="e">
        <f>#REF!</f>
        <v>#REF!</v>
      </c>
      <c r="V183" s="3" t="e">
        <f>IF(#REF!&gt;0,IFERROR(VLOOKUP(#REF!,AthleteTable[],1,FALSE),0),0)</f>
        <v>#REF!</v>
      </c>
      <c r="W183" s="3">
        <f t="shared" si="7"/>
        <v>0</v>
      </c>
      <c r="X183" s="11" t="e">
        <f>IF(#REF!&gt;0,IF(V183&lt;&gt;0,IF(OR(codex511[[#This Row],[1]]&gt;Y182,Y182="1"),(X182+1+codex511[[#This Row],[T]]),X182+codex511[[#This Row],[T]]),X182+codex511[[#This Row],[T]]),0)</f>
        <v>#REF!</v>
      </c>
      <c r="Y183" s="3" t="e">
        <f>IF(#REF!&gt;0,#REF!,0)</f>
        <v>#REF!</v>
      </c>
    </row>
    <row r="184" spans="21:25" x14ac:dyDescent="0.25">
      <c r="U184" s="3" t="e">
        <f>#REF!</f>
        <v>#REF!</v>
      </c>
      <c r="V184" s="3" t="e">
        <f>IF(#REF!&gt;0,IFERROR(VLOOKUP(#REF!,AthleteTable[],1,FALSE),0),0)</f>
        <v>#REF!</v>
      </c>
      <c r="W184" s="3">
        <f t="shared" si="7"/>
        <v>0</v>
      </c>
      <c r="X184" s="11" t="e">
        <f>IF(#REF!&gt;0,IF(V184&lt;&gt;0,IF(OR(codex511[[#This Row],[1]]&gt;Y183,Y183="1"),(X183+1+codex511[[#This Row],[T]]),X183+codex511[[#This Row],[T]]),X183+codex511[[#This Row],[T]]),0)</f>
        <v>#REF!</v>
      </c>
      <c r="Y184" s="3" t="e">
        <f>IF(#REF!&gt;0,#REF!,0)</f>
        <v>#REF!</v>
      </c>
    </row>
    <row r="185" spans="21:25" x14ac:dyDescent="0.25">
      <c r="U185" s="3" t="e">
        <f>#REF!</f>
        <v>#REF!</v>
      </c>
      <c r="V185" s="3" t="e">
        <f>IF(#REF!&gt;0,IFERROR(VLOOKUP(#REF!,AthleteTable[],1,FALSE),0),0)</f>
        <v>#REF!</v>
      </c>
      <c r="W185" s="3">
        <f t="shared" si="7"/>
        <v>0</v>
      </c>
      <c r="X185" s="11" t="e">
        <f>IF(#REF!&gt;0,IF(V185&lt;&gt;0,IF(OR(codex511[[#This Row],[1]]&gt;Y184,Y184="1"),(X184+1+codex511[[#This Row],[T]]),X184+codex511[[#This Row],[T]]),X184+codex511[[#This Row],[T]]),0)</f>
        <v>#REF!</v>
      </c>
      <c r="Y185" s="3" t="e">
        <f>IF(#REF!&gt;0,#REF!,0)</f>
        <v>#REF!</v>
      </c>
    </row>
    <row r="186" spans="21:25" x14ac:dyDescent="0.25">
      <c r="U186" s="3" t="e">
        <f>#REF!</f>
        <v>#REF!</v>
      </c>
      <c r="V186" s="3" t="e">
        <f>IF(#REF!&gt;0,IFERROR(VLOOKUP(#REF!,AthleteTable[],1,FALSE),0),0)</f>
        <v>#REF!</v>
      </c>
      <c r="W186" s="3">
        <f t="shared" si="7"/>
        <v>0</v>
      </c>
      <c r="X186" s="11" t="e">
        <f>IF(#REF!&gt;0,IF(V186&lt;&gt;0,IF(OR(codex511[[#This Row],[1]]&gt;Y185,Y185="1"),(X185+1+codex511[[#This Row],[T]]),X185+codex511[[#This Row],[T]]),X185+codex511[[#This Row],[T]]),0)</f>
        <v>#REF!</v>
      </c>
      <c r="Y186" s="3" t="e">
        <f>IF(#REF!&gt;0,#REF!,0)</f>
        <v>#REF!</v>
      </c>
    </row>
    <row r="187" spans="21:25" x14ac:dyDescent="0.25">
      <c r="U187" s="3" t="e">
        <f>#REF!</f>
        <v>#REF!</v>
      </c>
      <c r="V187" s="3" t="e">
        <f>IF(#REF!&gt;0,IFERROR(VLOOKUP(#REF!,AthleteTable[],1,FALSE),0),0)</f>
        <v>#REF!</v>
      </c>
      <c r="W187" s="3">
        <f t="shared" si="7"/>
        <v>0</v>
      </c>
      <c r="X187" s="11" t="e">
        <f>IF(#REF!&gt;0,IF(V187&lt;&gt;0,IF(OR(codex511[[#This Row],[1]]&gt;Y186,Y186="1"),(X186+1+codex511[[#This Row],[T]]),X186+codex511[[#This Row],[T]]),X186+codex511[[#This Row],[T]]),0)</f>
        <v>#REF!</v>
      </c>
      <c r="Y187" s="3" t="e">
        <f>IF(#REF!&gt;0,#REF!,0)</f>
        <v>#REF!</v>
      </c>
    </row>
    <row r="188" spans="21:25" x14ac:dyDescent="0.25">
      <c r="U188" s="3" t="e">
        <f>#REF!</f>
        <v>#REF!</v>
      </c>
      <c r="V188" s="3" t="e">
        <f>IF(#REF!&gt;0,IFERROR(VLOOKUP(#REF!,AthleteTable[],1,FALSE),0),0)</f>
        <v>#REF!</v>
      </c>
      <c r="W188" s="3">
        <f t="shared" si="7"/>
        <v>0</v>
      </c>
      <c r="X188" s="11" t="e">
        <f>IF(#REF!&gt;0,IF(V188&lt;&gt;0,IF(OR(codex511[[#This Row],[1]]&gt;Y187,Y187="1"),(X187+1+codex511[[#This Row],[T]]),X187+codex511[[#This Row],[T]]),X187+codex511[[#This Row],[T]]),0)</f>
        <v>#REF!</v>
      </c>
      <c r="Y188" s="3" t="e">
        <f>IF(#REF!&gt;0,#REF!,0)</f>
        <v>#REF!</v>
      </c>
    </row>
    <row r="189" spans="21:25" x14ac:dyDescent="0.25">
      <c r="U189" s="3" t="e">
        <f>#REF!</f>
        <v>#REF!</v>
      </c>
      <c r="V189" s="3" t="e">
        <f>IF(#REF!&gt;0,IFERROR(VLOOKUP(#REF!,AthleteTable[],1,FALSE),0),0)</f>
        <v>#REF!</v>
      </c>
      <c r="W189" s="3">
        <f t="shared" si="7"/>
        <v>0</v>
      </c>
      <c r="X189" s="11" t="e">
        <f>IF(#REF!&gt;0,IF(V189&lt;&gt;0,IF(OR(codex511[[#This Row],[1]]&gt;Y188,Y188="1"),(X188+1+codex511[[#This Row],[T]]),X188+codex511[[#This Row],[T]]),X188+codex511[[#This Row],[T]]),0)</f>
        <v>#REF!</v>
      </c>
      <c r="Y189" s="3" t="e">
        <f>IF(#REF!&gt;0,#REF!,0)</f>
        <v>#REF!</v>
      </c>
    </row>
    <row r="190" spans="21:25" x14ac:dyDescent="0.25">
      <c r="U190" s="3" t="e">
        <f>#REF!</f>
        <v>#REF!</v>
      </c>
      <c r="V190" s="3" t="e">
        <f>IF(#REF!&gt;0,IFERROR(VLOOKUP(#REF!,AthleteTable[],1,FALSE),0),0)</f>
        <v>#REF!</v>
      </c>
      <c r="W190" s="3">
        <f t="shared" si="7"/>
        <v>0</v>
      </c>
      <c r="X190" s="11" t="e">
        <f>IF(#REF!&gt;0,IF(V190&lt;&gt;0,IF(OR(codex511[[#This Row],[1]]&gt;Y189,Y189="1"),(X189+1+codex511[[#This Row],[T]]),X189+codex511[[#This Row],[T]]),X189+codex511[[#This Row],[T]]),0)</f>
        <v>#REF!</v>
      </c>
      <c r="Y190" s="3" t="e">
        <f>IF(#REF!&gt;0,#REF!,0)</f>
        <v>#REF!</v>
      </c>
    </row>
    <row r="191" spans="21:25" x14ac:dyDescent="0.25">
      <c r="U191" s="3" t="e">
        <f>#REF!</f>
        <v>#REF!</v>
      </c>
      <c r="V191" s="3" t="e">
        <f>IF(#REF!&gt;0,IFERROR(VLOOKUP(#REF!,AthleteTable[],1,FALSE),0),0)</f>
        <v>#REF!</v>
      </c>
      <c r="W191" s="3">
        <f t="shared" si="7"/>
        <v>0</v>
      </c>
      <c r="X191" s="11" t="e">
        <f>IF(#REF!&gt;0,IF(V191&lt;&gt;0,IF(OR(codex511[[#This Row],[1]]&gt;Y190,Y190="1"),(X190+1+codex511[[#This Row],[T]]),X190+codex511[[#This Row],[T]]),X190+codex511[[#This Row],[T]]),0)</f>
        <v>#REF!</v>
      </c>
      <c r="Y191" s="3" t="e">
        <f>IF(#REF!&gt;0,#REF!,0)</f>
        <v>#REF!</v>
      </c>
    </row>
    <row r="192" spans="21:25" x14ac:dyDescent="0.25">
      <c r="U192" s="3" t="e">
        <f>#REF!</f>
        <v>#REF!</v>
      </c>
      <c r="V192" s="3" t="e">
        <f>IF(#REF!&gt;0,IFERROR(VLOOKUP(#REF!,AthleteTable[],1,FALSE),0),0)</f>
        <v>#REF!</v>
      </c>
      <c r="W192" s="3">
        <f t="shared" si="7"/>
        <v>0</v>
      </c>
      <c r="X192" s="11" t="e">
        <f>IF(#REF!&gt;0,IF(V192&lt;&gt;0,IF(OR(codex511[[#This Row],[1]]&gt;Y191,Y191="1"),(X191+1+codex511[[#This Row],[T]]),X191+codex511[[#This Row],[T]]),X191+codex511[[#This Row],[T]]),0)</f>
        <v>#REF!</v>
      </c>
      <c r="Y192" s="3" t="e">
        <f>IF(#REF!&gt;0,#REF!,0)</f>
        <v>#REF!</v>
      </c>
    </row>
    <row r="193" spans="21:25" x14ac:dyDescent="0.25">
      <c r="U193" s="3" t="e">
        <f>#REF!</f>
        <v>#REF!</v>
      </c>
      <c r="V193" s="3" t="e">
        <f>IF(#REF!&gt;0,IFERROR(VLOOKUP(#REF!,AthleteTable[],1,FALSE),0),0)</f>
        <v>#REF!</v>
      </c>
      <c r="W193" s="3">
        <f t="shared" si="7"/>
        <v>0</v>
      </c>
      <c r="X193" s="11" t="e">
        <f>IF(#REF!&gt;0,IF(V193&lt;&gt;0,IF(OR(codex511[[#This Row],[1]]&gt;Y192,Y192="1"),(X192+1+codex511[[#This Row],[T]]),X192+codex511[[#This Row],[T]]),X192+codex511[[#This Row],[T]]),0)</f>
        <v>#REF!</v>
      </c>
      <c r="Y193" s="3" t="e">
        <f>IF(#REF!&gt;0,#REF!,0)</f>
        <v>#REF!</v>
      </c>
    </row>
    <row r="194" spans="21:25" x14ac:dyDescent="0.25">
      <c r="U194" s="3" t="e">
        <f>#REF!</f>
        <v>#REF!</v>
      </c>
      <c r="V194" s="3" t="e">
        <f>IF(#REF!&gt;0,IFERROR(VLOOKUP(#REF!,AthleteTable[],1,FALSE),0),0)</f>
        <v>#REF!</v>
      </c>
      <c r="W194" s="3">
        <f t="shared" si="7"/>
        <v>0</v>
      </c>
      <c r="X194" s="11" t="e">
        <f>IF(#REF!&gt;0,IF(V194&lt;&gt;0,IF(OR(codex511[[#This Row],[1]]&gt;Y193,Y193="1"),(X193+1+codex511[[#This Row],[T]]),X193+codex511[[#This Row],[T]]),X193+codex511[[#This Row],[T]]),0)</f>
        <v>#REF!</v>
      </c>
      <c r="Y194" s="3" t="e">
        <f>IF(#REF!&gt;0,#REF!,0)</f>
        <v>#REF!</v>
      </c>
    </row>
    <row r="195" spans="21:25" x14ac:dyDescent="0.25">
      <c r="U195" s="3" t="e">
        <f>#REF!</f>
        <v>#REF!</v>
      </c>
      <c r="V195" s="3" t="e">
        <f>IF(#REF!&gt;0,IFERROR(VLOOKUP(#REF!,AthleteTable[],1,FALSE),0),0)</f>
        <v>#REF!</v>
      </c>
      <c r="W195" s="3">
        <f t="shared" si="7"/>
        <v>0</v>
      </c>
      <c r="X195" s="11" t="e">
        <f>IF(#REF!&gt;0,IF(V195&lt;&gt;0,IF(OR(codex511[[#This Row],[1]]&gt;Y194,Y194="1"),(X194+1+codex511[[#This Row],[T]]),X194+codex511[[#This Row],[T]]),X194+codex511[[#This Row],[T]]),0)</f>
        <v>#REF!</v>
      </c>
      <c r="Y195" s="3" t="e">
        <f>IF(#REF!&gt;0,#REF!,0)</f>
        <v>#REF!</v>
      </c>
    </row>
    <row r="196" spans="21:25" x14ac:dyDescent="0.25">
      <c r="U196" s="3" t="e">
        <f>#REF!</f>
        <v>#REF!</v>
      </c>
      <c r="V196" s="3" t="e">
        <f>IF(#REF!&gt;0,IFERROR(VLOOKUP(#REF!,AthleteTable[],1,FALSE),0),0)</f>
        <v>#REF!</v>
      </c>
      <c r="W196" s="3">
        <f t="shared" si="7"/>
        <v>0</v>
      </c>
      <c r="X196" s="11" t="e">
        <f>IF(#REF!&gt;0,IF(V196&lt;&gt;0,IF(OR(codex511[[#This Row],[1]]&gt;Y195,Y195="1"),(X195+1+codex511[[#This Row],[T]]),X195+codex511[[#This Row],[T]]),X195+codex511[[#This Row],[T]]),0)</f>
        <v>#REF!</v>
      </c>
      <c r="Y196" s="3" t="e">
        <f>IF(#REF!&gt;0,#REF!,0)</f>
        <v>#REF!</v>
      </c>
    </row>
    <row r="197" spans="21:25" x14ac:dyDescent="0.25">
      <c r="U197" s="3" t="e">
        <f>#REF!</f>
        <v>#REF!</v>
      </c>
      <c r="V197" s="3" t="e">
        <f>IF(#REF!&gt;0,IFERROR(VLOOKUP(#REF!,AthleteTable[],1,FALSE),0),0)</f>
        <v>#REF!</v>
      </c>
      <c r="W197" s="3">
        <f t="shared" si="7"/>
        <v>0</v>
      </c>
      <c r="X197" s="11" t="e">
        <f>IF(#REF!&gt;0,IF(V197&lt;&gt;0,IF(OR(codex511[[#This Row],[1]]&gt;Y196,Y196="1"),(X196+1+codex511[[#This Row],[T]]),X196+codex511[[#This Row],[T]]),X196+codex511[[#This Row],[T]]),0)</f>
        <v>#REF!</v>
      </c>
      <c r="Y197" s="3" t="e">
        <f>IF(#REF!&gt;0,#REF!,0)</f>
        <v>#REF!</v>
      </c>
    </row>
    <row r="198" spans="21:25" x14ac:dyDescent="0.25">
      <c r="U198" s="3" t="e">
        <f>#REF!</f>
        <v>#REF!</v>
      </c>
      <c r="V198" s="3" t="e">
        <f>IF(#REF!&gt;0,IFERROR(VLOOKUP(#REF!,AthleteTable[],1,FALSE),0),0)</f>
        <v>#REF!</v>
      </c>
      <c r="W198" s="3">
        <f t="shared" ref="W198:W222" si="8">IFERROR(IF(Y198&gt;0,IF(Y197=Y196,IF(V197&gt;0,IF(V196&gt;0,1,0),0),0),0),0)</f>
        <v>0</v>
      </c>
      <c r="X198" s="11" t="e">
        <f>IF(#REF!&gt;0,IF(V198&lt;&gt;0,IF(OR(codex511[[#This Row],[1]]&gt;Y197,Y197="1"),(X197+1+codex511[[#This Row],[T]]),X197+codex511[[#This Row],[T]]),X197+codex511[[#This Row],[T]]),0)</f>
        <v>#REF!</v>
      </c>
      <c r="Y198" s="3" t="e">
        <f>IF(#REF!&gt;0,#REF!,0)</f>
        <v>#REF!</v>
      </c>
    </row>
    <row r="199" spans="21:25" x14ac:dyDescent="0.25">
      <c r="U199" s="3" t="e">
        <f>#REF!</f>
        <v>#REF!</v>
      </c>
      <c r="V199" s="3" t="e">
        <f>IF(#REF!&gt;0,IFERROR(VLOOKUP(#REF!,AthleteTable[],1,FALSE),0),0)</f>
        <v>#REF!</v>
      </c>
      <c r="W199" s="3">
        <f t="shared" si="8"/>
        <v>0</v>
      </c>
      <c r="X199" s="11" t="e">
        <f>IF(#REF!&gt;0,IF(V199&lt;&gt;0,IF(OR(codex511[[#This Row],[1]]&gt;Y198,Y198="1"),(X198+1+codex511[[#This Row],[T]]),X198+codex511[[#This Row],[T]]),X198+codex511[[#This Row],[T]]),0)</f>
        <v>#REF!</v>
      </c>
      <c r="Y199" s="3" t="e">
        <f>IF(#REF!&gt;0,#REF!,0)</f>
        <v>#REF!</v>
      </c>
    </row>
    <row r="200" spans="21:25" x14ac:dyDescent="0.25">
      <c r="U200" s="3" t="e">
        <f>#REF!</f>
        <v>#REF!</v>
      </c>
      <c r="V200" s="3" t="e">
        <f>IF(#REF!&gt;0,IFERROR(VLOOKUP(#REF!,AthleteTable[],1,FALSE),0),0)</f>
        <v>#REF!</v>
      </c>
      <c r="W200" s="3">
        <f t="shared" si="8"/>
        <v>0</v>
      </c>
      <c r="X200" s="11" t="e">
        <f>IF(#REF!&gt;0,IF(V200&lt;&gt;0,IF(OR(codex511[[#This Row],[1]]&gt;Y199,Y199="1"),(X199+1+codex511[[#This Row],[T]]),X199+codex511[[#This Row],[T]]),X199+codex511[[#This Row],[T]]),0)</f>
        <v>#REF!</v>
      </c>
      <c r="Y200" s="3" t="e">
        <f>IF(#REF!&gt;0,#REF!,0)</f>
        <v>#REF!</v>
      </c>
    </row>
    <row r="201" spans="21:25" x14ac:dyDescent="0.25">
      <c r="U201" s="3">
        <f t="shared" ref="U201:U222" si="9">C84</f>
        <v>0</v>
      </c>
      <c r="V201" s="3">
        <f>IF(A84&gt;0,IFERROR(VLOOKUP(C84,AthleteTable[],1,FALSE),0),0)</f>
        <v>0</v>
      </c>
      <c r="W201" s="3">
        <f t="shared" si="8"/>
        <v>0</v>
      </c>
      <c r="X201" s="11">
        <f>IF(A84&gt;0,IF(V201&lt;&gt;0,IF(OR(codex511[[#This Row],[1]]&gt;Y200,Y200="1"),(X200+1+codex511[[#This Row],[T]]),X200+codex511[[#This Row],[T]]),X200+codex511[[#This Row],[T]]),0)</f>
        <v>0</v>
      </c>
      <c r="Y201" s="3" t="e">
        <f>IF(#REF!&gt;0,#REF!,0)</f>
        <v>#REF!</v>
      </c>
    </row>
    <row r="202" spans="21:25" x14ac:dyDescent="0.25">
      <c r="U202" s="3">
        <f t="shared" si="9"/>
        <v>0</v>
      </c>
      <c r="V202" s="3">
        <f>IF(A85&gt;0,IFERROR(VLOOKUP(C85,AthleteTable[],1,FALSE),0),0)</f>
        <v>0</v>
      </c>
      <c r="W202" s="3">
        <f t="shared" si="8"/>
        <v>0</v>
      </c>
      <c r="X202" s="11">
        <f>IF(A85&gt;0,IF(V202&lt;&gt;0,IF(OR(codex511[[#This Row],[1]]&gt;Y201,Y201="1"),(X201+1+codex511[[#This Row],[T]]),X201+codex511[[#This Row],[T]]),X201+codex511[[#This Row],[T]]),0)</f>
        <v>0</v>
      </c>
      <c r="Y202" s="3" t="e">
        <f>IF(#REF!&gt;0,#REF!,0)</f>
        <v>#REF!</v>
      </c>
    </row>
    <row r="203" spans="21:25" x14ac:dyDescent="0.25">
      <c r="U203" s="3">
        <f t="shared" si="9"/>
        <v>0</v>
      </c>
      <c r="V203" s="3">
        <f>IF(A86&gt;0,IFERROR(VLOOKUP(C86,AthleteTable[],1,FALSE),0),0)</f>
        <v>0</v>
      </c>
      <c r="W203" s="3">
        <f t="shared" si="8"/>
        <v>0</v>
      </c>
      <c r="X203" s="11">
        <f>IF(A86&gt;0,IF(V203&lt;&gt;0,IF(OR(codex511[[#This Row],[1]]&gt;Y202,Y202="1"),(X202+1+codex511[[#This Row],[T]]),X202+codex511[[#This Row],[T]]),X202+codex511[[#This Row],[T]]),0)</f>
        <v>0</v>
      </c>
      <c r="Y203" s="3" t="e">
        <f>IF(#REF!&gt;0,#REF!,0)</f>
        <v>#REF!</v>
      </c>
    </row>
    <row r="204" spans="21:25" x14ac:dyDescent="0.25">
      <c r="U204" s="3">
        <f t="shared" si="9"/>
        <v>0</v>
      </c>
      <c r="V204" s="3">
        <f>IF(A87&gt;0,IFERROR(VLOOKUP(C87,AthleteTable[],1,FALSE),0),0)</f>
        <v>0</v>
      </c>
      <c r="W204" s="3">
        <f t="shared" si="8"/>
        <v>0</v>
      </c>
      <c r="X204" s="11">
        <f>IF(A87&gt;0,IF(V204&lt;&gt;0,IF(OR(codex511[[#This Row],[1]]&gt;Y203,Y203="1"),(X203+1+codex511[[#This Row],[T]]),X203+codex511[[#This Row],[T]]),X203+codex511[[#This Row],[T]]),0)</f>
        <v>0</v>
      </c>
      <c r="Y204" s="3" t="e">
        <f>IF(#REF!&gt;0,#REF!,0)</f>
        <v>#REF!</v>
      </c>
    </row>
    <row r="205" spans="21:25" x14ac:dyDescent="0.25">
      <c r="U205" s="3">
        <f t="shared" si="9"/>
        <v>0</v>
      </c>
      <c r="V205" s="3">
        <f>IF(A88&gt;0,IFERROR(VLOOKUP(C88,AthleteTable[],1,FALSE),0),0)</f>
        <v>0</v>
      </c>
      <c r="W205" s="3">
        <f t="shared" si="8"/>
        <v>0</v>
      </c>
      <c r="X205" s="11">
        <f>IF(A88&gt;0,IF(V205&lt;&gt;0,IF(OR(codex511[[#This Row],[1]]&gt;Y204,Y204="1"),(X204+1+codex511[[#This Row],[T]]),X204+codex511[[#This Row],[T]]),X204+codex511[[#This Row],[T]]),0)</f>
        <v>0</v>
      </c>
      <c r="Y205" s="3" t="e">
        <f>IF(#REF!&gt;0,#REF!,0)</f>
        <v>#REF!</v>
      </c>
    </row>
    <row r="206" spans="21:25" x14ac:dyDescent="0.25">
      <c r="U206" s="3">
        <f t="shared" si="9"/>
        <v>0</v>
      </c>
      <c r="V206" s="3">
        <f>IF(A89&gt;0,IFERROR(VLOOKUP(C89,AthleteTable[],1,FALSE),0),0)</f>
        <v>0</v>
      </c>
      <c r="W206" s="3">
        <f t="shared" si="8"/>
        <v>0</v>
      </c>
      <c r="X206" s="11">
        <f>IF(A89&gt;0,IF(V206&lt;&gt;0,IF(OR(codex511[[#This Row],[1]]&gt;Y205,Y205="1"),(X205+1+codex511[[#This Row],[T]]),X205+codex511[[#This Row],[T]]),X205+codex511[[#This Row],[T]]),0)</f>
        <v>0</v>
      </c>
      <c r="Y206" s="3" t="e">
        <f>IF(#REF!&gt;0,#REF!,0)</f>
        <v>#REF!</v>
      </c>
    </row>
    <row r="207" spans="21:25" x14ac:dyDescent="0.25">
      <c r="U207" s="3">
        <f t="shared" si="9"/>
        <v>0</v>
      </c>
      <c r="V207" s="3">
        <f>IF(A90&gt;0,IFERROR(VLOOKUP(C90,AthleteTable[],1,FALSE),0),0)</f>
        <v>0</v>
      </c>
      <c r="W207" s="3">
        <f t="shared" si="8"/>
        <v>0</v>
      </c>
      <c r="X207" s="11">
        <f>IF(A90&gt;0,IF(V207&lt;&gt;0,IF(OR(codex511[[#This Row],[1]]&gt;Y206,Y206="1"),(X206+1+codex511[[#This Row],[T]]),X206+codex511[[#This Row],[T]]),X206+codex511[[#This Row],[T]]),0)</f>
        <v>0</v>
      </c>
      <c r="Y207" s="3" t="e">
        <f>IF(#REF!&gt;0,#REF!,0)</f>
        <v>#REF!</v>
      </c>
    </row>
    <row r="208" spans="21:25" x14ac:dyDescent="0.25">
      <c r="U208" s="3">
        <f t="shared" si="9"/>
        <v>0</v>
      </c>
      <c r="V208" s="3">
        <f>IF(A91&gt;0,IFERROR(VLOOKUP(C91,AthleteTable[],1,FALSE),0),0)</f>
        <v>0</v>
      </c>
      <c r="W208" s="3">
        <f t="shared" si="8"/>
        <v>0</v>
      </c>
      <c r="X208" s="11">
        <f>IF(A91&gt;0,IF(V208&lt;&gt;0,IF(OR(codex511[[#This Row],[1]]&gt;Y207,Y207="1"),(X207+1+codex511[[#This Row],[T]]),X207+codex511[[#This Row],[T]]),X207+codex511[[#This Row],[T]]),0)</f>
        <v>0</v>
      </c>
      <c r="Y208" s="3" t="e">
        <f>IF(#REF!&gt;0,#REF!,0)</f>
        <v>#REF!</v>
      </c>
    </row>
    <row r="209" spans="21:25" x14ac:dyDescent="0.25">
      <c r="U209" s="3">
        <f t="shared" si="9"/>
        <v>0</v>
      </c>
      <c r="V209" s="3">
        <f>IF(A92&gt;0,IFERROR(VLOOKUP(C92,AthleteTable[],1,FALSE),0),0)</f>
        <v>0</v>
      </c>
      <c r="W209" s="3">
        <f t="shared" si="8"/>
        <v>0</v>
      </c>
      <c r="X209" s="11">
        <f>IF(A92&gt;0,IF(V209&lt;&gt;0,IF(OR(codex511[[#This Row],[1]]&gt;Y208,Y208="1"),(X208+1+codex511[[#This Row],[T]]),X208+codex511[[#This Row],[T]]),X208+codex511[[#This Row],[T]]),0)</f>
        <v>0</v>
      </c>
      <c r="Y209" s="3" t="e">
        <f>IF(#REF!&gt;0,#REF!,0)</f>
        <v>#REF!</v>
      </c>
    </row>
    <row r="210" spans="21:25" x14ac:dyDescent="0.25">
      <c r="U210" s="3">
        <f t="shared" si="9"/>
        <v>0</v>
      </c>
      <c r="V210" s="3">
        <f>IF(A93&gt;0,IFERROR(VLOOKUP(C93,AthleteTable[],1,FALSE),0),0)</f>
        <v>0</v>
      </c>
      <c r="W210" s="3">
        <f t="shared" si="8"/>
        <v>0</v>
      </c>
      <c r="X210" s="11">
        <f>IF(A93&gt;0,IF(V210&lt;&gt;0,IF(OR(codex511[[#This Row],[1]]&gt;Y209,Y209="1"),(X209+1+codex511[[#This Row],[T]]),X209+codex511[[#This Row],[T]]),X209+codex511[[#This Row],[T]]),0)</f>
        <v>0</v>
      </c>
      <c r="Y210" s="3" t="e">
        <f>IF(#REF!&gt;0,#REF!,0)</f>
        <v>#REF!</v>
      </c>
    </row>
    <row r="211" spans="21:25" x14ac:dyDescent="0.25">
      <c r="U211" s="3">
        <f t="shared" si="9"/>
        <v>0</v>
      </c>
      <c r="V211" s="3">
        <f>IF(A94&gt;0,IFERROR(VLOOKUP(C94,AthleteTable[],1,FALSE),0),0)</f>
        <v>0</v>
      </c>
      <c r="W211" s="3">
        <f t="shared" si="8"/>
        <v>0</v>
      </c>
      <c r="X211" s="11">
        <f>IF(A94&gt;0,IF(V211&lt;&gt;0,IF(OR(codex511[[#This Row],[1]]&gt;Y210,Y210="1"),(X210+1+codex511[[#This Row],[T]]),X210+codex511[[#This Row],[T]]),X210+codex511[[#This Row],[T]]),0)</f>
        <v>0</v>
      </c>
      <c r="Y211" s="3" t="e">
        <f>IF(#REF!&gt;0,#REF!,0)</f>
        <v>#REF!</v>
      </c>
    </row>
    <row r="212" spans="21:25" x14ac:dyDescent="0.25">
      <c r="U212" s="3">
        <f t="shared" si="9"/>
        <v>0</v>
      </c>
      <c r="V212" s="3">
        <f>IF(A95&gt;0,IFERROR(VLOOKUP(C95,AthleteTable[],1,FALSE),0),0)</f>
        <v>0</v>
      </c>
      <c r="W212" s="3">
        <f t="shared" si="8"/>
        <v>0</v>
      </c>
      <c r="X212" s="11">
        <f>IF(A95&gt;0,IF(V212&lt;&gt;0,IF(OR(codex511[[#This Row],[1]]&gt;Y211,Y211="1"),(X211+1+codex511[[#This Row],[T]]),X211+codex511[[#This Row],[T]]),X211+codex511[[#This Row],[T]]),0)</f>
        <v>0</v>
      </c>
      <c r="Y212" s="3" t="e">
        <f>IF(#REF!&gt;0,#REF!,0)</f>
        <v>#REF!</v>
      </c>
    </row>
    <row r="213" spans="21:25" x14ac:dyDescent="0.25">
      <c r="U213" s="3">
        <f t="shared" si="9"/>
        <v>0</v>
      </c>
      <c r="V213" s="3">
        <f>IF(A96&gt;0,IFERROR(VLOOKUP(C96,AthleteTable[],1,FALSE),0),0)</f>
        <v>0</v>
      </c>
      <c r="W213" s="3">
        <f t="shared" si="8"/>
        <v>0</v>
      </c>
      <c r="X213" s="11">
        <f>IF(A96&gt;0,IF(V213&lt;&gt;0,IF(OR(codex511[[#This Row],[1]]&gt;Y212,Y212="1"),(X212+1+codex511[[#This Row],[T]]),X212+codex511[[#This Row],[T]]),X212+codex511[[#This Row],[T]]),0)</f>
        <v>0</v>
      </c>
      <c r="Y213" s="3" t="e">
        <f>IF(#REF!&gt;0,#REF!,0)</f>
        <v>#REF!</v>
      </c>
    </row>
    <row r="214" spans="21:25" x14ac:dyDescent="0.25">
      <c r="U214" s="3">
        <f t="shared" si="9"/>
        <v>0</v>
      </c>
      <c r="V214" s="3">
        <f>IF(A97&gt;0,IFERROR(VLOOKUP(C97,AthleteTable[],1,FALSE),0),0)</f>
        <v>0</v>
      </c>
      <c r="W214" s="3">
        <f t="shared" si="8"/>
        <v>0</v>
      </c>
      <c r="X214" s="11">
        <f>IF(A97&gt;0,IF(V214&lt;&gt;0,IF(OR(codex511[[#This Row],[1]]&gt;Y213,Y213="1"),(X213+1+codex511[[#This Row],[T]]),X213+codex511[[#This Row],[T]]),X213+codex511[[#This Row],[T]]),0)</f>
        <v>0</v>
      </c>
      <c r="Y214" s="3" t="e">
        <f>IF(#REF!&gt;0,#REF!,0)</f>
        <v>#REF!</v>
      </c>
    </row>
    <row r="215" spans="21:25" x14ac:dyDescent="0.25">
      <c r="U215" s="3">
        <f t="shared" si="9"/>
        <v>0</v>
      </c>
      <c r="V215" s="3">
        <f>IF(A98&gt;0,IFERROR(VLOOKUP(C98,AthleteTable[],1,FALSE),0),0)</f>
        <v>0</v>
      </c>
      <c r="W215" s="3">
        <f t="shared" si="8"/>
        <v>0</v>
      </c>
      <c r="X215" s="11">
        <f>IF(A98&gt;0,IF(V215&lt;&gt;0,IF(OR(codex511[[#This Row],[1]]&gt;Y214,Y214="1"),(X214+1+codex511[[#This Row],[T]]),X214+codex511[[#This Row],[T]]),X214+codex511[[#This Row],[T]]),0)</f>
        <v>0</v>
      </c>
      <c r="Y215" s="3" t="e">
        <f>IF(#REF!&gt;0,#REF!,0)</f>
        <v>#REF!</v>
      </c>
    </row>
    <row r="216" spans="21:25" x14ac:dyDescent="0.25">
      <c r="U216" s="3">
        <f t="shared" si="9"/>
        <v>0</v>
      </c>
      <c r="V216" s="3">
        <f>IF(A99&gt;0,IFERROR(VLOOKUP(C99,AthleteTable[],1,FALSE),0),0)</f>
        <v>0</v>
      </c>
      <c r="W216" s="3">
        <f t="shared" si="8"/>
        <v>0</v>
      </c>
      <c r="X216" s="11">
        <f>IF(A99&gt;0,IF(V216&lt;&gt;0,IF(OR(codex511[[#This Row],[1]]&gt;Y215,Y215="1"),(X215+1+codex511[[#This Row],[T]]),X215+codex511[[#This Row],[T]]),X215+codex511[[#This Row],[T]]),0)</f>
        <v>0</v>
      </c>
      <c r="Y216" s="3" t="e">
        <f>IF(#REF!&gt;0,#REF!,0)</f>
        <v>#REF!</v>
      </c>
    </row>
    <row r="217" spans="21:25" x14ac:dyDescent="0.25">
      <c r="U217" s="3">
        <f t="shared" si="9"/>
        <v>0</v>
      </c>
      <c r="V217" s="3">
        <f>IF(A100&gt;0,IFERROR(VLOOKUP(C100,AthleteTable[],1,FALSE),0),0)</f>
        <v>0</v>
      </c>
      <c r="W217" s="3">
        <f t="shared" si="8"/>
        <v>0</v>
      </c>
      <c r="X217" s="11">
        <f>IF(A100&gt;0,IF(V217&lt;&gt;0,IF(OR(codex511[[#This Row],[1]]&gt;Y216,Y216="1"),(X216+1+codex511[[#This Row],[T]]),X216+codex511[[#This Row],[T]]),X216+codex511[[#This Row],[T]]),0)</f>
        <v>0</v>
      </c>
      <c r="Y217" s="3" t="e">
        <f>IF(#REF!&gt;0,#REF!,0)</f>
        <v>#REF!</v>
      </c>
    </row>
    <row r="218" spans="21:25" x14ac:dyDescent="0.25">
      <c r="U218" s="3">
        <f t="shared" si="9"/>
        <v>0</v>
      </c>
      <c r="V218" s="3">
        <f>IF(A101&gt;0,IFERROR(VLOOKUP(C101,AthleteTable[],1,FALSE),0),0)</f>
        <v>0</v>
      </c>
      <c r="W218" s="3">
        <f t="shared" si="8"/>
        <v>0</v>
      </c>
      <c r="X218" s="11">
        <f>IF(A101&gt;0,IF(V218&lt;&gt;0,IF(OR(codex511[[#This Row],[1]]&gt;Y217,Y217="1"),(X217+1+codex511[[#This Row],[T]]),X217+codex511[[#This Row],[T]]),X217+codex511[[#This Row],[T]]),0)</f>
        <v>0</v>
      </c>
      <c r="Y218" s="3" t="e">
        <f>IF(#REF!&gt;0,#REF!,0)</f>
        <v>#REF!</v>
      </c>
    </row>
    <row r="219" spans="21:25" x14ac:dyDescent="0.25">
      <c r="U219" s="3">
        <f t="shared" si="9"/>
        <v>0</v>
      </c>
      <c r="V219" s="3">
        <f>IF(A102&gt;0,IFERROR(VLOOKUP(C102,AthleteTable[],1,FALSE),0),0)</f>
        <v>0</v>
      </c>
      <c r="W219" s="3">
        <f t="shared" si="8"/>
        <v>0</v>
      </c>
      <c r="X219" s="11">
        <f>IF(A102&gt;0,IF(V219&lt;&gt;0,IF(OR(codex511[[#This Row],[1]]&gt;Y218,Y218="1"),(X218+1+codex511[[#This Row],[T]]),X218+codex511[[#This Row],[T]]),X218+codex511[[#This Row],[T]]),0)</f>
        <v>0</v>
      </c>
      <c r="Y219" s="3" t="e">
        <f>IF(#REF!&gt;0,#REF!,0)</f>
        <v>#REF!</v>
      </c>
    </row>
    <row r="220" spans="21:25" x14ac:dyDescent="0.25">
      <c r="U220" s="3">
        <f t="shared" si="9"/>
        <v>0</v>
      </c>
      <c r="V220" s="3">
        <f>IF(A103&gt;0,IFERROR(VLOOKUP(C103,AthleteTable[],1,FALSE),0),0)</f>
        <v>0</v>
      </c>
      <c r="W220" s="3">
        <f t="shared" si="8"/>
        <v>0</v>
      </c>
      <c r="X220" s="11">
        <f>IF(A103&gt;0,IF(V220&lt;&gt;0,IF(OR(codex511[[#This Row],[1]]&gt;Y219,Y219="1"),(X219+1+codex511[[#This Row],[T]]),X219+codex511[[#This Row],[T]]),X219+codex511[[#This Row],[T]]),0)</f>
        <v>0</v>
      </c>
      <c r="Y220" s="3" t="e">
        <f>IF(#REF!&gt;0,#REF!,0)</f>
        <v>#REF!</v>
      </c>
    </row>
    <row r="221" spans="21:25" x14ac:dyDescent="0.25">
      <c r="U221" s="3">
        <f t="shared" si="9"/>
        <v>0</v>
      </c>
      <c r="V221" s="3">
        <f>IF(A104&gt;0,IFERROR(VLOOKUP(C104,AthleteTable[],1,FALSE),0),0)</f>
        <v>0</v>
      </c>
      <c r="W221" s="3">
        <f t="shared" si="8"/>
        <v>0</v>
      </c>
      <c r="X221" s="11">
        <f>IF(A104&gt;0,IF(V221&lt;&gt;0,IF(OR(codex511[[#This Row],[1]]&gt;Y220,Y220="1"),(X220+1+codex511[[#This Row],[T]]),X220+codex511[[#This Row],[T]]),X220+codex511[[#This Row],[T]]),0)</f>
        <v>0</v>
      </c>
      <c r="Y221" s="3" t="e">
        <f>IF(#REF!&gt;0,#REF!,0)</f>
        <v>#REF!</v>
      </c>
    </row>
    <row r="222" spans="21:25" x14ac:dyDescent="0.25">
      <c r="U222" s="3">
        <f t="shared" si="9"/>
        <v>0</v>
      </c>
      <c r="V222" s="3">
        <f>IF(A105&gt;0,IFERROR(VLOOKUP(C105,AthleteTable[],1,FALSE),0),0)</f>
        <v>0</v>
      </c>
      <c r="W222" s="3">
        <f t="shared" si="8"/>
        <v>0</v>
      </c>
      <c r="X222" s="11">
        <f>IF(A105&gt;0,IF(V222&lt;&gt;0,IF(OR(codex511[[#This Row],[1]]&gt;Y221,Y221="1"),(X221+1+codex511[[#This Row],[T]]),X221+codex511[[#This Row],[T]]),X221+codex511[[#This Row],[T]]),0)</f>
        <v>0</v>
      </c>
      <c r="Y222" s="3" t="e">
        <f>IF(#REF!&gt;0,#REF!,0)</f>
        <v>#REF!</v>
      </c>
    </row>
  </sheetData>
  <pageMargins left="0.7" right="0.7" top="0.75" bottom="0.75" header="0.3" footer="0.3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22"/>
  <sheetViews>
    <sheetView workbookViewId="0">
      <selection activeCell="V3" sqref="V3"/>
    </sheetView>
  </sheetViews>
  <sheetFormatPr defaultRowHeight="15" x14ac:dyDescent="0.25"/>
  <cols>
    <col min="1" max="1" width="20.28515625" bestFit="1" customWidth="1"/>
    <col min="2" max="2" width="3.85546875" customWidth="1"/>
    <col min="3" max="3" width="8.5703125" bestFit="1" customWidth="1"/>
    <col min="4" max="4" width="24.5703125" bestFit="1" customWidth="1"/>
    <col min="5" max="5" width="5" bestFit="1" customWidth="1"/>
    <col min="6" max="6" width="7" bestFit="1" customWidth="1"/>
    <col min="7" max="7" width="7.5703125" bestFit="1" customWidth="1"/>
    <col min="8" max="8" width="7.5703125" customWidth="1"/>
    <col min="9" max="9" width="10.28515625" bestFit="1" customWidth="1"/>
    <col min="10" max="10" width="6" style="3" customWidth="1"/>
    <col min="11" max="12" width="9.5703125" style="3" customWidth="1"/>
    <col min="22" max="22" width="11" style="3" customWidth="1"/>
    <col min="23" max="24" width="12.140625" style="3" customWidth="1"/>
    <col min="25" max="25" width="12.140625" style="11" customWidth="1"/>
    <col min="26" max="26" width="15" style="3" customWidth="1"/>
  </cols>
  <sheetData>
    <row r="1" spans="1:26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s="3" t="s">
        <v>9</v>
      </c>
      <c r="K1" s="3" t="s">
        <v>10</v>
      </c>
      <c r="V1" s="3" t="s">
        <v>1006</v>
      </c>
      <c r="W1" s="3" t="s">
        <v>1007</v>
      </c>
      <c r="X1" s="3" t="s">
        <v>1011</v>
      </c>
      <c r="Y1" s="11" t="s">
        <v>1008</v>
      </c>
      <c r="Z1" s="11" t="s">
        <v>1009</v>
      </c>
    </row>
    <row r="2" spans="1:26" x14ac:dyDescent="0.25">
      <c r="A2">
        <v>1</v>
      </c>
      <c r="B2">
        <v>14</v>
      </c>
      <c r="C2">
        <v>104097</v>
      </c>
      <c r="D2" t="s">
        <v>17</v>
      </c>
      <c r="E2">
        <v>1994</v>
      </c>
      <c r="F2" t="s">
        <v>15</v>
      </c>
      <c r="G2">
        <v>54.58</v>
      </c>
      <c r="H2">
        <v>54.07</v>
      </c>
      <c r="I2" t="s">
        <v>1034</v>
      </c>
      <c r="K2" s="3">
        <v>27.12</v>
      </c>
      <c r="V2" s="3">
        <f>C2</f>
        <v>104097</v>
      </c>
      <c r="W2" s="3">
        <f>IF(A2&gt;0,IFERROR(VLOOKUP(C2,AthleteTable[],1,FALSE),0),0)</f>
        <v>0</v>
      </c>
      <c r="X2" s="3">
        <f>IFERROR(IF(Z2&gt;0,IF(Z1=#REF!,IF(W1&gt;0,IF(#REF!&gt;0,1,0),0),0),0),0)</f>
        <v>0</v>
      </c>
      <c r="Y2" s="11">
        <f>IF(A2&gt;0,IF(W2&lt;&gt;0,IF(OR(codex512[[#This Row],[1]]&gt;Z1,Z1="1"),(Y1+1+codex512[[#This Row],[T]]),Y1+codex512[[#This Row],[T]]),Y1+codex512[[#This Row],[T]]),0)</f>
        <v>0</v>
      </c>
      <c r="Z2" s="3">
        <f t="shared" ref="Z2:Z65" si="0">IF(A2&gt;0,A2,0)</f>
        <v>1</v>
      </c>
    </row>
    <row r="3" spans="1:26" x14ac:dyDescent="0.25">
      <c r="A3">
        <v>2</v>
      </c>
      <c r="B3">
        <v>2</v>
      </c>
      <c r="C3">
        <v>104539</v>
      </c>
      <c r="D3" t="s">
        <v>37</v>
      </c>
      <c r="E3">
        <v>1997</v>
      </c>
      <c r="F3" t="s">
        <v>15</v>
      </c>
      <c r="G3">
        <v>55.34</v>
      </c>
      <c r="H3">
        <v>54.15</v>
      </c>
      <c r="I3" t="s">
        <v>1035</v>
      </c>
      <c r="J3" s="3">
        <v>0.84</v>
      </c>
      <c r="K3" s="3">
        <v>32.69</v>
      </c>
      <c r="V3" s="3">
        <f t="shared" ref="V3:V66" si="1">C3</f>
        <v>104539</v>
      </c>
      <c r="W3" s="3">
        <f>IF(A3&gt;0,IFERROR(VLOOKUP(C3,AthleteTable[],1,FALSE),0),0)</f>
        <v>0</v>
      </c>
      <c r="X3" s="3">
        <f t="shared" ref="X3:X4" si="2">IFERROR(IF(Z3&gt;0,IF(Z2=Z1,IF(W2&gt;0,IF(W1&gt;0,1,0),0),0),0),0)</f>
        <v>0</v>
      </c>
      <c r="Y3" s="11">
        <f>IF(A3&gt;0,IF(W3&lt;&gt;0,IF(OR(codex512[[#This Row],[1]]&gt;Z2,Z2="1"),(Y2+1+codex512[[#This Row],[T]]),Y2+codex512[[#This Row],[T]]),Y2+codex512[[#This Row],[T]]),0)</f>
        <v>0</v>
      </c>
      <c r="Z3" s="3">
        <f t="shared" si="0"/>
        <v>2</v>
      </c>
    </row>
    <row r="4" spans="1:26" x14ac:dyDescent="0.25">
      <c r="A4">
        <v>3</v>
      </c>
      <c r="B4">
        <v>13</v>
      </c>
      <c r="C4">
        <v>104133</v>
      </c>
      <c r="D4" t="s">
        <v>23</v>
      </c>
      <c r="E4">
        <v>1994</v>
      </c>
      <c r="F4" t="s">
        <v>15</v>
      </c>
      <c r="G4">
        <v>55.3</v>
      </c>
      <c r="H4">
        <v>54.83</v>
      </c>
      <c r="I4" t="s">
        <v>1036</v>
      </c>
      <c r="J4" s="3">
        <v>1.48</v>
      </c>
      <c r="K4" s="3">
        <v>36.93</v>
      </c>
      <c r="V4" s="3">
        <f t="shared" si="1"/>
        <v>104133</v>
      </c>
      <c r="W4" s="3">
        <f>IF(A4&gt;0,IFERROR(VLOOKUP(C4,AthleteTable[],1,FALSE),0),0)</f>
        <v>104133</v>
      </c>
      <c r="X4" s="3">
        <f t="shared" si="2"/>
        <v>0</v>
      </c>
      <c r="Y4" s="11">
        <f>IF(A4&gt;0,IF(W4&lt;&gt;0,IF(OR(codex512[[#This Row],[1]]&gt;Z3,Z3="1"),(Y3+1+codex512[[#This Row],[T]]),Y3+codex512[[#This Row],[T]]),Y3+codex512[[#This Row],[T]]),0)</f>
        <v>1</v>
      </c>
      <c r="Z4" s="3">
        <f t="shared" si="0"/>
        <v>3</v>
      </c>
    </row>
    <row r="5" spans="1:26" x14ac:dyDescent="0.25">
      <c r="A5">
        <v>4</v>
      </c>
      <c r="B5">
        <v>28</v>
      </c>
      <c r="C5">
        <v>104534</v>
      </c>
      <c r="D5" t="s">
        <v>45</v>
      </c>
      <c r="E5">
        <v>1997</v>
      </c>
      <c r="F5" t="s">
        <v>15</v>
      </c>
      <c r="G5">
        <v>56.37</v>
      </c>
      <c r="H5">
        <v>55.58</v>
      </c>
      <c r="I5" t="s">
        <v>1037</v>
      </c>
      <c r="J5" s="3">
        <v>3.3</v>
      </c>
      <c r="K5" s="3">
        <v>48.99</v>
      </c>
      <c r="V5" s="3">
        <f t="shared" si="1"/>
        <v>104534</v>
      </c>
      <c r="W5" s="3">
        <f>IF(A5&gt;0,IFERROR(VLOOKUP(C5,AthleteTable[],1,FALSE),0),0)</f>
        <v>0</v>
      </c>
      <c r="X5" s="3">
        <f>IFERROR(IF(Z5&gt;0,IF(Z4=Z3,IF(W4&gt;0,IF(W3&gt;0,1,0),0),0),0),0)</f>
        <v>0</v>
      </c>
      <c r="Y5" s="11">
        <f>IF(A5&gt;0,IF(W5&lt;&gt;0,IF(OR(codex512[[#This Row],[1]]&gt;Z4,Z4="1"),(Y4+1+codex512[[#This Row],[T]]),Y4+codex512[[#This Row],[T]]),Y4+codex512[[#This Row],[T]]),0)</f>
        <v>1</v>
      </c>
      <c r="Z5" s="3">
        <f t="shared" si="0"/>
        <v>4</v>
      </c>
    </row>
    <row r="6" spans="1:26" x14ac:dyDescent="0.25">
      <c r="A6">
        <v>5</v>
      </c>
      <c r="B6">
        <v>3</v>
      </c>
      <c r="C6">
        <v>104525</v>
      </c>
      <c r="D6" t="s">
        <v>53</v>
      </c>
      <c r="E6">
        <v>1997</v>
      </c>
      <c r="F6" t="s">
        <v>15</v>
      </c>
      <c r="G6">
        <v>56.99</v>
      </c>
      <c r="H6">
        <v>55.7</v>
      </c>
      <c r="I6" t="s">
        <v>1038</v>
      </c>
      <c r="J6" s="3">
        <v>4.04</v>
      </c>
      <c r="K6" s="3">
        <v>53.89</v>
      </c>
      <c r="V6" s="3">
        <f t="shared" si="1"/>
        <v>104525</v>
      </c>
      <c r="W6" s="3">
        <f>IF(A6&gt;0,IFERROR(VLOOKUP(C6,AthleteTable[],1,FALSE),0),0)</f>
        <v>0</v>
      </c>
      <c r="X6" s="3">
        <f t="shared" ref="X6:X69" si="3">IFERROR(IF(Z6&gt;0,IF(Z5=Z4,IF(W5&gt;0,IF(W4&gt;0,1,0),0),0),0),0)</f>
        <v>0</v>
      </c>
      <c r="Y6" s="11">
        <f>IF(A6&gt;0,IF(W6&lt;&gt;0,IF(OR(codex512[[#This Row],[1]]&gt;Z5,Z5="1"),(Y5+1+codex512[[#This Row],[T]]),Y5+codex512[[#This Row],[T]]),Y5+codex512[[#This Row],[T]]),0)</f>
        <v>1</v>
      </c>
      <c r="Z6" s="3">
        <f t="shared" si="0"/>
        <v>5</v>
      </c>
    </row>
    <row r="7" spans="1:26" x14ac:dyDescent="0.25">
      <c r="A7">
        <v>6</v>
      </c>
      <c r="B7">
        <v>1</v>
      </c>
      <c r="C7">
        <v>104156</v>
      </c>
      <c r="D7" t="s">
        <v>174</v>
      </c>
      <c r="E7">
        <v>1994</v>
      </c>
      <c r="F7" t="s">
        <v>15</v>
      </c>
      <c r="G7">
        <v>57.24</v>
      </c>
      <c r="H7">
        <v>55.57</v>
      </c>
      <c r="I7" t="s">
        <v>1039</v>
      </c>
      <c r="J7" s="3">
        <v>4.16</v>
      </c>
      <c r="K7" s="3">
        <v>54.69</v>
      </c>
      <c r="V7" s="3">
        <f t="shared" si="1"/>
        <v>104156</v>
      </c>
      <c r="W7" s="3">
        <f>IF(A7&gt;0,IFERROR(VLOOKUP(C7,AthleteTable[],1,FALSE),0),0)</f>
        <v>104156</v>
      </c>
      <c r="X7" s="3">
        <f t="shared" si="3"/>
        <v>0</v>
      </c>
      <c r="Y7" s="11">
        <f>IF(A7&gt;0,IF(W7&lt;&gt;0,IF(OR(codex512[[#This Row],[1]]&gt;Z6,Z6="1"),(Y6+1+codex512[[#This Row],[T]]),Y6+codex512[[#This Row],[T]]),Y6+codex512[[#This Row],[T]]),0)</f>
        <v>2</v>
      </c>
      <c r="Z7" s="3">
        <f t="shared" si="0"/>
        <v>6</v>
      </c>
    </row>
    <row r="8" spans="1:26" x14ac:dyDescent="0.25">
      <c r="A8">
        <v>7</v>
      </c>
      <c r="B8">
        <v>37</v>
      </c>
      <c r="C8">
        <v>104541</v>
      </c>
      <c r="D8" t="s">
        <v>254</v>
      </c>
      <c r="E8">
        <v>1997</v>
      </c>
      <c r="F8" t="s">
        <v>15</v>
      </c>
      <c r="G8">
        <v>57.12</v>
      </c>
      <c r="H8">
        <v>56.15</v>
      </c>
      <c r="I8" t="s">
        <v>1040</v>
      </c>
      <c r="J8" s="3">
        <v>4.62</v>
      </c>
      <c r="K8" s="3">
        <v>57.74</v>
      </c>
      <c r="V8" s="3">
        <f t="shared" si="1"/>
        <v>104541</v>
      </c>
      <c r="W8" s="3">
        <f>IF(A8&gt;0,IFERROR(VLOOKUP(C8,AthleteTable[],1,FALSE),0),0)</f>
        <v>0</v>
      </c>
      <c r="X8" s="3">
        <f t="shared" si="3"/>
        <v>0</v>
      </c>
      <c r="Y8" s="11">
        <f>IF(A8&gt;0,IF(W8&lt;&gt;0,IF(OR(codex512[[#This Row],[1]]&gt;Z7,Z7="1"),(Y7+1+codex512[[#This Row],[T]]),Y7+codex512[[#This Row],[T]]),Y7+codex512[[#This Row],[T]]),0)</f>
        <v>2</v>
      </c>
      <c r="Z8" s="3">
        <f t="shared" si="0"/>
        <v>7</v>
      </c>
    </row>
    <row r="9" spans="1:26" x14ac:dyDescent="0.25">
      <c r="A9">
        <v>8</v>
      </c>
      <c r="B9">
        <v>26</v>
      </c>
      <c r="C9">
        <v>104354</v>
      </c>
      <c r="D9" t="s">
        <v>35</v>
      </c>
      <c r="E9">
        <v>1996</v>
      </c>
      <c r="F9" t="s">
        <v>15</v>
      </c>
      <c r="G9">
        <v>57.52</v>
      </c>
      <c r="H9">
        <v>56.05</v>
      </c>
      <c r="I9" t="s">
        <v>1041</v>
      </c>
      <c r="J9" s="3">
        <v>4.92</v>
      </c>
      <c r="K9" s="3">
        <v>59.72</v>
      </c>
      <c r="V9" s="3">
        <f t="shared" si="1"/>
        <v>104354</v>
      </c>
      <c r="W9" s="3">
        <f>IF(A9&gt;0,IFERROR(VLOOKUP(C9,AthleteTable[],1,FALSE),0),0)</f>
        <v>104354</v>
      </c>
      <c r="X9" s="3">
        <f t="shared" si="3"/>
        <v>0</v>
      </c>
      <c r="Y9" s="11">
        <f>IF(A9&gt;0,IF(W9&lt;&gt;0,IF(OR(codex512[[#This Row],[1]]&gt;Z8,Z8="1"),(Y8+1+codex512[[#This Row],[T]]),Y8+codex512[[#This Row],[T]]),Y8+codex512[[#This Row],[T]]),0)</f>
        <v>3</v>
      </c>
      <c r="Z9" s="3">
        <f t="shared" si="0"/>
        <v>8</v>
      </c>
    </row>
    <row r="10" spans="1:26" x14ac:dyDescent="0.25">
      <c r="A10">
        <v>9</v>
      </c>
      <c r="B10">
        <v>16</v>
      </c>
      <c r="C10">
        <v>104346</v>
      </c>
      <c r="D10" t="s">
        <v>27</v>
      </c>
      <c r="E10">
        <v>1996</v>
      </c>
      <c r="F10" t="s">
        <v>15</v>
      </c>
      <c r="G10">
        <v>58.14</v>
      </c>
      <c r="H10">
        <v>55.83</v>
      </c>
      <c r="I10" t="s">
        <v>1042</v>
      </c>
      <c r="J10" s="3">
        <v>5.32</v>
      </c>
      <c r="K10" s="3">
        <v>62.37</v>
      </c>
      <c r="V10" s="3">
        <f t="shared" si="1"/>
        <v>104346</v>
      </c>
      <c r="W10" s="3">
        <f>IF(A10&gt;0,IFERROR(VLOOKUP(C10,AthleteTable[],1,FALSE),0),0)</f>
        <v>104346</v>
      </c>
      <c r="X10" s="3">
        <f t="shared" si="3"/>
        <v>0</v>
      </c>
      <c r="Y10" s="11">
        <f>IF(A10&gt;0,IF(W10&lt;&gt;0,IF(OR(codex512[[#This Row],[1]]&gt;Z9,Z9="1"),(Y9+1+codex512[[#This Row],[T]]),Y9+codex512[[#This Row],[T]]),Y9+codex512[[#This Row],[T]]),0)</f>
        <v>4</v>
      </c>
      <c r="Z10" s="3">
        <f t="shared" si="0"/>
        <v>9</v>
      </c>
    </row>
    <row r="11" spans="1:26" x14ac:dyDescent="0.25">
      <c r="A11">
        <v>10</v>
      </c>
      <c r="B11">
        <v>33</v>
      </c>
      <c r="C11">
        <v>104462</v>
      </c>
      <c r="D11" t="s">
        <v>47</v>
      </c>
      <c r="E11">
        <v>1997</v>
      </c>
      <c r="F11" t="s">
        <v>15</v>
      </c>
      <c r="G11">
        <v>58.1</v>
      </c>
      <c r="H11">
        <v>56.27</v>
      </c>
      <c r="I11" t="s">
        <v>1043</v>
      </c>
      <c r="J11" s="3">
        <v>5.72</v>
      </c>
      <c r="K11" s="3">
        <v>65.03</v>
      </c>
      <c r="V11" s="3">
        <f t="shared" si="1"/>
        <v>104462</v>
      </c>
      <c r="W11" s="3">
        <f>IF(A11&gt;0,IFERROR(VLOOKUP(C11,AthleteTable[],1,FALSE),0),0)</f>
        <v>104462</v>
      </c>
      <c r="X11" s="3">
        <f t="shared" si="3"/>
        <v>0</v>
      </c>
      <c r="Y11" s="11">
        <f>IF(A11&gt;0,IF(W11&lt;&gt;0,IF(OR(codex512[[#This Row],[1]]&gt;Z10,Z10="1"),(Y10+1+codex512[[#This Row],[T]]),Y10+codex512[[#This Row],[T]]),Y10+codex512[[#This Row],[T]]),0)</f>
        <v>5</v>
      </c>
      <c r="Z11" s="3">
        <f t="shared" si="0"/>
        <v>10</v>
      </c>
    </row>
    <row r="12" spans="1:26" x14ac:dyDescent="0.25">
      <c r="A12">
        <v>11</v>
      </c>
      <c r="B12">
        <v>24</v>
      </c>
      <c r="C12">
        <v>104367</v>
      </c>
      <c r="D12" t="s">
        <v>61</v>
      </c>
      <c r="E12">
        <v>1996</v>
      </c>
      <c r="F12" t="s">
        <v>15</v>
      </c>
      <c r="G12">
        <v>58.26</v>
      </c>
      <c r="H12">
        <v>56.13</v>
      </c>
      <c r="I12" t="s">
        <v>1044</v>
      </c>
      <c r="J12" s="3">
        <v>5.74</v>
      </c>
      <c r="K12" s="3">
        <v>65.16</v>
      </c>
      <c r="V12" s="3">
        <f t="shared" si="1"/>
        <v>104367</v>
      </c>
      <c r="W12" s="3">
        <f>IF(A12&gt;0,IFERROR(VLOOKUP(C12,AthleteTable[],1,FALSE),0),0)</f>
        <v>0</v>
      </c>
      <c r="X12" s="3">
        <f t="shared" si="3"/>
        <v>0</v>
      </c>
      <c r="Y12" s="11">
        <f>IF(A12&gt;0,IF(W12&lt;&gt;0,IF(OR(codex512[[#This Row],[1]]&gt;Z11,Z11="1"),(Y11+1+codex512[[#This Row],[T]]),Y11+codex512[[#This Row],[T]]),Y11+codex512[[#This Row],[T]]),0)</f>
        <v>5</v>
      </c>
      <c r="Z12" s="3">
        <f t="shared" si="0"/>
        <v>11</v>
      </c>
    </row>
    <row r="13" spans="1:26" x14ac:dyDescent="0.25">
      <c r="A13">
        <v>12</v>
      </c>
      <c r="B13">
        <v>66</v>
      </c>
      <c r="C13">
        <v>104637</v>
      </c>
      <c r="D13" t="s">
        <v>279</v>
      </c>
      <c r="E13">
        <v>1998</v>
      </c>
      <c r="F13" t="s">
        <v>15</v>
      </c>
      <c r="G13">
        <v>59.4</v>
      </c>
      <c r="H13">
        <v>55.16</v>
      </c>
      <c r="I13" t="s">
        <v>1045</v>
      </c>
      <c r="J13" s="3">
        <v>5.91</v>
      </c>
      <c r="K13" s="3">
        <v>66.28</v>
      </c>
      <c r="V13" s="3">
        <f t="shared" si="1"/>
        <v>104637</v>
      </c>
      <c r="W13" s="3">
        <f>IF(A13&gt;0,IFERROR(VLOOKUP(C13,AthleteTable[],1,FALSE),0),0)</f>
        <v>0</v>
      </c>
      <c r="X13" s="3">
        <f t="shared" si="3"/>
        <v>0</v>
      </c>
      <c r="Y13" s="11">
        <f>IF(A13&gt;0,IF(W13&lt;&gt;0,IF(OR(codex512[[#This Row],[1]]&gt;Z12,Z12="1"),(Y12+1+codex512[[#This Row],[T]]),Y12+codex512[[#This Row],[T]]),Y12+codex512[[#This Row],[T]]),0)</f>
        <v>5</v>
      </c>
      <c r="Z13" s="3">
        <f t="shared" si="0"/>
        <v>12</v>
      </c>
    </row>
    <row r="14" spans="1:26" x14ac:dyDescent="0.25">
      <c r="A14">
        <v>13</v>
      </c>
      <c r="B14">
        <v>54</v>
      </c>
      <c r="C14">
        <v>104590</v>
      </c>
      <c r="D14" t="s">
        <v>51</v>
      </c>
      <c r="E14">
        <v>1998</v>
      </c>
      <c r="F14" t="s">
        <v>15</v>
      </c>
      <c r="G14">
        <v>57.49</v>
      </c>
      <c r="H14">
        <v>57.13</v>
      </c>
      <c r="I14" t="s">
        <v>1046</v>
      </c>
      <c r="J14" s="3">
        <v>5.97</v>
      </c>
      <c r="K14" s="3">
        <v>66.680000000000007</v>
      </c>
      <c r="V14" s="3">
        <f t="shared" si="1"/>
        <v>104590</v>
      </c>
      <c r="W14" s="3">
        <f>IF(A14&gt;0,IFERROR(VLOOKUP(C14,AthleteTable[],1,FALSE),0),0)</f>
        <v>104590</v>
      </c>
      <c r="X14" s="3">
        <f t="shared" si="3"/>
        <v>0</v>
      </c>
      <c r="Y14" s="11">
        <f>IF(A14&gt;0,IF(W14&lt;&gt;0,IF(OR(codex512[[#This Row],[1]]&gt;Z13,Z13="1"),(Y13+1+codex512[[#This Row],[T]]),Y13+codex512[[#This Row],[T]]),Y13+codex512[[#This Row],[T]]),0)</f>
        <v>6</v>
      </c>
      <c r="Z14" s="3">
        <f t="shared" si="0"/>
        <v>13</v>
      </c>
    </row>
    <row r="15" spans="1:26" x14ac:dyDescent="0.25">
      <c r="A15">
        <v>14</v>
      </c>
      <c r="B15">
        <v>77</v>
      </c>
      <c r="C15">
        <v>104591</v>
      </c>
      <c r="D15" t="s">
        <v>110</v>
      </c>
      <c r="E15">
        <v>1998</v>
      </c>
      <c r="F15" t="s">
        <v>15</v>
      </c>
      <c r="G15">
        <v>59.05</v>
      </c>
      <c r="H15">
        <v>55.59</v>
      </c>
      <c r="I15" t="s">
        <v>1047</v>
      </c>
      <c r="J15" s="3">
        <v>5.99</v>
      </c>
      <c r="K15" s="3">
        <v>66.81</v>
      </c>
      <c r="V15" s="3">
        <f t="shared" si="1"/>
        <v>104591</v>
      </c>
      <c r="W15" s="3">
        <f>IF(A15&gt;0,IFERROR(VLOOKUP(C15,AthleteTable[],1,FALSE),0),0)</f>
        <v>104591</v>
      </c>
      <c r="X15" s="3">
        <f t="shared" si="3"/>
        <v>0</v>
      </c>
      <c r="Y15" s="11">
        <f>IF(A15&gt;0,IF(W15&lt;&gt;0,IF(OR(codex512[[#This Row],[1]]&gt;Z14,Z14="1"),(Y14+1+codex512[[#This Row],[T]]),Y14+codex512[[#This Row],[T]]),Y14+codex512[[#This Row],[T]]),0)</f>
        <v>7</v>
      </c>
      <c r="Z15" s="3">
        <f t="shared" si="0"/>
        <v>14</v>
      </c>
    </row>
    <row r="16" spans="1:26" x14ac:dyDescent="0.25">
      <c r="A16">
        <v>15</v>
      </c>
      <c r="B16">
        <v>6</v>
      </c>
      <c r="C16">
        <v>6531208</v>
      </c>
      <c r="D16" t="s">
        <v>1048</v>
      </c>
      <c r="E16">
        <v>1995</v>
      </c>
      <c r="F16" t="s">
        <v>113</v>
      </c>
      <c r="G16">
        <v>59.4</v>
      </c>
      <c r="H16">
        <v>55.26</v>
      </c>
      <c r="I16" t="s">
        <v>1049</v>
      </c>
      <c r="J16" s="3">
        <v>6.01</v>
      </c>
      <c r="K16" s="3">
        <v>66.95</v>
      </c>
      <c r="V16" s="3">
        <f t="shared" si="1"/>
        <v>6531208</v>
      </c>
      <c r="W16" s="3">
        <f>IF(A16&gt;0,IFERROR(VLOOKUP(C16,AthleteTable[],1,FALSE),0),0)</f>
        <v>0</v>
      </c>
      <c r="X16" s="3">
        <f t="shared" si="3"/>
        <v>0</v>
      </c>
      <c r="Y16" s="11">
        <f>IF(A16&gt;0,IF(W16&lt;&gt;0,IF(OR(codex512[[#This Row],[1]]&gt;Z15,Z15="1"),(Y15+1+codex512[[#This Row],[T]]),Y15+codex512[[#This Row],[T]]),Y15+codex512[[#This Row],[T]]),0)</f>
        <v>7</v>
      </c>
      <c r="Z16" s="3">
        <f t="shared" si="0"/>
        <v>15</v>
      </c>
    </row>
    <row r="17" spans="1:26" x14ac:dyDescent="0.25">
      <c r="A17">
        <v>16</v>
      </c>
      <c r="B17">
        <v>18</v>
      </c>
      <c r="C17">
        <v>6531526</v>
      </c>
      <c r="D17" t="s">
        <v>228</v>
      </c>
      <c r="E17">
        <v>1996</v>
      </c>
      <c r="F17" t="s">
        <v>113</v>
      </c>
      <c r="G17">
        <v>58.99</v>
      </c>
      <c r="H17">
        <v>55.71</v>
      </c>
      <c r="I17" t="s">
        <v>1050</v>
      </c>
      <c r="J17" s="3">
        <v>6.05</v>
      </c>
      <c r="K17" s="3">
        <v>67.209999999999994</v>
      </c>
      <c r="V17" s="3">
        <f t="shared" si="1"/>
        <v>6531526</v>
      </c>
      <c r="W17" s="3">
        <f>IF(A17&gt;0,IFERROR(VLOOKUP(C17,AthleteTable[],1,FALSE),0),0)</f>
        <v>0</v>
      </c>
      <c r="X17" s="3">
        <f t="shared" si="3"/>
        <v>0</v>
      </c>
      <c r="Y17" s="11">
        <f>IF(A17&gt;0,IF(W17&lt;&gt;0,IF(OR(codex512[[#This Row],[1]]&gt;Z16,Z16="1"),(Y16+1+codex512[[#This Row],[T]]),Y16+codex512[[#This Row],[T]]),Y16+codex512[[#This Row],[T]]),0)</f>
        <v>7</v>
      </c>
      <c r="Z17" s="3">
        <f t="shared" si="0"/>
        <v>16</v>
      </c>
    </row>
    <row r="18" spans="1:26" x14ac:dyDescent="0.25">
      <c r="A18">
        <v>17</v>
      </c>
      <c r="B18">
        <v>31</v>
      </c>
      <c r="C18">
        <v>104464</v>
      </c>
      <c r="D18" t="s">
        <v>111</v>
      </c>
      <c r="E18">
        <v>1997</v>
      </c>
      <c r="F18" t="s">
        <v>15</v>
      </c>
      <c r="G18">
        <v>58.93</v>
      </c>
      <c r="H18">
        <v>56.1</v>
      </c>
      <c r="I18" t="s">
        <v>92</v>
      </c>
      <c r="J18" s="3">
        <v>6.38</v>
      </c>
      <c r="K18" s="3">
        <v>69.400000000000006</v>
      </c>
      <c r="V18" s="3">
        <f t="shared" si="1"/>
        <v>104464</v>
      </c>
      <c r="W18" s="3">
        <f>IF(A18&gt;0,IFERROR(VLOOKUP(C18,AthleteTable[],1,FALSE),0),0)</f>
        <v>104464</v>
      </c>
      <c r="X18" s="3">
        <f t="shared" si="3"/>
        <v>0</v>
      </c>
      <c r="Y18" s="11">
        <f>IF(A18&gt;0,IF(W18&lt;&gt;0,IF(OR(codex512[[#This Row],[1]]&gt;Z17,Z17="1"),(Y17+1+codex512[[#This Row],[T]]),Y17+codex512[[#This Row],[T]]),Y17+codex512[[#This Row],[T]]),0)</f>
        <v>8</v>
      </c>
      <c r="Z18" s="3">
        <f t="shared" si="0"/>
        <v>17</v>
      </c>
    </row>
    <row r="19" spans="1:26" x14ac:dyDescent="0.25">
      <c r="A19">
        <v>17</v>
      </c>
      <c r="B19">
        <v>29</v>
      </c>
      <c r="C19">
        <v>104620</v>
      </c>
      <c r="D19" t="s">
        <v>70</v>
      </c>
      <c r="E19">
        <v>1998</v>
      </c>
      <c r="F19" t="s">
        <v>15</v>
      </c>
      <c r="G19">
        <v>59.04</v>
      </c>
      <c r="H19">
        <v>55.99</v>
      </c>
      <c r="I19" t="s">
        <v>92</v>
      </c>
      <c r="J19" s="3">
        <v>6.38</v>
      </c>
      <c r="K19" s="3">
        <v>69.400000000000006</v>
      </c>
      <c r="V19" s="3">
        <f t="shared" si="1"/>
        <v>104620</v>
      </c>
      <c r="W19" s="3">
        <f>IF(A19&gt;0,IFERROR(VLOOKUP(C19,AthleteTable[],1,FALSE),0),0)</f>
        <v>0</v>
      </c>
      <c r="X19" s="3">
        <f t="shared" si="3"/>
        <v>0</v>
      </c>
      <c r="Y19" s="11">
        <f>IF(A19&gt;0,IF(W19&lt;&gt;0,IF(OR(codex512[[#This Row],[1]]&gt;Z18,Z18="1"),(Y18+1+codex512[[#This Row],[T]]),Y18+codex512[[#This Row],[T]]),Y18+codex512[[#This Row],[T]]),0)</f>
        <v>8</v>
      </c>
      <c r="Z19" s="3">
        <f t="shared" si="0"/>
        <v>17</v>
      </c>
    </row>
    <row r="20" spans="1:26" x14ac:dyDescent="0.25">
      <c r="A20">
        <v>19</v>
      </c>
      <c r="B20">
        <v>35</v>
      </c>
      <c r="C20">
        <v>104343</v>
      </c>
      <c r="D20" t="s">
        <v>1051</v>
      </c>
      <c r="E20">
        <v>1996</v>
      </c>
      <c r="F20" t="s">
        <v>15</v>
      </c>
      <c r="G20">
        <v>59.14</v>
      </c>
      <c r="H20">
        <v>56.13</v>
      </c>
      <c r="I20" t="s">
        <v>1052</v>
      </c>
      <c r="J20" s="3">
        <v>6.62</v>
      </c>
      <c r="K20" s="3">
        <v>70.989999999999995</v>
      </c>
      <c r="V20" s="3">
        <f t="shared" si="1"/>
        <v>104343</v>
      </c>
      <c r="W20" s="3">
        <f>IF(A20&gt;0,IFERROR(VLOOKUP(C20,AthleteTable[],1,FALSE),0),0)</f>
        <v>104343</v>
      </c>
      <c r="X20" s="3">
        <f t="shared" si="3"/>
        <v>0</v>
      </c>
      <c r="Y20" s="11">
        <f>IF(A20&gt;0,IF(W20&lt;&gt;0,IF(OR(codex512[[#This Row],[1]]&gt;Z19,Z19="1"),(Y19+1+codex512[[#This Row],[T]]),Y19+codex512[[#This Row],[T]]),Y19+codex512[[#This Row],[T]]),0)</f>
        <v>9</v>
      </c>
      <c r="Z20" s="3">
        <f t="shared" si="0"/>
        <v>19</v>
      </c>
    </row>
    <row r="21" spans="1:26" x14ac:dyDescent="0.25">
      <c r="A21">
        <v>20</v>
      </c>
      <c r="B21">
        <v>43</v>
      </c>
      <c r="C21">
        <v>104582</v>
      </c>
      <c r="D21" t="s">
        <v>63</v>
      </c>
      <c r="E21">
        <v>1998</v>
      </c>
      <c r="F21" t="s">
        <v>15</v>
      </c>
      <c r="G21">
        <v>58.88</v>
      </c>
      <c r="H21">
        <v>56.51</v>
      </c>
      <c r="I21" t="s">
        <v>1053</v>
      </c>
      <c r="J21" s="3">
        <v>6.74</v>
      </c>
      <c r="K21" s="3">
        <v>71.78</v>
      </c>
      <c r="V21" s="3">
        <f t="shared" si="1"/>
        <v>104582</v>
      </c>
      <c r="W21" s="3">
        <f>IF(A21&gt;0,IFERROR(VLOOKUP(C21,AthleteTable[],1,FALSE),0),0)</f>
        <v>104582</v>
      </c>
      <c r="X21" s="3">
        <f t="shared" si="3"/>
        <v>0</v>
      </c>
      <c r="Y21" s="11">
        <f>IF(A21&gt;0,IF(W21&lt;&gt;0,IF(OR(codex512[[#This Row],[1]]&gt;Z20,Z20="1"),(Y20+1+codex512[[#This Row],[T]]),Y20+codex512[[#This Row],[T]]),Y20+codex512[[#This Row],[T]]),0)</f>
        <v>10</v>
      </c>
      <c r="Z21" s="3">
        <f t="shared" si="0"/>
        <v>20</v>
      </c>
    </row>
    <row r="22" spans="1:26" x14ac:dyDescent="0.25">
      <c r="A22">
        <v>20</v>
      </c>
      <c r="B22">
        <v>4</v>
      </c>
      <c r="C22">
        <v>104467</v>
      </c>
      <c r="D22" t="s">
        <v>19</v>
      </c>
      <c r="E22">
        <v>1997</v>
      </c>
      <c r="F22" t="s">
        <v>15</v>
      </c>
      <c r="G22">
        <v>58.16</v>
      </c>
      <c r="H22">
        <v>57.23</v>
      </c>
      <c r="I22" t="s">
        <v>1053</v>
      </c>
      <c r="J22" s="3">
        <v>6.74</v>
      </c>
      <c r="K22" s="3">
        <v>71.78</v>
      </c>
      <c r="V22" s="3">
        <f t="shared" si="1"/>
        <v>104467</v>
      </c>
      <c r="W22" s="3">
        <f>IF(A22&gt;0,IFERROR(VLOOKUP(C22,AthleteTable[],1,FALSE),0),0)</f>
        <v>104467</v>
      </c>
      <c r="X22" s="3">
        <f t="shared" si="3"/>
        <v>0</v>
      </c>
      <c r="Y22" s="11">
        <f>IF(A22&gt;0,IF(W22&lt;&gt;0,IF(OR(codex512[[#This Row],[1]]&gt;Z21,Z21="1"),(Y21+1+codex512[[#This Row],[T]]),Y21+codex512[[#This Row],[T]]),Y21+codex512[[#This Row],[T]]),0)</f>
        <v>10</v>
      </c>
      <c r="Z22" s="3">
        <f t="shared" si="0"/>
        <v>20</v>
      </c>
    </row>
    <row r="23" spans="1:26" x14ac:dyDescent="0.25">
      <c r="A23">
        <v>22</v>
      </c>
      <c r="B23">
        <v>45</v>
      </c>
      <c r="C23">
        <v>104581</v>
      </c>
      <c r="D23" t="s">
        <v>59</v>
      </c>
      <c r="E23">
        <v>1998</v>
      </c>
      <c r="F23" t="s">
        <v>15</v>
      </c>
      <c r="G23">
        <v>58.76</v>
      </c>
      <c r="H23">
        <v>57.27</v>
      </c>
      <c r="I23" t="s">
        <v>1054</v>
      </c>
      <c r="J23" s="3">
        <v>7.38</v>
      </c>
      <c r="K23" s="3">
        <v>76.03</v>
      </c>
      <c r="V23" s="3">
        <f t="shared" si="1"/>
        <v>104581</v>
      </c>
      <c r="W23" s="3">
        <f>IF(A23&gt;0,IFERROR(VLOOKUP(C23,AthleteTable[],1,FALSE),0),0)</f>
        <v>104581</v>
      </c>
      <c r="X23" s="3">
        <f t="shared" si="3"/>
        <v>1</v>
      </c>
      <c r="Y23" s="11">
        <f>IF(A23&gt;0,IF(W23&lt;&gt;0,IF(OR(codex512[[#This Row],[1]]&gt;Z22,Z22="1"),(Y22+1+codex512[[#This Row],[T]]),Y22+codex512[[#This Row],[T]]),Y22+codex512[[#This Row],[T]]),0)</f>
        <v>12</v>
      </c>
      <c r="Z23" s="3">
        <f t="shared" si="0"/>
        <v>22</v>
      </c>
    </row>
    <row r="24" spans="1:26" x14ac:dyDescent="0.25">
      <c r="A24">
        <v>23</v>
      </c>
      <c r="B24">
        <v>55</v>
      </c>
      <c r="C24">
        <v>6300452</v>
      </c>
      <c r="D24" t="s">
        <v>278</v>
      </c>
      <c r="E24">
        <v>1998</v>
      </c>
      <c r="F24" t="s">
        <v>240</v>
      </c>
      <c r="G24">
        <v>58.6</v>
      </c>
      <c r="H24">
        <v>57.92</v>
      </c>
      <c r="I24" t="s">
        <v>97</v>
      </c>
      <c r="J24" s="3">
        <v>7.87</v>
      </c>
      <c r="K24" s="3">
        <v>79.27</v>
      </c>
      <c r="V24" s="3">
        <f t="shared" si="1"/>
        <v>6300452</v>
      </c>
      <c r="W24" s="3">
        <f>IF(A24&gt;0,IFERROR(VLOOKUP(C24,AthleteTable[],1,FALSE),0),0)</f>
        <v>0</v>
      </c>
      <c r="X24" s="3">
        <f t="shared" si="3"/>
        <v>0</v>
      </c>
      <c r="Y24" s="11">
        <f>IF(A24&gt;0,IF(W24&lt;&gt;0,IF(OR(codex512[[#This Row],[1]]&gt;Z23,Z23="1"),(Y23+1+codex512[[#This Row],[T]]),Y23+codex512[[#This Row],[T]]),Y23+codex512[[#This Row],[T]]),0)</f>
        <v>12</v>
      </c>
      <c r="Z24" s="3">
        <f t="shared" si="0"/>
        <v>23</v>
      </c>
    </row>
    <row r="25" spans="1:26" x14ac:dyDescent="0.25">
      <c r="A25">
        <v>24</v>
      </c>
      <c r="B25">
        <v>21</v>
      </c>
      <c r="C25">
        <v>104538</v>
      </c>
      <c r="D25" t="s">
        <v>263</v>
      </c>
      <c r="E25">
        <v>1997</v>
      </c>
      <c r="F25" t="s">
        <v>15</v>
      </c>
      <c r="G25">
        <v>59.21</v>
      </c>
      <c r="H25">
        <v>57.54</v>
      </c>
      <c r="I25" t="s">
        <v>1055</v>
      </c>
      <c r="J25" s="3">
        <v>8.1</v>
      </c>
      <c r="K25" s="3">
        <v>80.8</v>
      </c>
      <c r="V25" s="3">
        <f t="shared" si="1"/>
        <v>104538</v>
      </c>
      <c r="W25" s="3">
        <f>IF(A25&gt;0,IFERROR(VLOOKUP(C25,AthleteTable[],1,FALSE),0),0)</f>
        <v>0</v>
      </c>
      <c r="X25" s="3">
        <f t="shared" si="3"/>
        <v>0</v>
      </c>
      <c r="Y25" s="11">
        <f>IF(A25&gt;0,IF(W25&lt;&gt;0,IF(OR(codex512[[#This Row],[1]]&gt;Z24,Z24="1"),(Y24+1+codex512[[#This Row],[T]]),Y24+codex512[[#This Row],[T]]),Y24+codex512[[#This Row],[T]]),0)</f>
        <v>12</v>
      </c>
      <c r="Z25" s="3">
        <f t="shared" si="0"/>
        <v>24</v>
      </c>
    </row>
    <row r="26" spans="1:26" x14ac:dyDescent="0.25">
      <c r="A26">
        <v>25</v>
      </c>
      <c r="B26">
        <v>53</v>
      </c>
      <c r="C26">
        <v>104636</v>
      </c>
      <c r="D26" t="s">
        <v>260</v>
      </c>
      <c r="E26">
        <v>1998</v>
      </c>
      <c r="F26" t="s">
        <v>15</v>
      </c>
      <c r="G26">
        <v>59.47</v>
      </c>
      <c r="H26">
        <v>57.35</v>
      </c>
      <c r="I26" t="s">
        <v>1056</v>
      </c>
      <c r="J26" s="3">
        <v>8.17</v>
      </c>
      <c r="K26" s="3">
        <v>81.260000000000005</v>
      </c>
      <c r="V26" s="3">
        <f t="shared" si="1"/>
        <v>104636</v>
      </c>
      <c r="W26" s="3">
        <f>IF(A26&gt;0,IFERROR(VLOOKUP(C26,AthleteTable[],1,FALSE),0),0)</f>
        <v>0</v>
      </c>
      <c r="X26" s="3">
        <f t="shared" si="3"/>
        <v>0</v>
      </c>
      <c r="Y26" s="11">
        <f>IF(A26&gt;0,IF(W26&lt;&gt;0,IF(OR(codex512[[#This Row],[1]]&gt;Z25,Z25="1"),(Y25+1+codex512[[#This Row],[T]]),Y25+codex512[[#This Row],[T]]),Y25+codex512[[#This Row],[T]]),0)</f>
        <v>12</v>
      </c>
      <c r="Z26" s="3">
        <f t="shared" si="0"/>
        <v>25</v>
      </c>
    </row>
    <row r="27" spans="1:26" x14ac:dyDescent="0.25">
      <c r="A27">
        <v>26</v>
      </c>
      <c r="B27">
        <v>9</v>
      </c>
      <c r="C27">
        <v>104277</v>
      </c>
      <c r="D27" t="s">
        <v>290</v>
      </c>
      <c r="E27">
        <v>1995</v>
      </c>
      <c r="F27" t="s">
        <v>15</v>
      </c>
      <c r="G27">
        <v>59.83</v>
      </c>
      <c r="H27">
        <v>57.1</v>
      </c>
      <c r="I27" t="s">
        <v>1057</v>
      </c>
      <c r="J27" s="3">
        <v>8.2799999999999994</v>
      </c>
      <c r="K27" s="3">
        <v>81.99</v>
      </c>
      <c r="V27" s="3">
        <f t="shared" si="1"/>
        <v>104277</v>
      </c>
      <c r="W27" s="3">
        <f>IF(A27&gt;0,IFERROR(VLOOKUP(C27,AthleteTable[],1,FALSE),0),0)</f>
        <v>104277</v>
      </c>
      <c r="X27" s="3">
        <f t="shared" si="3"/>
        <v>0</v>
      </c>
      <c r="Y27" s="11">
        <f>IF(A27&gt;0,IF(W27&lt;&gt;0,IF(OR(codex512[[#This Row],[1]]&gt;Z26,Z26="1"),(Y26+1+codex512[[#This Row],[T]]),Y26+codex512[[#This Row],[T]]),Y26+codex512[[#This Row],[T]]),0)</f>
        <v>13</v>
      </c>
      <c r="Z27" s="3">
        <f t="shared" si="0"/>
        <v>26</v>
      </c>
    </row>
    <row r="28" spans="1:26" x14ac:dyDescent="0.25">
      <c r="A28">
        <v>27</v>
      </c>
      <c r="B28">
        <v>36</v>
      </c>
      <c r="C28">
        <v>104281</v>
      </c>
      <c r="D28" t="s">
        <v>264</v>
      </c>
      <c r="E28">
        <v>1995</v>
      </c>
      <c r="F28" t="s">
        <v>15</v>
      </c>
      <c r="G28" t="s">
        <v>1058</v>
      </c>
      <c r="H28">
        <v>57.3</v>
      </c>
      <c r="I28" t="s">
        <v>1059</v>
      </c>
      <c r="J28" s="3">
        <v>8.83</v>
      </c>
      <c r="K28" s="3">
        <v>85.63</v>
      </c>
      <c r="V28" s="3">
        <f t="shared" si="1"/>
        <v>104281</v>
      </c>
      <c r="W28" s="3">
        <f>IF(A28&gt;0,IFERROR(VLOOKUP(C28,AthleteTable[],1,FALSE),0),0)</f>
        <v>0</v>
      </c>
      <c r="X28" s="3">
        <f t="shared" si="3"/>
        <v>0</v>
      </c>
      <c r="Y28" s="11">
        <f>IF(A28&gt;0,IF(W28&lt;&gt;0,IF(OR(codex512[[#This Row],[1]]&gt;Z27,Z27="1"),(Y27+1+codex512[[#This Row],[T]]),Y27+codex512[[#This Row],[T]]),Y27+codex512[[#This Row],[T]]),0)</f>
        <v>13</v>
      </c>
      <c r="Z28" s="3">
        <f t="shared" si="0"/>
        <v>27</v>
      </c>
    </row>
    <row r="29" spans="1:26" x14ac:dyDescent="0.25">
      <c r="A29">
        <v>28</v>
      </c>
      <c r="B29">
        <v>12</v>
      </c>
      <c r="C29">
        <v>104347</v>
      </c>
      <c r="D29" t="s">
        <v>269</v>
      </c>
      <c r="E29">
        <v>1996</v>
      </c>
      <c r="F29" t="s">
        <v>15</v>
      </c>
      <c r="G29">
        <v>59.59</v>
      </c>
      <c r="H29">
        <v>58</v>
      </c>
      <c r="I29" t="s">
        <v>1060</v>
      </c>
      <c r="J29" s="3">
        <v>8.94</v>
      </c>
      <c r="K29" s="3">
        <v>86.36</v>
      </c>
      <c r="V29" s="3">
        <f t="shared" si="1"/>
        <v>104347</v>
      </c>
      <c r="W29" s="3">
        <f>IF(A29&gt;0,IFERROR(VLOOKUP(C29,AthleteTable[],1,FALSE),0),0)</f>
        <v>104347</v>
      </c>
      <c r="X29" s="3">
        <f t="shared" si="3"/>
        <v>0</v>
      </c>
      <c r="Y29" s="11">
        <f>IF(A29&gt;0,IF(W29&lt;&gt;0,IF(OR(codex512[[#This Row],[1]]&gt;Z28,Z28="1"),(Y28+1+codex512[[#This Row],[T]]),Y28+codex512[[#This Row],[T]]),Y28+codex512[[#This Row],[T]]),0)</f>
        <v>14</v>
      </c>
      <c r="Z29" s="3">
        <f t="shared" si="0"/>
        <v>28</v>
      </c>
    </row>
    <row r="30" spans="1:26" x14ac:dyDescent="0.25">
      <c r="A30">
        <v>29</v>
      </c>
      <c r="B30">
        <v>22</v>
      </c>
      <c r="C30">
        <v>6531468</v>
      </c>
      <c r="D30" t="s">
        <v>1061</v>
      </c>
      <c r="E30">
        <v>1996</v>
      </c>
      <c r="F30" t="s">
        <v>113</v>
      </c>
      <c r="G30">
        <v>59.45</v>
      </c>
      <c r="H30">
        <v>58.25</v>
      </c>
      <c r="I30" t="s">
        <v>1062</v>
      </c>
      <c r="J30" s="3">
        <v>9.0500000000000007</v>
      </c>
      <c r="K30" s="3">
        <v>87.09</v>
      </c>
      <c r="V30" s="3">
        <f t="shared" si="1"/>
        <v>6531468</v>
      </c>
      <c r="W30" s="3">
        <f>IF(A30&gt;0,IFERROR(VLOOKUP(C30,AthleteTable[],1,FALSE),0),0)</f>
        <v>0</v>
      </c>
      <c r="X30" s="3">
        <f t="shared" si="3"/>
        <v>0</v>
      </c>
      <c r="Y30" s="11">
        <f>IF(A30&gt;0,IF(W30&lt;&gt;0,IF(OR(codex512[[#This Row],[1]]&gt;Z29,Z29="1"),(Y29+1+codex512[[#This Row],[T]]),Y29+codex512[[#This Row],[T]]),Y29+codex512[[#This Row],[T]]),0)</f>
        <v>14</v>
      </c>
      <c r="Z30" s="3">
        <f t="shared" si="0"/>
        <v>29</v>
      </c>
    </row>
    <row r="31" spans="1:26" x14ac:dyDescent="0.25">
      <c r="A31">
        <v>30</v>
      </c>
      <c r="B31">
        <v>62</v>
      </c>
      <c r="C31">
        <v>104643</v>
      </c>
      <c r="D31" t="s">
        <v>108</v>
      </c>
      <c r="E31">
        <v>1998</v>
      </c>
      <c r="F31" t="s">
        <v>15</v>
      </c>
      <c r="G31">
        <v>59.72</v>
      </c>
      <c r="H31">
        <v>58.84</v>
      </c>
      <c r="I31" t="s">
        <v>1063</v>
      </c>
      <c r="J31" s="3">
        <v>9.91</v>
      </c>
      <c r="K31" s="3">
        <v>92.79</v>
      </c>
      <c r="V31" s="3">
        <f t="shared" si="1"/>
        <v>104643</v>
      </c>
      <c r="W31" s="3">
        <f>IF(A31&gt;0,IFERROR(VLOOKUP(C31,AthleteTable[],1,FALSE),0),0)</f>
        <v>104643</v>
      </c>
      <c r="X31" s="3">
        <f t="shared" si="3"/>
        <v>0</v>
      </c>
      <c r="Y31" s="11">
        <f>IF(A31&gt;0,IF(W31&lt;&gt;0,IF(OR(codex512[[#This Row],[1]]&gt;Z30,Z30="1"),(Y30+1+codex512[[#This Row],[T]]),Y30+codex512[[#This Row],[T]]),Y30+codex512[[#This Row],[T]]),0)</f>
        <v>15</v>
      </c>
      <c r="Z31" s="3">
        <f t="shared" si="0"/>
        <v>30</v>
      </c>
    </row>
    <row r="32" spans="1:26" x14ac:dyDescent="0.25">
      <c r="A32">
        <v>31</v>
      </c>
      <c r="B32">
        <v>75</v>
      </c>
      <c r="C32">
        <v>104612</v>
      </c>
      <c r="D32" t="s">
        <v>232</v>
      </c>
      <c r="E32">
        <v>1998</v>
      </c>
      <c r="F32" t="s">
        <v>15</v>
      </c>
      <c r="G32" t="s">
        <v>1064</v>
      </c>
      <c r="H32">
        <v>58.82</v>
      </c>
      <c r="I32" t="s">
        <v>1065</v>
      </c>
      <c r="J32" s="3">
        <v>11.04</v>
      </c>
      <c r="K32" s="3">
        <v>100.28</v>
      </c>
      <c r="V32" s="3">
        <f t="shared" si="1"/>
        <v>104612</v>
      </c>
      <c r="W32" s="3">
        <f>IF(A32&gt;0,IFERROR(VLOOKUP(C32,AthleteTable[],1,FALSE),0),0)</f>
        <v>0</v>
      </c>
      <c r="X32" s="3">
        <f t="shared" si="3"/>
        <v>0</v>
      </c>
      <c r="Y32" s="11">
        <f>IF(A32&gt;0,IF(W32&lt;&gt;0,IF(OR(codex512[[#This Row],[1]]&gt;Z31,Z31="1"),(Y31+1+codex512[[#This Row],[T]]),Y31+codex512[[#This Row],[T]]),Y31+codex512[[#This Row],[T]]),0)</f>
        <v>15</v>
      </c>
      <c r="Z32" s="3">
        <f t="shared" si="0"/>
        <v>31</v>
      </c>
    </row>
    <row r="33" spans="1:26" x14ac:dyDescent="0.25">
      <c r="A33">
        <v>32</v>
      </c>
      <c r="B33">
        <v>68</v>
      </c>
      <c r="C33">
        <v>104587</v>
      </c>
      <c r="D33" t="s">
        <v>79</v>
      </c>
      <c r="E33">
        <v>1998</v>
      </c>
      <c r="F33" t="s">
        <v>15</v>
      </c>
      <c r="G33" t="s">
        <v>356</v>
      </c>
      <c r="H33" t="s">
        <v>1066</v>
      </c>
      <c r="I33" t="s">
        <v>1067</v>
      </c>
      <c r="J33" s="3">
        <v>13.77</v>
      </c>
      <c r="K33" s="3">
        <v>118.37</v>
      </c>
      <c r="V33" s="3">
        <f t="shared" si="1"/>
        <v>104587</v>
      </c>
      <c r="W33" s="3">
        <f>IF(A33&gt;0,IFERROR(VLOOKUP(C33,AthleteTable[],1,FALSE),0),0)</f>
        <v>104587</v>
      </c>
      <c r="X33" s="3">
        <f t="shared" si="3"/>
        <v>0</v>
      </c>
      <c r="Y33" s="11">
        <f>IF(A33&gt;0,IF(W33&lt;&gt;0,IF(OR(codex512[[#This Row],[1]]&gt;Z32,Z32="1"),(Y32+1+codex512[[#This Row],[T]]),Y32+codex512[[#This Row],[T]]),Y32+codex512[[#This Row],[T]]),0)</f>
        <v>16</v>
      </c>
      <c r="Z33" s="3">
        <f t="shared" si="0"/>
        <v>32</v>
      </c>
    </row>
    <row r="34" spans="1:26" x14ac:dyDescent="0.25">
      <c r="A34">
        <v>33</v>
      </c>
      <c r="B34">
        <v>73</v>
      </c>
      <c r="C34">
        <v>104613</v>
      </c>
      <c r="D34" t="s">
        <v>234</v>
      </c>
      <c r="E34">
        <v>1998</v>
      </c>
      <c r="F34" t="s">
        <v>15</v>
      </c>
      <c r="G34" t="s">
        <v>1068</v>
      </c>
      <c r="H34">
        <v>59.98</v>
      </c>
      <c r="I34" t="s">
        <v>1069</v>
      </c>
      <c r="J34" s="3">
        <v>15.04</v>
      </c>
      <c r="K34" s="3">
        <v>126.79</v>
      </c>
      <c r="V34" s="3">
        <f t="shared" si="1"/>
        <v>104613</v>
      </c>
      <c r="W34" s="3">
        <f>IF(A34&gt;0,IFERROR(VLOOKUP(C34,AthleteTable[],1,FALSE),0),0)</f>
        <v>0</v>
      </c>
      <c r="X34" s="3">
        <f t="shared" si="3"/>
        <v>0</v>
      </c>
      <c r="Y34" s="11">
        <f>IF(A34&gt;0,IF(W34&lt;&gt;0,IF(OR(codex512[[#This Row],[1]]&gt;Z33,Z33="1"),(Y33+1+codex512[[#This Row],[T]]),Y33+codex512[[#This Row],[T]]),Y33+codex512[[#This Row],[T]]),0)</f>
        <v>16</v>
      </c>
      <c r="Z34" s="3">
        <f t="shared" si="0"/>
        <v>33</v>
      </c>
    </row>
    <row r="35" spans="1:26" x14ac:dyDescent="0.25">
      <c r="A35">
        <v>34</v>
      </c>
      <c r="B35">
        <v>32</v>
      </c>
      <c r="C35">
        <v>104472</v>
      </c>
      <c r="D35" t="s">
        <v>55</v>
      </c>
      <c r="E35">
        <v>1997</v>
      </c>
      <c r="F35" t="s">
        <v>15</v>
      </c>
      <c r="G35" t="s">
        <v>1070</v>
      </c>
      <c r="H35">
        <v>58.55</v>
      </c>
      <c r="I35" t="s">
        <v>1071</v>
      </c>
      <c r="J35" s="3">
        <v>15.34</v>
      </c>
      <c r="K35" s="3">
        <v>128.77000000000001</v>
      </c>
      <c r="V35" s="3">
        <f t="shared" si="1"/>
        <v>104472</v>
      </c>
      <c r="W35" s="3">
        <f>IF(A35&gt;0,IFERROR(VLOOKUP(C35,AthleteTable[],1,FALSE),0),0)</f>
        <v>104472</v>
      </c>
      <c r="X35" s="3">
        <f t="shared" si="3"/>
        <v>0</v>
      </c>
      <c r="Y35" s="11">
        <f>IF(A35&gt;0,IF(W35&lt;&gt;0,IF(OR(codex512[[#This Row],[1]]&gt;Z34,Z34="1"),(Y34+1+codex512[[#This Row],[T]]),Y34+codex512[[#This Row],[T]]),Y34+codex512[[#This Row],[T]]),0)</f>
        <v>17</v>
      </c>
      <c r="Z35" s="3">
        <f t="shared" si="0"/>
        <v>34</v>
      </c>
    </row>
    <row r="36" spans="1:26" x14ac:dyDescent="0.25">
      <c r="A36">
        <v>35</v>
      </c>
      <c r="B36">
        <v>67</v>
      </c>
      <c r="C36">
        <v>104644</v>
      </c>
      <c r="D36" t="s">
        <v>93</v>
      </c>
      <c r="E36">
        <v>1998</v>
      </c>
      <c r="F36" t="s">
        <v>15</v>
      </c>
      <c r="G36" t="s">
        <v>1072</v>
      </c>
      <c r="H36" t="s">
        <v>1073</v>
      </c>
      <c r="I36" t="s">
        <v>1074</v>
      </c>
      <c r="J36" s="3">
        <v>16.010000000000002</v>
      </c>
      <c r="K36" s="3">
        <v>133.21</v>
      </c>
      <c r="V36" s="3">
        <f t="shared" si="1"/>
        <v>104644</v>
      </c>
      <c r="W36" s="3">
        <f>IF(A36&gt;0,IFERROR(VLOOKUP(C36,AthleteTable[],1,FALSE),0),0)</f>
        <v>104644</v>
      </c>
      <c r="X36" s="3">
        <f t="shared" si="3"/>
        <v>0</v>
      </c>
      <c r="Y36" s="11">
        <f>IF(A36&gt;0,IF(W36&lt;&gt;0,IF(OR(codex512[[#This Row],[1]]&gt;Z35,Z35="1"),(Y35+1+codex512[[#This Row],[T]]),Y35+codex512[[#This Row],[T]]),Y35+codex512[[#This Row],[T]]),0)</f>
        <v>18</v>
      </c>
      <c r="Z36" s="3">
        <f t="shared" si="0"/>
        <v>35</v>
      </c>
    </row>
    <row r="37" spans="1:26" x14ac:dyDescent="0.25">
      <c r="A37">
        <v>36</v>
      </c>
      <c r="B37">
        <v>46</v>
      </c>
      <c r="C37">
        <v>104521</v>
      </c>
      <c r="D37" t="s">
        <v>284</v>
      </c>
      <c r="E37">
        <v>1997</v>
      </c>
      <c r="F37" t="s">
        <v>15</v>
      </c>
      <c r="G37" t="s">
        <v>1075</v>
      </c>
      <c r="H37" t="s">
        <v>1076</v>
      </c>
      <c r="I37" t="s">
        <v>1077</v>
      </c>
      <c r="J37" s="3">
        <v>19.89</v>
      </c>
      <c r="K37" s="3">
        <v>158.93</v>
      </c>
      <c r="V37" s="3">
        <f t="shared" si="1"/>
        <v>104521</v>
      </c>
      <c r="W37" s="3">
        <f>IF(A37&gt;0,IFERROR(VLOOKUP(C37,AthleteTable[],1,FALSE),0),0)</f>
        <v>0</v>
      </c>
      <c r="X37" s="3">
        <f t="shared" si="3"/>
        <v>0</v>
      </c>
      <c r="Y37" s="11">
        <f>IF(A37&gt;0,IF(W37&lt;&gt;0,IF(OR(codex512[[#This Row],[1]]&gt;Z36,Z36="1"),(Y36+1+codex512[[#This Row],[T]]),Y36+codex512[[#This Row],[T]]),Y36+codex512[[#This Row],[T]]),0)</f>
        <v>18</v>
      </c>
      <c r="Z37" s="3">
        <f t="shared" si="0"/>
        <v>36</v>
      </c>
    </row>
    <row r="38" spans="1:26" x14ac:dyDescent="0.25">
      <c r="A38">
        <v>37</v>
      </c>
      <c r="B38">
        <v>60</v>
      </c>
      <c r="C38">
        <v>104614</v>
      </c>
      <c r="D38" t="s">
        <v>259</v>
      </c>
      <c r="E38">
        <v>1998</v>
      </c>
      <c r="F38" t="s">
        <v>15</v>
      </c>
      <c r="G38" t="s">
        <v>1078</v>
      </c>
      <c r="H38" t="s">
        <v>1079</v>
      </c>
      <c r="I38" t="s">
        <v>1080</v>
      </c>
      <c r="J38" s="3">
        <v>19.940000000000001</v>
      </c>
      <c r="K38" s="3">
        <v>159.26</v>
      </c>
      <c r="V38" s="3">
        <f t="shared" si="1"/>
        <v>104614</v>
      </c>
      <c r="W38" s="3">
        <f>IF(A38&gt;0,IFERROR(VLOOKUP(C38,AthleteTable[],1,FALSE),0),0)</f>
        <v>0</v>
      </c>
      <c r="X38" s="3">
        <f t="shared" si="3"/>
        <v>0</v>
      </c>
      <c r="Y38" s="11">
        <f>IF(A38&gt;0,IF(W38&lt;&gt;0,IF(OR(codex512[[#This Row],[1]]&gt;Z37,Z37="1"),(Y37+1+codex512[[#This Row],[T]]),Y37+codex512[[#This Row],[T]]),Y37+codex512[[#This Row],[T]]),0)</f>
        <v>18</v>
      </c>
      <c r="Z38" s="3">
        <f t="shared" si="0"/>
        <v>37</v>
      </c>
    </row>
    <row r="39" spans="1:26" x14ac:dyDescent="0.25">
      <c r="A39">
        <v>38</v>
      </c>
      <c r="B39">
        <v>38</v>
      </c>
      <c r="C39">
        <v>104459</v>
      </c>
      <c r="D39" t="s">
        <v>68</v>
      </c>
      <c r="E39">
        <v>1997</v>
      </c>
      <c r="F39" t="s">
        <v>15</v>
      </c>
      <c r="G39">
        <v>59.46</v>
      </c>
      <c r="H39" t="s">
        <v>488</v>
      </c>
      <c r="I39" t="s">
        <v>1081</v>
      </c>
      <c r="J39" s="3">
        <v>21.7</v>
      </c>
      <c r="K39" s="3">
        <v>170.92</v>
      </c>
      <c r="V39" s="3">
        <f t="shared" si="1"/>
        <v>104459</v>
      </c>
      <c r="W39" s="3">
        <f>IF(A39&gt;0,IFERROR(VLOOKUP(C39,AthleteTable[],1,FALSE),0),0)</f>
        <v>104459</v>
      </c>
      <c r="X39" s="3">
        <f t="shared" si="3"/>
        <v>0</v>
      </c>
      <c r="Y39" s="11">
        <f>IF(A39&gt;0,IF(W39&lt;&gt;0,IF(OR(codex512[[#This Row],[1]]&gt;Z38,Z38="1"),(Y38+1+codex512[[#This Row],[T]]),Y38+codex512[[#This Row],[T]]),Y38+codex512[[#This Row],[T]]),0)</f>
        <v>19</v>
      </c>
      <c r="Z39" s="3">
        <f t="shared" si="0"/>
        <v>38</v>
      </c>
    </row>
    <row r="40" spans="1:26" x14ac:dyDescent="0.25">
      <c r="A40">
        <v>39</v>
      </c>
      <c r="B40">
        <v>52</v>
      </c>
      <c r="C40">
        <v>304559</v>
      </c>
      <c r="D40" t="s">
        <v>283</v>
      </c>
      <c r="E40">
        <v>1995</v>
      </c>
      <c r="F40" t="s">
        <v>240</v>
      </c>
      <c r="G40" t="s">
        <v>1082</v>
      </c>
      <c r="H40" t="s">
        <v>442</v>
      </c>
      <c r="I40" t="s">
        <v>1083</v>
      </c>
      <c r="J40" s="3">
        <v>23.09</v>
      </c>
      <c r="K40" s="3">
        <v>180.13</v>
      </c>
      <c r="V40" s="3">
        <f t="shared" si="1"/>
        <v>304559</v>
      </c>
      <c r="W40" s="3">
        <f>IF(A40&gt;0,IFERROR(VLOOKUP(C40,AthleteTable[],1,FALSE),0),0)</f>
        <v>0</v>
      </c>
      <c r="X40" s="3">
        <f t="shared" si="3"/>
        <v>0</v>
      </c>
      <c r="Y40" s="11">
        <f>IF(A40&gt;0,IF(W40&lt;&gt;0,IF(OR(codex512[[#This Row],[1]]&gt;Z39,Z39="1"),(Y39+1+codex512[[#This Row],[T]]),Y39+codex512[[#This Row],[T]]),Y39+codex512[[#This Row],[T]]),0)</f>
        <v>19</v>
      </c>
      <c r="Z40" s="3">
        <f t="shared" si="0"/>
        <v>39</v>
      </c>
    </row>
    <row r="41" spans="1:26" x14ac:dyDescent="0.25">
      <c r="A41">
        <v>40</v>
      </c>
      <c r="B41">
        <v>40</v>
      </c>
      <c r="C41">
        <v>6531558</v>
      </c>
      <c r="D41" t="s">
        <v>1084</v>
      </c>
      <c r="E41">
        <v>1996</v>
      </c>
      <c r="F41" t="s">
        <v>113</v>
      </c>
      <c r="G41" t="s">
        <v>1085</v>
      </c>
      <c r="H41" t="s">
        <v>413</v>
      </c>
      <c r="I41" t="s">
        <v>1086</v>
      </c>
      <c r="J41" s="3">
        <v>25.2</v>
      </c>
      <c r="K41" s="3">
        <v>194.11</v>
      </c>
      <c r="V41" s="3">
        <f t="shared" si="1"/>
        <v>6531558</v>
      </c>
      <c r="W41" s="3">
        <f>IF(A41&gt;0,IFERROR(VLOOKUP(C41,AthleteTable[],1,FALSE),0),0)</f>
        <v>0</v>
      </c>
      <c r="X41" s="3">
        <f t="shared" si="3"/>
        <v>0</v>
      </c>
      <c r="Y41" s="11">
        <f>IF(A41&gt;0,IF(W41&lt;&gt;0,IF(OR(codex512[[#This Row],[1]]&gt;Z40,Z40="1"),(Y40+1+codex512[[#This Row],[T]]),Y40+codex512[[#This Row],[T]]),Y40+codex512[[#This Row],[T]]),0)</f>
        <v>19</v>
      </c>
      <c r="Z41" s="3">
        <f t="shared" si="0"/>
        <v>40</v>
      </c>
    </row>
    <row r="42" spans="1:26" x14ac:dyDescent="0.25">
      <c r="A42">
        <v>41</v>
      </c>
      <c r="B42">
        <v>58</v>
      </c>
      <c r="C42">
        <v>6300591</v>
      </c>
      <c r="D42" t="s">
        <v>242</v>
      </c>
      <c r="E42">
        <v>1998</v>
      </c>
      <c r="F42" t="s">
        <v>240</v>
      </c>
      <c r="G42" t="s">
        <v>1087</v>
      </c>
      <c r="H42" t="s">
        <v>1088</v>
      </c>
      <c r="I42" t="s">
        <v>1089</v>
      </c>
      <c r="J42" s="3">
        <v>47.93</v>
      </c>
      <c r="K42" s="3">
        <v>344.74</v>
      </c>
      <c r="V42" s="3">
        <f t="shared" si="1"/>
        <v>6300591</v>
      </c>
      <c r="W42" s="3">
        <f>IF(A42&gt;0,IFERROR(VLOOKUP(C42,AthleteTable[],1,FALSE),0),0)</f>
        <v>0</v>
      </c>
      <c r="X42" s="3">
        <f t="shared" si="3"/>
        <v>0</v>
      </c>
      <c r="Y42" s="11">
        <f>IF(A42&gt;0,IF(W42&lt;&gt;0,IF(OR(codex512[[#This Row],[1]]&gt;Z41,Z41="1"),(Y41+1+codex512[[#This Row],[T]]),Y41+codex512[[#This Row],[T]]),Y41+codex512[[#This Row],[T]]),0)</f>
        <v>19</v>
      </c>
      <c r="Z42" s="3">
        <f t="shared" si="0"/>
        <v>41</v>
      </c>
    </row>
    <row r="43" spans="1:26" x14ac:dyDescent="0.25">
      <c r="A43">
        <v>42</v>
      </c>
      <c r="B43">
        <v>59</v>
      </c>
      <c r="C43">
        <v>104639</v>
      </c>
      <c r="D43" t="s">
        <v>236</v>
      </c>
      <c r="E43">
        <v>1998</v>
      </c>
      <c r="F43" t="s">
        <v>15</v>
      </c>
      <c r="G43" t="s">
        <v>439</v>
      </c>
      <c r="H43" t="s">
        <v>1090</v>
      </c>
      <c r="I43" t="s">
        <v>1091</v>
      </c>
      <c r="J43" s="3">
        <v>49</v>
      </c>
      <c r="K43" s="3">
        <v>351.83</v>
      </c>
      <c r="V43" s="3">
        <f t="shared" si="1"/>
        <v>104639</v>
      </c>
      <c r="W43" s="3">
        <f>IF(A43&gt;0,IFERROR(VLOOKUP(C43,AthleteTable[],1,FALSE),0),0)</f>
        <v>0</v>
      </c>
      <c r="X43" s="3">
        <f t="shared" si="3"/>
        <v>0</v>
      </c>
      <c r="Y43" s="11">
        <f>IF(A43&gt;0,IF(W43&lt;&gt;0,IF(OR(codex512[[#This Row],[1]]&gt;Z42,Z42="1"),(Y42+1+codex512[[#This Row],[T]]),Y42+codex512[[#This Row],[T]]),Y42+codex512[[#This Row],[T]]),0)</f>
        <v>19</v>
      </c>
      <c r="Z43" s="3">
        <f t="shared" si="0"/>
        <v>42</v>
      </c>
    </row>
    <row r="44" spans="1:26" x14ac:dyDescent="0.25">
      <c r="A44" t="s">
        <v>165</v>
      </c>
      <c r="V44" s="3">
        <f t="shared" si="1"/>
        <v>0</v>
      </c>
      <c r="W44" s="3">
        <f>IF(A44&gt;0,IFERROR(VLOOKUP(C44,AthleteTable[],1,FALSE),0),0)</f>
        <v>0</v>
      </c>
      <c r="X44" s="3">
        <f t="shared" si="3"/>
        <v>0</v>
      </c>
      <c r="Y44" s="11">
        <f>IF(A44&gt;0,IF(W44&lt;&gt;0,IF(OR(codex512[[#This Row],[1]]&gt;Z43,Z43="1"),(Y43+1+codex512[[#This Row],[T]]),Y43+codex512[[#This Row],[T]]),Y43+codex512[[#This Row],[T]]),0)</f>
        <v>19</v>
      </c>
      <c r="Z44" s="3" t="str">
        <f t="shared" si="0"/>
        <v>Disqualified 2nd run</v>
      </c>
    </row>
    <row r="45" spans="1:26" x14ac:dyDescent="0.25">
      <c r="V45" s="3">
        <f t="shared" si="1"/>
        <v>0</v>
      </c>
      <c r="W45" s="3">
        <f>IF(A45&gt;0,IFERROR(VLOOKUP(C45,AthleteTable[],1,FALSE),0),0)</f>
        <v>0</v>
      </c>
      <c r="X45" s="3">
        <f t="shared" si="3"/>
        <v>0</v>
      </c>
      <c r="Y45" s="11">
        <f>IF(A45&gt;0,IF(W45&lt;&gt;0,IF(OR(codex512[[#This Row],[1]]&gt;Z44,Z44="1"),(Y44+1+codex512[[#This Row],[T]]),Y44+codex512[[#This Row],[T]]),Y44+codex512[[#This Row],[T]]),0)</f>
        <v>0</v>
      </c>
      <c r="Z45" s="3">
        <f t="shared" si="0"/>
        <v>0</v>
      </c>
    </row>
    <row r="46" spans="1:26" x14ac:dyDescent="0.25">
      <c r="B46">
        <v>70</v>
      </c>
      <c r="C46">
        <v>104585</v>
      </c>
      <c r="D46" t="s">
        <v>109</v>
      </c>
      <c r="E46">
        <v>1998</v>
      </c>
      <c r="F46" t="s">
        <v>15</v>
      </c>
      <c r="V46" s="3">
        <f t="shared" si="1"/>
        <v>104585</v>
      </c>
      <c r="W46" s="3">
        <f>IF(A46&gt;0,IFERROR(VLOOKUP(C46,AthleteTable[],1,FALSE),0),0)</f>
        <v>0</v>
      </c>
      <c r="X46" s="3">
        <f t="shared" si="3"/>
        <v>0</v>
      </c>
      <c r="Y46" s="11">
        <f>IF(A46&gt;0,IF(W46&lt;&gt;0,IF(OR(codex512[[#This Row],[1]]&gt;Z45,Z45="1"),(Y45+1+codex512[[#This Row],[T]]),Y45+codex512[[#This Row],[T]]),Y45+codex512[[#This Row],[T]]),0)</f>
        <v>0</v>
      </c>
      <c r="Z46" s="3">
        <f t="shared" si="0"/>
        <v>0</v>
      </c>
    </row>
    <row r="47" spans="1:26" x14ac:dyDescent="0.25">
      <c r="B47">
        <v>57</v>
      </c>
      <c r="C47">
        <v>6300593</v>
      </c>
      <c r="D47" t="s">
        <v>239</v>
      </c>
      <c r="E47">
        <v>1998</v>
      </c>
      <c r="F47" t="s">
        <v>240</v>
      </c>
      <c r="V47" s="3">
        <f t="shared" si="1"/>
        <v>6300593</v>
      </c>
      <c r="W47" s="3">
        <f>IF(A47&gt;0,IFERROR(VLOOKUP(C47,AthleteTable[],1,FALSE),0),0)</f>
        <v>0</v>
      </c>
      <c r="X47" s="3">
        <f t="shared" si="3"/>
        <v>0</v>
      </c>
      <c r="Y47" s="11">
        <f>IF(A47&gt;0,IF(W47&lt;&gt;0,IF(OR(codex512[[#This Row],[1]]&gt;Z46,Z46="1"),(Y46+1+codex512[[#This Row],[T]]),Y46+codex512[[#This Row],[T]]),Y46+codex512[[#This Row],[T]]),0)</f>
        <v>0</v>
      </c>
      <c r="Z47" s="3">
        <f t="shared" si="0"/>
        <v>0</v>
      </c>
    </row>
    <row r="48" spans="1:26" x14ac:dyDescent="0.25">
      <c r="A48" t="s">
        <v>105</v>
      </c>
      <c r="V48" s="3">
        <f t="shared" si="1"/>
        <v>0</v>
      </c>
      <c r="W48" s="3">
        <f>IF(A48&gt;0,IFERROR(VLOOKUP(C48,AthleteTable[],1,FALSE),0),0)</f>
        <v>0</v>
      </c>
      <c r="X48" s="3">
        <f t="shared" si="3"/>
        <v>0</v>
      </c>
      <c r="Y48" s="11">
        <f>IF(A48&gt;0,IF(W48&lt;&gt;0,IF(OR(codex512[[#This Row],[1]]&gt;Z47,Z47="1"),(Y47+1+codex512[[#This Row],[T]]),Y47+codex512[[#This Row],[T]]),Y47+codex512[[#This Row],[T]]),0)</f>
        <v>0</v>
      </c>
      <c r="Z48" s="3" t="str">
        <f t="shared" si="0"/>
        <v>Disqualified 1st run</v>
      </c>
    </row>
    <row r="49" spans="1:26" x14ac:dyDescent="0.25">
      <c r="V49" s="3">
        <f t="shared" si="1"/>
        <v>0</v>
      </c>
      <c r="W49" s="3">
        <f>IF(A49&gt;0,IFERROR(VLOOKUP(C49,AthleteTable[],1,FALSE),0),0)</f>
        <v>0</v>
      </c>
      <c r="X49" s="3">
        <f t="shared" si="3"/>
        <v>0</v>
      </c>
      <c r="Y49" s="11">
        <f>IF(A49&gt;0,IF(W49&lt;&gt;0,IF(OR(codex512[[#This Row],[1]]&gt;Z48,Z48="1"),(Y48+1+codex512[[#This Row],[T]]),Y48+codex512[[#This Row],[T]]),Y48+codex512[[#This Row],[T]]),0)</f>
        <v>0</v>
      </c>
      <c r="Z49" s="3">
        <f t="shared" si="0"/>
        <v>0</v>
      </c>
    </row>
    <row r="50" spans="1:26" x14ac:dyDescent="0.25">
      <c r="B50">
        <v>51</v>
      </c>
      <c r="C50">
        <v>104596</v>
      </c>
      <c r="D50" t="s">
        <v>81</v>
      </c>
      <c r="E50">
        <v>1998</v>
      </c>
      <c r="F50" t="s">
        <v>15</v>
      </c>
      <c r="V50" s="3">
        <f t="shared" si="1"/>
        <v>104596</v>
      </c>
      <c r="W50" s="3">
        <f>IF(A50&gt;0,IFERROR(VLOOKUP(C50,AthleteTable[],1,FALSE),0),0)</f>
        <v>0</v>
      </c>
      <c r="X50" s="3">
        <f t="shared" si="3"/>
        <v>0</v>
      </c>
      <c r="Y50" s="11">
        <f>IF(A50&gt;0,IF(W50&lt;&gt;0,IF(OR(codex512[[#This Row],[1]]&gt;Z49,Z49="1"),(Y49+1+codex512[[#This Row],[T]]),Y49+codex512[[#This Row],[T]]),Y49+codex512[[#This Row],[T]]),0)</f>
        <v>0</v>
      </c>
      <c r="Z50" s="3">
        <f t="shared" si="0"/>
        <v>0</v>
      </c>
    </row>
    <row r="51" spans="1:26" x14ac:dyDescent="0.25">
      <c r="B51">
        <v>25</v>
      </c>
      <c r="C51">
        <v>104421</v>
      </c>
      <c r="D51" t="s">
        <v>121</v>
      </c>
      <c r="E51">
        <v>1996</v>
      </c>
      <c r="F51" t="s">
        <v>15</v>
      </c>
      <c r="V51" s="3">
        <f t="shared" si="1"/>
        <v>104421</v>
      </c>
      <c r="W51" s="3">
        <f>IF(A51&gt;0,IFERROR(VLOOKUP(C51,AthleteTable[],1,FALSE),0),0)</f>
        <v>0</v>
      </c>
      <c r="X51" s="3">
        <f t="shared" si="3"/>
        <v>0</v>
      </c>
      <c r="Y51" s="11">
        <f>IF(A51&gt;0,IF(W51&lt;&gt;0,IF(OR(codex512[[#This Row],[1]]&gt;Z50,Z50="1"),(Y50+1+codex512[[#This Row],[T]]),Y50+codex512[[#This Row],[T]]),Y50+codex512[[#This Row],[T]]),0)</f>
        <v>0</v>
      </c>
      <c r="Z51" s="3">
        <f t="shared" si="0"/>
        <v>0</v>
      </c>
    </row>
    <row r="52" spans="1:26" x14ac:dyDescent="0.25">
      <c r="A52" t="s">
        <v>250</v>
      </c>
      <c r="V52" s="3">
        <f t="shared" si="1"/>
        <v>0</v>
      </c>
      <c r="W52" s="3">
        <f>IF(A52&gt;0,IFERROR(VLOOKUP(C52,AthleteTable[],1,FALSE),0),0)</f>
        <v>0</v>
      </c>
      <c r="X52" s="3">
        <f t="shared" si="3"/>
        <v>0</v>
      </c>
      <c r="Y52" s="11">
        <f>IF(A52&gt;0,IF(W52&lt;&gt;0,IF(OR(codex512[[#This Row],[1]]&gt;Z51,Z51="1"),(Y51+1+codex512[[#This Row],[T]]),Y51+codex512[[#This Row],[T]]),Y51+codex512[[#This Row],[T]]),0)</f>
        <v>0</v>
      </c>
      <c r="Z52" s="3" t="str">
        <f t="shared" si="0"/>
        <v>Did not start 2nd run</v>
      </c>
    </row>
    <row r="53" spans="1:26" x14ac:dyDescent="0.25">
      <c r="V53" s="3">
        <f t="shared" si="1"/>
        <v>0</v>
      </c>
      <c r="W53" s="3">
        <f>IF(A53&gt;0,IFERROR(VLOOKUP(C53,AthleteTable[],1,FALSE),0),0)</f>
        <v>0</v>
      </c>
      <c r="X53" s="3">
        <f t="shared" si="3"/>
        <v>0</v>
      </c>
      <c r="Y53" s="11">
        <f>IF(A53&gt;0,IF(W53&lt;&gt;0,IF(OR(codex512[[#This Row],[1]]&gt;Z52,Z52="1"),(Y52+1+codex512[[#This Row],[T]]),Y52+codex512[[#This Row],[T]]),Y52+codex512[[#This Row],[T]]),0)</f>
        <v>0</v>
      </c>
      <c r="Z53" s="3">
        <f t="shared" si="0"/>
        <v>0</v>
      </c>
    </row>
    <row r="54" spans="1:26" x14ac:dyDescent="0.25">
      <c r="B54">
        <v>42</v>
      </c>
      <c r="C54">
        <v>104546</v>
      </c>
      <c r="D54" t="s">
        <v>286</v>
      </c>
      <c r="E54">
        <v>1997</v>
      </c>
      <c r="F54" t="s">
        <v>15</v>
      </c>
      <c r="V54" s="3">
        <f t="shared" si="1"/>
        <v>104546</v>
      </c>
      <c r="W54" s="3">
        <f>IF(A54&gt;0,IFERROR(VLOOKUP(C54,AthleteTable[],1,FALSE),0),0)</f>
        <v>0</v>
      </c>
      <c r="X54" s="3">
        <f t="shared" si="3"/>
        <v>0</v>
      </c>
      <c r="Y54" s="11">
        <f>IF(A54&gt;0,IF(W54&lt;&gt;0,IF(OR(codex512[[#This Row],[1]]&gt;Z53,Z53="1"),(Y53+1+codex512[[#This Row],[T]]),Y53+codex512[[#This Row],[T]]),Y53+codex512[[#This Row],[T]]),0)</f>
        <v>0</v>
      </c>
      <c r="Z54" s="3">
        <f t="shared" si="0"/>
        <v>0</v>
      </c>
    </row>
    <row r="55" spans="1:26" x14ac:dyDescent="0.25">
      <c r="A55" t="s">
        <v>253</v>
      </c>
      <c r="V55" s="3">
        <f t="shared" si="1"/>
        <v>0</v>
      </c>
      <c r="W55" s="3">
        <f>IF(A55&gt;0,IFERROR(VLOOKUP(C55,AthleteTable[],1,FALSE),0),0)</f>
        <v>0</v>
      </c>
      <c r="X55" s="3">
        <f t="shared" si="3"/>
        <v>0</v>
      </c>
      <c r="Y55" s="11">
        <f>IF(A55&gt;0,IF(W55&lt;&gt;0,IF(OR(codex512[[#This Row],[1]]&gt;Z54,Z54="1"),(Y54+1+codex512[[#This Row],[T]]),Y54+codex512[[#This Row],[T]]),Y54+codex512[[#This Row],[T]]),0)</f>
        <v>0</v>
      </c>
      <c r="Z55" s="3" t="str">
        <f t="shared" si="0"/>
        <v>Did not start 1st run</v>
      </c>
    </row>
    <row r="56" spans="1:26" x14ac:dyDescent="0.25">
      <c r="V56" s="3">
        <f t="shared" si="1"/>
        <v>0</v>
      </c>
      <c r="W56" s="3">
        <f>IF(A56&gt;0,IFERROR(VLOOKUP(C56,AthleteTable[],1,FALSE),0),0)</f>
        <v>0</v>
      </c>
      <c r="X56" s="3">
        <f t="shared" si="3"/>
        <v>0</v>
      </c>
      <c r="Y56" s="11">
        <f>IF(A56&gt;0,IF(W56&lt;&gt;0,IF(OR(codex512[[#This Row],[1]]&gt;Z55,Z55="1"),(Y55+1+codex512[[#This Row],[T]]),Y55+codex512[[#This Row],[T]]),Y55+codex512[[#This Row],[T]]),0)</f>
        <v>0</v>
      </c>
      <c r="Z56" s="3">
        <f t="shared" si="0"/>
        <v>0</v>
      </c>
    </row>
    <row r="57" spans="1:26" x14ac:dyDescent="0.25">
      <c r="B57">
        <v>79</v>
      </c>
      <c r="C57">
        <v>750107</v>
      </c>
      <c r="D57" t="s">
        <v>76</v>
      </c>
      <c r="E57">
        <v>1998</v>
      </c>
      <c r="F57" t="s">
        <v>77</v>
      </c>
      <c r="V57" s="3">
        <f t="shared" si="1"/>
        <v>750107</v>
      </c>
      <c r="W57" s="3">
        <f>IF(A57&gt;0,IFERROR(VLOOKUP(C57,AthleteTable[],1,FALSE),0),0)</f>
        <v>0</v>
      </c>
      <c r="X57" s="3">
        <f t="shared" si="3"/>
        <v>0</v>
      </c>
      <c r="Y57" s="11">
        <f>IF(A57&gt;0,IF(W57&lt;&gt;0,IF(OR(codex512[[#This Row],[1]]&gt;Z56,Z56="1"),(Y56+1+codex512[[#This Row],[T]]),Y56+codex512[[#This Row],[T]]),Y56+codex512[[#This Row],[T]]),0)</f>
        <v>0</v>
      </c>
      <c r="Z57" s="3">
        <f t="shared" si="0"/>
        <v>0</v>
      </c>
    </row>
    <row r="58" spans="1:26" x14ac:dyDescent="0.25">
      <c r="B58">
        <v>69</v>
      </c>
      <c r="C58">
        <v>104589</v>
      </c>
      <c r="D58" t="s">
        <v>91</v>
      </c>
      <c r="E58">
        <v>1998</v>
      </c>
      <c r="F58" t="s">
        <v>15</v>
      </c>
      <c r="V58" s="3">
        <f t="shared" si="1"/>
        <v>104589</v>
      </c>
      <c r="W58" s="3">
        <f>IF(A58&gt;0,IFERROR(VLOOKUP(C58,AthleteTable[],1,FALSE),0),0)</f>
        <v>0</v>
      </c>
      <c r="X58" s="3">
        <f t="shared" si="3"/>
        <v>0</v>
      </c>
      <c r="Y58" s="11">
        <f>IF(A58&gt;0,IF(W58&lt;&gt;0,IF(OR(codex512[[#This Row],[1]]&gt;Z57,Z57="1"),(Y57+1+codex512[[#This Row],[T]]),Y57+codex512[[#This Row],[T]]),Y57+codex512[[#This Row],[T]]),0)</f>
        <v>0</v>
      </c>
      <c r="Z58" s="3">
        <f t="shared" si="0"/>
        <v>0</v>
      </c>
    </row>
    <row r="59" spans="1:26" x14ac:dyDescent="0.25">
      <c r="B59">
        <v>41</v>
      </c>
      <c r="C59">
        <v>104465</v>
      </c>
      <c r="D59" t="s">
        <v>87</v>
      </c>
      <c r="E59">
        <v>1997</v>
      </c>
      <c r="F59" t="s">
        <v>15</v>
      </c>
      <c r="V59" s="3">
        <f t="shared" si="1"/>
        <v>104465</v>
      </c>
      <c r="W59" s="3">
        <f>IF(A59&gt;0,IFERROR(VLOOKUP(C59,AthleteTable[],1,FALSE),0),0)</f>
        <v>0</v>
      </c>
      <c r="X59" s="3">
        <f t="shared" si="3"/>
        <v>0</v>
      </c>
      <c r="Y59" s="11">
        <f>IF(A59&gt;0,IF(W59&lt;&gt;0,IF(OR(codex512[[#This Row],[1]]&gt;Z58,Z58="1"),(Y58+1+codex512[[#This Row],[T]]),Y58+codex512[[#This Row],[T]]),Y58+codex512[[#This Row],[T]]),0)</f>
        <v>0</v>
      </c>
      <c r="Z59" s="3">
        <f t="shared" si="0"/>
        <v>0</v>
      </c>
    </row>
    <row r="60" spans="1:26" x14ac:dyDescent="0.25">
      <c r="B60">
        <v>39</v>
      </c>
      <c r="C60">
        <v>104454</v>
      </c>
      <c r="D60" t="s">
        <v>89</v>
      </c>
      <c r="E60">
        <v>1996</v>
      </c>
      <c r="F60" t="s">
        <v>15</v>
      </c>
      <c r="V60" s="3">
        <f t="shared" si="1"/>
        <v>104454</v>
      </c>
      <c r="W60" s="3">
        <f>IF(A60&gt;0,IFERROR(VLOOKUP(C60,AthleteTable[],1,FALSE),0),0)</f>
        <v>0</v>
      </c>
      <c r="X60" s="3">
        <f t="shared" si="3"/>
        <v>0</v>
      </c>
      <c r="Y60" s="11">
        <f>IF(A60&gt;0,IF(W60&lt;&gt;0,IF(OR(codex512[[#This Row],[1]]&gt;Z59,Z59="1"),(Y59+1+codex512[[#This Row],[T]]),Y59+codex512[[#This Row],[T]]),Y59+codex512[[#This Row],[T]]),0)</f>
        <v>0</v>
      </c>
      <c r="Z60" s="3">
        <f t="shared" si="0"/>
        <v>0</v>
      </c>
    </row>
    <row r="61" spans="1:26" x14ac:dyDescent="0.25">
      <c r="B61">
        <v>17</v>
      </c>
      <c r="C61">
        <v>302827</v>
      </c>
      <c r="D61" t="s">
        <v>1092</v>
      </c>
      <c r="E61">
        <v>1987</v>
      </c>
      <c r="F61" t="s">
        <v>240</v>
      </c>
      <c r="V61" s="3">
        <f t="shared" si="1"/>
        <v>302827</v>
      </c>
      <c r="W61" s="3">
        <f>IF(A61&gt;0,IFERROR(VLOOKUP(C61,AthleteTable[],1,FALSE),0),0)</f>
        <v>0</v>
      </c>
      <c r="X61" s="3">
        <f t="shared" si="3"/>
        <v>0</v>
      </c>
      <c r="Y61" s="11">
        <f>IF(A61&gt;0,IF(W61&lt;&gt;0,IF(OR(codex512[[#This Row],[1]]&gt;Z60,Z60="1"),(Y60+1+codex512[[#This Row],[T]]),Y60+codex512[[#This Row],[T]]),Y60+codex512[[#This Row],[T]]),0)</f>
        <v>0</v>
      </c>
      <c r="Z61" s="3">
        <f t="shared" si="0"/>
        <v>0</v>
      </c>
    </row>
    <row r="62" spans="1:26" x14ac:dyDescent="0.25">
      <c r="A62" t="s">
        <v>107</v>
      </c>
      <c r="V62" s="3">
        <f t="shared" si="1"/>
        <v>0</v>
      </c>
      <c r="W62" s="3">
        <f>IF(A62&gt;0,IFERROR(VLOOKUP(C62,AthleteTable[],1,FALSE),0),0)</f>
        <v>0</v>
      </c>
      <c r="X62" s="3">
        <f t="shared" si="3"/>
        <v>0</v>
      </c>
      <c r="Y62" s="11">
        <f>IF(A62&gt;0,IF(W62&lt;&gt;0,IF(OR(codex512[[#This Row],[1]]&gt;Z61,Z61="1"),(Y61+1+codex512[[#This Row],[T]]),Y61+codex512[[#This Row],[T]]),Y61+codex512[[#This Row],[T]]),0)</f>
        <v>0</v>
      </c>
      <c r="Z62" s="3" t="str">
        <f t="shared" si="0"/>
        <v>Did not finish 2nd run</v>
      </c>
    </row>
    <row r="63" spans="1:26" x14ac:dyDescent="0.25">
      <c r="V63" s="3">
        <f t="shared" si="1"/>
        <v>0</v>
      </c>
      <c r="W63" s="3">
        <f>IF(A63&gt;0,IFERROR(VLOOKUP(C63,AthleteTable[],1,FALSE),0),0)</f>
        <v>0</v>
      </c>
      <c r="X63" s="3">
        <f t="shared" si="3"/>
        <v>0</v>
      </c>
      <c r="Y63" s="11">
        <f>IF(A63&gt;0,IF(W63&lt;&gt;0,IF(OR(codex512[[#This Row],[1]]&gt;Z62,Z62="1"),(Y62+1+codex512[[#This Row],[T]]),Y62+codex512[[#This Row],[T]]),Y62+codex512[[#This Row],[T]]),0)</f>
        <v>0</v>
      </c>
      <c r="Z63" s="3">
        <f t="shared" si="0"/>
        <v>0</v>
      </c>
    </row>
    <row r="64" spans="1:26" x14ac:dyDescent="0.25">
      <c r="B64">
        <v>74</v>
      </c>
      <c r="C64">
        <v>104622</v>
      </c>
      <c r="D64" t="s">
        <v>1093</v>
      </c>
      <c r="E64">
        <v>1998</v>
      </c>
      <c r="F64" t="s">
        <v>15</v>
      </c>
      <c r="V64" s="3">
        <f t="shared" si="1"/>
        <v>104622</v>
      </c>
      <c r="W64" s="3">
        <f>IF(A64&gt;0,IFERROR(VLOOKUP(C64,AthleteTable[],1,FALSE),0),0)</f>
        <v>0</v>
      </c>
      <c r="X64" s="3">
        <f t="shared" si="3"/>
        <v>0</v>
      </c>
      <c r="Y64" s="11">
        <f>IF(A64&gt;0,IF(W64&lt;&gt;0,IF(OR(codex512[[#This Row],[1]]&gt;Z63,Z63="1"),(Y63+1+codex512[[#This Row],[T]]),Y63+codex512[[#This Row],[T]]),Y63+codex512[[#This Row],[T]]),0)</f>
        <v>0</v>
      </c>
      <c r="Z64" s="3">
        <f t="shared" si="0"/>
        <v>0</v>
      </c>
    </row>
    <row r="65" spans="1:26" x14ac:dyDescent="0.25">
      <c r="B65">
        <v>71</v>
      </c>
      <c r="C65">
        <v>104600</v>
      </c>
      <c r="D65" t="s">
        <v>1094</v>
      </c>
      <c r="E65">
        <v>1998</v>
      </c>
      <c r="F65" t="s">
        <v>15</v>
      </c>
      <c r="V65" s="3">
        <f t="shared" si="1"/>
        <v>104600</v>
      </c>
      <c r="W65" s="3">
        <f>IF(A65&gt;0,IFERROR(VLOOKUP(C65,AthleteTable[],1,FALSE),0),0)</f>
        <v>0</v>
      </c>
      <c r="X65" s="3">
        <f t="shared" si="3"/>
        <v>0</v>
      </c>
      <c r="Y65" s="11">
        <f>IF(A65&gt;0,IF(W65&lt;&gt;0,IF(OR(codex512[[#This Row],[1]]&gt;Z64,Z64="1"),(Y64+1+codex512[[#This Row],[T]]),Y64+codex512[[#This Row],[T]]),Y64+codex512[[#This Row],[T]]),0)</f>
        <v>0</v>
      </c>
      <c r="Z65" s="3">
        <f t="shared" si="0"/>
        <v>0</v>
      </c>
    </row>
    <row r="66" spans="1:26" x14ac:dyDescent="0.25">
      <c r="B66">
        <v>63</v>
      </c>
      <c r="C66">
        <v>104599</v>
      </c>
      <c r="D66" t="s">
        <v>57</v>
      </c>
      <c r="E66">
        <v>1998</v>
      </c>
      <c r="F66" t="s">
        <v>15</v>
      </c>
      <c r="V66" s="3">
        <f t="shared" si="1"/>
        <v>104599</v>
      </c>
      <c r="W66" s="3">
        <f>IF(A66&gt;0,IFERROR(VLOOKUP(C66,AthleteTable[],1,FALSE),0),0)</f>
        <v>0</v>
      </c>
      <c r="X66" s="3">
        <f t="shared" si="3"/>
        <v>0</v>
      </c>
      <c r="Y66" s="11">
        <f>IF(A66&gt;0,IF(W66&lt;&gt;0,IF(OR(codex512[[#This Row],[1]]&gt;Z65,Z65="1"),(Y65+1+codex512[[#This Row],[T]]),Y65+codex512[[#This Row],[T]]),Y65+codex512[[#This Row],[T]]),0)</f>
        <v>0</v>
      </c>
      <c r="Z66" s="3">
        <f t="shared" ref="Z66:Z90" si="4">IF(A66&gt;0,A66,0)</f>
        <v>0</v>
      </c>
    </row>
    <row r="67" spans="1:26" x14ac:dyDescent="0.25">
      <c r="B67">
        <v>56</v>
      </c>
      <c r="C67">
        <v>104586</v>
      </c>
      <c r="D67" t="s">
        <v>116</v>
      </c>
      <c r="E67">
        <v>1998</v>
      </c>
      <c r="F67" t="s">
        <v>15</v>
      </c>
      <c r="V67" s="3">
        <f t="shared" ref="V67:V92" si="5">C67</f>
        <v>104586</v>
      </c>
      <c r="W67" s="3">
        <f>IF(A67&gt;0,IFERROR(VLOOKUP(C67,AthleteTable[],1,FALSE),0),0)</f>
        <v>0</v>
      </c>
      <c r="X67" s="3">
        <f t="shared" si="3"/>
        <v>0</v>
      </c>
      <c r="Y67" s="11">
        <f>IF(A67&gt;0,IF(W67&lt;&gt;0,IF(OR(codex512[[#This Row],[1]]&gt;Z66,Z66="1"),(Y66+1+codex512[[#This Row],[T]]),Y66+codex512[[#This Row],[T]]),Y66+codex512[[#This Row],[T]]),0)</f>
        <v>0</v>
      </c>
      <c r="Z67" s="3">
        <f t="shared" si="4"/>
        <v>0</v>
      </c>
    </row>
    <row r="68" spans="1:26" x14ac:dyDescent="0.25">
      <c r="B68">
        <v>50</v>
      </c>
      <c r="C68">
        <v>104601</v>
      </c>
      <c r="D68" t="s">
        <v>117</v>
      </c>
      <c r="E68">
        <v>1998</v>
      </c>
      <c r="F68" t="s">
        <v>15</v>
      </c>
      <c r="V68" s="3">
        <f t="shared" si="5"/>
        <v>104601</v>
      </c>
      <c r="W68" s="3">
        <f>IF(A68&gt;0,IFERROR(VLOOKUP(C68,AthleteTable[],1,FALSE),0),0)</f>
        <v>0</v>
      </c>
      <c r="X68" s="3">
        <f t="shared" si="3"/>
        <v>0</v>
      </c>
      <c r="Y68" s="11">
        <f>IF(A68&gt;0,IF(W68&lt;&gt;0,IF(OR(codex512[[#This Row],[1]]&gt;Z67,Z67="1"),(Y67+1+codex512[[#This Row],[T]]),Y67+codex512[[#This Row],[T]]),Y67+codex512[[#This Row],[T]]),0)</f>
        <v>0</v>
      </c>
      <c r="Z68" s="3">
        <f t="shared" si="4"/>
        <v>0</v>
      </c>
    </row>
    <row r="69" spans="1:26" x14ac:dyDescent="0.25">
      <c r="B69">
        <v>49</v>
      </c>
      <c r="C69">
        <v>104461</v>
      </c>
      <c r="D69" t="s">
        <v>98</v>
      </c>
      <c r="E69">
        <v>1997</v>
      </c>
      <c r="F69" t="s">
        <v>15</v>
      </c>
      <c r="V69" s="3">
        <f t="shared" si="5"/>
        <v>104461</v>
      </c>
      <c r="W69" s="3">
        <f>IF(A69&gt;0,IFERROR(VLOOKUP(C69,AthleteTable[],1,FALSE),0),0)</f>
        <v>0</v>
      </c>
      <c r="X69" s="3">
        <f t="shared" si="3"/>
        <v>0</v>
      </c>
      <c r="Y69" s="11">
        <f>IF(A69&gt;0,IF(W69&lt;&gt;0,IF(OR(codex512[[#This Row],[1]]&gt;Z68,Z68="1"),(Y68+1+codex512[[#This Row],[T]]),Y68+codex512[[#This Row],[T]]),Y68+codex512[[#This Row],[T]]),0)</f>
        <v>0</v>
      </c>
      <c r="Z69" s="3">
        <f t="shared" si="4"/>
        <v>0</v>
      </c>
    </row>
    <row r="70" spans="1:26" x14ac:dyDescent="0.25">
      <c r="B70">
        <v>48</v>
      </c>
      <c r="C70">
        <v>104598</v>
      </c>
      <c r="D70" t="s">
        <v>85</v>
      </c>
      <c r="E70">
        <v>1998</v>
      </c>
      <c r="F70" t="s">
        <v>15</v>
      </c>
      <c r="V70" s="3">
        <f t="shared" si="5"/>
        <v>104598</v>
      </c>
      <c r="W70" s="3">
        <f>IF(A70&gt;0,IFERROR(VLOOKUP(C70,AthleteTable[],1,FALSE),0),0)</f>
        <v>0</v>
      </c>
      <c r="X70" s="3">
        <f t="shared" ref="X70:X133" si="6">IFERROR(IF(Z70&gt;0,IF(Z69=Z68,IF(W69&gt;0,IF(W68&gt;0,1,0),0),0),0),0)</f>
        <v>0</v>
      </c>
      <c r="Y70" s="11">
        <f>IF(A70&gt;0,IF(W70&lt;&gt;0,IF(OR(codex512[[#This Row],[1]]&gt;Z69,Z69="1"),(Y69+1+codex512[[#This Row],[T]]),Y69+codex512[[#This Row],[T]]),Y69+codex512[[#This Row],[T]]),0)</f>
        <v>0</v>
      </c>
      <c r="Z70" s="3">
        <f t="shared" si="4"/>
        <v>0</v>
      </c>
    </row>
    <row r="71" spans="1:26" x14ac:dyDescent="0.25">
      <c r="B71">
        <v>34</v>
      </c>
      <c r="C71">
        <v>104470</v>
      </c>
      <c r="D71" t="s">
        <v>72</v>
      </c>
      <c r="E71">
        <v>1997</v>
      </c>
      <c r="F71" t="s">
        <v>15</v>
      </c>
      <c r="V71" s="3">
        <f t="shared" si="5"/>
        <v>104470</v>
      </c>
      <c r="W71" s="3">
        <f>IF(A71&gt;0,IFERROR(VLOOKUP(C71,AthleteTable[],1,FALSE),0),0)</f>
        <v>0</v>
      </c>
      <c r="X71" s="3">
        <f t="shared" si="6"/>
        <v>0</v>
      </c>
      <c r="Y71" s="11">
        <f>IF(A71&gt;0,IF(W71&lt;&gt;0,IF(OR(codex512[[#This Row],[1]]&gt;Z70,Z70="1"),(Y70+1+codex512[[#This Row],[T]]),Y70+codex512[[#This Row],[T]]),Y70+codex512[[#This Row],[T]]),0)</f>
        <v>0</v>
      </c>
      <c r="Z71" s="3">
        <f t="shared" si="4"/>
        <v>0</v>
      </c>
    </row>
    <row r="72" spans="1:26" x14ac:dyDescent="0.25">
      <c r="B72">
        <v>27</v>
      </c>
      <c r="C72">
        <v>104532</v>
      </c>
      <c r="D72" t="s">
        <v>217</v>
      </c>
      <c r="E72">
        <v>1997</v>
      </c>
      <c r="F72" t="s">
        <v>15</v>
      </c>
      <c r="V72" s="3">
        <f t="shared" si="5"/>
        <v>104532</v>
      </c>
      <c r="W72" s="3">
        <f>IF(A72&gt;0,IFERROR(VLOOKUP(C72,AthleteTable[],1,FALSE),0),0)</f>
        <v>0</v>
      </c>
      <c r="X72" s="3">
        <f t="shared" si="6"/>
        <v>0</v>
      </c>
      <c r="Y72" s="11">
        <f>IF(A72&gt;0,IF(W72&lt;&gt;0,IF(OR(codex512[[#This Row],[1]]&gt;Z71,Z71="1"),(Y71+1+codex512[[#This Row],[T]]),Y71+codex512[[#This Row],[T]]),Y71+codex512[[#This Row],[T]]),0)</f>
        <v>0</v>
      </c>
      <c r="Z72" s="3">
        <f t="shared" si="4"/>
        <v>0</v>
      </c>
    </row>
    <row r="73" spans="1:26" x14ac:dyDescent="0.25">
      <c r="B73">
        <v>23</v>
      </c>
      <c r="C73">
        <v>104535</v>
      </c>
      <c r="D73" t="s">
        <v>266</v>
      </c>
      <c r="E73">
        <v>1997</v>
      </c>
      <c r="F73" t="s">
        <v>15</v>
      </c>
      <c r="V73" s="3">
        <f t="shared" si="5"/>
        <v>104535</v>
      </c>
      <c r="W73" s="3">
        <f>IF(A73&gt;0,IFERROR(VLOOKUP(C73,AthleteTable[],1,FALSE),0),0)</f>
        <v>0</v>
      </c>
      <c r="X73" s="3">
        <f t="shared" si="6"/>
        <v>0</v>
      </c>
      <c r="Y73" s="11">
        <f>IF(A73&gt;0,IF(W73&lt;&gt;0,IF(OR(codex512[[#This Row],[1]]&gt;Z72,Z72="1"),(Y72+1+codex512[[#This Row],[T]]),Y72+codex512[[#This Row],[T]]),Y72+codex512[[#This Row],[T]]),0)</f>
        <v>0</v>
      </c>
      <c r="Z73" s="3">
        <f t="shared" si="4"/>
        <v>0</v>
      </c>
    </row>
    <row r="74" spans="1:26" x14ac:dyDescent="0.25">
      <c r="B74">
        <v>20</v>
      </c>
      <c r="C74">
        <v>104282</v>
      </c>
      <c r="D74" t="s">
        <v>43</v>
      </c>
      <c r="E74">
        <v>1995</v>
      </c>
      <c r="F74" t="s">
        <v>15</v>
      </c>
      <c r="V74" s="3">
        <f t="shared" si="5"/>
        <v>104282</v>
      </c>
      <c r="W74" s="3">
        <f>IF(A74&gt;0,IFERROR(VLOOKUP(C74,AthleteTable[],1,FALSE),0),0)</f>
        <v>0</v>
      </c>
      <c r="X74" s="3">
        <f t="shared" si="6"/>
        <v>0</v>
      </c>
      <c r="Y74" s="11">
        <f>IF(A74&gt;0,IF(W74&lt;&gt;0,IF(OR(codex512[[#This Row],[1]]&gt;Z73,Z73="1"),(Y73+1+codex512[[#This Row],[T]]),Y73+codex512[[#This Row],[T]]),Y73+codex512[[#This Row],[T]]),0)</f>
        <v>0</v>
      </c>
      <c r="Z74" s="3">
        <f t="shared" si="4"/>
        <v>0</v>
      </c>
    </row>
    <row r="75" spans="1:26" x14ac:dyDescent="0.25">
      <c r="B75">
        <v>15</v>
      </c>
      <c r="C75">
        <v>104529</v>
      </c>
      <c r="D75" t="s">
        <v>126</v>
      </c>
      <c r="E75">
        <v>1997</v>
      </c>
      <c r="F75" t="s">
        <v>15</v>
      </c>
      <c r="V75" s="3">
        <f t="shared" si="5"/>
        <v>104529</v>
      </c>
      <c r="W75" s="3">
        <f>IF(A75&gt;0,IFERROR(VLOOKUP(C75,AthleteTable[],1,FALSE),0),0)</f>
        <v>0</v>
      </c>
      <c r="X75" s="3">
        <f t="shared" si="6"/>
        <v>0</v>
      </c>
      <c r="Y75" s="11">
        <f>IF(A75&gt;0,IF(W75&lt;&gt;0,IF(OR(codex512[[#This Row],[1]]&gt;Z74,Z74="1"),(Y74+1+codex512[[#This Row],[T]]),Y74+codex512[[#This Row],[T]]),Y74+codex512[[#This Row],[T]]),0)</f>
        <v>0</v>
      </c>
      <c r="Z75" s="3">
        <f t="shared" si="4"/>
        <v>0</v>
      </c>
    </row>
    <row r="76" spans="1:26" x14ac:dyDescent="0.25">
      <c r="B76">
        <v>10</v>
      </c>
      <c r="C76">
        <v>104537</v>
      </c>
      <c r="D76" t="s">
        <v>106</v>
      </c>
      <c r="E76">
        <v>1997</v>
      </c>
      <c r="F76" t="s">
        <v>15</v>
      </c>
      <c r="V76" s="3">
        <f t="shared" si="5"/>
        <v>104537</v>
      </c>
      <c r="W76" s="3">
        <f>IF(A76&gt;0,IFERROR(VLOOKUP(C76,AthleteTable[],1,FALSE),0),0)</f>
        <v>0</v>
      </c>
      <c r="X76" s="3">
        <f t="shared" si="6"/>
        <v>0</v>
      </c>
      <c r="Y76" s="11">
        <f>IF(A76&gt;0,IF(W76&lt;&gt;0,IF(OR(codex512[[#This Row],[1]]&gt;Z75,Z75="1"),(Y75+1+codex512[[#This Row],[T]]),Y75+codex512[[#This Row],[T]]),Y75+codex512[[#This Row],[T]]),0)</f>
        <v>0</v>
      </c>
      <c r="Z76" s="3">
        <f t="shared" si="4"/>
        <v>0</v>
      </c>
    </row>
    <row r="77" spans="1:26" x14ac:dyDescent="0.25">
      <c r="B77">
        <v>8</v>
      </c>
      <c r="C77">
        <v>104026</v>
      </c>
      <c r="D77" t="s">
        <v>255</v>
      </c>
      <c r="E77">
        <v>1993</v>
      </c>
      <c r="F77" t="s">
        <v>15</v>
      </c>
      <c r="V77" s="3">
        <f t="shared" si="5"/>
        <v>104026</v>
      </c>
      <c r="W77" s="3">
        <f>IF(A77&gt;0,IFERROR(VLOOKUP(C77,AthleteTable[],1,FALSE),0),0)</f>
        <v>0</v>
      </c>
      <c r="X77" s="3">
        <f t="shared" si="6"/>
        <v>0</v>
      </c>
      <c r="Y77" s="11">
        <f>IF(A77&gt;0,IF(W77&lt;&gt;0,IF(OR(codex512[[#This Row],[1]]&gt;Z76,Z76="1"),(Y76+1+codex512[[#This Row],[T]]),Y76+codex512[[#This Row],[T]]),Y76+codex512[[#This Row],[T]]),0)</f>
        <v>0</v>
      </c>
      <c r="Z77" s="3">
        <f t="shared" si="4"/>
        <v>0</v>
      </c>
    </row>
    <row r="78" spans="1:26" x14ac:dyDescent="0.25">
      <c r="B78">
        <v>5</v>
      </c>
      <c r="C78">
        <v>103942</v>
      </c>
      <c r="D78" t="s">
        <v>114</v>
      </c>
      <c r="E78">
        <v>1993</v>
      </c>
      <c r="F78" t="s">
        <v>15</v>
      </c>
      <c r="V78" s="3">
        <f t="shared" si="5"/>
        <v>103942</v>
      </c>
      <c r="W78" s="3">
        <f>IF(A78&gt;0,IFERROR(VLOOKUP(C78,AthleteTable[],1,FALSE),0),0)</f>
        <v>0</v>
      </c>
      <c r="X78" s="3">
        <f t="shared" si="6"/>
        <v>0</v>
      </c>
      <c r="Y78" s="11">
        <f>IF(A78&gt;0,IF(W78&lt;&gt;0,IF(OR(codex512[[#This Row],[1]]&gt;Z77,Z77="1"),(Y77+1+codex512[[#This Row],[T]]),Y77+codex512[[#This Row],[T]]),Y77+codex512[[#This Row],[T]]),0)</f>
        <v>0</v>
      </c>
      <c r="Z78" s="3">
        <f t="shared" si="4"/>
        <v>0</v>
      </c>
    </row>
    <row r="79" spans="1:26" x14ac:dyDescent="0.25">
      <c r="A79" t="s">
        <v>115</v>
      </c>
      <c r="V79" s="3">
        <f t="shared" si="5"/>
        <v>0</v>
      </c>
      <c r="W79" s="3">
        <f>IF(A79&gt;0,IFERROR(VLOOKUP(C79,AthleteTable[],1,FALSE),0),0)</f>
        <v>0</v>
      </c>
      <c r="X79" s="3">
        <f t="shared" si="6"/>
        <v>0</v>
      </c>
      <c r="Y79" s="11">
        <f>IF(A79&gt;0,IF(W79&lt;&gt;0,IF(OR(codex512[[#This Row],[1]]&gt;Z78,Z78="1"),(Y78+1+codex512[[#This Row],[T]]),Y78+codex512[[#This Row],[T]]),Y78+codex512[[#This Row],[T]]),0)</f>
        <v>0</v>
      </c>
      <c r="Z79" s="3" t="str">
        <f t="shared" si="4"/>
        <v>Did not finish 1st run</v>
      </c>
    </row>
    <row r="80" spans="1:26" x14ac:dyDescent="0.25">
      <c r="V80" s="3">
        <f t="shared" si="5"/>
        <v>0</v>
      </c>
      <c r="W80" s="3">
        <f>IF(A80&gt;0,IFERROR(VLOOKUP(C80,AthleteTable[],1,FALSE),0),0)</f>
        <v>0</v>
      </c>
      <c r="X80" s="3">
        <f t="shared" si="6"/>
        <v>0</v>
      </c>
      <c r="Y80" s="11">
        <f>IF(A80&gt;0,IF(W80&lt;&gt;0,IF(OR(codex512[[#This Row],[1]]&gt;Z79,Z79="1"),(Y79+1+codex512[[#This Row],[T]]),Y79+codex512[[#This Row],[T]]),Y79+codex512[[#This Row],[T]]),0)</f>
        <v>0</v>
      </c>
      <c r="Z80" s="3">
        <f t="shared" si="4"/>
        <v>0</v>
      </c>
    </row>
    <row r="81" spans="1:26" x14ac:dyDescent="0.25">
      <c r="B81">
        <v>78</v>
      </c>
      <c r="C81">
        <v>202905</v>
      </c>
      <c r="D81" t="s">
        <v>1095</v>
      </c>
      <c r="E81">
        <v>1998</v>
      </c>
      <c r="F81" t="s">
        <v>1096</v>
      </c>
      <c r="V81" s="3">
        <f t="shared" si="5"/>
        <v>202905</v>
      </c>
      <c r="W81" s="3">
        <f>IF(A81&gt;0,IFERROR(VLOOKUP(C81,AthleteTable[],1,FALSE),0),0)</f>
        <v>0</v>
      </c>
      <c r="X81" s="3">
        <f t="shared" si="6"/>
        <v>0</v>
      </c>
      <c r="Y81" s="11">
        <f>IF(A81&gt;0,IF(W81&lt;&gt;0,IF(OR(codex512[[#This Row],[1]]&gt;Z80,Z80="1"),(Y80+1+codex512[[#This Row],[T]]),Y80+codex512[[#This Row],[T]]),Y80+codex512[[#This Row],[T]]),0)</f>
        <v>0</v>
      </c>
      <c r="Z81" s="3">
        <f t="shared" si="4"/>
        <v>0</v>
      </c>
    </row>
    <row r="82" spans="1:26" x14ac:dyDescent="0.25">
      <c r="B82">
        <v>76</v>
      </c>
      <c r="C82">
        <v>104592</v>
      </c>
      <c r="D82" t="s">
        <v>119</v>
      </c>
      <c r="E82">
        <v>1998</v>
      </c>
      <c r="F82" t="s">
        <v>15</v>
      </c>
      <c r="V82" s="3">
        <f t="shared" si="5"/>
        <v>104592</v>
      </c>
      <c r="W82" s="3">
        <f>IF(A82&gt;0,IFERROR(VLOOKUP(C82,AthleteTable[],1,FALSE),0),0)</f>
        <v>0</v>
      </c>
      <c r="X82" s="3">
        <f t="shared" si="6"/>
        <v>0</v>
      </c>
      <c r="Y82" s="11">
        <f>IF(A82&gt;0,IF(W82&lt;&gt;0,IF(OR(codex512[[#This Row],[1]]&gt;Z81,Z81="1"),(Y81+1+codex512[[#This Row],[T]]),Y81+codex512[[#This Row],[T]]),Y81+codex512[[#This Row],[T]]),0)</f>
        <v>0</v>
      </c>
      <c r="Z82" s="3">
        <f t="shared" si="4"/>
        <v>0</v>
      </c>
    </row>
    <row r="83" spans="1:26" x14ac:dyDescent="0.25">
      <c r="B83">
        <v>72</v>
      </c>
      <c r="C83">
        <v>104594</v>
      </c>
      <c r="D83" t="s">
        <v>83</v>
      </c>
      <c r="E83">
        <v>1998</v>
      </c>
      <c r="F83" t="s">
        <v>15</v>
      </c>
      <c r="V83" s="3">
        <f t="shared" si="5"/>
        <v>104594</v>
      </c>
      <c r="W83" s="3">
        <f>IF(A83&gt;0,IFERROR(VLOOKUP(C83,AthleteTable[],1,FALSE),0),0)</f>
        <v>0</v>
      </c>
      <c r="X83" s="3">
        <f t="shared" si="6"/>
        <v>0</v>
      </c>
      <c r="Y83" s="11">
        <f>IF(A83&gt;0,IF(W83&lt;&gt;0,IF(OR(codex512[[#This Row],[1]]&gt;Z82,Z82="1"),(Y82+1+codex512[[#This Row],[T]]),Y82+codex512[[#This Row],[T]]),Y82+codex512[[#This Row],[T]]),0)</f>
        <v>0</v>
      </c>
      <c r="Z83" s="3">
        <f t="shared" si="4"/>
        <v>0</v>
      </c>
    </row>
    <row r="84" spans="1:26" x14ac:dyDescent="0.25">
      <c r="B84">
        <v>65</v>
      </c>
      <c r="C84">
        <v>104583</v>
      </c>
      <c r="D84" t="s">
        <v>101</v>
      </c>
      <c r="E84">
        <v>1998</v>
      </c>
      <c r="F84" t="s">
        <v>15</v>
      </c>
      <c r="V84" s="3">
        <f t="shared" si="5"/>
        <v>104583</v>
      </c>
      <c r="W84" s="3">
        <f>IF(A84&gt;0,IFERROR(VLOOKUP(C84,AthleteTable[],1,FALSE),0),0)</f>
        <v>0</v>
      </c>
      <c r="X84" s="3">
        <f t="shared" si="6"/>
        <v>0</v>
      </c>
      <c r="Y84" s="11">
        <f>IF(A84&gt;0,IF(W84&lt;&gt;0,IF(OR(codex512[[#This Row],[1]]&gt;Z83,Z83="1"),(Y83+1+codex512[[#This Row],[T]]),Y83+codex512[[#This Row],[T]]),Y83+codex512[[#This Row],[T]]),0)</f>
        <v>0</v>
      </c>
      <c r="Z84" s="3">
        <f t="shared" si="4"/>
        <v>0</v>
      </c>
    </row>
    <row r="85" spans="1:26" x14ac:dyDescent="0.25">
      <c r="B85">
        <v>64</v>
      </c>
      <c r="C85">
        <v>104621</v>
      </c>
      <c r="D85" t="s">
        <v>280</v>
      </c>
      <c r="E85">
        <v>1998</v>
      </c>
      <c r="F85" t="s">
        <v>15</v>
      </c>
      <c r="V85" s="3">
        <f t="shared" si="5"/>
        <v>104621</v>
      </c>
      <c r="W85" s="3">
        <f>IF(A85&gt;0,IFERROR(VLOOKUP(C85,AthleteTable[],1,FALSE),0),0)</f>
        <v>0</v>
      </c>
      <c r="X85" s="3">
        <f t="shared" si="6"/>
        <v>0</v>
      </c>
      <c r="Y85" s="11">
        <f>IF(A85&gt;0,IF(W85&lt;&gt;0,IF(OR(codex512[[#This Row],[1]]&gt;Z84,Z84="1"),(Y84+1+codex512[[#This Row],[T]]),Y84+codex512[[#This Row],[T]]),Y84+codex512[[#This Row],[T]]),0)</f>
        <v>0</v>
      </c>
      <c r="Z85" s="3">
        <f t="shared" si="4"/>
        <v>0</v>
      </c>
    </row>
    <row r="86" spans="1:26" x14ac:dyDescent="0.25">
      <c r="B86">
        <v>61</v>
      </c>
      <c r="C86">
        <v>104522</v>
      </c>
      <c r="D86" t="s">
        <v>261</v>
      </c>
      <c r="E86">
        <v>1997</v>
      </c>
      <c r="F86" t="s">
        <v>15</v>
      </c>
      <c r="V86" s="3">
        <f t="shared" si="5"/>
        <v>104522</v>
      </c>
      <c r="W86" s="3">
        <f>IF(A86&gt;0,IFERROR(VLOOKUP(C86,AthleteTable[],1,FALSE),0),0)</f>
        <v>0</v>
      </c>
      <c r="X86" s="3">
        <f t="shared" si="6"/>
        <v>0</v>
      </c>
      <c r="Y86" s="11">
        <f>IF(A86&gt;0,IF(W86&lt;&gt;0,IF(OR(codex512[[#This Row],[1]]&gt;Z85,Z85="1"),(Y85+1+codex512[[#This Row],[T]]),Y85+codex512[[#This Row],[T]]),Y85+codex512[[#This Row],[T]]),0)</f>
        <v>0</v>
      </c>
      <c r="Z86" s="3">
        <f t="shared" si="4"/>
        <v>0</v>
      </c>
    </row>
    <row r="87" spans="1:26" x14ac:dyDescent="0.25">
      <c r="B87">
        <v>47</v>
      </c>
      <c r="C87">
        <v>104466</v>
      </c>
      <c r="D87" t="s">
        <v>120</v>
      </c>
      <c r="E87">
        <v>1997</v>
      </c>
      <c r="F87" t="s">
        <v>15</v>
      </c>
      <c r="V87" s="3">
        <f t="shared" si="5"/>
        <v>104466</v>
      </c>
      <c r="W87" s="3">
        <f>IF(A87&gt;0,IFERROR(VLOOKUP(C87,AthleteTable[],1,FALSE),0),0)</f>
        <v>0</v>
      </c>
      <c r="X87" s="3">
        <f t="shared" si="6"/>
        <v>0</v>
      </c>
      <c r="Y87" s="11">
        <f>IF(A87&gt;0,IF(W87&lt;&gt;0,IF(OR(codex512[[#This Row],[1]]&gt;Z86,Z86="1"),(Y86+1+codex512[[#This Row],[T]]),Y86+codex512[[#This Row],[T]]),Y86+codex512[[#This Row],[T]]),0)</f>
        <v>0</v>
      </c>
      <c r="Z87" s="3">
        <f t="shared" si="4"/>
        <v>0</v>
      </c>
    </row>
    <row r="88" spans="1:26" x14ac:dyDescent="0.25">
      <c r="B88">
        <v>44</v>
      </c>
      <c r="C88">
        <v>104474</v>
      </c>
      <c r="D88" t="s">
        <v>122</v>
      </c>
      <c r="E88">
        <v>1997</v>
      </c>
      <c r="F88" t="s">
        <v>15</v>
      </c>
      <c r="V88" s="3">
        <f t="shared" si="5"/>
        <v>104474</v>
      </c>
      <c r="W88" s="3">
        <f>IF(A88&gt;0,IFERROR(VLOOKUP(C88,AthleteTable[],1,FALSE),0),0)</f>
        <v>0</v>
      </c>
      <c r="X88" s="3">
        <f t="shared" si="6"/>
        <v>0</v>
      </c>
      <c r="Y88" s="11">
        <f>IF(A88&gt;0,IF(W88&lt;&gt;0,IF(OR(codex512[[#This Row],[1]]&gt;Z87,Z87="1"),(Y87+1+codex512[[#This Row],[T]]),Y87+codex512[[#This Row],[T]]),Y87+codex512[[#This Row],[T]]),0)</f>
        <v>0</v>
      </c>
      <c r="Z88" s="3">
        <f t="shared" si="4"/>
        <v>0</v>
      </c>
    </row>
    <row r="89" spans="1:26" x14ac:dyDescent="0.25">
      <c r="B89">
        <v>30</v>
      </c>
      <c r="C89">
        <v>104352</v>
      </c>
      <c r="D89" t="s">
        <v>49</v>
      </c>
      <c r="E89">
        <v>1996</v>
      </c>
      <c r="F89" t="s">
        <v>15</v>
      </c>
      <c r="V89" s="3">
        <f t="shared" si="5"/>
        <v>104352</v>
      </c>
      <c r="W89" s="3">
        <f>IF(A89&gt;0,IFERROR(VLOOKUP(C89,AthleteTable[],1,FALSE),0),0)</f>
        <v>0</v>
      </c>
      <c r="X89" s="3">
        <f t="shared" si="6"/>
        <v>0</v>
      </c>
      <c r="Y89" s="11">
        <f>IF(A89&gt;0,IF(W89&lt;&gt;0,IF(OR(codex512[[#This Row],[1]]&gt;Z88,Z88="1"),(Y88+1+codex512[[#This Row],[T]]),Y88+codex512[[#This Row],[T]]),Y88+codex512[[#This Row],[T]]),0)</f>
        <v>0</v>
      </c>
      <c r="Z89" s="3">
        <f t="shared" si="4"/>
        <v>0</v>
      </c>
    </row>
    <row r="90" spans="1:26" x14ac:dyDescent="0.25">
      <c r="B90">
        <v>19</v>
      </c>
      <c r="C90">
        <v>959600</v>
      </c>
      <c r="D90" t="s">
        <v>65</v>
      </c>
      <c r="E90">
        <v>1996</v>
      </c>
      <c r="F90" t="s">
        <v>66</v>
      </c>
      <c r="V90" s="3">
        <f t="shared" si="5"/>
        <v>959600</v>
      </c>
      <c r="W90" s="3">
        <f>IF(A90&gt;0,IFERROR(VLOOKUP(C90,AthleteTable[],1,FALSE),0),0)</f>
        <v>0</v>
      </c>
      <c r="X90" s="3">
        <f t="shared" si="6"/>
        <v>0</v>
      </c>
      <c r="Y90" s="11">
        <f>IF(A90&gt;0,IF(W90&lt;&gt;0,IF(OR(codex512[[#This Row],[1]]&gt;Z89,Z89="1"),(Y89+1+codex512[[#This Row],[T]]),Y89+codex512[[#This Row],[T]]),Y89+codex512[[#This Row],[T]]),0)</f>
        <v>0</v>
      </c>
      <c r="Z90" s="3">
        <f t="shared" si="4"/>
        <v>0</v>
      </c>
    </row>
    <row r="91" spans="1:26" x14ac:dyDescent="0.25">
      <c r="B91">
        <v>11</v>
      </c>
      <c r="C91">
        <v>104468</v>
      </c>
      <c r="D91" t="s">
        <v>166</v>
      </c>
      <c r="E91">
        <v>1997</v>
      </c>
      <c r="F91" t="s">
        <v>15</v>
      </c>
      <c r="V91" s="3">
        <f t="shared" si="5"/>
        <v>104468</v>
      </c>
      <c r="W91" s="3">
        <f>IF(A91&gt;0,IFERROR(VLOOKUP(C91,AthleteTable[],1,FALSE),0),0)</f>
        <v>0</v>
      </c>
      <c r="X91" s="3">
        <f t="shared" si="6"/>
        <v>0</v>
      </c>
      <c r="Y91" s="11">
        <f>IF(A91&gt;0,IF(W91&lt;&gt;0,IF(OR(codex512[[#This Row],[1]]&gt;Z90,Z90="1"),(Y90+1+codex512[[#This Row],[T]]),Y90+codex512[[#This Row],[T]]),Y90+codex512[[#This Row],[T]]),0)</f>
        <v>0</v>
      </c>
      <c r="Z91" s="3" t="e">
        <f>IF(#REF!&gt;0,#REF!,0)</f>
        <v>#REF!</v>
      </c>
    </row>
    <row r="92" spans="1:26" x14ac:dyDescent="0.25">
      <c r="B92">
        <v>7</v>
      </c>
      <c r="C92">
        <v>104269</v>
      </c>
      <c r="D92" t="s">
        <v>270</v>
      </c>
      <c r="E92">
        <v>1995</v>
      </c>
      <c r="F92" t="s">
        <v>15</v>
      </c>
      <c r="V92" s="3">
        <f t="shared" si="5"/>
        <v>104269</v>
      </c>
      <c r="W92" s="3">
        <f>IF(A92&gt;0,IFERROR(VLOOKUP(C92,AthleteTable[],1,FALSE),0),0)</f>
        <v>0</v>
      </c>
      <c r="X92" s="3">
        <f t="shared" si="6"/>
        <v>0</v>
      </c>
      <c r="Y92" s="11">
        <f>IF(A92&gt;0,IF(W92&lt;&gt;0,IF(OR(codex512[[#This Row],[1]]&gt;Z91,Z91="1"),(Y91+1+codex512[[#This Row],[T]]),Y91+codex512[[#This Row],[T]]),Y91+codex512[[#This Row],[T]]),0)</f>
        <v>0</v>
      </c>
      <c r="Z92" s="3" t="e">
        <f>IF(#REF!&gt;0,#REF!,0)</f>
        <v>#REF!</v>
      </c>
    </row>
    <row r="93" spans="1:26" x14ac:dyDescent="0.25">
      <c r="A93" s="3"/>
      <c r="B93" s="3"/>
      <c r="C93" s="3"/>
      <c r="D93" s="3"/>
      <c r="E93" s="3"/>
      <c r="F93" s="3"/>
      <c r="G93" s="3"/>
      <c r="H93" s="3"/>
      <c r="I93" s="3"/>
      <c r="V93" s="3" t="e">
        <f>#REF!</f>
        <v>#REF!</v>
      </c>
      <c r="W93" s="3" t="e">
        <f>IF(#REF!&gt;0,IFERROR(VLOOKUP(#REF!,AthleteTable[],1,FALSE),0),0)</f>
        <v>#REF!</v>
      </c>
      <c r="X93" s="3">
        <f t="shared" si="6"/>
        <v>0</v>
      </c>
      <c r="Y93" s="11" t="e">
        <f>IF(#REF!&gt;0,IF(W93&lt;&gt;0,IF(OR(codex512[[#This Row],[1]]&gt;Z92,Z92="1"),(Y92+1+codex512[[#This Row],[T]]),Y92+codex512[[#This Row],[T]]),Y92+codex512[[#This Row],[T]]),0)</f>
        <v>#REF!</v>
      </c>
      <c r="Z93" s="3" t="e">
        <f>IF(#REF!&gt;0,#REF!,0)</f>
        <v>#REF!</v>
      </c>
    </row>
    <row r="94" spans="1:26" x14ac:dyDescent="0.25">
      <c r="V94" s="3" t="e">
        <f>#REF!</f>
        <v>#REF!</v>
      </c>
      <c r="W94" s="3" t="e">
        <f>IF(#REF!&gt;0,IFERROR(VLOOKUP(#REF!,AthleteTable[],1,FALSE),0),0)</f>
        <v>#REF!</v>
      </c>
      <c r="X94" s="3">
        <f t="shared" si="6"/>
        <v>0</v>
      </c>
      <c r="Y94" s="11" t="e">
        <f>IF(#REF!&gt;0,IF(W94&lt;&gt;0,IF(OR(codex512[[#This Row],[1]]&gt;Z93,Z93="1"),(Y93+1+codex512[[#This Row],[T]]),Y93+codex512[[#This Row],[T]]),Y93+codex512[[#This Row],[T]]),0)</f>
        <v>#REF!</v>
      </c>
      <c r="Z94" s="3" t="e">
        <f>IF(#REF!&gt;0,#REF!,0)</f>
        <v>#REF!</v>
      </c>
    </row>
    <row r="95" spans="1:26" x14ac:dyDescent="0.25">
      <c r="V95" s="3" t="e">
        <f>#REF!</f>
        <v>#REF!</v>
      </c>
      <c r="W95" s="3" t="e">
        <f>IF(#REF!&gt;0,IFERROR(VLOOKUP(#REF!,AthleteTable[],1,FALSE),0),0)</f>
        <v>#REF!</v>
      </c>
      <c r="X95" s="3">
        <f t="shared" si="6"/>
        <v>0</v>
      </c>
      <c r="Y95" s="11" t="e">
        <f>IF(#REF!&gt;0,IF(W95&lt;&gt;0,IF(OR(codex512[[#This Row],[1]]&gt;Z94,Z94="1"),(Y94+1+codex512[[#This Row],[T]]),Y94+codex512[[#This Row],[T]]),Y94+codex512[[#This Row],[T]]),0)</f>
        <v>#REF!</v>
      </c>
      <c r="Z95" s="3" t="e">
        <f>IF(#REF!&gt;0,#REF!,0)</f>
        <v>#REF!</v>
      </c>
    </row>
    <row r="96" spans="1:26" x14ac:dyDescent="0.25">
      <c r="V96" s="3" t="e">
        <f>#REF!</f>
        <v>#REF!</v>
      </c>
      <c r="W96" s="3" t="e">
        <f>IF(#REF!&gt;0,IFERROR(VLOOKUP(#REF!,AthleteTable[],1,FALSE),0),0)</f>
        <v>#REF!</v>
      </c>
      <c r="X96" s="3">
        <f t="shared" si="6"/>
        <v>0</v>
      </c>
      <c r="Y96" s="11" t="e">
        <f>IF(#REF!&gt;0,IF(W96&lt;&gt;0,IF(OR(codex512[[#This Row],[1]]&gt;Z95,Z95="1"),(Y95+1+codex512[[#This Row],[T]]),Y95+codex512[[#This Row],[T]]),Y95+codex512[[#This Row],[T]]),0)</f>
        <v>#REF!</v>
      </c>
      <c r="Z96" s="3" t="e">
        <f>IF(#REF!&gt;0,#REF!,0)</f>
        <v>#REF!</v>
      </c>
    </row>
    <row r="97" spans="22:26" x14ac:dyDescent="0.25">
      <c r="V97" s="3" t="e">
        <f>#REF!</f>
        <v>#REF!</v>
      </c>
      <c r="W97" s="3" t="e">
        <f>IF(#REF!&gt;0,IFERROR(VLOOKUP(#REF!,AthleteTable[],1,FALSE),0),0)</f>
        <v>#REF!</v>
      </c>
      <c r="X97" s="3">
        <f t="shared" si="6"/>
        <v>0</v>
      </c>
      <c r="Y97" s="11" t="e">
        <f>IF(#REF!&gt;0,IF(W97&lt;&gt;0,IF(OR(codex512[[#This Row],[1]]&gt;Z96,Z96="1"),(Y96+1+codex512[[#This Row],[T]]),Y96+codex512[[#This Row],[T]]),Y96+codex512[[#This Row],[T]]),0)</f>
        <v>#REF!</v>
      </c>
      <c r="Z97" s="3" t="e">
        <f>IF(#REF!&gt;0,#REF!,0)</f>
        <v>#REF!</v>
      </c>
    </row>
    <row r="98" spans="22:26" x14ac:dyDescent="0.25">
      <c r="V98" s="3" t="e">
        <f>#REF!</f>
        <v>#REF!</v>
      </c>
      <c r="W98" s="3" t="e">
        <f>IF(#REF!&gt;0,IFERROR(VLOOKUP(#REF!,AthleteTable[],1,FALSE),0),0)</f>
        <v>#REF!</v>
      </c>
      <c r="X98" s="3">
        <f t="shared" si="6"/>
        <v>0</v>
      </c>
      <c r="Y98" s="11" t="e">
        <f>IF(#REF!&gt;0,IF(W98&lt;&gt;0,IF(OR(codex512[[#This Row],[1]]&gt;Z97,Z97="1"),(Y97+1+codex512[[#This Row],[T]]),Y97+codex512[[#This Row],[T]]),Y97+codex512[[#This Row],[T]]),0)</f>
        <v>#REF!</v>
      </c>
      <c r="Z98" s="3" t="e">
        <f>IF(#REF!&gt;0,#REF!,0)</f>
        <v>#REF!</v>
      </c>
    </row>
    <row r="99" spans="22:26" x14ac:dyDescent="0.25">
      <c r="V99" s="3" t="e">
        <f>#REF!</f>
        <v>#REF!</v>
      </c>
      <c r="W99" s="3" t="e">
        <f>IF(#REF!&gt;0,IFERROR(VLOOKUP(#REF!,AthleteTable[],1,FALSE),0),0)</f>
        <v>#REF!</v>
      </c>
      <c r="X99" s="3">
        <f t="shared" si="6"/>
        <v>0</v>
      </c>
      <c r="Y99" s="11" t="e">
        <f>IF(#REF!&gt;0,IF(W99&lt;&gt;0,IF(OR(codex512[[#This Row],[1]]&gt;Z98,Z98="1"),(Y98+1+codex512[[#This Row],[T]]),Y98+codex512[[#This Row],[T]]),Y98+codex512[[#This Row],[T]]),0)</f>
        <v>#REF!</v>
      </c>
      <c r="Z99" s="3" t="e">
        <f>IF(#REF!&gt;0,#REF!,0)</f>
        <v>#REF!</v>
      </c>
    </row>
    <row r="100" spans="22:26" x14ac:dyDescent="0.25">
      <c r="V100" s="3" t="e">
        <f>#REF!</f>
        <v>#REF!</v>
      </c>
      <c r="W100" s="3" t="e">
        <f>IF(#REF!&gt;0,IFERROR(VLOOKUP(#REF!,AthleteTable[],1,FALSE),0),0)</f>
        <v>#REF!</v>
      </c>
      <c r="X100" s="3">
        <f t="shared" si="6"/>
        <v>0</v>
      </c>
      <c r="Y100" s="11" t="e">
        <f>IF(#REF!&gt;0,IF(W100&lt;&gt;0,IF(OR(codex512[[#This Row],[1]]&gt;Z99,Z99="1"),(Y99+1+codex512[[#This Row],[T]]),Y99+codex512[[#This Row],[T]]),Y99+codex512[[#This Row],[T]]),0)</f>
        <v>#REF!</v>
      </c>
      <c r="Z100" s="3" t="e">
        <f>IF(#REF!&gt;0,#REF!,0)</f>
        <v>#REF!</v>
      </c>
    </row>
    <row r="101" spans="22:26" x14ac:dyDescent="0.25">
      <c r="V101" s="3" t="e">
        <f>#REF!</f>
        <v>#REF!</v>
      </c>
      <c r="W101" s="3" t="e">
        <f>IF(#REF!&gt;0,IFERROR(VLOOKUP(#REF!,AthleteTable[],1,FALSE),0),0)</f>
        <v>#REF!</v>
      </c>
      <c r="X101" s="3">
        <f t="shared" si="6"/>
        <v>0</v>
      </c>
      <c r="Y101" s="11" t="e">
        <f>IF(#REF!&gt;0,IF(W101&lt;&gt;0,IF(OR(codex512[[#This Row],[1]]&gt;Z100,Z100="1"),(Y100+1+codex512[[#This Row],[T]]),Y100+codex512[[#This Row],[T]]),Y100+codex512[[#This Row],[T]]),0)</f>
        <v>#REF!</v>
      </c>
      <c r="Z101" s="3" t="e">
        <f>IF(#REF!&gt;0,#REF!,0)</f>
        <v>#REF!</v>
      </c>
    </row>
    <row r="102" spans="22:26" x14ac:dyDescent="0.25">
      <c r="V102" s="3" t="e">
        <f>#REF!</f>
        <v>#REF!</v>
      </c>
      <c r="W102" s="3" t="e">
        <f>IF(#REF!&gt;0,IFERROR(VLOOKUP(#REF!,AthleteTable[],1,FALSE),0),0)</f>
        <v>#REF!</v>
      </c>
      <c r="X102" s="3">
        <f t="shared" si="6"/>
        <v>0</v>
      </c>
      <c r="Y102" s="11" t="e">
        <f>IF(#REF!&gt;0,IF(W102&lt;&gt;0,IF(OR(codex512[[#This Row],[1]]&gt;Z101,Z101="1"),(Y101+1+codex512[[#This Row],[T]]),Y101+codex512[[#This Row],[T]]),Y101+codex512[[#This Row],[T]]),0)</f>
        <v>#REF!</v>
      </c>
      <c r="Z102" s="3" t="e">
        <f>IF(#REF!&gt;0,#REF!,0)</f>
        <v>#REF!</v>
      </c>
    </row>
    <row r="103" spans="22:26" x14ac:dyDescent="0.25">
      <c r="V103" s="3" t="e">
        <f>#REF!</f>
        <v>#REF!</v>
      </c>
      <c r="W103" s="3" t="e">
        <f>IF(#REF!&gt;0,IFERROR(VLOOKUP(#REF!,AthleteTable[],1,FALSE),0),0)</f>
        <v>#REF!</v>
      </c>
      <c r="X103" s="3">
        <f t="shared" si="6"/>
        <v>0</v>
      </c>
      <c r="Y103" s="11" t="e">
        <f>IF(#REF!&gt;0,IF(W103&lt;&gt;0,IF(OR(codex512[[#This Row],[1]]&gt;Z102,Z102="1"),(Y102+1+codex512[[#This Row],[T]]),Y102+codex512[[#This Row],[T]]),Y102+codex512[[#This Row],[T]]),0)</f>
        <v>#REF!</v>
      </c>
      <c r="Z103" s="3" t="e">
        <f>IF(#REF!&gt;0,#REF!,0)</f>
        <v>#REF!</v>
      </c>
    </row>
    <row r="104" spans="22:26" x14ac:dyDescent="0.25">
      <c r="V104" s="3" t="e">
        <f>#REF!</f>
        <v>#REF!</v>
      </c>
      <c r="W104" s="3" t="e">
        <f>IF(#REF!&gt;0,IFERROR(VLOOKUP(#REF!,AthleteTable[],1,FALSE),0),0)</f>
        <v>#REF!</v>
      </c>
      <c r="X104" s="3">
        <f t="shared" si="6"/>
        <v>0</v>
      </c>
      <c r="Y104" s="11" t="e">
        <f>IF(#REF!&gt;0,IF(W104&lt;&gt;0,IF(OR(codex512[[#This Row],[1]]&gt;Z103,Z103="1"),(Y103+1+codex512[[#This Row],[T]]),Y103+codex512[[#This Row],[T]]),Y103+codex512[[#This Row],[T]]),0)</f>
        <v>#REF!</v>
      </c>
      <c r="Z104" s="3" t="e">
        <f>IF(#REF!&gt;0,#REF!,0)</f>
        <v>#REF!</v>
      </c>
    </row>
    <row r="105" spans="22:26" x14ac:dyDescent="0.25">
      <c r="V105" s="3" t="e">
        <f>#REF!</f>
        <v>#REF!</v>
      </c>
      <c r="W105" s="3" t="e">
        <f>IF(#REF!&gt;0,IFERROR(VLOOKUP(#REF!,AthleteTable[],1,FALSE),0),0)</f>
        <v>#REF!</v>
      </c>
      <c r="X105" s="3">
        <f t="shared" si="6"/>
        <v>0</v>
      </c>
      <c r="Y105" s="11" t="e">
        <f>IF(#REF!&gt;0,IF(W105&lt;&gt;0,IF(OR(codex512[[#This Row],[1]]&gt;Z104,Z104="1"),(Y104+1+codex512[[#This Row],[T]]),Y104+codex512[[#This Row],[T]]),Y104+codex512[[#This Row],[T]]),0)</f>
        <v>#REF!</v>
      </c>
      <c r="Z105" s="3" t="e">
        <f>IF(#REF!&gt;0,#REF!,0)</f>
        <v>#REF!</v>
      </c>
    </row>
    <row r="106" spans="22:26" x14ac:dyDescent="0.25">
      <c r="V106" s="3" t="e">
        <f>#REF!</f>
        <v>#REF!</v>
      </c>
      <c r="W106" s="3" t="e">
        <f>IF(#REF!&gt;0,IFERROR(VLOOKUP(#REF!,AthleteTable[],1,FALSE),0),0)</f>
        <v>#REF!</v>
      </c>
      <c r="X106" s="3">
        <f t="shared" si="6"/>
        <v>0</v>
      </c>
      <c r="Y106" s="11" t="e">
        <f>IF(#REF!&gt;0,IF(W106&lt;&gt;0,IF(OR(codex512[[#This Row],[1]]&gt;Z105,Z105="1"),(Y105+1+codex512[[#This Row],[T]]),Y105+codex512[[#This Row],[T]]),Y105+codex512[[#This Row],[T]]),0)</f>
        <v>#REF!</v>
      </c>
      <c r="Z106" s="3" t="e">
        <f>IF(#REF!&gt;0,#REF!,0)</f>
        <v>#REF!</v>
      </c>
    </row>
    <row r="107" spans="22:26" x14ac:dyDescent="0.25">
      <c r="V107" s="3" t="e">
        <f>#REF!</f>
        <v>#REF!</v>
      </c>
      <c r="W107" s="3" t="e">
        <f>IF(#REF!&gt;0,IFERROR(VLOOKUP(#REF!,AthleteTable[],1,FALSE),0),0)</f>
        <v>#REF!</v>
      </c>
      <c r="X107" s="3">
        <f t="shared" si="6"/>
        <v>0</v>
      </c>
      <c r="Y107" s="11" t="e">
        <f>IF(#REF!&gt;0,IF(W107&lt;&gt;0,IF(OR(codex512[[#This Row],[1]]&gt;Z106,Z106="1"),(Y106+1+codex512[[#This Row],[T]]),Y106+codex512[[#This Row],[T]]),Y106+codex512[[#This Row],[T]]),0)</f>
        <v>#REF!</v>
      </c>
      <c r="Z107" s="3" t="e">
        <f>IF(#REF!&gt;0,#REF!,0)</f>
        <v>#REF!</v>
      </c>
    </row>
    <row r="108" spans="22:26" x14ac:dyDescent="0.25">
      <c r="V108" s="3" t="e">
        <f>#REF!</f>
        <v>#REF!</v>
      </c>
      <c r="W108" s="3" t="e">
        <f>IF(#REF!&gt;0,IFERROR(VLOOKUP(#REF!,AthleteTable[],1,FALSE),0),0)</f>
        <v>#REF!</v>
      </c>
      <c r="X108" s="3">
        <f t="shared" si="6"/>
        <v>0</v>
      </c>
      <c r="Y108" s="11" t="e">
        <f>IF(#REF!&gt;0,IF(W108&lt;&gt;0,IF(OR(codex512[[#This Row],[1]]&gt;Z107,Z107="1"),(Y107+1+codex512[[#This Row],[T]]),Y107+codex512[[#This Row],[T]]),Y107+codex512[[#This Row],[T]]),0)</f>
        <v>#REF!</v>
      </c>
      <c r="Z108" s="3" t="e">
        <f>IF(#REF!&gt;0,#REF!,0)</f>
        <v>#REF!</v>
      </c>
    </row>
    <row r="109" spans="22:26" x14ac:dyDescent="0.25">
      <c r="V109" s="3" t="e">
        <f>#REF!</f>
        <v>#REF!</v>
      </c>
      <c r="W109" s="3" t="e">
        <f>IF(#REF!&gt;0,IFERROR(VLOOKUP(#REF!,AthleteTable[],1,FALSE),0),0)</f>
        <v>#REF!</v>
      </c>
      <c r="X109" s="3">
        <f t="shared" si="6"/>
        <v>0</v>
      </c>
      <c r="Y109" s="11" t="e">
        <f>IF(#REF!&gt;0,IF(W109&lt;&gt;0,IF(OR(codex512[[#This Row],[1]]&gt;Z108,Z108="1"),(Y108+1+codex512[[#This Row],[T]]),Y108+codex512[[#This Row],[T]]),Y108+codex512[[#This Row],[T]]),0)</f>
        <v>#REF!</v>
      </c>
      <c r="Z109" s="3" t="e">
        <f>IF(#REF!&gt;0,#REF!,0)</f>
        <v>#REF!</v>
      </c>
    </row>
    <row r="110" spans="22:26" x14ac:dyDescent="0.25">
      <c r="V110" s="3" t="e">
        <f>#REF!</f>
        <v>#REF!</v>
      </c>
      <c r="W110" s="3" t="e">
        <f>IF(#REF!&gt;0,IFERROR(VLOOKUP(#REF!,AthleteTable[],1,FALSE),0),0)</f>
        <v>#REF!</v>
      </c>
      <c r="X110" s="3">
        <f t="shared" si="6"/>
        <v>0</v>
      </c>
      <c r="Y110" s="11" t="e">
        <f>IF(#REF!&gt;0,IF(W110&lt;&gt;0,IF(OR(codex512[[#This Row],[1]]&gt;Z109,Z109="1"),(Y109+1+codex512[[#This Row],[T]]),Y109+codex512[[#This Row],[T]]),Y109+codex512[[#This Row],[T]]),0)</f>
        <v>#REF!</v>
      </c>
      <c r="Z110" s="3" t="e">
        <f>IF(#REF!&gt;0,#REF!,0)</f>
        <v>#REF!</v>
      </c>
    </row>
    <row r="111" spans="22:26" x14ac:dyDescent="0.25">
      <c r="V111" s="3" t="e">
        <f>#REF!</f>
        <v>#REF!</v>
      </c>
      <c r="W111" s="3" t="e">
        <f>IF(#REF!&gt;0,IFERROR(VLOOKUP(#REF!,AthleteTable[],1,FALSE),0),0)</f>
        <v>#REF!</v>
      </c>
      <c r="X111" s="3">
        <f t="shared" si="6"/>
        <v>0</v>
      </c>
      <c r="Y111" s="11" t="e">
        <f>IF(#REF!&gt;0,IF(W111&lt;&gt;0,IF(OR(codex512[[#This Row],[1]]&gt;Z110,Z110="1"),(Y110+1+codex512[[#This Row],[T]]),Y110+codex512[[#This Row],[T]]),Y110+codex512[[#This Row],[T]]),0)</f>
        <v>#REF!</v>
      </c>
      <c r="Z111" s="3" t="e">
        <f>IF(#REF!&gt;0,#REF!,0)</f>
        <v>#REF!</v>
      </c>
    </row>
    <row r="112" spans="22:26" x14ac:dyDescent="0.25">
      <c r="V112" s="3" t="e">
        <f>#REF!</f>
        <v>#REF!</v>
      </c>
      <c r="W112" s="3" t="e">
        <f>IF(#REF!&gt;0,IFERROR(VLOOKUP(#REF!,AthleteTable[],1,FALSE),0),0)</f>
        <v>#REF!</v>
      </c>
      <c r="X112" s="3">
        <f t="shared" si="6"/>
        <v>0</v>
      </c>
      <c r="Y112" s="11" t="e">
        <f>IF(#REF!&gt;0,IF(W112&lt;&gt;0,IF(OR(codex512[[#This Row],[1]]&gt;Z111,Z111="1"),(Y111+1+codex512[[#This Row],[T]]),Y111+codex512[[#This Row],[T]]),Y111+codex512[[#This Row],[T]]),0)</f>
        <v>#REF!</v>
      </c>
      <c r="Z112" s="3" t="e">
        <f>IF(#REF!&gt;0,#REF!,0)</f>
        <v>#REF!</v>
      </c>
    </row>
    <row r="113" spans="22:26" x14ac:dyDescent="0.25">
      <c r="V113" s="3" t="e">
        <f>#REF!</f>
        <v>#REF!</v>
      </c>
      <c r="W113" s="3" t="e">
        <f>IF(#REF!&gt;0,IFERROR(VLOOKUP(#REF!,AthleteTable[],1,FALSE),0),0)</f>
        <v>#REF!</v>
      </c>
      <c r="X113" s="3">
        <f t="shared" si="6"/>
        <v>0</v>
      </c>
      <c r="Y113" s="11" t="e">
        <f>IF(#REF!&gt;0,IF(W113&lt;&gt;0,IF(OR(codex512[[#This Row],[1]]&gt;Z112,Z112="1"),(Y112+1+codex512[[#This Row],[T]]),Y112+codex512[[#This Row],[T]]),Y112+codex512[[#This Row],[T]]),0)</f>
        <v>#REF!</v>
      </c>
      <c r="Z113" s="3" t="e">
        <f>IF(#REF!&gt;0,#REF!,0)</f>
        <v>#REF!</v>
      </c>
    </row>
    <row r="114" spans="22:26" x14ac:dyDescent="0.25">
      <c r="V114" s="3" t="e">
        <f>#REF!</f>
        <v>#REF!</v>
      </c>
      <c r="W114" s="3" t="e">
        <f>IF(#REF!&gt;0,IFERROR(VLOOKUP(#REF!,AthleteTable[],1,FALSE),0),0)</f>
        <v>#REF!</v>
      </c>
      <c r="X114" s="3">
        <f t="shared" si="6"/>
        <v>0</v>
      </c>
      <c r="Y114" s="11" t="e">
        <f>IF(#REF!&gt;0,IF(W114&lt;&gt;0,IF(OR(codex512[[#This Row],[1]]&gt;Z113,Z113="1"),(Y113+1+codex512[[#This Row],[T]]),Y113+codex512[[#This Row],[T]]),Y113+codex512[[#This Row],[T]]),0)</f>
        <v>#REF!</v>
      </c>
      <c r="Z114" s="3" t="e">
        <f>IF(#REF!&gt;0,#REF!,0)</f>
        <v>#REF!</v>
      </c>
    </row>
    <row r="115" spans="22:26" x14ac:dyDescent="0.25">
      <c r="V115" s="3" t="e">
        <f>#REF!</f>
        <v>#REF!</v>
      </c>
      <c r="W115" s="3" t="e">
        <f>IF(#REF!&gt;0,IFERROR(VLOOKUP(#REF!,AthleteTable[],1,FALSE),0),0)</f>
        <v>#REF!</v>
      </c>
      <c r="X115" s="3">
        <f t="shared" si="6"/>
        <v>0</v>
      </c>
      <c r="Y115" s="11" t="e">
        <f>IF(#REF!&gt;0,IF(W115&lt;&gt;0,IF(OR(codex512[[#This Row],[1]]&gt;Z114,Z114="1"),(Y114+1+codex512[[#This Row],[T]]),Y114+codex512[[#This Row],[T]]),Y114+codex512[[#This Row],[T]]),0)</f>
        <v>#REF!</v>
      </c>
      <c r="Z115" s="3" t="e">
        <f>IF(#REF!&gt;0,#REF!,0)</f>
        <v>#REF!</v>
      </c>
    </row>
    <row r="116" spans="22:26" x14ac:dyDescent="0.25">
      <c r="V116" s="3" t="e">
        <f>#REF!</f>
        <v>#REF!</v>
      </c>
      <c r="W116" s="3" t="e">
        <f>IF(#REF!&gt;0,IFERROR(VLOOKUP(#REF!,AthleteTable[],1,FALSE),0),0)</f>
        <v>#REF!</v>
      </c>
      <c r="X116" s="3">
        <f t="shared" si="6"/>
        <v>0</v>
      </c>
      <c r="Y116" s="11" t="e">
        <f>IF(#REF!&gt;0,IF(W116&lt;&gt;0,IF(OR(codex512[[#This Row],[1]]&gt;Z115,Z115="1"),(Y115+1+codex512[[#This Row],[T]]),Y115+codex512[[#This Row],[T]]),Y115+codex512[[#This Row],[T]]),0)</f>
        <v>#REF!</v>
      </c>
      <c r="Z116" s="3" t="e">
        <f>IF(#REF!&gt;0,#REF!,0)</f>
        <v>#REF!</v>
      </c>
    </row>
    <row r="117" spans="22:26" x14ac:dyDescent="0.25">
      <c r="V117" s="3" t="e">
        <f>#REF!</f>
        <v>#REF!</v>
      </c>
      <c r="W117" s="3" t="e">
        <f>IF(#REF!&gt;0,IFERROR(VLOOKUP(#REF!,AthleteTable[],1,FALSE),0),0)</f>
        <v>#REF!</v>
      </c>
      <c r="X117" s="3">
        <f t="shared" si="6"/>
        <v>0</v>
      </c>
      <c r="Y117" s="11" t="e">
        <f>IF(#REF!&gt;0,IF(W117&lt;&gt;0,IF(OR(codex512[[#This Row],[1]]&gt;Z116,Z116="1"),(Y116+1+codex512[[#This Row],[T]]),Y116+codex512[[#This Row],[T]]),Y116+codex512[[#This Row],[T]]),0)</f>
        <v>#REF!</v>
      </c>
      <c r="Z117" s="3" t="e">
        <f>IF(#REF!&gt;0,#REF!,0)</f>
        <v>#REF!</v>
      </c>
    </row>
    <row r="118" spans="22:26" x14ac:dyDescent="0.25">
      <c r="V118" s="3" t="e">
        <f>#REF!</f>
        <v>#REF!</v>
      </c>
      <c r="W118" s="3" t="e">
        <f>IF(#REF!&gt;0,IFERROR(VLOOKUP(#REF!,AthleteTable[],1,FALSE),0),0)</f>
        <v>#REF!</v>
      </c>
      <c r="X118" s="3">
        <f t="shared" si="6"/>
        <v>0</v>
      </c>
      <c r="Y118" s="11" t="e">
        <f>IF(#REF!&gt;0,IF(W118&lt;&gt;0,IF(OR(codex512[[#This Row],[1]]&gt;Z117,Z117="1"),(Y117+1+codex512[[#This Row],[T]]),Y117+codex512[[#This Row],[T]]),Y117+codex512[[#This Row],[T]]),0)</f>
        <v>#REF!</v>
      </c>
      <c r="Z118" s="3" t="e">
        <f>IF(#REF!&gt;0,#REF!,0)</f>
        <v>#REF!</v>
      </c>
    </row>
    <row r="119" spans="22:26" x14ac:dyDescent="0.25">
      <c r="V119" s="3" t="e">
        <f>#REF!</f>
        <v>#REF!</v>
      </c>
      <c r="W119" s="3" t="e">
        <f>IF(#REF!&gt;0,IFERROR(VLOOKUP(#REF!,AthleteTable[],1,FALSE),0),0)</f>
        <v>#REF!</v>
      </c>
      <c r="X119" s="3">
        <f t="shared" si="6"/>
        <v>0</v>
      </c>
      <c r="Y119" s="11" t="e">
        <f>IF(#REF!&gt;0,IF(W119&lt;&gt;0,IF(OR(codex512[[#This Row],[1]]&gt;Z118,Z118="1"),(Y118+1+codex512[[#This Row],[T]]),Y118+codex512[[#This Row],[T]]),Y118+codex512[[#This Row],[T]]),0)</f>
        <v>#REF!</v>
      </c>
      <c r="Z119" s="3" t="e">
        <f>IF(#REF!&gt;0,#REF!,0)</f>
        <v>#REF!</v>
      </c>
    </row>
    <row r="120" spans="22:26" x14ac:dyDescent="0.25">
      <c r="V120" s="3" t="e">
        <f>#REF!</f>
        <v>#REF!</v>
      </c>
      <c r="W120" s="3" t="e">
        <f>IF(#REF!&gt;0,IFERROR(VLOOKUP(#REF!,AthleteTable[],1,FALSE),0),0)</f>
        <v>#REF!</v>
      </c>
      <c r="X120" s="3">
        <f t="shared" si="6"/>
        <v>0</v>
      </c>
      <c r="Y120" s="11" t="e">
        <f>IF(#REF!&gt;0,IF(W120&lt;&gt;0,IF(OR(codex512[[#This Row],[1]]&gt;Z119,Z119="1"),(Y119+1+codex512[[#This Row],[T]]),Y119+codex512[[#This Row],[T]]),Y119+codex512[[#This Row],[T]]),0)</f>
        <v>#REF!</v>
      </c>
      <c r="Z120" s="3" t="e">
        <f>IF(#REF!&gt;0,#REF!,0)</f>
        <v>#REF!</v>
      </c>
    </row>
    <row r="121" spans="22:26" x14ac:dyDescent="0.25">
      <c r="V121" s="3" t="e">
        <f>#REF!</f>
        <v>#REF!</v>
      </c>
      <c r="W121" s="3" t="e">
        <f>IF(#REF!&gt;0,IFERROR(VLOOKUP(#REF!,AthleteTable[],1,FALSE),0),0)</f>
        <v>#REF!</v>
      </c>
      <c r="X121" s="3">
        <f t="shared" si="6"/>
        <v>0</v>
      </c>
      <c r="Y121" s="11" t="e">
        <f>IF(#REF!&gt;0,IF(W121&lt;&gt;0,IF(OR(codex512[[#This Row],[1]]&gt;Z120,Z120="1"),(Y120+1+codex512[[#This Row],[T]]),Y120+codex512[[#This Row],[T]]),Y120+codex512[[#This Row],[T]]),0)</f>
        <v>#REF!</v>
      </c>
      <c r="Z121" s="3" t="e">
        <f>IF(#REF!&gt;0,#REF!,0)</f>
        <v>#REF!</v>
      </c>
    </row>
    <row r="122" spans="22:26" x14ac:dyDescent="0.25">
      <c r="V122" s="3" t="e">
        <f>#REF!</f>
        <v>#REF!</v>
      </c>
      <c r="W122" s="3" t="e">
        <f>IF(#REF!&gt;0,IFERROR(VLOOKUP(#REF!,AthleteTable[],1,FALSE),0),0)</f>
        <v>#REF!</v>
      </c>
      <c r="X122" s="3">
        <f t="shared" si="6"/>
        <v>0</v>
      </c>
      <c r="Y122" s="11" t="e">
        <f>IF(#REF!&gt;0,IF(W122&lt;&gt;0,IF(OR(codex512[[#This Row],[1]]&gt;Z121,Z121="1"),(Y121+1+codex512[[#This Row],[T]]),Y121+codex512[[#This Row],[T]]),Y121+codex512[[#This Row],[T]]),0)</f>
        <v>#REF!</v>
      </c>
      <c r="Z122" s="3" t="e">
        <f>IF(#REF!&gt;0,#REF!,0)</f>
        <v>#REF!</v>
      </c>
    </row>
    <row r="123" spans="22:26" x14ac:dyDescent="0.25">
      <c r="V123" s="3" t="e">
        <f>#REF!</f>
        <v>#REF!</v>
      </c>
      <c r="W123" s="3" t="e">
        <f>IF(#REF!&gt;0,IFERROR(VLOOKUP(#REF!,AthleteTable[],1,FALSE),0),0)</f>
        <v>#REF!</v>
      </c>
      <c r="X123" s="3">
        <f t="shared" si="6"/>
        <v>0</v>
      </c>
      <c r="Y123" s="11" t="e">
        <f>IF(#REF!&gt;0,IF(W123&lt;&gt;0,IF(OR(codex512[[#This Row],[1]]&gt;Z122,Z122="1"),(Y122+1+codex512[[#This Row],[T]]),Y122+codex512[[#This Row],[T]]),Y122+codex512[[#This Row],[T]]),0)</f>
        <v>#REF!</v>
      </c>
      <c r="Z123" s="3" t="e">
        <f>IF(#REF!&gt;0,#REF!,0)</f>
        <v>#REF!</v>
      </c>
    </row>
    <row r="124" spans="22:26" x14ac:dyDescent="0.25">
      <c r="V124" s="3" t="e">
        <f>#REF!</f>
        <v>#REF!</v>
      </c>
      <c r="W124" s="3" t="e">
        <f>IF(#REF!&gt;0,IFERROR(VLOOKUP(#REF!,AthleteTable[],1,FALSE),0),0)</f>
        <v>#REF!</v>
      </c>
      <c r="X124" s="3">
        <f t="shared" si="6"/>
        <v>0</v>
      </c>
      <c r="Y124" s="11" t="e">
        <f>IF(#REF!&gt;0,IF(W124&lt;&gt;0,IF(OR(codex512[[#This Row],[1]]&gt;Z123,Z123="1"),(Y123+1+codex512[[#This Row],[T]]),Y123+codex512[[#This Row],[T]]),Y123+codex512[[#This Row],[T]]),0)</f>
        <v>#REF!</v>
      </c>
      <c r="Z124" s="3" t="e">
        <f>IF(#REF!&gt;0,#REF!,0)</f>
        <v>#REF!</v>
      </c>
    </row>
    <row r="125" spans="22:26" x14ac:dyDescent="0.25">
      <c r="V125" s="3" t="e">
        <f>#REF!</f>
        <v>#REF!</v>
      </c>
      <c r="W125" s="3" t="e">
        <f>IF(#REF!&gt;0,IFERROR(VLOOKUP(#REF!,AthleteTable[],1,FALSE),0),0)</f>
        <v>#REF!</v>
      </c>
      <c r="X125" s="3">
        <f t="shared" si="6"/>
        <v>0</v>
      </c>
      <c r="Y125" s="11" t="e">
        <f>IF(#REF!&gt;0,IF(W125&lt;&gt;0,IF(OR(codex512[[#This Row],[1]]&gt;Z124,Z124="1"),(Y124+1+codex512[[#This Row],[T]]),Y124+codex512[[#This Row],[T]]),Y124+codex512[[#This Row],[T]]),0)</f>
        <v>#REF!</v>
      </c>
      <c r="Z125" s="3" t="e">
        <f>IF(#REF!&gt;0,#REF!,0)</f>
        <v>#REF!</v>
      </c>
    </row>
    <row r="126" spans="22:26" x14ac:dyDescent="0.25">
      <c r="V126" s="3" t="e">
        <f>#REF!</f>
        <v>#REF!</v>
      </c>
      <c r="W126" s="3" t="e">
        <f>IF(#REF!&gt;0,IFERROR(VLOOKUP(#REF!,AthleteTable[],1,FALSE),0),0)</f>
        <v>#REF!</v>
      </c>
      <c r="X126" s="3">
        <f t="shared" si="6"/>
        <v>0</v>
      </c>
      <c r="Y126" s="11" t="e">
        <f>IF(#REF!&gt;0,IF(W126&lt;&gt;0,IF(OR(codex512[[#This Row],[1]]&gt;Z125,Z125="1"),(Y125+1+codex512[[#This Row],[T]]),Y125+codex512[[#This Row],[T]]),Y125+codex512[[#This Row],[T]]),0)</f>
        <v>#REF!</v>
      </c>
      <c r="Z126" s="3" t="e">
        <f>IF(#REF!&gt;0,#REF!,0)</f>
        <v>#REF!</v>
      </c>
    </row>
    <row r="127" spans="22:26" x14ac:dyDescent="0.25">
      <c r="V127" s="3" t="e">
        <f>#REF!</f>
        <v>#REF!</v>
      </c>
      <c r="W127" s="3" t="e">
        <f>IF(#REF!&gt;0,IFERROR(VLOOKUP(#REF!,AthleteTable[],1,FALSE),0),0)</f>
        <v>#REF!</v>
      </c>
      <c r="X127" s="3">
        <f t="shared" si="6"/>
        <v>0</v>
      </c>
      <c r="Y127" s="11" t="e">
        <f>IF(#REF!&gt;0,IF(W127&lt;&gt;0,IF(OR(codex512[[#This Row],[1]]&gt;Z126,Z126="1"),(Y126+1+codex512[[#This Row],[T]]),Y126+codex512[[#This Row],[T]]),Y126+codex512[[#This Row],[T]]),0)</f>
        <v>#REF!</v>
      </c>
      <c r="Z127" s="3" t="e">
        <f>IF(#REF!&gt;0,#REF!,0)</f>
        <v>#REF!</v>
      </c>
    </row>
    <row r="128" spans="22:26" x14ac:dyDescent="0.25">
      <c r="V128" s="3" t="e">
        <f>#REF!</f>
        <v>#REF!</v>
      </c>
      <c r="W128" s="3" t="e">
        <f>IF(#REF!&gt;0,IFERROR(VLOOKUP(#REF!,AthleteTable[],1,FALSE),0),0)</f>
        <v>#REF!</v>
      </c>
      <c r="X128" s="3">
        <f t="shared" si="6"/>
        <v>0</v>
      </c>
      <c r="Y128" s="11" t="e">
        <f>IF(#REF!&gt;0,IF(W128&lt;&gt;0,IF(OR(codex512[[#This Row],[1]]&gt;Z127,Z127="1"),(Y127+1+codex512[[#This Row],[T]]),Y127+codex512[[#This Row],[T]]),Y127+codex512[[#This Row],[T]]),0)</f>
        <v>#REF!</v>
      </c>
      <c r="Z128" s="3" t="e">
        <f>IF(#REF!&gt;0,#REF!,0)</f>
        <v>#REF!</v>
      </c>
    </row>
    <row r="129" spans="22:26" x14ac:dyDescent="0.25">
      <c r="V129" s="3" t="e">
        <f>#REF!</f>
        <v>#REF!</v>
      </c>
      <c r="W129" s="3" t="e">
        <f>IF(#REF!&gt;0,IFERROR(VLOOKUP(#REF!,AthleteTable[],1,FALSE),0),0)</f>
        <v>#REF!</v>
      </c>
      <c r="X129" s="3">
        <f t="shared" si="6"/>
        <v>0</v>
      </c>
      <c r="Y129" s="11" t="e">
        <f>IF(#REF!&gt;0,IF(W129&lt;&gt;0,IF(OR(codex512[[#This Row],[1]]&gt;Z128,Z128="1"),(Y128+1+codex512[[#This Row],[T]]),Y128+codex512[[#This Row],[T]]),Y128+codex512[[#This Row],[T]]),0)</f>
        <v>#REF!</v>
      </c>
      <c r="Z129" s="3" t="e">
        <f>IF(#REF!&gt;0,#REF!,0)</f>
        <v>#REF!</v>
      </c>
    </row>
    <row r="130" spans="22:26" x14ac:dyDescent="0.25">
      <c r="V130" s="3" t="e">
        <f>#REF!</f>
        <v>#REF!</v>
      </c>
      <c r="W130" s="3" t="e">
        <f>IF(#REF!&gt;0,IFERROR(VLOOKUP(#REF!,AthleteTable[],1,FALSE),0),0)</f>
        <v>#REF!</v>
      </c>
      <c r="X130" s="3">
        <f t="shared" si="6"/>
        <v>0</v>
      </c>
      <c r="Y130" s="11" t="e">
        <f>IF(#REF!&gt;0,IF(W130&lt;&gt;0,IF(OR(codex512[[#This Row],[1]]&gt;Z129,Z129="1"),(Y129+1+codex512[[#This Row],[T]]),Y129+codex512[[#This Row],[T]]),Y129+codex512[[#This Row],[T]]),0)</f>
        <v>#REF!</v>
      </c>
      <c r="Z130" s="3" t="e">
        <f>IF(#REF!&gt;0,#REF!,0)</f>
        <v>#REF!</v>
      </c>
    </row>
    <row r="131" spans="22:26" x14ac:dyDescent="0.25">
      <c r="V131" s="3" t="e">
        <f>#REF!</f>
        <v>#REF!</v>
      </c>
      <c r="W131" s="3" t="e">
        <f>IF(#REF!&gt;0,IFERROR(VLOOKUP(#REF!,AthleteTable[],1,FALSE),0),0)</f>
        <v>#REF!</v>
      </c>
      <c r="X131" s="3">
        <f t="shared" si="6"/>
        <v>0</v>
      </c>
      <c r="Y131" s="11" t="e">
        <f>IF(#REF!&gt;0,IF(W131&lt;&gt;0,IF(OR(codex512[[#This Row],[1]]&gt;Z130,Z130="1"),(Y130+1+codex512[[#This Row],[T]]),Y130+codex512[[#This Row],[T]]),Y130+codex512[[#This Row],[T]]),0)</f>
        <v>#REF!</v>
      </c>
      <c r="Z131" s="3" t="e">
        <f>IF(#REF!&gt;0,#REF!,0)</f>
        <v>#REF!</v>
      </c>
    </row>
    <row r="132" spans="22:26" x14ac:dyDescent="0.25">
      <c r="V132" s="3" t="e">
        <f>#REF!</f>
        <v>#REF!</v>
      </c>
      <c r="W132" s="3" t="e">
        <f>IF(#REF!&gt;0,IFERROR(VLOOKUP(#REF!,AthleteTable[],1,FALSE),0),0)</f>
        <v>#REF!</v>
      </c>
      <c r="X132" s="3">
        <f t="shared" si="6"/>
        <v>0</v>
      </c>
      <c r="Y132" s="11" t="e">
        <f>IF(#REF!&gt;0,IF(W132&lt;&gt;0,IF(OR(codex512[[#This Row],[1]]&gt;Z131,Z131="1"),(Y131+1+codex512[[#This Row],[T]]),Y131+codex512[[#This Row],[T]]),Y131+codex512[[#This Row],[T]]),0)</f>
        <v>#REF!</v>
      </c>
      <c r="Z132" s="3" t="e">
        <f>IF(#REF!&gt;0,#REF!,0)</f>
        <v>#REF!</v>
      </c>
    </row>
    <row r="133" spans="22:26" x14ac:dyDescent="0.25">
      <c r="V133" s="3" t="e">
        <f>#REF!</f>
        <v>#REF!</v>
      </c>
      <c r="W133" s="3" t="e">
        <f>IF(#REF!&gt;0,IFERROR(VLOOKUP(#REF!,AthleteTable[],1,FALSE),0),0)</f>
        <v>#REF!</v>
      </c>
      <c r="X133" s="3">
        <f t="shared" si="6"/>
        <v>0</v>
      </c>
      <c r="Y133" s="11" t="e">
        <f>IF(#REF!&gt;0,IF(W133&lt;&gt;0,IF(OR(codex512[[#This Row],[1]]&gt;Z132,Z132="1"),(Y132+1+codex512[[#This Row],[T]]),Y132+codex512[[#This Row],[T]]),Y132+codex512[[#This Row],[T]]),0)</f>
        <v>#REF!</v>
      </c>
      <c r="Z133" s="3" t="e">
        <f>IF(#REF!&gt;0,#REF!,0)</f>
        <v>#REF!</v>
      </c>
    </row>
    <row r="134" spans="22:26" x14ac:dyDescent="0.25">
      <c r="V134" s="3" t="e">
        <f>#REF!</f>
        <v>#REF!</v>
      </c>
      <c r="W134" s="3" t="e">
        <f>IF(#REF!&gt;0,IFERROR(VLOOKUP(#REF!,AthleteTable[],1,FALSE),0),0)</f>
        <v>#REF!</v>
      </c>
      <c r="X134" s="3">
        <f t="shared" ref="X134:X197" si="7">IFERROR(IF(Z134&gt;0,IF(Z133=Z132,IF(W133&gt;0,IF(W132&gt;0,1,0),0),0),0),0)</f>
        <v>0</v>
      </c>
      <c r="Y134" s="11" t="e">
        <f>IF(#REF!&gt;0,IF(W134&lt;&gt;0,IF(OR(codex512[[#This Row],[1]]&gt;Z133,Z133="1"),(Y133+1+codex512[[#This Row],[T]]),Y133+codex512[[#This Row],[T]]),Y133+codex512[[#This Row],[T]]),0)</f>
        <v>#REF!</v>
      </c>
      <c r="Z134" s="3" t="e">
        <f>IF(#REF!&gt;0,#REF!,0)</f>
        <v>#REF!</v>
      </c>
    </row>
    <row r="135" spans="22:26" x14ac:dyDescent="0.25">
      <c r="V135" s="3" t="e">
        <f>#REF!</f>
        <v>#REF!</v>
      </c>
      <c r="W135" s="3" t="e">
        <f>IF(#REF!&gt;0,IFERROR(VLOOKUP(#REF!,AthleteTable[],1,FALSE),0),0)</f>
        <v>#REF!</v>
      </c>
      <c r="X135" s="3">
        <f t="shared" si="7"/>
        <v>0</v>
      </c>
      <c r="Y135" s="11" t="e">
        <f>IF(#REF!&gt;0,IF(W135&lt;&gt;0,IF(OR(codex512[[#This Row],[1]]&gt;Z134,Z134="1"),(Y134+1+codex512[[#This Row],[T]]),Y134+codex512[[#This Row],[T]]),Y134+codex512[[#This Row],[T]]),0)</f>
        <v>#REF!</v>
      </c>
      <c r="Z135" s="3" t="e">
        <f>IF(#REF!&gt;0,#REF!,0)</f>
        <v>#REF!</v>
      </c>
    </row>
    <row r="136" spans="22:26" x14ac:dyDescent="0.25">
      <c r="V136" s="3" t="e">
        <f>#REF!</f>
        <v>#REF!</v>
      </c>
      <c r="W136" s="3" t="e">
        <f>IF(#REF!&gt;0,IFERROR(VLOOKUP(#REF!,AthleteTable[],1,FALSE),0),0)</f>
        <v>#REF!</v>
      </c>
      <c r="X136" s="3">
        <f t="shared" si="7"/>
        <v>0</v>
      </c>
      <c r="Y136" s="11" t="e">
        <f>IF(#REF!&gt;0,IF(W136&lt;&gt;0,IF(OR(codex512[[#This Row],[1]]&gt;Z135,Z135="1"),(Y135+1+codex512[[#This Row],[T]]),Y135+codex512[[#This Row],[T]]),Y135+codex512[[#This Row],[T]]),0)</f>
        <v>#REF!</v>
      </c>
      <c r="Z136" s="3" t="e">
        <f>IF(#REF!&gt;0,#REF!,0)</f>
        <v>#REF!</v>
      </c>
    </row>
    <row r="137" spans="22:26" x14ac:dyDescent="0.25">
      <c r="V137" s="3" t="e">
        <f>#REF!</f>
        <v>#REF!</v>
      </c>
      <c r="W137" s="3" t="e">
        <f>IF(#REF!&gt;0,IFERROR(VLOOKUP(#REF!,AthleteTable[],1,FALSE),0),0)</f>
        <v>#REF!</v>
      </c>
      <c r="X137" s="3">
        <f t="shared" si="7"/>
        <v>0</v>
      </c>
      <c r="Y137" s="11" t="e">
        <f>IF(#REF!&gt;0,IF(W137&lt;&gt;0,IF(OR(codex512[[#This Row],[1]]&gt;Z136,Z136="1"),(Y136+1+codex512[[#This Row],[T]]),Y136+codex512[[#This Row],[T]]),Y136+codex512[[#This Row],[T]]),0)</f>
        <v>#REF!</v>
      </c>
      <c r="Z137" s="3">
        <f t="shared" ref="Z137:Z138" si="8">IF(A91&gt;0,A91,0)</f>
        <v>0</v>
      </c>
    </row>
    <row r="138" spans="22:26" x14ac:dyDescent="0.25">
      <c r="V138" s="3" t="e">
        <f>#REF!</f>
        <v>#REF!</v>
      </c>
      <c r="W138" s="3" t="e">
        <f>IF(#REF!&gt;0,IFERROR(VLOOKUP(#REF!,AthleteTable[],1,FALSE),0),0)</f>
        <v>#REF!</v>
      </c>
      <c r="X138" s="3">
        <f t="shared" si="7"/>
        <v>0</v>
      </c>
      <c r="Y138" s="11" t="e">
        <f>IF(#REF!&gt;0,IF(W138&lt;&gt;0,IF(OR(codex512[[#This Row],[1]]&gt;Z137,Z137="1"),(Y137+1+codex512[[#This Row],[T]]),Y137+codex512[[#This Row],[T]]),Y137+codex512[[#This Row],[T]]),0)</f>
        <v>#REF!</v>
      </c>
      <c r="Z138" s="3">
        <f t="shared" si="8"/>
        <v>0</v>
      </c>
    </row>
    <row r="139" spans="22:26" x14ac:dyDescent="0.25">
      <c r="V139" s="3" t="e">
        <f>#REF!</f>
        <v>#REF!</v>
      </c>
      <c r="W139" s="3" t="e">
        <f>IF(#REF!&gt;0,IFERROR(VLOOKUP(#REF!,AthleteTable[],1,FALSE),0),0)</f>
        <v>#REF!</v>
      </c>
      <c r="X139" s="3">
        <f t="shared" si="7"/>
        <v>0</v>
      </c>
      <c r="Y139" s="11" t="e">
        <f>IF(#REF!&gt;0,IF(W139&lt;&gt;0,IF(OR(codex512[[#This Row],[1]]&gt;Z138,Z138="1"),(Y138+1+codex512[[#This Row],[T]]),Y138+codex512[[#This Row],[T]]),Y138+codex512[[#This Row],[T]]),0)</f>
        <v>#REF!</v>
      </c>
      <c r="Z139" s="3" t="e">
        <f>IF(#REF!&gt;0,#REF!,0)</f>
        <v>#REF!</v>
      </c>
    </row>
    <row r="140" spans="22:26" x14ac:dyDescent="0.25">
      <c r="V140" s="3" t="e">
        <f>#REF!</f>
        <v>#REF!</v>
      </c>
      <c r="W140" s="3" t="e">
        <f>IF(#REF!&gt;0,IFERROR(VLOOKUP(#REF!,AthleteTable[],1,FALSE),0),0)</f>
        <v>#REF!</v>
      </c>
      <c r="X140" s="3">
        <f t="shared" si="7"/>
        <v>0</v>
      </c>
      <c r="Y140" s="11" t="e">
        <f>IF(#REF!&gt;0,IF(W140&lt;&gt;0,IF(OR(codex512[[#This Row],[1]]&gt;Z139,Z139="1"),(Y139+1+codex512[[#This Row],[T]]),Y139+codex512[[#This Row],[T]]),Y139+codex512[[#This Row],[T]]),0)</f>
        <v>#REF!</v>
      </c>
      <c r="Z140" s="3" t="e">
        <f>IF(#REF!&gt;0,#REF!,0)</f>
        <v>#REF!</v>
      </c>
    </row>
    <row r="141" spans="22:26" x14ac:dyDescent="0.25">
      <c r="V141" s="3" t="e">
        <f>#REF!</f>
        <v>#REF!</v>
      </c>
      <c r="W141" s="3" t="e">
        <f>IF(#REF!&gt;0,IFERROR(VLOOKUP(#REF!,AthleteTable[],1,FALSE),0),0)</f>
        <v>#REF!</v>
      </c>
      <c r="X141" s="3">
        <f t="shared" si="7"/>
        <v>0</v>
      </c>
      <c r="Y141" s="11" t="e">
        <f>IF(#REF!&gt;0,IF(W141&lt;&gt;0,IF(OR(codex512[[#This Row],[1]]&gt;Z140,Z140="1"),(Y140+1+codex512[[#This Row],[T]]),Y140+codex512[[#This Row],[T]]),Y140+codex512[[#This Row],[T]]),0)</f>
        <v>#REF!</v>
      </c>
      <c r="Z141" s="3" t="e">
        <f>IF(#REF!&gt;0,#REF!,0)</f>
        <v>#REF!</v>
      </c>
    </row>
    <row r="142" spans="22:26" x14ac:dyDescent="0.25">
      <c r="V142" s="3" t="e">
        <f>#REF!</f>
        <v>#REF!</v>
      </c>
      <c r="W142" s="3" t="e">
        <f>IF(#REF!&gt;0,IFERROR(VLOOKUP(#REF!,AthleteTable[],1,FALSE),0),0)</f>
        <v>#REF!</v>
      </c>
      <c r="X142" s="3">
        <f t="shared" si="7"/>
        <v>0</v>
      </c>
      <c r="Y142" s="11" t="e">
        <f>IF(#REF!&gt;0,IF(W142&lt;&gt;0,IF(OR(codex512[[#This Row],[1]]&gt;Z141,Z141="1"),(Y141+1+codex512[[#This Row],[T]]),Y141+codex512[[#This Row],[T]]),Y141+codex512[[#This Row],[T]]),0)</f>
        <v>#REF!</v>
      </c>
      <c r="Z142" s="3" t="e">
        <f>IF(#REF!&gt;0,#REF!,0)</f>
        <v>#REF!</v>
      </c>
    </row>
    <row r="143" spans="22:26" x14ac:dyDescent="0.25">
      <c r="V143" s="3" t="e">
        <f>#REF!</f>
        <v>#REF!</v>
      </c>
      <c r="W143" s="3" t="e">
        <f>IF(#REF!&gt;0,IFERROR(VLOOKUP(#REF!,AthleteTable[],1,FALSE),0),0)</f>
        <v>#REF!</v>
      </c>
      <c r="X143" s="3">
        <f t="shared" si="7"/>
        <v>0</v>
      </c>
      <c r="Y143" s="11" t="e">
        <f>IF(#REF!&gt;0,IF(W143&lt;&gt;0,IF(OR(codex512[[#This Row],[1]]&gt;Z142,Z142="1"),(Y142+1+codex512[[#This Row],[T]]),Y142+codex512[[#This Row],[T]]),Y142+codex512[[#This Row],[T]]),0)</f>
        <v>#REF!</v>
      </c>
      <c r="Z143" s="3" t="e">
        <f>IF(#REF!&gt;0,#REF!,0)</f>
        <v>#REF!</v>
      </c>
    </row>
    <row r="144" spans="22:26" x14ac:dyDescent="0.25">
      <c r="V144" s="3" t="e">
        <f>#REF!</f>
        <v>#REF!</v>
      </c>
      <c r="W144" s="3" t="e">
        <f>IF(#REF!&gt;0,IFERROR(VLOOKUP(#REF!,AthleteTable[],1,FALSE),0),0)</f>
        <v>#REF!</v>
      </c>
      <c r="X144" s="3">
        <f t="shared" si="7"/>
        <v>0</v>
      </c>
      <c r="Y144" s="11" t="e">
        <f>IF(#REF!&gt;0,IF(W144&lt;&gt;0,IF(OR(codex512[[#This Row],[1]]&gt;Z143,Z143="1"),(Y143+1+codex512[[#This Row],[T]]),Y143+codex512[[#This Row],[T]]),Y143+codex512[[#This Row],[T]]),0)</f>
        <v>#REF!</v>
      </c>
      <c r="Z144" s="3" t="e">
        <f>IF(#REF!&gt;0,#REF!,0)</f>
        <v>#REF!</v>
      </c>
    </row>
    <row r="145" spans="22:26" x14ac:dyDescent="0.25">
      <c r="V145" s="3" t="e">
        <f>#REF!</f>
        <v>#REF!</v>
      </c>
      <c r="W145" s="3" t="e">
        <f>IF(#REF!&gt;0,IFERROR(VLOOKUP(#REF!,AthleteTable[],1,FALSE),0),0)</f>
        <v>#REF!</v>
      </c>
      <c r="X145" s="3">
        <f t="shared" si="7"/>
        <v>0</v>
      </c>
      <c r="Y145" s="11" t="e">
        <f>IF(#REF!&gt;0,IF(W145&lt;&gt;0,IF(OR(codex512[[#This Row],[1]]&gt;Z144,Z144="1"),(Y144+1+codex512[[#This Row],[T]]),Y144+codex512[[#This Row],[T]]),Y144+codex512[[#This Row],[T]]),0)</f>
        <v>#REF!</v>
      </c>
      <c r="Z145" s="3" t="e">
        <f>IF(#REF!&gt;0,#REF!,0)</f>
        <v>#REF!</v>
      </c>
    </row>
    <row r="146" spans="22:26" x14ac:dyDescent="0.25">
      <c r="V146" s="3" t="e">
        <f>#REF!</f>
        <v>#REF!</v>
      </c>
      <c r="W146" s="3" t="e">
        <f>IF(#REF!&gt;0,IFERROR(VLOOKUP(#REF!,AthleteTable[],1,FALSE),0),0)</f>
        <v>#REF!</v>
      </c>
      <c r="X146" s="3">
        <f t="shared" si="7"/>
        <v>0</v>
      </c>
      <c r="Y146" s="11" t="e">
        <f>IF(#REF!&gt;0,IF(W146&lt;&gt;0,IF(OR(codex512[[#This Row],[1]]&gt;Z145,Z145="1"),(Y145+1+codex512[[#This Row],[T]]),Y145+codex512[[#This Row],[T]]),Y145+codex512[[#This Row],[T]]),0)</f>
        <v>#REF!</v>
      </c>
      <c r="Z146" s="3" t="e">
        <f>IF(#REF!&gt;0,#REF!,0)</f>
        <v>#REF!</v>
      </c>
    </row>
    <row r="147" spans="22:26" x14ac:dyDescent="0.25">
      <c r="V147" s="3" t="e">
        <f>#REF!</f>
        <v>#REF!</v>
      </c>
      <c r="W147" s="3" t="e">
        <f>IF(#REF!&gt;0,IFERROR(VLOOKUP(#REF!,AthleteTable[],1,FALSE),0),0)</f>
        <v>#REF!</v>
      </c>
      <c r="X147" s="3">
        <f t="shared" si="7"/>
        <v>0</v>
      </c>
      <c r="Y147" s="11" t="e">
        <f>IF(#REF!&gt;0,IF(W147&lt;&gt;0,IF(OR(codex512[[#This Row],[1]]&gt;Z146,Z146="1"),(Y146+1+codex512[[#This Row],[T]]),Y146+codex512[[#This Row],[T]]),Y146+codex512[[#This Row],[T]]),0)</f>
        <v>#REF!</v>
      </c>
      <c r="Z147" s="3" t="e">
        <f>IF(#REF!&gt;0,#REF!,0)</f>
        <v>#REF!</v>
      </c>
    </row>
    <row r="148" spans="22:26" x14ac:dyDescent="0.25">
      <c r="V148" s="3" t="e">
        <f>#REF!</f>
        <v>#REF!</v>
      </c>
      <c r="W148" s="3" t="e">
        <f>IF(#REF!&gt;0,IFERROR(VLOOKUP(#REF!,AthleteTable[],1,FALSE),0),0)</f>
        <v>#REF!</v>
      </c>
      <c r="X148" s="3">
        <f t="shared" si="7"/>
        <v>0</v>
      </c>
      <c r="Y148" s="11" t="e">
        <f>IF(#REF!&gt;0,IF(W148&lt;&gt;0,IF(OR(codex512[[#This Row],[1]]&gt;Z147,Z147="1"),(Y147+1+codex512[[#This Row],[T]]),Y147+codex512[[#This Row],[T]]),Y147+codex512[[#This Row],[T]]),0)</f>
        <v>#REF!</v>
      </c>
      <c r="Z148" s="3" t="e">
        <f>IF(#REF!&gt;0,#REF!,0)</f>
        <v>#REF!</v>
      </c>
    </row>
    <row r="149" spans="22:26" x14ac:dyDescent="0.25">
      <c r="V149" s="3" t="e">
        <f>#REF!</f>
        <v>#REF!</v>
      </c>
      <c r="W149" s="3" t="e">
        <f>IF(#REF!&gt;0,IFERROR(VLOOKUP(#REF!,AthleteTable[],1,FALSE),0),0)</f>
        <v>#REF!</v>
      </c>
      <c r="X149" s="3">
        <f t="shared" si="7"/>
        <v>0</v>
      </c>
      <c r="Y149" s="11" t="e">
        <f>IF(#REF!&gt;0,IF(W149&lt;&gt;0,IF(OR(codex512[[#This Row],[1]]&gt;Z148,Z148="1"),(Y148+1+codex512[[#This Row],[T]]),Y148+codex512[[#This Row],[T]]),Y148+codex512[[#This Row],[T]]),0)</f>
        <v>#REF!</v>
      </c>
      <c r="Z149" s="3" t="e">
        <f>IF(#REF!&gt;0,#REF!,0)</f>
        <v>#REF!</v>
      </c>
    </row>
    <row r="150" spans="22:26" x14ac:dyDescent="0.25">
      <c r="V150" s="3" t="e">
        <f>#REF!</f>
        <v>#REF!</v>
      </c>
      <c r="W150" s="3" t="e">
        <f>IF(#REF!&gt;0,IFERROR(VLOOKUP(#REF!,AthleteTable[],1,FALSE),0),0)</f>
        <v>#REF!</v>
      </c>
      <c r="X150" s="3">
        <f t="shared" si="7"/>
        <v>0</v>
      </c>
      <c r="Y150" s="11" t="e">
        <f>IF(#REF!&gt;0,IF(W150&lt;&gt;0,IF(OR(codex512[[#This Row],[1]]&gt;Z149,Z149="1"),(Y149+1+codex512[[#This Row],[T]]),Y149+codex512[[#This Row],[T]]),Y149+codex512[[#This Row],[T]]),0)</f>
        <v>#REF!</v>
      </c>
      <c r="Z150" s="3" t="e">
        <f>IF(#REF!&gt;0,#REF!,0)</f>
        <v>#REF!</v>
      </c>
    </row>
    <row r="151" spans="22:26" x14ac:dyDescent="0.25">
      <c r="V151" s="3" t="e">
        <f>#REF!</f>
        <v>#REF!</v>
      </c>
      <c r="W151" s="3" t="e">
        <f>IF(#REF!&gt;0,IFERROR(VLOOKUP(#REF!,AthleteTable[],1,FALSE),0),0)</f>
        <v>#REF!</v>
      </c>
      <c r="X151" s="3">
        <f t="shared" si="7"/>
        <v>0</v>
      </c>
      <c r="Y151" s="11" t="e">
        <f>IF(#REF!&gt;0,IF(W151&lt;&gt;0,IF(OR(codex512[[#This Row],[1]]&gt;Z150,Z150="1"),(Y150+1+codex512[[#This Row],[T]]),Y150+codex512[[#This Row],[T]]),Y150+codex512[[#This Row],[T]]),0)</f>
        <v>#REF!</v>
      </c>
      <c r="Z151" s="3" t="e">
        <f>IF(#REF!&gt;0,#REF!,0)</f>
        <v>#REF!</v>
      </c>
    </row>
    <row r="152" spans="22:26" x14ac:dyDescent="0.25">
      <c r="V152" s="3" t="e">
        <f>#REF!</f>
        <v>#REF!</v>
      </c>
      <c r="W152" s="3" t="e">
        <f>IF(#REF!&gt;0,IFERROR(VLOOKUP(#REF!,AthleteTable[],1,FALSE),0),0)</f>
        <v>#REF!</v>
      </c>
      <c r="X152" s="3">
        <f t="shared" si="7"/>
        <v>0</v>
      </c>
      <c r="Y152" s="11" t="e">
        <f>IF(#REF!&gt;0,IF(W152&lt;&gt;0,IF(OR(codex512[[#This Row],[1]]&gt;Z151,Z151="1"),(Y151+1+codex512[[#This Row],[T]]),Y151+codex512[[#This Row],[T]]),Y151+codex512[[#This Row],[T]]),0)</f>
        <v>#REF!</v>
      </c>
      <c r="Z152" s="3" t="e">
        <f>IF(#REF!&gt;0,#REF!,0)</f>
        <v>#REF!</v>
      </c>
    </row>
    <row r="153" spans="22:26" x14ac:dyDescent="0.25">
      <c r="V153" s="3" t="e">
        <f>#REF!</f>
        <v>#REF!</v>
      </c>
      <c r="W153" s="3" t="e">
        <f>IF(#REF!&gt;0,IFERROR(VLOOKUP(#REF!,AthleteTable[],1,FALSE),0),0)</f>
        <v>#REF!</v>
      </c>
      <c r="X153" s="3">
        <f t="shared" si="7"/>
        <v>0</v>
      </c>
      <c r="Y153" s="11" t="e">
        <f>IF(#REF!&gt;0,IF(W153&lt;&gt;0,IF(OR(codex512[[#This Row],[1]]&gt;Z152,Z152="1"),(Y152+1+codex512[[#This Row],[T]]),Y152+codex512[[#This Row],[T]]),Y152+codex512[[#This Row],[T]]),0)</f>
        <v>#REF!</v>
      </c>
      <c r="Z153" s="3" t="e">
        <f>IF(#REF!&gt;0,#REF!,0)</f>
        <v>#REF!</v>
      </c>
    </row>
    <row r="154" spans="22:26" x14ac:dyDescent="0.25">
      <c r="V154" s="3" t="e">
        <f>#REF!</f>
        <v>#REF!</v>
      </c>
      <c r="W154" s="3" t="e">
        <f>IF(#REF!&gt;0,IFERROR(VLOOKUP(#REF!,AthleteTable[],1,FALSE),0),0)</f>
        <v>#REF!</v>
      </c>
      <c r="X154" s="3">
        <f t="shared" si="7"/>
        <v>0</v>
      </c>
      <c r="Y154" s="11" t="e">
        <f>IF(#REF!&gt;0,IF(W154&lt;&gt;0,IF(OR(codex512[[#This Row],[1]]&gt;Z153,Z153="1"),(Y153+1+codex512[[#This Row],[T]]),Y153+codex512[[#This Row],[T]]),Y153+codex512[[#This Row],[T]]),0)</f>
        <v>#REF!</v>
      </c>
      <c r="Z154" s="3" t="e">
        <f>IF(#REF!&gt;0,#REF!,0)</f>
        <v>#REF!</v>
      </c>
    </row>
    <row r="155" spans="22:26" x14ac:dyDescent="0.25">
      <c r="V155" s="3" t="e">
        <f>#REF!</f>
        <v>#REF!</v>
      </c>
      <c r="W155" s="3" t="e">
        <f>IF(#REF!&gt;0,IFERROR(VLOOKUP(#REF!,AthleteTable[],1,FALSE),0),0)</f>
        <v>#REF!</v>
      </c>
      <c r="X155" s="3">
        <f t="shared" si="7"/>
        <v>0</v>
      </c>
      <c r="Y155" s="11" t="e">
        <f>IF(#REF!&gt;0,IF(W155&lt;&gt;0,IF(OR(codex512[[#This Row],[1]]&gt;Z154,Z154="1"),(Y154+1+codex512[[#This Row],[T]]),Y154+codex512[[#This Row],[T]]),Y154+codex512[[#This Row],[T]]),0)</f>
        <v>#REF!</v>
      </c>
      <c r="Z155" s="3" t="e">
        <f>IF(#REF!&gt;0,#REF!,0)</f>
        <v>#REF!</v>
      </c>
    </row>
    <row r="156" spans="22:26" x14ac:dyDescent="0.25">
      <c r="V156" s="3" t="e">
        <f>#REF!</f>
        <v>#REF!</v>
      </c>
      <c r="W156" s="3" t="e">
        <f>IF(#REF!&gt;0,IFERROR(VLOOKUP(#REF!,AthleteTable[],1,FALSE),0),0)</f>
        <v>#REF!</v>
      </c>
      <c r="X156" s="3">
        <f t="shared" si="7"/>
        <v>0</v>
      </c>
      <c r="Y156" s="11" t="e">
        <f>IF(#REF!&gt;0,IF(W156&lt;&gt;0,IF(OR(codex512[[#This Row],[1]]&gt;Z155,Z155="1"),(Y155+1+codex512[[#This Row],[T]]),Y155+codex512[[#This Row],[T]]),Y155+codex512[[#This Row],[T]]),0)</f>
        <v>#REF!</v>
      </c>
      <c r="Z156" s="3" t="e">
        <f>IF(#REF!&gt;0,#REF!,0)</f>
        <v>#REF!</v>
      </c>
    </row>
    <row r="157" spans="22:26" x14ac:dyDescent="0.25">
      <c r="V157" s="3" t="e">
        <f>#REF!</f>
        <v>#REF!</v>
      </c>
      <c r="W157" s="3" t="e">
        <f>IF(#REF!&gt;0,IFERROR(VLOOKUP(#REF!,AthleteTable[],1,FALSE),0),0)</f>
        <v>#REF!</v>
      </c>
      <c r="X157" s="3">
        <f t="shared" si="7"/>
        <v>0</v>
      </c>
      <c r="Y157" s="11" t="e">
        <f>IF(#REF!&gt;0,IF(W157&lt;&gt;0,IF(OR(codex512[[#This Row],[1]]&gt;Z156,Z156="1"),(Y156+1+codex512[[#This Row],[T]]),Y156+codex512[[#This Row],[T]]),Y156+codex512[[#This Row],[T]]),0)</f>
        <v>#REF!</v>
      </c>
      <c r="Z157" s="3" t="e">
        <f>IF(#REF!&gt;0,#REF!,0)</f>
        <v>#REF!</v>
      </c>
    </row>
    <row r="158" spans="22:26" x14ac:dyDescent="0.25">
      <c r="V158" s="3" t="e">
        <f>#REF!</f>
        <v>#REF!</v>
      </c>
      <c r="W158" s="3" t="e">
        <f>IF(#REF!&gt;0,IFERROR(VLOOKUP(#REF!,AthleteTable[],1,FALSE),0),0)</f>
        <v>#REF!</v>
      </c>
      <c r="X158" s="3">
        <f t="shared" si="7"/>
        <v>0</v>
      </c>
      <c r="Y158" s="11" t="e">
        <f>IF(#REF!&gt;0,IF(W158&lt;&gt;0,IF(OR(codex512[[#This Row],[1]]&gt;Z157,Z157="1"),(Y157+1+codex512[[#This Row],[T]]),Y157+codex512[[#This Row],[T]]),Y157+codex512[[#This Row],[T]]),0)</f>
        <v>#REF!</v>
      </c>
      <c r="Z158" s="3" t="e">
        <f>IF(#REF!&gt;0,#REF!,0)</f>
        <v>#REF!</v>
      </c>
    </row>
    <row r="159" spans="22:26" x14ac:dyDescent="0.25">
      <c r="V159" s="3" t="e">
        <f>#REF!</f>
        <v>#REF!</v>
      </c>
      <c r="W159" s="3" t="e">
        <f>IF(#REF!&gt;0,IFERROR(VLOOKUP(#REF!,AthleteTable[],1,FALSE),0),0)</f>
        <v>#REF!</v>
      </c>
      <c r="X159" s="3">
        <f t="shared" si="7"/>
        <v>0</v>
      </c>
      <c r="Y159" s="11" t="e">
        <f>IF(#REF!&gt;0,IF(W159&lt;&gt;0,IF(OR(codex512[[#This Row],[1]]&gt;Z158,Z158="1"),(Y158+1+codex512[[#This Row],[T]]),Y158+codex512[[#This Row],[T]]),Y158+codex512[[#This Row],[T]]),0)</f>
        <v>#REF!</v>
      </c>
      <c r="Z159" s="3" t="e">
        <f>IF(#REF!&gt;0,#REF!,0)</f>
        <v>#REF!</v>
      </c>
    </row>
    <row r="160" spans="22:26" x14ac:dyDescent="0.25">
      <c r="V160" s="3" t="e">
        <f>#REF!</f>
        <v>#REF!</v>
      </c>
      <c r="W160" s="3" t="e">
        <f>IF(#REF!&gt;0,IFERROR(VLOOKUP(#REF!,AthleteTable[],1,FALSE),0),0)</f>
        <v>#REF!</v>
      </c>
      <c r="X160" s="3">
        <f t="shared" si="7"/>
        <v>0</v>
      </c>
      <c r="Y160" s="11" t="e">
        <f>IF(#REF!&gt;0,IF(W160&lt;&gt;0,IF(OR(codex512[[#This Row],[1]]&gt;Z159,Z159="1"),(Y159+1+codex512[[#This Row],[T]]),Y159+codex512[[#This Row],[T]]),Y159+codex512[[#This Row],[T]]),0)</f>
        <v>#REF!</v>
      </c>
      <c r="Z160" s="3" t="e">
        <f>IF(#REF!&gt;0,#REF!,0)</f>
        <v>#REF!</v>
      </c>
    </row>
    <row r="161" spans="22:26" x14ac:dyDescent="0.25">
      <c r="V161" s="3" t="e">
        <f>#REF!</f>
        <v>#REF!</v>
      </c>
      <c r="W161" s="3" t="e">
        <f>IF(#REF!&gt;0,IFERROR(VLOOKUP(#REF!,AthleteTable[],1,FALSE),0),0)</f>
        <v>#REF!</v>
      </c>
      <c r="X161" s="3">
        <f t="shared" si="7"/>
        <v>0</v>
      </c>
      <c r="Y161" s="11" t="e">
        <f>IF(#REF!&gt;0,IF(W161&lt;&gt;0,IF(OR(codex512[[#This Row],[1]]&gt;Z160,Z160="1"),(Y160+1+codex512[[#This Row],[T]]),Y160+codex512[[#This Row],[T]]),Y160+codex512[[#This Row],[T]]),0)</f>
        <v>#REF!</v>
      </c>
      <c r="Z161" s="3" t="e">
        <f>IF(#REF!&gt;0,#REF!,0)</f>
        <v>#REF!</v>
      </c>
    </row>
    <row r="162" spans="22:26" x14ac:dyDescent="0.25">
      <c r="V162" s="3" t="e">
        <f>#REF!</f>
        <v>#REF!</v>
      </c>
      <c r="W162" s="3" t="e">
        <f>IF(#REF!&gt;0,IFERROR(VLOOKUP(#REF!,AthleteTable[],1,FALSE),0),0)</f>
        <v>#REF!</v>
      </c>
      <c r="X162" s="3">
        <f t="shared" si="7"/>
        <v>0</v>
      </c>
      <c r="Y162" s="11" t="e">
        <f>IF(#REF!&gt;0,IF(W162&lt;&gt;0,IF(OR(codex512[[#This Row],[1]]&gt;Z161,Z161="1"),(Y161+1+codex512[[#This Row],[T]]),Y161+codex512[[#This Row],[T]]),Y161+codex512[[#This Row],[T]]),0)</f>
        <v>#REF!</v>
      </c>
      <c r="Z162" s="3" t="e">
        <f>IF(#REF!&gt;0,#REF!,0)</f>
        <v>#REF!</v>
      </c>
    </row>
    <row r="163" spans="22:26" x14ac:dyDescent="0.25">
      <c r="V163" s="3" t="e">
        <f>#REF!</f>
        <v>#REF!</v>
      </c>
      <c r="W163" s="3" t="e">
        <f>IF(#REF!&gt;0,IFERROR(VLOOKUP(#REF!,AthleteTable[],1,FALSE),0),0)</f>
        <v>#REF!</v>
      </c>
      <c r="X163" s="3">
        <f t="shared" si="7"/>
        <v>0</v>
      </c>
      <c r="Y163" s="11" t="e">
        <f>IF(#REF!&gt;0,IF(W163&lt;&gt;0,IF(OR(codex512[[#This Row],[1]]&gt;Z162,Z162="1"),(Y162+1+codex512[[#This Row],[T]]),Y162+codex512[[#This Row],[T]]),Y162+codex512[[#This Row],[T]]),0)</f>
        <v>#REF!</v>
      </c>
      <c r="Z163" s="3" t="e">
        <f>IF(#REF!&gt;0,#REF!,0)</f>
        <v>#REF!</v>
      </c>
    </row>
    <row r="164" spans="22:26" x14ac:dyDescent="0.25">
      <c r="V164" s="3" t="e">
        <f>#REF!</f>
        <v>#REF!</v>
      </c>
      <c r="W164" s="3" t="e">
        <f>IF(#REF!&gt;0,IFERROR(VLOOKUP(#REF!,AthleteTable[],1,FALSE),0),0)</f>
        <v>#REF!</v>
      </c>
      <c r="X164" s="3">
        <f t="shared" si="7"/>
        <v>0</v>
      </c>
      <c r="Y164" s="11" t="e">
        <f>IF(#REF!&gt;0,IF(W164&lt;&gt;0,IF(OR(codex512[[#This Row],[1]]&gt;Z163,Z163="1"),(Y163+1+codex512[[#This Row],[T]]),Y163+codex512[[#This Row],[T]]),Y163+codex512[[#This Row],[T]]),0)</f>
        <v>#REF!</v>
      </c>
      <c r="Z164" s="3" t="e">
        <f>IF(#REF!&gt;0,#REF!,0)</f>
        <v>#REF!</v>
      </c>
    </row>
    <row r="165" spans="22:26" x14ac:dyDescent="0.25">
      <c r="V165" s="3" t="e">
        <f>#REF!</f>
        <v>#REF!</v>
      </c>
      <c r="W165" s="3" t="e">
        <f>IF(#REF!&gt;0,IFERROR(VLOOKUP(#REF!,AthleteTable[],1,FALSE),0),0)</f>
        <v>#REF!</v>
      </c>
      <c r="X165" s="3">
        <f t="shared" si="7"/>
        <v>0</v>
      </c>
      <c r="Y165" s="11" t="e">
        <f>IF(#REF!&gt;0,IF(W165&lt;&gt;0,IF(OR(codex512[[#This Row],[1]]&gt;Z164,Z164="1"),(Y164+1+codex512[[#This Row],[T]]),Y164+codex512[[#This Row],[T]]),Y164+codex512[[#This Row],[T]]),0)</f>
        <v>#REF!</v>
      </c>
      <c r="Z165" s="3" t="e">
        <f>IF(#REF!&gt;0,#REF!,0)</f>
        <v>#REF!</v>
      </c>
    </row>
    <row r="166" spans="22:26" x14ac:dyDescent="0.25">
      <c r="V166" s="3" t="e">
        <f>#REF!</f>
        <v>#REF!</v>
      </c>
      <c r="W166" s="3" t="e">
        <f>IF(#REF!&gt;0,IFERROR(VLOOKUP(#REF!,AthleteTable[],1,FALSE),0),0)</f>
        <v>#REF!</v>
      </c>
      <c r="X166" s="3">
        <f t="shared" si="7"/>
        <v>0</v>
      </c>
      <c r="Y166" s="11" t="e">
        <f>IF(#REF!&gt;0,IF(W166&lt;&gt;0,IF(OR(codex512[[#This Row],[1]]&gt;Z165,Z165="1"),(Y165+1+codex512[[#This Row],[T]]),Y165+codex512[[#This Row],[T]]),Y165+codex512[[#This Row],[T]]),0)</f>
        <v>#REF!</v>
      </c>
      <c r="Z166" s="3" t="e">
        <f>IF(#REF!&gt;0,#REF!,0)</f>
        <v>#REF!</v>
      </c>
    </row>
    <row r="167" spans="22:26" x14ac:dyDescent="0.25">
      <c r="V167" s="3" t="e">
        <f>#REF!</f>
        <v>#REF!</v>
      </c>
      <c r="W167" s="3" t="e">
        <f>IF(#REF!&gt;0,IFERROR(VLOOKUP(#REF!,AthleteTable[],1,FALSE),0),0)</f>
        <v>#REF!</v>
      </c>
      <c r="X167" s="3">
        <f t="shared" si="7"/>
        <v>0</v>
      </c>
      <c r="Y167" s="11" t="e">
        <f>IF(#REF!&gt;0,IF(W167&lt;&gt;0,IF(OR(codex512[[#This Row],[1]]&gt;Z166,Z166="1"),(Y166+1+codex512[[#This Row],[T]]),Y166+codex512[[#This Row],[T]]),Y166+codex512[[#This Row],[T]]),0)</f>
        <v>#REF!</v>
      </c>
      <c r="Z167" s="3" t="e">
        <f>IF(#REF!&gt;0,#REF!,0)</f>
        <v>#REF!</v>
      </c>
    </row>
    <row r="168" spans="22:26" x14ac:dyDescent="0.25">
      <c r="V168" s="3" t="e">
        <f>#REF!</f>
        <v>#REF!</v>
      </c>
      <c r="W168" s="3" t="e">
        <f>IF(#REF!&gt;0,IFERROR(VLOOKUP(#REF!,AthleteTable[],1,FALSE),0),0)</f>
        <v>#REF!</v>
      </c>
      <c r="X168" s="3">
        <f t="shared" si="7"/>
        <v>0</v>
      </c>
      <c r="Y168" s="11" t="e">
        <f>IF(#REF!&gt;0,IF(W168&lt;&gt;0,IF(OR(codex512[[#This Row],[1]]&gt;Z167,Z167="1"),(Y167+1+codex512[[#This Row],[T]]),Y167+codex512[[#This Row],[T]]),Y167+codex512[[#This Row],[T]]),0)</f>
        <v>#REF!</v>
      </c>
      <c r="Z168" s="3" t="e">
        <f>IF(#REF!&gt;0,#REF!,0)</f>
        <v>#REF!</v>
      </c>
    </row>
    <row r="169" spans="22:26" x14ac:dyDescent="0.25">
      <c r="V169" s="3" t="e">
        <f>#REF!</f>
        <v>#REF!</v>
      </c>
      <c r="W169" s="3" t="e">
        <f>IF(#REF!&gt;0,IFERROR(VLOOKUP(#REF!,AthleteTable[],1,FALSE),0),0)</f>
        <v>#REF!</v>
      </c>
      <c r="X169" s="3">
        <f t="shared" si="7"/>
        <v>0</v>
      </c>
      <c r="Y169" s="11" t="e">
        <f>IF(#REF!&gt;0,IF(W169&lt;&gt;0,IF(OR(codex512[[#This Row],[1]]&gt;Z168,Z168="1"),(Y168+1+codex512[[#This Row],[T]]),Y168+codex512[[#This Row],[T]]),Y168+codex512[[#This Row],[T]]),0)</f>
        <v>#REF!</v>
      </c>
      <c r="Z169" s="3" t="e">
        <f>IF(#REF!&gt;0,#REF!,0)</f>
        <v>#REF!</v>
      </c>
    </row>
    <row r="170" spans="22:26" x14ac:dyDescent="0.25">
      <c r="V170" s="3" t="e">
        <f>#REF!</f>
        <v>#REF!</v>
      </c>
      <c r="W170" s="3" t="e">
        <f>IF(#REF!&gt;0,IFERROR(VLOOKUP(#REF!,AthleteTable[],1,FALSE),0),0)</f>
        <v>#REF!</v>
      </c>
      <c r="X170" s="3">
        <f t="shared" si="7"/>
        <v>0</v>
      </c>
      <c r="Y170" s="11" t="e">
        <f>IF(#REF!&gt;0,IF(W170&lt;&gt;0,IF(OR(codex512[[#This Row],[1]]&gt;Z169,Z169="1"),(Y169+1+codex512[[#This Row],[T]]),Y169+codex512[[#This Row],[T]]),Y169+codex512[[#This Row],[T]]),0)</f>
        <v>#REF!</v>
      </c>
      <c r="Z170" s="3" t="e">
        <f>IF(#REF!&gt;0,#REF!,0)</f>
        <v>#REF!</v>
      </c>
    </row>
    <row r="171" spans="22:26" x14ac:dyDescent="0.25">
      <c r="V171" s="3" t="e">
        <f>#REF!</f>
        <v>#REF!</v>
      </c>
      <c r="W171" s="3" t="e">
        <f>IF(#REF!&gt;0,IFERROR(VLOOKUP(#REF!,AthleteTable[],1,FALSE),0),0)</f>
        <v>#REF!</v>
      </c>
      <c r="X171" s="3">
        <f t="shared" si="7"/>
        <v>0</v>
      </c>
      <c r="Y171" s="11" t="e">
        <f>IF(#REF!&gt;0,IF(W171&lt;&gt;0,IF(OR(codex512[[#This Row],[1]]&gt;Z170,Z170="1"),(Y170+1+codex512[[#This Row],[T]]),Y170+codex512[[#This Row],[T]]),Y170+codex512[[#This Row],[T]]),0)</f>
        <v>#REF!</v>
      </c>
      <c r="Z171" s="3" t="e">
        <f>IF(#REF!&gt;0,#REF!,0)</f>
        <v>#REF!</v>
      </c>
    </row>
    <row r="172" spans="22:26" x14ac:dyDescent="0.25">
      <c r="V172" s="3" t="e">
        <f>#REF!</f>
        <v>#REF!</v>
      </c>
      <c r="W172" s="3" t="e">
        <f>IF(#REF!&gt;0,IFERROR(VLOOKUP(#REF!,AthleteTable[],1,FALSE),0),0)</f>
        <v>#REF!</v>
      </c>
      <c r="X172" s="3">
        <f t="shared" si="7"/>
        <v>0</v>
      </c>
      <c r="Y172" s="11" t="e">
        <f>IF(#REF!&gt;0,IF(W172&lt;&gt;0,IF(OR(codex512[[#This Row],[1]]&gt;Z171,Z171="1"),(Y171+1+codex512[[#This Row],[T]]),Y171+codex512[[#This Row],[T]]),Y171+codex512[[#This Row],[T]]),0)</f>
        <v>#REF!</v>
      </c>
      <c r="Z172" s="3" t="e">
        <f>IF(#REF!&gt;0,#REF!,0)</f>
        <v>#REF!</v>
      </c>
    </row>
    <row r="173" spans="22:26" x14ac:dyDescent="0.25">
      <c r="V173" s="3" t="e">
        <f>#REF!</f>
        <v>#REF!</v>
      </c>
      <c r="W173" s="3" t="e">
        <f>IF(#REF!&gt;0,IFERROR(VLOOKUP(#REF!,AthleteTable[],1,FALSE),0),0)</f>
        <v>#REF!</v>
      </c>
      <c r="X173" s="3">
        <f t="shared" si="7"/>
        <v>0</v>
      </c>
      <c r="Y173" s="11" t="e">
        <f>IF(#REF!&gt;0,IF(W173&lt;&gt;0,IF(OR(codex512[[#This Row],[1]]&gt;Z172,Z172="1"),(Y172+1+codex512[[#This Row],[T]]),Y172+codex512[[#This Row],[T]]),Y172+codex512[[#This Row],[T]]),0)</f>
        <v>#REF!</v>
      </c>
      <c r="Z173" s="3" t="e">
        <f>IF(#REF!&gt;0,#REF!,0)</f>
        <v>#REF!</v>
      </c>
    </row>
    <row r="174" spans="22:26" x14ac:dyDescent="0.25">
      <c r="V174" s="3" t="e">
        <f>#REF!</f>
        <v>#REF!</v>
      </c>
      <c r="W174" s="3" t="e">
        <f>IF(#REF!&gt;0,IFERROR(VLOOKUP(#REF!,AthleteTable[],1,FALSE),0),0)</f>
        <v>#REF!</v>
      </c>
      <c r="X174" s="3">
        <f t="shared" si="7"/>
        <v>0</v>
      </c>
      <c r="Y174" s="11" t="e">
        <f>IF(#REF!&gt;0,IF(W174&lt;&gt;0,IF(OR(codex512[[#This Row],[1]]&gt;Z173,Z173="1"),(Y173+1+codex512[[#This Row],[T]]),Y173+codex512[[#This Row],[T]]),Y173+codex512[[#This Row],[T]]),0)</f>
        <v>#REF!</v>
      </c>
      <c r="Z174" s="3" t="e">
        <f>IF(#REF!&gt;0,#REF!,0)</f>
        <v>#REF!</v>
      </c>
    </row>
    <row r="175" spans="22:26" x14ac:dyDescent="0.25">
      <c r="V175" s="3" t="e">
        <f>#REF!</f>
        <v>#REF!</v>
      </c>
      <c r="W175" s="3" t="e">
        <f>IF(#REF!&gt;0,IFERROR(VLOOKUP(#REF!,AthleteTable[],1,FALSE),0),0)</f>
        <v>#REF!</v>
      </c>
      <c r="X175" s="3">
        <f t="shared" si="7"/>
        <v>0</v>
      </c>
      <c r="Y175" s="11" t="e">
        <f>IF(#REF!&gt;0,IF(W175&lt;&gt;0,IF(OR(codex512[[#This Row],[1]]&gt;Z174,Z174="1"),(Y174+1+codex512[[#This Row],[T]]),Y174+codex512[[#This Row],[T]]),Y174+codex512[[#This Row],[T]]),0)</f>
        <v>#REF!</v>
      </c>
      <c r="Z175" s="3" t="e">
        <f>IF(#REF!&gt;0,#REF!,0)</f>
        <v>#REF!</v>
      </c>
    </row>
    <row r="176" spans="22:26" x14ac:dyDescent="0.25">
      <c r="V176" s="3" t="e">
        <f>#REF!</f>
        <v>#REF!</v>
      </c>
      <c r="W176" s="3" t="e">
        <f>IF(#REF!&gt;0,IFERROR(VLOOKUP(#REF!,AthleteTable[],1,FALSE),0),0)</f>
        <v>#REF!</v>
      </c>
      <c r="X176" s="3">
        <f t="shared" si="7"/>
        <v>0</v>
      </c>
      <c r="Y176" s="11" t="e">
        <f>IF(#REF!&gt;0,IF(W176&lt;&gt;0,IF(OR(codex512[[#This Row],[1]]&gt;Z175,Z175="1"),(Y175+1+codex512[[#This Row],[T]]),Y175+codex512[[#This Row],[T]]),Y175+codex512[[#This Row],[T]]),0)</f>
        <v>#REF!</v>
      </c>
      <c r="Z176" s="3" t="e">
        <f>IF(#REF!&gt;0,#REF!,0)</f>
        <v>#REF!</v>
      </c>
    </row>
    <row r="177" spans="22:26" x14ac:dyDescent="0.25">
      <c r="V177" s="3" t="e">
        <f>#REF!</f>
        <v>#REF!</v>
      </c>
      <c r="W177" s="3" t="e">
        <f>IF(#REF!&gt;0,IFERROR(VLOOKUP(#REF!,AthleteTable[],1,FALSE),0),0)</f>
        <v>#REF!</v>
      </c>
      <c r="X177" s="3">
        <f t="shared" si="7"/>
        <v>0</v>
      </c>
      <c r="Y177" s="11" t="e">
        <f>IF(#REF!&gt;0,IF(W177&lt;&gt;0,IF(OR(codex512[[#This Row],[1]]&gt;Z176,Z176="1"),(Y176+1+codex512[[#This Row],[T]]),Y176+codex512[[#This Row],[T]]),Y176+codex512[[#This Row],[T]]),0)</f>
        <v>#REF!</v>
      </c>
      <c r="Z177" s="3" t="e">
        <f>IF(#REF!&gt;0,#REF!,0)</f>
        <v>#REF!</v>
      </c>
    </row>
    <row r="178" spans="22:26" x14ac:dyDescent="0.25">
      <c r="V178" s="3" t="e">
        <f>#REF!</f>
        <v>#REF!</v>
      </c>
      <c r="W178" s="3" t="e">
        <f>IF(#REF!&gt;0,IFERROR(VLOOKUP(#REF!,AthleteTable[],1,FALSE),0),0)</f>
        <v>#REF!</v>
      </c>
      <c r="X178" s="3">
        <f t="shared" si="7"/>
        <v>0</v>
      </c>
      <c r="Y178" s="11" t="e">
        <f>IF(#REF!&gt;0,IF(W178&lt;&gt;0,IF(OR(codex512[[#This Row],[1]]&gt;Z177,Z177="1"),(Y177+1+codex512[[#This Row],[T]]),Y177+codex512[[#This Row],[T]]),Y177+codex512[[#This Row],[T]]),0)</f>
        <v>#REF!</v>
      </c>
      <c r="Z178" s="3" t="e">
        <f>IF(#REF!&gt;0,#REF!,0)</f>
        <v>#REF!</v>
      </c>
    </row>
    <row r="179" spans="22:26" x14ac:dyDescent="0.25">
      <c r="V179" s="3" t="e">
        <f>#REF!</f>
        <v>#REF!</v>
      </c>
      <c r="W179" s="3" t="e">
        <f>IF(#REF!&gt;0,IFERROR(VLOOKUP(#REF!,AthleteTable[],1,FALSE),0),0)</f>
        <v>#REF!</v>
      </c>
      <c r="X179" s="3">
        <f t="shared" si="7"/>
        <v>0</v>
      </c>
      <c r="Y179" s="11" t="e">
        <f>IF(#REF!&gt;0,IF(W179&lt;&gt;0,IF(OR(codex512[[#This Row],[1]]&gt;Z178,Z178="1"),(Y178+1+codex512[[#This Row],[T]]),Y178+codex512[[#This Row],[T]]),Y178+codex512[[#This Row],[T]]),0)</f>
        <v>#REF!</v>
      </c>
      <c r="Z179" s="3" t="e">
        <f>IF(#REF!&gt;0,#REF!,0)</f>
        <v>#REF!</v>
      </c>
    </row>
    <row r="180" spans="22:26" x14ac:dyDescent="0.25">
      <c r="V180" s="3" t="e">
        <f>#REF!</f>
        <v>#REF!</v>
      </c>
      <c r="W180" s="3" t="e">
        <f>IF(#REF!&gt;0,IFERROR(VLOOKUP(#REF!,AthleteTable[],1,FALSE),0),0)</f>
        <v>#REF!</v>
      </c>
      <c r="X180" s="3">
        <f t="shared" si="7"/>
        <v>0</v>
      </c>
      <c r="Y180" s="11" t="e">
        <f>IF(#REF!&gt;0,IF(W180&lt;&gt;0,IF(OR(codex512[[#This Row],[1]]&gt;Z179,Z179="1"),(Y179+1+codex512[[#This Row],[T]]),Y179+codex512[[#This Row],[T]]),Y179+codex512[[#This Row],[T]]),0)</f>
        <v>#REF!</v>
      </c>
      <c r="Z180" s="3" t="e">
        <f>IF(#REF!&gt;0,#REF!,0)</f>
        <v>#REF!</v>
      </c>
    </row>
    <row r="181" spans="22:26" x14ac:dyDescent="0.25">
      <c r="V181" s="3" t="e">
        <f>#REF!</f>
        <v>#REF!</v>
      </c>
      <c r="W181" s="3" t="e">
        <f>IF(#REF!&gt;0,IFERROR(VLOOKUP(#REF!,AthleteTable[],1,FALSE),0),0)</f>
        <v>#REF!</v>
      </c>
      <c r="X181" s="3">
        <f t="shared" si="7"/>
        <v>0</v>
      </c>
      <c r="Y181" s="11" t="e">
        <f>IF(#REF!&gt;0,IF(W181&lt;&gt;0,IF(OR(codex512[[#This Row],[1]]&gt;Z180,Z180="1"),(Y180+1+codex512[[#This Row],[T]]),Y180+codex512[[#This Row],[T]]),Y180+codex512[[#This Row],[T]]),0)</f>
        <v>#REF!</v>
      </c>
      <c r="Z181" s="3" t="e">
        <f>IF(#REF!&gt;0,#REF!,0)</f>
        <v>#REF!</v>
      </c>
    </row>
    <row r="182" spans="22:26" x14ac:dyDescent="0.25">
      <c r="V182" s="3" t="e">
        <f>#REF!</f>
        <v>#REF!</v>
      </c>
      <c r="W182" s="3" t="e">
        <f>IF(#REF!&gt;0,IFERROR(VLOOKUP(#REF!,AthleteTable[],1,FALSE),0),0)</f>
        <v>#REF!</v>
      </c>
      <c r="X182" s="3">
        <f t="shared" si="7"/>
        <v>0</v>
      </c>
      <c r="Y182" s="11" t="e">
        <f>IF(#REF!&gt;0,IF(W182&lt;&gt;0,IF(OR(codex512[[#This Row],[1]]&gt;Z181,Z181="1"),(Y181+1+codex512[[#This Row],[T]]),Y181+codex512[[#This Row],[T]]),Y181+codex512[[#This Row],[T]]),0)</f>
        <v>#REF!</v>
      </c>
      <c r="Z182" s="3" t="e">
        <f>IF(#REF!&gt;0,#REF!,0)</f>
        <v>#REF!</v>
      </c>
    </row>
    <row r="183" spans="22:26" x14ac:dyDescent="0.25">
      <c r="V183" s="3" t="e">
        <f>#REF!</f>
        <v>#REF!</v>
      </c>
      <c r="W183" s="3" t="e">
        <f>IF(#REF!&gt;0,IFERROR(VLOOKUP(#REF!,AthleteTable[],1,FALSE),0),0)</f>
        <v>#REF!</v>
      </c>
      <c r="X183" s="3">
        <f t="shared" si="7"/>
        <v>0</v>
      </c>
      <c r="Y183" s="11" t="e">
        <f>IF(#REF!&gt;0,IF(W183&lt;&gt;0,IF(OR(codex512[[#This Row],[1]]&gt;Z182,Z182="1"),(Y182+1+codex512[[#This Row],[T]]),Y182+codex512[[#This Row],[T]]),Y182+codex512[[#This Row],[T]]),0)</f>
        <v>#REF!</v>
      </c>
      <c r="Z183" s="3" t="e">
        <f>IF(#REF!&gt;0,#REF!,0)</f>
        <v>#REF!</v>
      </c>
    </row>
    <row r="184" spans="22:26" x14ac:dyDescent="0.25">
      <c r="V184" s="3" t="e">
        <f>#REF!</f>
        <v>#REF!</v>
      </c>
      <c r="W184" s="3" t="e">
        <f>IF(#REF!&gt;0,IFERROR(VLOOKUP(#REF!,AthleteTable[],1,FALSE),0),0)</f>
        <v>#REF!</v>
      </c>
      <c r="X184" s="3">
        <f t="shared" si="7"/>
        <v>0</v>
      </c>
      <c r="Y184" s="11" t="e">
        <f>IF(#REF!&gt;0,IF(W184&lt;&gt;0,IF(OR(codex512[[#This Row],[1]]&gt;Z183,Z183="1"),(Y183+1+codex512[[#This Row],[T]]),Y183+codex512[[#This Row],[T]]),Y183+codex512[[#This Row],[T]]),0)</f>
        <v>#REF!</v>
      </c>
      <c r="Z184" s="3" t="e">
        <f>IF(#REF!&gt;0,#REF!,0)</f>
        <v>#REF!</v>
      </c>
    </row>
    <row r="185" spans="22:26" x14ac:dyDescent="0.25">
      <c r="V185" s="3" t="e">
        <f>#REF!</f>
        <v>#REF!</v>
      </c>
      <c r="W185" s="3" t="e">
        <f>IF(#REF!&gt;0,IFERROR(VLOOKUP(#REF!,AthleteTable[],1,FALSE),0),0)</f>
        <v>#REF!</v>
      </c>
      <c r="X185" s="3">
        <f t="shared" si="7"/>
        <v>0</v>
      </c>
      <c r="Y185" s="11" t="e">
        <f>IF(#REF!&gt;0,IF(W185&lt;&gt;0,IF(OR(codex512[[#This Row],[1]]&gt;Z184,Z184="1"),(Y184+1+codex512[[#This Row],[T]]),Y184+codex512[[#This Row],[T]]),Y184+codex512[[#This Row],[T]]),0)</f>
        <v>#REF!</v>
      </c>
      <c r="Z185" s="3" t="e">
        <f>IF(#REF!&gt;0,#REF!,0)</f>
        <v>#REF!</v>
      </c>
    </row>
    <row r="186" spans="22:26" x14ac:dyDescent="0.25">
      <c r="V186" s="3" t="e">
        <f>#REF!</f>
        <v>#REF!</v>
      </c>
      <c r="W186" s="3" t="e">
        <f>IF(#REF!&gt;0,IFERROR(VLOOKUP(#REF!,AthleteTable[],1,FALSE),0),0)</f>
        <v>#REF!</v>
      </c>
      <c r="X186" s="3">
        <f t="shared" si="7"/>
        <v>0</v>
      </c>
      <c r="Y186" s="11" t="e">
        <f>IF(#REF!&gt;0,IF(W186&lt;&gt;0,IF(OR(codex512[[#This Row],[1]]&gt;Z185,Z185="1"),(Y185+1+codex512[[#This Row],[T]]),Y185+codex512[[#This Row],[T]]),Y185+codex512[[#This Row],[T]]),0)</f>
        <v>#REF!</v>
      </c>
      <c r="Z186" s="3" t="e">
        <f>IF(#REF!&gt;0,#REF!,0)</f>
        <v>#REF!</v>
      </c>
    </row>
    <row r="187" spans="22:26" x14ac:dyDescent="0.25">
      <c r="V187" s="3" t="e">
        <f>#REF!</f>
        <v>#REF!</v>
      </c>
      <c r="W187" s="3" t="e">
        <f>IF(#REF!&gt;0,IFERROR(VLOOKUP(#REF!,AthleteTable[],1,FALSE),0),0)</f>
        <v>#REF!</v>
      </c>
      <c r="X187" s="3">
        <f t="shared" si="7"/>
        <v>0</v>
      </c>
      <c r="Y187" s="11" t="e">
        <f>IF(#REF!&gt;0,IF(W187&lt;&gt;0,IF(OR(codex512[[#This Row],[1]]&gt;Z186,Z186="1"),(Y186+1+codex512[[#This Row],[T]]),Y186+codex512[[#This Row],[T]]),Y186+codex512[[#This Row],[T]]),0)</f>
        <v>#REF!</v>
      </c>
      <c r="Z187" s="3" t="e">
        <f>IF(#REF!&gt;0,#REF!,0)</f>
        <v>#REF!</v>
      </c>
    </row>
    <row r="188" spans="22:26" x14ac:dyDescent="0.25">
      <c r="V188" s="3" t="e">
        <f>#REF!</f>
        <v>#REF!</v>
      </c>
      <c r="W188" s="3" t="e">
        <f>IF(#REF!&gt;0,IFERROR(VLOOKUP(#REF!,AthleteTable[],1,FALSE),0),0)</f>
        <v>#REF!</v>
      </c>
      <c r="X188" s="3">
        <f t="shared" si="7"/>
        <v>0</v>
      </c>
      <c r="Y188" s="11" t="e">
        <f>IF(#REF!&gt;0,IF(W188&lt;&gt;0,IF(OR(codex512[[#This Row],[1]]&gt;Z187,Z187="1"),(Y187+1+codex512[[#This Row],[T]]),Y187+codex512[[#This Row],[T]]),Y187+codex512[[#This Row],[T]]),0)</f>
        <v>#REF!</v>
      </c>
      <c r="Z188" s="3" t="e">
        <f>IF(#REF!&gt;0,#REF!,0)</f>
        <v>#REF!</v>
      </c>
    </row>
    <row r="189" spans="22:26" x14ac:dyDescent="0.25">
      <c r="V189" s="3" t="e">
        <f>#REF!</f>
        <v>#REF!</v>
      </c>
      <c r="W189" s="3" t="e">
        <f>IF(#REF!&gt;0,IFERROR(VLOOKUP(#REF!,AthleteTable[],1,FALSE),0),0)</f>
        <v>#REF!</v>
      </c>
      <c r="X189" s="3">
        <f t="shared" si="7"/>
        <v>0</v>
      </c>
      <c r="Y189" s="11" t="e">
        <f>IF(#REF!&gt;0,IF(W189&lt;&gt;0,IF(OR(codex512[[#This Row],[1]]&gt;Z188,Z188="1"),(Y188+1+codex512[[#This Row],[T]]),Y188+codex512[[#This Row],[T]]),Y188+codex512[[#This Row],[T]]),0)</f>
        <v>#REF!</v>
      </c>
      <c r="Z189" s="3" t="e">
        <f>IF(#REF!&gt;0,#REF!,0)</f>
        <v>#REF!</v>
      </c>
    </row>
    <row r="190" spans="22:26" x14ac:dyDescent="0.25">
      <c r="V190" s="3" t="e">
        <f>#REF!</f>
        <v>#REF!</v>
      </c>
      <c r="W190" s="3" t="e">
        <f>IF(#REF!&gt;0,IFERROR(VLOOKUP(#REF!,AthleteTable[],1,FALSE),0),0)</f>
        <v>#REF!</v>
      </c>
      <c r="X190" s="3">
        <f t="shared" si="7"/>
        <v>0</v>
      </c>
      <c r="Y190" s="11" t="e">
        <f>IF(#REF!&gt;0,IF(W190&lt;&gt;0,IF(OR(codex512[[#This Row],[1]]&gt;Z189,Z189="1"),(Y189+1+codex512[[#This Row],[T]]),Y189+codex512[[#This Row],[T]]),Y189+codex512[[#This Row],[T]]),0)</f>
        <v>#REF!</v>
      </c>
      <c r="Z190" s="3" t="e">
        <f>IF(#REF!&gt;0,#REF!,0)</f>
        <v>#REF!</v>
      </c>
    </row>
    <row r="191" spans="22:26" x14ac:dyDescent="0.25">
      <c r="V191" s="3" t="e">
        <f>#REF!</f>
        <v>#REF!</v>
      </c>
      <c r="W191" s="3" t="e">
        <f>IF(#REF!&gt;0,IFERROR(VLOOKUP(#REF!,AthleteTable[],1,FALSE),0),0)</f>
        <v>#REF!</v>
      </c>
      <c r="X191" s="3">
        <f t="shared" si="7"/>
        <v>0</v>
      </c>
      <c r="Y191" s="11" t="e">
        <f>IF(#REF!&gt;0,IF(W191&lt;&gt;0,IF(OR(codex512[[#This Row],[1]]&gt;Z190,Z190="1"),(Y190+1+codex512[[#This Row],[T]]),Y190+codex512[[#This Row],[T]]),Y190+codex512[[#This Row],[T]]),0)</f>
        <v>#REF!</v>
      </c>
      <c r="Z191" s="3" t="e">
        <f>IF(#REF!&gt;0,#REF!,0)</f>
        <v>#REF!</v>
      </c>
    </row>
    <row r="192" spans="22:26" x14ac:dyDescent="0.25">
      <c r="V192" s="3" t="e">
        <f>#REF!</f>
        <v>#REF!</v>
      </c>
      <c r="W192" s="3" t="e">
        <f>IF(#REF!&gt;0,IFERROR(VLOOKUP(#REF!,AthleteTable[],1,FALSE),0),0)</f>
        <v>#REF!</v>
      </c>
      <c r="X192" s="3">
        <f t="shared" si="7"/>
        <v>0</v>
      </c>
      <c r="Y192" s="11" t="e">
        <f>IF(#REF!&gt;0,IF(W192&lt;&gt;0,IF(OR(codex512[[#This Row],[1]]&gt;Z191,Z191="1"),(Y191+1+codex512[[#This Row],[T]]),Y191+codex512[[#This Row],[T]]),Y191+codex512[[#This Row],[T]]),0)</f>
        <v>#REF!</v>
      </c>
      <c r="Z192" s="3" t="e">
        <f>IF(#REF!&gt;0,#REF!,0)</f>
        <v>#REF!</v>
      </c>
    </row>
    <row r="193" spans="22:26" x14ac:dyDescent="0.25">
      <c r="V193" s="3" t="e">
        <f>#REF!</f>
        <v>#REF!</v>
      </c>
      <c r="W193" s="3" t="e">
        <f>IF(#REF!&gt;0,IFERROR(VLOOKUP(#REF!,AthleteTable[],1,FALSE),0),0)</f>
        <v>#REF!</v>
      </c>
      <c r="X193" s="3">
        <f t="shared" si="7"/>
        <v>0</v>
      </c>
      <c r="Y193" s="11" t="e">
        <f>IF(#REF!&gt;0,IF(W193&lt;&gt;0,IF(OR(codex512[[#This Row],[1]]&gt;Z192,Z192="1"),(Y192+1+codex512[[#This Row],[T]]),Y192+codex512[[#This Row],[T]]),Y192+codex512[[#This Row],[T]]),0)</f>
        <v>#REF!</v>
      </c>
      <c r="Z193" s="3" t="e">
        <f>IF(#REF!&gt;0,#REF!,0)</f>
        <v>#REF!</v>
      </c>
    </row>
    <row r="194" spans="22:26" x14ac:dyDescent="0.25">
      <c r="V194" s="3" t="e">
        <f>#REF!</f>
        <v>#REF!</v>
      </c>
      <c r="W194" s="3" t="e">
        <f>IF(#REF!&gt;0,IFERROR(VLOOKUP(#REF!,AthleteTable[],1,FALSE),0),0)</f>
        <v>#REF!</v>
      </c>
      <c r="X194" s="3">
        <f t="shared" si="7"/>
        <v>0</v>
      </c>
      <c r="Y194" s="11" t="e">
        <f>IF(#REF!&gt;0,IF(W194&lt;&gt;0,IF(OR(codex512[[#This Row],[1]]&gt;Z193,Z193="1"),(Y193+1+codex512[[#This Row],[T]]),Y193+codex512[[#This Row],[T]]),Y193+codex512[[#This Row],[T]]),0)</f>
        <v>#REF!</v>
      </c>
      <c r="Z194" s="3" t="e">
        <f>IF(#REF!&gt;0,#REF!,0)</f>
        <v>#REF!</v>
      </c>
    </row>
    <row r="195" spans="22:26" x14ac:dyDescent="0.25">
      <c r="V195" s="3" t="e">
        <f>#REF!</f>
        <v>#REF!</v>
      </c>
      <c r="W195" s="3" t="e">
        <f>IF(#REF!&gt;0,IFERROR(VLOOKUP(#REF!,AthleteTable[],1,FALSE),0),0)</f>
        <v>#REF!</v>
      </c>
      <c r="X195" s="3">
        <f t="shared" si="7"/>
        <v>0</v>
      </c>
      <c r="Y195" s="11" t="e">
        <f>IF(#REF!&gt;0,IF(W195&lt;&gt;0,IF(OR(codex512[[#This Row],[1]]&gt;Z194,Z194="1"),(Y194+1+codex512[[#This Row],[T]]),Y194+codex512[[#This Row],[T]]),Y194+codex512[[#This Row],[T]]),0)</f>
        <v>#REF!</v>
      </c>
      <c r="Z195" s="3" t="e">
        <f>IF(#REF!&gt;0,#REF!,0)</f>
        <v>#REF!</v>
      </c>
    </row>
    <row r="196" spans="22:26" x14ac:dyDescent="0.25">
      <c r="V196" s="3" t="e">
        <f>#REF!</f>
        <v>#REF!</v>
      </c>
      <c r="W196" s="3" t="e">
        <f>IF(#REF!&gt;0,IFERROR(VLOOKUP(#REF!,AthleteTable[],1,FALSE),0),0)</f>
        <v>#REF!</v>
      </c>
      <c r="X196" s="3">
        <f t="shared" si="7"/>
        <v>0</v>
      </c>
      <c r="Y196" s="11" t="e">
        <f>IF(#REF!&gt;0,IF(W196&lt;&gt;0,IF(OR(codex512[[#This Row],[1]]&gt;Z195,Z195="1"),(Y195+1+codex512[[#This Row],[T]]),Y195+codex512[[#This Row],[T]]),Y195+codex512[[#This Row],[T]]),0)</f>
        <v>#REF!</v>
      </c>
      <c r="Z196" s="3" t="e">
        <f>IF(#REF!&gt;0,#REF!,0)</f>
        <v>#REF!</v>
      </c>
    </row>
    <row r="197" spans="22:26" x14ac:dyDescent="0.25">
      <c r="V197" s="3" t="e">
        <f>#REF!</f>
        <v>#REF!</v>
      </c>
      <c r="W197" s="3" t="e">
        <f>IF(#REF!&gt;0,IFERROR(VLOOKUP(#REF!,AthleteTable[],1,FALSE),0),0)</f>
        <v>#REF!</v>
      </c>
      <c r="X197" s="3">
        <f t="shared" si="7"/>
        <v>0</v>
      </c>
      <c r="Y197" s="11" t="e">
        <f>IF(#REF!&gt;0,IF(W197&lt;&gt;0,IF(OR(codex512[[#This Row],[1]]&gt;Z196,Z196="1"),(Y196+1+codex512[[#This Row],[T]]),Y196+codex512[[#This Row],[T]]),Y196+codex512[[#This Row],[T]]),0)</f>
        <v>#REF!</v>
      </c>
      <c r="Z197" s="3" t="e">
        <f>IF(#REF!&gt;0,#REF!,0)</f>
        <v>#REF!</v>
      </c>
    </row>
    <row r="198" spans="22:26" x14ac:dyDescent="0.25">
      <c r="V198" s="3" t="e">
        <f>#REF!</f>
        <v>#REF!</v>
      </c>
      <c r="W198" s="3" t="e">
        <f>IF(#REF!&gt;0,IFERROR(VLOOKUP(#REF!,AthleteTable[],1,FALSE),0),0)</f>
        <v>#REF!</v>
      </c>
      <c r="X198" s="3">
        <f t="shared" ref="X198:X222" si="9">IFERROR(IF(Z198&gt;0,IF(Z197=Z196,IF(W197&gt;0,IF(W196&gt;0,1,0),0),0),0),0)</f>
        <v>0</v>
      </c>
      <c r="Y198" s="11" t="e">
        <f>IF(#REF!&gt;0,IF(W198&lt;&gt;0,IF(OR(codex512[[#This Row],[1]]&gt;Z197,Z197="1"),(Y197+1+codex512[[#This Row],[T]]),Y197+codex512[[#This Row],[T]]),Y197+codex512[[#This Row],[T]]),0)</f>
        <v>#REF!</v>
      </c>
      <c r="Z198" s="3" t="e">
        <f>IF(#REF!&gt;0,#REF!,0)</f>
        <v>#REF!</v>
      </c>
    </row>
    <row r="199" spans="22:26" x14ac:dyDescent="0.25">
      <c r="V199" s="3" t="e">
        <f>#REF!</f>
        <v>#REF!</v>
      </c>
      <c r="W199" s="3" t="e">
        <f>IF(#REF!&gt;0,IFERROR(VLOOKUP(#REF!,AthleteTable[],1,FALSE),0),0)</f>
        <v>#REF!</v>
      </c>
      <c r="X199" s="3">
        <f t="shared" si="9"/>
        <v>0</v>
      </c>
      <c r="Y199" s="11" t="e">
        <f>IF(#REF!&gt;0,IF(W199&lt;&gt;0,IF(OR(codex512[[#This Row],[1]]&gt;Z198,Z198="1"),(Y198+1+codex512[[#This Row],[T]]),Y198+codex512[[#This Row],[T]]),Y198+codex512[[#This Row],[T]]),0)</f>
        <v>#REF!</v>
      </c>
      <c r="Z199" s="3" t="e">
        <f>IF(#REF!&gt;0,#REF!,0)</f>
        <v>#REF!</v>
      </c>
    </row>
    <row r="200" spans="22:26" x14ac:dyDescent="0.25">
      <c r="V200" s="3" t="e">
        <f>#REF!</f>
        <v>#REF!</v>
      </c>
      <c r="W200" s="3" t="e">
        <f>IF(#REF!&gt;0,IFERROR(VLOOKUP(#REF!,AthleteTable[],1,FALSE),0),0)</f>
        <v>#REF!</v>
      </c>
      <c r="X200" s="3">
        <f t="shared" si="9"/>
        <v>0</v>
      </c>
      <c r="Y200" s="11" t="e">
        <f>IF(#REF!&gt;0,IF(W200&lt;&gt;0,IF(OR(codex512[[#This Row],[1]]&gt;Z199,Z199="1"),(Y199+1+codex512[[#This Row],[T]]),Y199+codex512[[#This Row],[T]]),Y199+codex512[[#This Row],[T]]),0)</f>
        <v>#REF!</v>
      </c>
      <c r="Z200" s="3" t="e">
        <f>IF(#REF!&gt;0,#REF!,0)</f>
        <v>#REF!</v>
      </c>
    </row>
    <row r="201" spans="22:26" x14ac:dyDescent="0.25">
      <c r="V201" s="3">
        <f t="shared" ref="V201:V222" si="10">C93</f>
        <v>0</v>
      </c>
      <c r="W201" s="3">
        <f>IF(A93&gt;0,IFERROR(VLOOKUP(C93,AthleteTable[],1,FALSE),0),0)</f>
        <v>0</v>
      </c>
      <c r="X201" s="3">
        <f t="shared" si="9"/>
        <v>0</v>
      </c>
      <c r="Y201" s="11">
        <f>IF(A93&gt;0,IF(W201&lt;&gt;0,IF(OR(codex512[[#This Row],[1]]&gt;Z200,Z200="1"),(Y200+1+codex512[[#This Row],[T]]),Y200+codex512[[#This Row],[T]]),Y200+codex512[[#This Row],[T]]),0)</f>
        <v>0</v>
      </c>
      <c r="Z201" s="3" t="e">
        <f>IF(#REF!&gt;0,#REF!,0)</f>
        <v>#REF!</v>
      </c>
    </row>
    <row r="202" spans="22:26" x14ac:dyDescent="0.25">
      <c r="V202" s="3">
        <f t="shared" si="10"/>
        <v>0</v>
      </c>
      <c r="W202" s="3">
        <f>IF(A94&gt;0,IFERROR(VLOOKUP(C94,AthleteTable[],1,FALSE),0),0)</f>
        <v>0</v>
      </c>
      <c r="X202" s="3">
        <f t="shared" si="9"/>
        <v>0</v>
      </c>
      <c r="Y202" s="11">
        <f>IF(A94&gt;0,IF(W202&lt;&gt;0,IF(OR(codex512[[#This Row],[1]]&gt;Z201,Z201="1"),(Y201+1+codex512[[#This Row],[T]]),Y201+codex512[[#This Row],[T]]),Y201+codex512[[#This Row],[T]]),0)</f>
        <v>0</v>
      </c>
      <c r="Z202" s="3" t="e">
        <f>IF(#REF!&gt;0,#REF!,0)</f>
        <v>#REF!</v>
      </c>
    </row>
    <row r="203" spans="22:26" x14ac:dyDescent="0.25">
      <c r="V203" s="3">
        <f t="shared" si="10"/>
        <v>0</v>
      </c>
      <c r="W203" s="3">
        <f>IF(A95&gt;0,IFERROR(VLOOKUP(C95,AthleteTable[],1,FALSE),0),0)</f>
        <v>0</v>
      </c>
      <c r="X203" s="3">
        <f t="shared" si="9"/>
        <v>0</v>
      </c>
      <c r="Y203" s="11">
        <f>IF(A95&gt;0,IF(W203&lt;&gt;0,IF(OR(codex512[[#This Row],[1]]&gt;Z202,Z202="1"),(Y202+1+codex512[[#This Row],[T]]),Y202+codex512[[#This Row],[T]]),Y202+codex512[[#This Row],[T]]),0)</f>
        <v>0</v>
      </c>
      <c r="Z203" s="3" t="e">
        <f>IF(#REF!&gt;0,#REF!,0)</f>
        <v>#REF!</v>
      </c>
    </row>
    <row r="204" spans="22:26" x14ac:dyDescent="0.25">
      <c r="V204" s="3">
        <f t="shared" si="10"/>
        <v>0</v>
      </c>
      <c r="W204" s="3">
        <f>IF(A96&gt;0,IFERROR(VLOOKUP(C96,AthleteTable[],1,FALSE),0),0)</f>
        <v>0</v>
      </c>
      <c r="X204" s="3">
        <f t="shared" si="9"/>
        <v>0</v>
      </c>
      <c r="Y204" s="11">
        <f>IF(A96&gt;0,IF(W204&lt;&gt;0,IF(OR(codex512[[#This Row],[1]]&gt;Z203,Z203="1"),(Y203+1+codex512[[#This Row],[T]]),Y203+codex512[[#This Row],[T]]),Y203+codex512[[#This Row],[T]]),0)</f>
        <v>0</v>
      </c>
      <c r="Z204" s="3" t="e">
        <f>IF(#REF!&gt;0,#REF!,0)</f>
        <v>#REF!</v>
      </c>
    </row>
    <row r="205" spans="22:26" x14ac:dyDescent="0.25">
      <c r="V205" s="3">
        <f t="shared" si="10"/>
        <v>0</v>
      </c>
      <c r="W205" s="3">
        <f>IF(A97&gt;0,IFERROR(VLOOKUP(C97,AthleteTable[],1,FALSE),0),0)</f>
        <v>0</v>
      </c>
      <c r="X205" s="3">
        <f t="shared" si="9"/>
        <v>0</v>
      </c>
      <c r="Y205" s="11">
        <f>IF(A97&gt;0,IF(W205&lt;&gt;0,IF(OR(codex512[[#This Row],[1]]&gt;Z204,Z204="1"),(Y204+1+codex512[[#This Row],[T]]),Y204+codex512[[#This Row],[T]]),Y204+codex512[[#This Row],[T]]),0)</f>
        <v>0</v>
      </c>
      <c r="Z205" s="3" t="e">
        <f>IF(#REF!&gt;0,#REF!,0)</f>
        <v>#REF!</v>
      </c>
    </row>
    <row r="206" spans="22:26" x14ac:dyDescent="0.25">
      <c r="V206" s="3">
        <f t="shared" si="10"/>
        <v>0</v>
      </c>
      <c r="W206" s="3">
        <f>IF(A98&gt;0,IFERROR(VLOOKUP(C98,AthleteTable[],1,FALSE),0),0)</f>
        <v>0</v>
      </c>
      <c r="X206" s="3">
        <f t="shared" si="9"/>
        <v>0</v>
      </c>
      <c r="Y206" s="11">
        <f>IF(A98&gt;0,IF(W206&lt;&gt;0,IF(OR(codex512[[#This Row],[1]]&gt;Z205,Z205="1"),(Y205+1+codex512[[#This Row],[T]]),Y205+codex512[[#This Row],[T]]),Y205+codex512[[#This Row],[T]]),0)</f>
        <v>0</v>
      </c>
      <c r="Z206" s="3" t="e">
        <f>IF(#REF!&gt;0,#REF!,0)</f>
        <v>#REF!</v>
      </c>
    </row>
    <row r="207" spans="22:26" x14ac:dyDescent="0.25">
      <c r="V207" s="3">
        <f t="shared" si="10"/>
        <v>0</v>
      </c>
      <c r="W207" s="3">
        <f>IF(A99&gt;0,IFERROR(VLOOKUP(C99,AthleteTable[],1,FALSE),0),0)</f>
        <v>0</v>
      </c>
      <c r="X207" s="3">
        <f t="shared" si="9"/>
        <v>0</v>
      </c>
      <c r="Y207" s="11">
        <f>IF(A99&gt;0,IF(W207&lt;&gt;0,IF(OR(codex512[[#This Row],[1]]&gt;Z206,Z206="1"),(Y206+1+codex512[[#This Row],[T]]),Y206+codex512[[#This Row],[T]]),Y206+codex512[[#This Row],[T]]),0)</f>
        <v>0</v>
      </c>
      <c r="Z207" s="3" t="e">
        <f>IF(#REF!&gt;0,#REF!,0)</f>
        <v>#REF!</v>
      </c>
    </row>
    <row r="208" spans="22:26" x14ac:dyDescent="0.25">
      <c r="V208" s="3">
        <f t="shared" si="10"/>
        <v>0</v>
      </c>
      <c r="W208" s="3">
        <f>IF(A100&gt;0,IFERROR(VLOOKUP(C100,AthleteTable[],1,FALSE),0),0)</f>
        <v>0</v>
      </c>
      <c r="X208" s="3">
        <f t="shared" si="9"/>
        <v>0</v>
      </c>
      <c r="Y208" s="11">
        <f>IF(A100&gt;0,IF(W208&lt;&gt;0,IF(OR(codex512[[#This Row],[1]]&gt;Z207,Z207="1"),(Y207+1+codex512[[#This Row],[T]]),Y207+codex512[[#This Row],[T]]),Y207+codex512[[#This Row],[T]]),0)</f>
        <v>0</v>
      </c>
      <c r="Z208" s="3" t="e">
        <f>IF(#REF!&gt;0,#REF!,0)</f>
        <v>#REF!</v>
      </c>
    </row>
    <row r="209" spans="22:26" x14ac:dyDescent="0.25">
      <c r="V209" s="3">
        <f t="shared" si="10"/>
        <v>0</v>
      </c>
      <c r="W209" s="3">
        <f>IF(A101&gt;0,IFERROR(VLOOKUP(C101,AthleteTable[],1,FALSE),0),0)</f>
        <v>0</v>
      </c>
      <c r="X209" s="3">
        <f t="shared" si="9"/>
        <v>0</v>
      </c>
      <c r="Y209" s="11">
        <f>IF(A101&gt;0,IF(W209&lt;&gt;0,IF(OR(codex512[[#This Row],[1]]&gt;Z208,Z208="1"),(Y208+1+codex512[[#This Row],[T]]),Y208+codex512[[#This Row],[T]]),Y208+codex512[[#This Row],[T]]),0)</f>
        <v>0</v>
      </c>
      <c r="Z209" s="3" t="e">
        <f>IF(#REF!&gt;0,#REF!,0)</f>
        <v>#REF!</v>
      </c>
    </row>
    <row r="210" spans="22:26" x14ac:dyDescent="0.25">
      <c r="V210" s="3">
        <f t="shared" si="10"/>
        <v>0</v>
      </c>
      <c r="W210" s="3">
        <f>IF(A102&gt;0,IFERROR(VLOOKUP(C102,AthleteTable[],1,FALSE),0),0)</f>
        <v>0</v>
      </c>
      <c r="X210" s="3">
        <f t="shared" si="9"/>
        <v>0</v>
      </c>
      <c r="Y210" s="11">
        <f>IF(A102&gt;0,IF(W210&lt;&gt;0,IF(OR(codex512[[#This Row],[1]]&gt;Z209,Z209="1"),(Y209+1+codex512[[#This Row],[T]]),Y209+codex512[[#This Row],[T]]),Y209+codex512[[#This Row],[T]]),0)</f>
        <v>0</v>
      </c>
      <c r="Z210" s="3" t="e">
        <f>IF(#REF!&gt;0,#REF!,0)</f>
        <v>#REF!</v>
      </c>
    </row>
    <row r="211" spans="22:26" x14ac:dyDescent="0.25">
      <c r="V211" s="3">
        <f t="shared" si="10"/>
        <v>0</v>
      </c>
      <c r="W211" s="3">
        <f>IF(A103&gt;0,IFERROR(VLOOKUP(C103,AthleteTable[],1,FALSE),0),0)</f>
        <v>0</v>
      </c>
      <c r="X211" s="3">
        <f t="shared" si="9"/>
        <v>0</v>
      </c>
      <c r="Y211" s="11">
        <f>IF(A103&gt;0,IF(W211&lt;&gt;0,IF(OR(codex512[[#This Row],[1]]&gt;Z210,Z210="1"),(Y210+1+codex512[[#This Row],[T]]),Y210+codex512[[#This Row],[T]]),Y210+codex512[[#This Row],[T]]),0)</f>
        <v>0</v>
      </c>
      <c r="Z211" s="3" t="e">
        <f>IF(#REF!&gt;0,#REF!,0)</f>
        <v>#REF!</v>
      </c>
    </row>
    <row r="212" spans="22:26" x14ac:dyDescent="0.25">
      <c r="V212" s="3">
        <f t="shared" si="10"/>
        <v>0</v>
      </c>
      <c r="W212" s="3">
        <f>IF(A104&gt;0,IFERROR(VLOOKUP(C104,AthleteTable[],1,FALSE),0),0)</f>
        <v>0</v>
      </c>
      <c r="X212" s="3">
        <f t="shared" si="9"/>
        <v>0</v>
      </c>
      <c r="Y212" s="11">
        <f>IF(A104&gt;0,IF(W212&lt;&gt;0,IF(OR(codex512[[#This Row],[1]]&gt;Z211,Z211="1"),(Y211+1+codex512[[#This Row],[T]]),Y211+codex512[[#This Row],[T]]),Y211+codex512[[#This Row],[T]]),0)</f>
        <v>0</v>
      </c>
      <c r="Z212" s="3" t="e">
        <f>IF(#REF!&gt;0,#REF!,0)</f>
        <v>#REF!</v>
      </c>
    </row>
    <row r="213" spans="22:26" x14ac:dyDescent="0.25">
      <c r="V213" s="3">
        <f t="shared" si="10"/>
        <v>0</v>
      </c>
      <c r="W213" s="3">
        <f>IF(A105&gt;0,IFERROR(VLOOKUP(C105,AthleteTable[],1,FALSE),0),0)</f>
        <v>0</v>
      </c>
      <c r="X213" s="3">
        <f t="shared" si="9"/>
        <v>0</v>
      </c>
      <c r="Y213" s="11">
        <f>IF(A105&gt;0,IF(W213&lt;&gt;0,IF(OR(codex512[[#This Row],[1]]&gt;Z212,Z212="1"),(Y212+1+codex512[[#This Row],[T]]),Y212+codex512[[#This Row],[T]]),Y212+codex512[[#This Row],[T]]),0)</f>
        <v>0</v>
      </c>
      <c r="Z213" s="3" t="e">
        <f>IF(#REF!&gt;0,#REF!,0)</f>
        <v>#REF!</v>
      </c>
    </row>
    <row r="214" spans="22:26" x14ac:dyDescent="0.25">
      <c r="V214" s="3">
        <f t="shared" si="10"/>
        <v>0</v>
      </c>
      <c r="W214" s="3">
        <f>IF(A106&gt;0,IFERROR(VLOOKUP(C106,AthleteTable[],1,FALSE),0),0)</f>
        <v>0</v>
      </c>
      <c r="X214" s="3">
        <f t="shared" si="9"/>
        <v>0</v>
      </c>
      <c r="Y214" s="11">
        <f>IF(A106&gt;0,IF(W214&lt;&gt;0,IF(OR(codex512[[#This Row],[1]]&gt;Z213,Z213="1"),(Y213+1+codex512[[#This Row],[T]]),Y213+codex512[[#This Row],[T]]),Y213+codex512[[#This Row],[T]]),0)</f>
        <v>0</v>
      </c>
      <c r="Z214" s="3" t="e">
        <f>IF(#REF!&gt;0,#REF!,0)</f>
        <v>#REF!</v>
      </c>
    </row>
    <row r="215" spans="22:26" x14ac:dyDescent="0.25">
      <c r="V215" s="3">
        <f t="shared" si="10"/>
        <v>0</v>
      </c>
      <c r="W215" s="3">
        <f>IF(A107&gt;0,IFERROR(VLOOKUP(C107,AthleteTable[],1,FALSE),0),0)</f>
        <v>0</v>
      </c>
      <c r="X215" s="3">
        <f t="shared" si="9"/>
        <v>0</v>
      </c>
      <c r="Y215" s="11">
        <f>IF(A107&gt;0,IF(W215&lt;&gt;0,IF(OR(codex512[[#This Row],[1]]&gt;Z214,Z214="1"),(Y214+1+codex512[[#This Row],[T]]),Y214+codex512[[#This Row],[T]]),Y214+codex512[[#This Row],[T]]),0)</f>
        <v>0</v>
      </c>
      <c r="Z215" s="3" t="e">
        <f>IF(#REF!&gt;0,#REF!,0)</f>
        <v>#REF!</v>
      </c>
    </row>
    <row r="216" spans="22:26" x14ac:dyDescent="0.25">
      <c r="V216" s="3">
        <f t="shared" si="10"/>
        <v>0</v>
      </c>
      <c r="W216" s="3">
        <f>IF(A108&gt;0,IFERROR(VLOOKUP(C108,AthleteTable[],1,FALSE),0),0)</f>
        <v>0</v>
      </c>
      <c r="X216" s="3">
        <f t="shared" si="9"/>
        <v>0</v>
      </c>
      <c r="Y216" s="11">
        <f>IF(A108&gt;0,IF(W216&lt;&gt;0,IF(OR(codex512[[#This Row],[1]]&gt;Z215,Z215="1"),(Y215+1+codex512[[#This Row],[T]]),Y215+codex512[[#This Row],[T]]),Y215+codex512[[#This Row],[T]]),0)</f>
        <v>0</v>
      </c>
      <c r="Z216" s="3" t="e">
        <f>IF(#REF!&gt;0,#REF!,0)</f>
        <v>#REF!</v>
      </c>
    </row>
    <row r="217" spans="22:26" x14ac:dyDescent="0.25">
      <c r="V217" s="3">
        <f t="shared" si="10"/>
        <v>0</v>
      </c>
      <c r="W217" s="3">
        <f>IF(A109&gt;0,IFERROR(VLOOKUP(C109,AthleteTable[],1,FALSE),0),0)</f>
        <v>0</v>
      </c>
      <c r="X217" s="3">
        <f t="shared" si="9"/>
        <v>0</v>
      </c>
      <c r="Y217" s="11">
        <f>IF(A109&gt;0,IF(W217&lt;&gt;0,IF(OR(codex512[[#This Row],[1]]&gt;Z216,Z216="1"),(Y216+1+codex512[[#This Row],[T]]),Y216+codex512[[#This Row],[T]]),Y216+codex512[[#This Row],[T]]),0)</f>
        <v>0</v>
      </c>
      <c r="Z217" s="3" t="e">
        <f>IF(#REF!&gt;0,#REF!,0)</f>
        <v>#REF!</v>
      </c>
    </row>
    <row r="218" spans="22:26" x14ac:dyDescent="0.25">
      <c r="V218" s="3">
        <f t="shared" si="10"/>
        <v>0</v>
      </c>
      <c r="W218" s="3">
        <f>IF(A110&gt;0,IFERROR(VLOOKUP(C110,AthleteTable[],1,FALSE),0),0)</f>
        <v>0</v>
      </c>
      <c r="X218" s="3">
        <f t="shared" si="9"/>
        <v>0</v>
      </c>
      <c r="Y218" s="11">
        <f>IF(A110&gt;0,IF(W218&lt;&gt;0,IF(OR(codex512[[#This Row],[1]]&gt;Z217,Z217="1"),(Y217+1+codex512[[#This Row],[T]]),Y217+codex512[[#This Row],[T]]),Y217+codex512[[#This Row],[T]]),0)</f>
        <v>0</v>
      </c>
      <c r="Z218" s="3" t="e">
        <f>IF(#REF!&gt;0,#REF!,0)</f>
        <v>#REF!</v>
      </c>
    </row>
    <row r="219" spans="22:26" x14ac:dyDescent="0.25">
      <c r="V219" s="3">
        <f t="shared" si="10"/>
        <v>0</v>
      </c>
      <c r="W219" s="3">
        <f>IF(A111&gt;0,IFERROR(VLOOKUP(C111,AthleteTable[],1,FALSE),0),0)</f>
        <v>0</v>
      </c>
      <c r="X219" s="3">
        <f t="shared" si="9"/>
        <v>0</v>
      </c>
      <c r="Y219" s="11">
        <f>IF(A111&gt;0,IF(W219&lt;&gt;0,IF(OR(codex512[[#This Row],[1]]&gt;Z218,Z218="1"),(Y218+1+codex512[[#This Row],[T]]),Y218+codex512[[#This Row],[T]]),Y218+codex512[[#This Row],[T]]),0)</f>
        <v>0</v>
      </c>
      <c r="Z219" s="3" t="e">
        <f>IF(#REF!&gt;0,#REF!,0)</f>
        <v>#REF!</v>
      </c>
    </row>
    <row r="220" spans="22:26" x14ac:dyDescent="0.25">
      <c r="V220" s="3">
        <f t="shared" si="10"/>
        <v>0</v>
      </c>
      <c r="W220" s="3">
        <f>IF(A112&gt;0,IFERROR(VLOOKUP(C112,AthleteTable[],1,FALSE),0),0)</f>
        <v>0</v>
      </c>
      <c r="X220" s="3">
        <f t="shared" si="9"/>
        <v>0</v>
      </c>
      <c r="Y220" s="11">
        <f>IF(A112&gt;0,IF(W220&lt;&gt;0,IF(OR(codex512[[#This Row],[1]]&gt;Z219,Z219="1"),(Y219+1+codex512[[#This Row],[T]]),Y219+codex512[[#This Row],[T]]),Y219+codex512[[#This Row],[T]]),0)</f>
        <v>0</v>
      </c>
      <c r="Z220" s="3" t="e">
        <f>IF(#REF!&gt;0,#REF!,0)</f>
        <v>#REF!</v>
      </c>
    </row>
    <row r="221" spans="22:26" x14ac:dyDescent="0.25">
      <c r="V221" s="3">
        <f t="shared" si="10"/>
        <v>0</v>
      </c>
      <c r="W221" s="3">
        <f>IF(A113&gt;0,IFERROR(VLOOKUP(C113,AthleteTable[],1,FALSE),0),0)</f>
        <v>0</v>
      </c>
      <c r="X221" s="3">
        <f t="shared" si="9"/>
        <v>0</v>
      </c>
      <c r="Y221" s="11">
        <f>IF(A113&gt;0,IF(W221&lt;&gt;0,IF(OR(codex512[[#This Row],[1]]&gt;Z220,Z220="1"),(Y220+1+codex512[[#This Row],[T]]),Y220+codex512[[#This Row],[T]]),Y220+codex512[[#This Row],[T]]),0)</f>
        <v>0</v>
      </c>
      <c r="Z221" s="3" t="e">
        <f>IF(#REF!&gt;0,#REF!,0)</f>
        <v>#REF!</v>
      </c>
    </row>
    <row r="222" spans="22:26" x14ac:dyDescent="0.25">
      <c r="V222" s="3">
        <f t="shared" si="10"/>
        <v>0</v>
      </c>
      <c r="W222" s="3">
        <f>IF(A114&gt;0,IFERROR(VLOOKUP(C114,AthleteTable[],1,FALSE),0),0)</f>
        <v>0</v>
      </c>
      <c r="X222" s="3">
        <f t="shared" si="9"/>
        <v>0</v>
      </c>
      <c r="Y222" s="11">
        <f>IF(A114&gt;0,IF(W222&lt;&gt;0,IF(OR(codex512[[#This Row],[1]]&gt;Z221,Z221="1"),(Y221+1+codex512[[#This Row],[T]]),Y221+codex512[[#This Row],[T]]),Y221+codex512[[#This Row],[T]]),0)</f>
        <v>0</v>
      </c>
      <c r="Z222" s="3" t="e">
        <f>IF(#REF!&gt;0,#REF!,0)</f>
        <v>#REF!</v>
      </c>
    </row>
  </sheetData>
  <pageMargins left="0.7" right="0.7" top="0.75" bottom="0.75" header="0.3" footer="0.3"/>
  <tableParts count="1">
    <tablePart r:id="rId1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22"/>
  <sheetViews>
    <sheetView workbookViewId="0">
      <selection activeCell="V3" sqref="V3"/>
    </sheetView>
  </sheetViews>
  <sheetFormatPr defaultRowHeight="15" x14ac:dyDescent="0.25"/>
  <cols>
    <col min="1" max="1" width="5.28515625" bestFit="1" customWidth="1"/>
    <col min="2" max="2" width="4" bestFit="1" customWidth="1"/>
    <col min="3" max="3" width="8.5703125" bestFit="1" customWidth="1"/>
    <col min="4" max="4" width="9.5703125" bestFit="1" customWidth="1"/>
    <col min="5" max="5" width="4.85546875" bestFit="1" customWidth="1"/>
    <col min="6" max="6" width="7" bestFit="1" customWidth="1"/>
    <col min="7" max="7" width="5.85546875" bestFit="1" customWidth="1"/>
    <col min="8" max="8" width="10.28515625" bestFit="1" customWidth="1"/>
    <col min="9" max="9" width="9.5703125" bestFit="1" customWidth="1"/>
    <col min="19" max="19" width="11" style="3" customWidth="1"/>
    <col min="20" max="21" width="12.140625" style="3" customWidth="1"/>
    <col min="22" max="22" width="12.140625" style="11" customWidth="1"/>
    <col min="23" max="23" width="15" style="3" customWidth="1"/>
  </cols>
  <sheetData>
    <row r="1" spans="1:23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10</v>
      </c>
      <c r="S1" s="3" t="s">
        <v>1006</v>
      </c>
      <c r="T1" s="3" t="s">
        <v>1007</v>
      </c>
      <c r="U1" s="3" t="s">
        <v>1011</v>
      </c>
      <c r="V1" s="11" t="s">
        <v>1008</v>
      </c>
      <c r="W1" s="11" t="s">
        <v>1009</v>
      </c>
    </row>
    <row r="2" spans="1:23" x14ac:dyDescent="0.25">
      <c r="A2">
        <v>1</v>
      </c>
      <c r="B2">
        <v>1</v>
      </c>
      <c r="C2">
        <v>0</v>
      </c>
      <c r="D2" t="s">
        <v>797</v>
      </c>
      <c r="S2" s="3">
        <f>C2</f>
        <v>0</v>
      </c>
      <c r="T2" s="3">
        <f>IF(A2&gt;0,IFERROR(VLOOKUP(C2,AthleteTable[],1,FALSE),0),0)</f>
        <v>0</v>
      </c>
      <c r="U2" s="3">
        <f>IFERROR(IF(W2&gt;0,IF(W1=#REF!,IF(T1&gt;0,IF(#REF!&gt;0,1,0),0),0),0),0)</f>
        <v>0</v>
      </c>
      <c r="V2" s="11">
        <f>IF(A2&gt;0,IF(T2&lt;&gt;0,IF(OR(codex515[[#This Row],[1]]&gt;W1,W1="1"),(V1+1+codex515[[#This Row],[T]]),V1+codex515[[#This Row],[T]]),V1+codex515[[#This Row],[T]]),0)</f>
        <v>0</v>
      </c>
      <c r="W2" s="3">
        <f t="shared" ref="W2:W65" si="0">IF(A2&gt;0,A2,0)</f>
        <v>1</v>
      </c>
    </row>
    <row r="3" spans="1:23" x14ac:dyDescent="0.25">
      <c r="A3">
        <v>2</v>
      </c>
      <c r="B3">
        <v>2</v>
      </c>
      <c r="C3">
        <v>0</v>
      </c>
      <c r="D3" t="s">
        <v>797</v>
      </c>
      <c r="S3" s="3">
        <f t="shared" ref="S3:S66" si="1">C3</f>
        <v>0</v>
      </c>
      <c r="T3" s="3">
        <f>IF(A3&gt;0,IFERROR(VLOOKUP(C3,AthleteTable[],1,FALSE),0),0)</f>
        <v>0</v>
      </c>
      <c r="U3" s="3">
        <f t="shared" ref="U3:U4" si="2">IFERROR(IF(W3&gt;0,IF(W2=W1,IF(T2&gt;0,IF(T1&gt;0,1,0),0),0),0),0)</f>
        <v>0</v>
      </c>
      <c r="V3" s="11">
        <f>IF(A3&gt;0,IF(T3&lt;&gt;0,IF(OR(codex515[[#This Row],[1]]&gt;W2,W2="1"),(V2+1+codex515[[#This Row],[T]]),V2+codex515[[#This Row],[T]]),V2+codex515[[#This Row],[T]]),0)</f>
        <v>0</v>
      </c>
      <c r="W3" s="3">
        <f t="shared" si="0"/>
        <v>2</v>
      </c>
    </row>
    <row r="4" spans="1:23" x14ac:dyDescent="0.25">
      <c r="A4">
        <v>3</v>
      </c>
      <c r="B4">
        <v>3</v>
      </c>
      <c r="C4">
        <v>0</v>
      </c>
      <c r="D4" t="s">
        <v>797</v>
      </c>
      <c r="S4" s="3">
        <f t="shared" si="1"/>
        <v>0</v>
      </c>
      <c r="T4" s="3">
        <f>IF(A4&gt;0,IFERROR(VLOOKUP(C4,AthleteTable[],1,FALSE),0),0)</f>
        <v>0</v>
      </c>
      <c r="U4" s="3">
        <f t="shared" si="2"/>
        <v>0</v>
      </c>
      <c r="V4" s="11">
        <f>IF(A4&gt;0,IF(T4&lt;&gt;0,IF(OR(codex515[[#This Row],[1]]&gt;W3,W3="1"),(V3+1+codex515[[#This Row],[T]]),V3+codex515[[#This Row],[T]]),V3+codex515[[#This Row],[T]]),0)</f>
        <v>0</v>
      </c>
      <c r="W4" s="3">
        <f t="shared" si="0"/>
        <v>3</v>
      </c>
    </row>
    <row r="5" spans="1:23" x14ac:dyDescent="0.25">
      <c r="A5">
        <v>4</v>
      </c>
      <c r="B5">
        <v>4</v>
      </c>
      <c r="C5">
        <v>0</v>
      </c>
      <c r="D5" t="s">
        <v>797</v>
      </c>
      <c r="S5" s="3">
        <f t="shared" si="1"/>
        <v>0</v>
      </c>
      <c r="T5" s="3">
        <f>IF(A5&gt;0,IFERROR(VLOOKUP(C5,AthleteTable[],1,FALSE),0),0)</f>
        <v>0</v>
      </c>
      <c r="U5" s="3">
        <f>IFERROR(IF(W5&gt;0,IF(W4=W3,IF(T4&gt;0,IF(T3&gt;0,1,0),0),0),0),0)</f>
        <v>0</v>
      </c>
      <c r="V5" s="11">
        <f>IF(A5&gt;0,IF(T5&lt;&gt;0,IF(OR(codex515[[#This Row],[1]]&gt;W4,W4="1"),(V4+1+codex515[[#This Row],[T]]),V4+codex515[[#This Row],[T]]),V4+codex515[[#This Row],[T]]),0)</f>
        <v>0</v>
      </c>
      <c r="W5" s="3">
        <f t="shared" si="0"/>
        <v>4</v>
      </c>
    </row>
    <row r="6" spans="1:23" x14ac:dyDescent="0.25">
      <c r="A6">
        <v>5</v>
      </c>
      <c r="B6">
        <v>5</v>
      </c>
      <c r="C6">
        <v>0</v>
      </c>
      <c r="D6" t="s">
        <v>797</v>
      </c>
      <c r="S6" s="3">
        <f t="shared" si="1"/>
        <v>0</v>
      </c>
      <c r="T6" s="3">
        <f>IF(A6&gt;0,IFERROR(VLOOKUP(C6,AthleteTable[],1,FALSE),0),0)</f>
        <v>0</v>
      </c>
      <c r="U6" s="3">
        <f t="shared" ref="U6:U69" si="3">IFERROR(IF(W6&gt;0,IF(W5=W4,IF(T5&gt;0,IF(T4&gt;0,1,0),0),0),0),0)</f>
        <v>0</v>
      </c>
      <c r="V6" s="11">
        <f>IF(A6&gt;0,IF(T6&lt;&gt;0,IF(OR(codex515[[#This Row],[1]]&gt;W5,W5="1"),(V5+1+codex515[[#This Row],[T]]),V5+codex515[[#This Row],[T]]),V5+codex515[[#This Row],[T]]),0)</f>
        <v>0</v>
      </c>
      <c r="W6" s="3">
        <f t="shared" si="0"/>
        <v>5</v>
      </c>
    </row>
    <row r="7" spans="1:23" x14ac:dyDescent="0.25">
      <c r="A7">
        <v>6</v>
      </c>
      <c r="B7">
        <v>6</v>
      </c>
      <c r="C7">
        <v>0</v>
      </c>
      <c r="D7" t="s">
        <v>797</v>
      </c>
      <c r="S7" s="3">
        <f t="shared" si="1"/>
        <v>0</v>
      </c>
      <c r="T7" s="3">
        <f>IF(A7&gt;0,IFERROR(VLOOKUP(C7,AthleteTable[],1,FALSE),0),0)</f>
        <v>0</v>
      </c>
      <c r="U7" s="3">
        <f t="shared" si="3"/>
        <v>0</v>
      </c>
      <c r="V7" s="11">
        <f>IF(A7&gt;0,IF(T7&lt;&gt;0,IF(OR(codex515[[#This Row],[1]]&gt;W6,W6="1"),(V6+1+codex515[[#This Row],[T]]),V6+codex515[[#This Row],[T]]),V6+codex515[[#This Row],[T]]),0)</f>
        <v>0</v>
      </c>
      <c r="W7" s="3">
        <f t="shared" si="0"/>
        <v>6</v>
      </c>
    </row>
    <row r="8" spans="1:23" x14ac:dyDescent="0.25">
      <c r="A8">
        <v>7</v>
      </c>
      <c r="B8">
        <v>7</v>
      </c>
      <c r="C8">
        <v>0</v>
      </c>
      <c r="D8" t="s">
        <v>797</v>
      </c>
      <c r="S8" s="3">
        <f t="shared" si="1"/>
        <v>0</v>
      </c>
      <c r="T8" s="3">
        <f>IF(A8&gt;0,IFERROR(VLOOKUP(C8,AthleteTable[],1,FALSE),0),0)</f>
        <v>0</v>
      </c>
      <c r="U8" s="3">
        <f t="shared" si="3"/>
        <v>0</v>
      </c>
      <c r="V8" s="11">
        <f>IF(A8&gt;0,IF(T8&lt;&gt;0,IF(OR(codex515[[#This Row],[1]]&gt;W7,W7="1"),(V7+1+codex515[[#This Row],[T]]),V7+codex515[[#This Row],[T]]),V7+codex515[[#This Row],[T]]),0)</f>
        <v>0</v>
      </c>
      <c r="W8" s="3">
        <f t="shared" si="0"/>
        <v>7</v>
      </c>
    </row>
    <row r="9" spans="1:23" x14ac:dyDescent="0.25">
      <c r="A9">
        <v>8</v>
      </c>
      <c r="B9">
        <v>8</v>
      </c>
      <c r="C9">
        <v>0</v>
      </c>
      <c r="D9" t="s">
        <v>797</v>
      </c>
      <c r="S9" s="3">
        <f t="shared" si="1"/>
        <v>0</v>
      </c>
      <c r="T9" s="3">
        <f>IF(A9&gt;0,IFERROR(VLOOKUP(C9,AthleteTable[],1,FALSE),0),0)</f>
        <v>0</v>
      </c>
      <c r="U9" s="3">
        <f t="shared" si="3"/>
        <v>0</v>
      </c>
      <c r="V9" s="11">
        <f>IF(A9&gt;0,IF(T9&lt;&gt;0,IF(OR(codex515[[#This Row],[1]]&gt;W8,W8="1"),(V8+1+codex515[[#This Row],[T]]),V8+codex515[[#This Row],[T]]),V8+codex515[[#This Row],[T]]),0)</f>
        <v>0</v>
      </c>
      <c r="W9" s="3">
        <f t="shared" si="0"/>
        <v>8</v>
      </c>
    </row>
    <row r="10" spans="1:23" x14ac:dyDescent="0.25">
      <c r="A10">
        <v>9</v>
      </c>
      <c r="B10">
        <v>9</v>
      </c>
      <c r="C10">
        <v>0</v>
      </c>
      <c r="D10" t="s">
        <v>797</v>
      </c>
      <c r="S10" s="3">
        <f t="shared" si="1"/>
        <v>0</v>
      </c>
      <c r="T10" s="3">
        <f>IF(A10&gt;0,IFERROR(VLOOKUP(C10,AthleteTable[],1,FALSE),0),0)</f>
        <v>0</v>
      </c>
      <c r="U10" s="3">
        <f t="shared" si="3"/>
        <v>0</v>
      </c>
      <c r="V10" s="11">
        <f>IF(A10&gt;0,IF(T10&lt;&gt;0,IF(OR(codex515[[#This Row],[1]]&gt;W9,W9="1"),(V9+1+codex515[[#This Row],[T]]),V9+codex515[[#This Row],[T]]),V9+codex515[[#This Row],[T]]),0)</f>
        <v>0</v>
      </c>
      <c r="W10" s="3">
        <f t="shared" si="0"/>
        <v>9</v>
      </c>
    </row>
    <row r="11" spans="1:23" x14ac:dyDescent="0.25">
      <c r="A11">
        <v>10</v>
      </c>
      <c r="B11">
        <v>10</v>
      </c>
      <c r="C11">
        <v>0</v>
      </c>
      <c r="D11" t="s">
        <v>797</v>
      </c>
      <c r="S11" s="3">
        <f t="shared" si="1"/>
        <v>0</v>
      </c>
      <c r="T11" s="3">
        <f>IF(A11&gt;0,IFERROR(VLOOKUP(C11,AthleteTable[],1,FALSE),0),0)</f>
        <v>0</v>
      </c>
      <c r="U11" s="3">
        <f t="shared" si="3"/>
        <v>0</v>
      </c>
      <c r="V11" s="11">
        <f>IF(A11&gt;0,IF(T11&lt;&gt;0,IF(OR(codex515[[#This Row],[1]]&gt;W10,W10="1"),(V10+1+codex515[[#This Row],[T]]),V10+codex515[[#This Row],[T]]),V10+codex515[[#This Row],[T]]),0)</f>
        <v>0</v>
      </c>
      <c r="W11" s="3">
        <f t="shared" si="0"/>
        <v>10</v>
      </c>
    </row>
    <row r="12" spans="1:23" x14ac:dyDescent="0.25">
      <c r="A12">
        <v>11</v>
      </c>
      <c r="B12">
        <v>11</v>
      </c>
      <c r="C12">
        <v>0</v>
      </c>
      <c r="D12" t="s">
        <v>797</v>
      </c>
      <c r="S12" s="3">
        <f t="shared" si="1"/>
        <v>0</v>
      </c>
      <c r="T12" s="3">
        <f>IF(A12&gt;0,IFERROR(VLOOKUP(C12,AthleteTable[],1,FALSE),0),0)</f>
        <v>0</v>
      </c>
      <c r="U12" s="3">
        <f t="shared" si="3"/>
        <v>0</v>
      </c>
      <c r="V12" s="11">
        <f>IF(A12&gt;0,IF(T12&lt;&gt;0,IF(OR(codex515[[#This Row],[1]]&gt;W11,W11="1"),(V11+1+codex515[[#This Row],[T]]),V11+codex515[[#This Row],[T]]),V11+codex515[[#This Row],[T]]),0)</f>
        <v>0</v>
      </c>
      <c r="W12" s="3">
        <f t="shared" si="0"/>
        <v>11</v>
      </c>
    </row>
    <row r="13" spans="1:23" x14ac:dyDescent="0.25">
      <c r="A13">
        <v>12</v>
      </c>
      <c r="B13">
        <v>12</v>
      </c>
      <c r="C13">
        <v>0</v>
      </c>
      <c r="D13" t="s">
        <v>797</v>
      </c>
      <c r="S13" s="3">
        <f t="shared" si="1"/>
        <v>0</v>
      </c>
      <c r="T13" s="3">
        <f>IF(A13&gt;0,IFERROR(VLOOKUP(C13,AthleteTable[],1,FALSE),0),0)</f>
        <v>0</v>
      </c>
      <c r="U13" s="3">
        <f t="shared" si="3"/>
        <v>0</v>
      </c>
      <c r="V13" s="11">
        <f>IF(A13&gt;0,IF(T13&lt;&gt;0,IF(OR(codex515[[#This Row],[1]]&gt;W12,W12="1"),(V12+1+codex515[[#This Row],[T]]),V12+codex515[[#This Row],[T]]),V12+codex515[[#This Row],[T]]),0)</f>
        <v>0</v>
      </c>
      <c r="W13" s="3">
        <f t="shared" si="0"/>
        <v>12</v>
      </c>
    </row>
    <row r="14" spans="1:23" x14ac:dyDescent="0.25">
      <c r="A14">
        <v>13</v>
      </c>
      <c r="B14">
        <v>13</v>
      </c>
      <c r="C14">
        <v>0</v>
      </c>
      <c r="D14" t="s">
        <v>797</v>
      </c>
      <c r="S14" s="3">
        <f t="shared" si="1"/>
        <v>0</v>
      </c>
      <c r="T14" s="3">
        <f>IF(A14&gt;0,IFERROR(VLOOKUP(C14,AthleteTable[],1,FALSE),0),0)</f>
        <v>0</v>
      </c>
      <c r="U14" s="3">
        <f t="shared" si="3"/>
        <v>0</v>
      </c>
      <c r="V14" s="11">
        <f>IF(A14&gt;0,IF(T14&lt;&gt;0,IF(OR(codex515[[#This Row],[1]]&gt;W13,W13="1"),(V13+1+codex515[[#This Row],[T]]),V13+codex515[[#This Row],[T]]),V13+codex515[[#This Row],[T]]),0)</f>
        <v>0</v>
      </c>
      <c r="W14" s="3">
        <f t="shared" si="0"/>
        <v>13</v>
      </c>
    </row>
    <row r="15" spans="1:23" x14ac:dyDescent="0.25">
      <c r="A15">
        <v>14</v>
      </c>
      <c r="B15">
        <v>14</v>
      </c>
      <c r="C15">
        <v>0</v>
      </c>
      <c r="D15" t="s">
        <v>797</v>
      </c>
      <c r="S15" s="3">
        <f t="shared" si="1"/>
        <v>0</v>
      </c>
      <c r="T15" s="3">
        <f>IF(A15&gt;0,IFERROR(VLOOKUP(C15,AthleteTable[],1,FALSE),0),0)</f>
        <v>0</v>
      </c>
      <c r="U15" s="3">
        <f t="shared" si="3"/>
        <v>0</v>
      </c>
      <c r="V15" s="11">
        <f>IF(A15&gt;0,IF(T15&lt;&gt;0,IF(OR(codex515[[#This Row],[1]]&gt;W14,W14="1"),(V14+1+codex515[[#This Row],[T]]),V14+codex515[[#This Row],[T]]),V14+codex515[[#This Row],[T]]),0)</f>
        <v>0</v>
      </c>
      <c r="W15" s="3">
        <f t="shared" si="0"/>
        <v>14</v>
      </c>
    </row>
    <row r="16" spans="1:23" x14ac:dyDescent="0.25">
      <c r="A16">
        <v>15</v>
      </c>
      <c r="B16">
        <v>15</v>
      </c>
      <c r="C16">
        <v>0</v>
      </c>
      <c r="D16" t="s">
        <v>797</v>
      </c>
      <c r="S16" s="3">
        <f t="shared" si="1"/>
        <v>0</v>
      </c>
      <c r="T16" s="3">
        <f>IF(A16&gt;0,IFERROR(VLOOKUP(C16,AthleteTable[],1,FALSE),0),0)</f>
        <v>0</v>
      </c>
      <c r="U16" s="3">
        <f t="shared" si="3"/>
        <v>0</v>
      </c>
      <c r="V16" s="11">
        <f>IF(A16&gt;0,IF(T16&lt;&gt;0,IF(OR(codex515[[#This Row],[1]]&gt;W15,W15="1"),(V15+1+codex515[[#This Row],[T]]),V15+codex515[[#This Row],[T]]),V15+codex515[[#This Row],[T]]),0)</f>
        <v>0</v>
      </c>
      <c r="W16" s="3">
        <f t="shared" si="0"/>
        <v>15</v>
      </c>
    </row>
    <row r="17" spans="1:23" x14ac:dyDescent="0.25">
      <c r="A17">
        <v>16</v>
      </c>
      <c r="B17">
        <v>16</v>
      </c>
      <c r="C17">
        <v>0</v>
      </c>
      <c r="D17" t="s">
        <v>797</v>
      </c>
      <c r="S17" s="3">
        <f t="shared" si="1"/>
        <v>0</v>
      </c>
      <c r="T17" s="3">
        <f>IF(A17&gt;0,IFERROR(VLOOKUP(C17,AthleteTable[],1,FALSE),0),0)</f>
        <v>0</v>
      </c>
      <c r="U17" s="3">
        <f t="shared" si="3"/>
        <v>0</v>
      </c>
      <c r="V17" s="11">
        <f>IF(A17&gt;0,IF(T17&lt;&gt;0,IF(OR(codex515[[#This Row],[1]]&gt;W16,W16="1"),(V16+1+codex515[[#This Row],[T]]),V16+codex515[[#This Row],[T]]),V16+codex515[[#This Row],[T]]),0)</f>
        <v>0</v>
      </c>
      <c r="W17" s="3">
        <f t="shared" si="0"/>
        <v>16</v>
      </c>
    </row>
    <row r="18" spans="1:23" x14ac:dyDescent="0.25">
      <c r="A18">
        <v>17</v>
      </c>
      <c r="B18">
        <v>17</v>
      </c>
      <c r="C18">
        <v>0</v>
      </c>
      <c r="D18" t="s">
        <v>797</v>
      </c>
      <c r="S18" s="3">
        <f t="shared" si="1"/>
        <v>0</v>
      </c>
      <c r="T18" s="3">
        <f>IF(A18&gt;0,IFERROR(VLOOKUP(C18,AthleteTable[],1,FALSE),0),0)</f>
        <v>0</v>
      </c>
      <c r="U18" s="3">
        <f t="shared" si="3"/>
        <v>0</v>
      </c>
      <c r="V18" s="11">
        <f>IF(A18&gt;0,IF(T18&lt;&gt;0,IF(OR(codex515[[#This Row],[1]]&gt;W17,W17="1"),(V17+1+codex515[[#This Row],[T]]),V17+codex515[[#This Row],[T]]),V17+codex515[[#This Row],[T]]),0)</f>
        <v>0</v>
      </c>
      <c r="W18" s="3">
        <f t="shared" si="0"/>
        <v>17</v>
      </c>
    </row>
    <row r="19" spans="1:23" x14ac:dyDescent="0.25">
      <c r="A19">
        <v>18</v>
      </c>
      <c r="B19">
        <v>18</v>
      </c>
      <c r="C19">
        <v>0</v>
      </c>
      <c r="D19" t="s">
        <v>797</v>
      </c>
      <c r="S19" s="3">
        <f t="shared" si="1"/>
        <v>0</v>
      </c>
      <c r="T19" s="3">
        <f>IF(A19&gt;0,IFERROR(VLOOKUP(C19,AthleteTable[],1,FALSE),0),0)</f>
        <v>0</v>
      </c>
      <c r="U19" s="3">
        <f t="shared" si="3"/>
        <v>0</v>
      </c>
      <c r="V19" s="11">
        <f>IF(A19&gt;0,IF(T19&lt;&gt;0,IF(OR(codex515[[#This Row],[1]]&gt;W18,W18="1"),(V18+1+codex515[[#This Row],[T]]),V18+codex515[[#This Row],[T]]),V18+codex515[[#This Row],[T]]),0)</f>
        <v>0</v>
      </c>
      <c r="W19" s="3">
        <f t="shared" si="0"/>
        <v>18</v>
      </c>
    </row>
    <row r="20" spans="1:23" x14ac:dyDescent="0.25">
      <c r="A20">
        <v>19</v>
      </c>
      <c r="B20">
        <v>19</v>
      </c>
      <c r="C20">
        <v>0</v>
      </c>
      <c r="D20" t="s">
        <v>797</v>
      </c>
      <c r="S20" s="3">
        <f t="shared" si="1"/>
        <v>0</v>
      </c>
      <c r="T20" s="3">
        <f>IF(A20&gt;0,IFERROR(VLOOKUP(C20,AthleteTable[],1,FALSE),0),0)</f>
        <v>0</v>
      </c>
      <c r="U20" s="3">
        <f t="shared" si="3"/>
        <v>0</v>
      </c>
      <c r="V20" s="11">
        <f>IF(A20&gt;0,IF(T20&lt;&gt;0,IF(OR(codex515[[#This Row],[1]]&gt;W19,W19="1"),(V19+1+codex515[[#This Row],[T]]),V19+codex515[[#This Row],[T]]),V19+codex515[[#This Row],[T]]),0)</f>
        <v>0</v>
      </c>
      <c r="W20" s="3">
        <f t="shared" si="0"/>
        <v>19</v>
      </c>
    </row>
    <row r="21" spans="1:23" x14ac:dyDescent="0.25">
      <c r="A21">
        <v>20</v>
      </c>
      <c r="B21">
        <v>20</v>
      </c>
      <c r="C21">
        <v>0</v>
      </c>
      <c r="D21" t="s">
        <v>797</v>
      </c>
      <c r="S21" s="3">
        <f t="shared" si="1"/>
        <v>0</v>
      </c>
      <c r="T21" s="3">
        <f>IF(A21&gt;0,IFERROR(VLOOKUP(C21,AthleteTable[],1,FALSE),0),0)</f>
        <v>0</v>
      </c>
      <c r="U21" s="3">
        <f t="shared" si="3"/>
        <v>0</v>
      </c>
      <c r="V21" s="11">
        <f>IF(A21&gt;0,IF(T21&lt;&gt;0,IF(OR(codex515[[#This Row],[1]]&gt;W20,W20="1"),(V20+1+codex515[[#This Row],[T]]),V20+codex515[[#This Row],[T]]),V20+codex515[[#This Row],[T]]),0)</f>
        <v>0</v>
      </c>
      <c r="W21" s="3">
        <f t="shared" si="0"/>
        <v>20</v>
      </c>
    </row>
    <row r="22" spans="1:23" x14ac:dyDescent="0.25">
      <c r="A22">
        <v>21</v>
      </c>
      <c r="B22">
        <v>21</v>
      </c>
      <c r="C22">
        <v>0</v>
      </c>
      <c r="D22" t="s">
        <v>797</v>
      </c>
      <c r="S22" s="3">
        <f t="shared" si="1"/>
        <v>0</v>
      </c>
      <c r="T22" s="3">
        <f>IF(A22&gt;0,IFERROR(VLOOKUP(C22,AthleteTable[],1,FALSE),0),0)</f>
        <v>0</v>
      </c>
      <c r="U22" s="3">
        <f t="shared" si="3"/>
        <v>0</v>
      </c>
      <c r="V22" s="11">
        <f>IF(A22&gt;0,IF(T22&lt;&gt;0,IF(OR(codex515[[#This Row],[1]]&gt;W21,W21="1"),(V21+1+codex515[[#This Row],[T]]),V21+codex515[[#This Row],[T]]),V21+codex515[[#This Row],[T]]),0)</f>
        <v>0</v>
      </c>
      <c r="W22" s="3">
        <f t="shared" si="0"/>
        <v>21</v>
      </c>
    </row>
    <row r="23" spans="1:23" x14ac:dyDescent="0.25">
      <c r="A23">
        <v>22</v>
      </c>
      <c r="B23">
        <v>22</v>
      </c>
      <c r="C23">
        <v>0</v>
      </c>
      <c r="D23" t="s">
        <v>797</v>
      </c>
      <c r="S23" s="3">
        <f t="shared" si="1"/>
        <v>0</v>
      </c>
      <c r="T23" s="3">
        <f>IF(A23&gt;0,IFERROR(VLOOKUP(C23,AthleteTable[],1,FALSE),0),0)</f>
        <v>0</v>
      </c>
      <c r="U23" s="3">
        <f t="shared" si="3"/>
        <v>0</v>
      </c>
      <c r="V23" s="11">
        <f>IF(A23&gt;0,IF(T23&lt;&gt;0,IF(OR(codex515[[#This Row],[1]]&gt;W22,W22="1"),(V22+1+codex515[[#This Row],[T]]),V22+codex515[[#This Row],[T]]),V22+codex515[[#This Row],[T]]),0)</f>
        <v>0</v>
      </c>
      <c r="W23" s="3">
        <f t="shared" si="0"/>
        <v>22</v>
      </c>
    </row>
    <row r="24" spans="1:23" x14ac:dyDescent="0.25">
      <c r="A24">
        <v>23</v>
      </c>
      <c r="B24">
        <v>23</v>
      </c>
      <c r="C24">
        <v>0</v>
      </c>
      <c r="D24" t="s">
        <v>797</v>
      </c>
      <c r="S24" s="3">
        <f t="shared" si="1"/>
        <v>0</v>
      </c>
      <c r="T24" s="3">
        <f>IF(A24&gt;0,IFERROR(VLOOKUP(C24,AthleteTable[],1,FALSE),0),0)</f>
        <v>0</v>
      </c>
      <c r="U24" s="3">
        <f t="shared" si="3"/>
        <v>0</v>
      </c>
      <c r="V24" s="11">
        <f>IF(A24&gt;0,IF(T24&lt;&gt;0,IF(OR(codex515[[#This Row],[1]]&gt;W23,W23="1"),(V23+1+codex515[[#This Row],[T]]),V23+codex515[[#This Row],[T]]),V23+codex515[[#This Row],[T]]),0)</f>
        <v>0</v>
      </c>
      <c r="W24" s="3">
        <f t="shared" si="0"/>
        <v>23</v>
      </c>
    </row>
    <row r="25" spans="1:23" x14ac:dyDescent="0.25">
      <c r="A25">
        <v>24</v>
      </c>
      <c r="B25">
        <v>24</v>
      </c>
      <c r="C25">
        <v>0</v>
      </c>
      <c r="D25" t="s">
        <v>797</v>
      </c>
      <c r="S25" s="3">
        <f t="shared" si="1"/>
        <v>0</v>
      </c>
      <c r="T25" s="3">
        <f>IF(A25&gt;0,IFERROR(VLOOKUP(C25,AthleteTable[],1,FALSE),0),0)</f>
        <v>0</v>
      </c>
      <c r="U25" s="3">
        <f t="shared" si="3"/>
        <v>0</v>
      </c>
      <c r="V25" s="11">
        <f>IF(A25&gt;0,IF(T25&lt;&gt;0,IF(OR(codex515[[#This Row],[1]]&gt;W24,W24="1"),(V24+1+codex515[[#This Row],[T]]),V24+codex515[[#This Row],[T]]),V24+codex515[[#This Row],[T]]),0)</f>
        <v>0</v>
      </c>
      <c r="W25" s="3">
        <f t="shared" si="0"/>
        <v>24</v>
      </c>
    </row>
    <row r="26" spans="1:23" x14ac:dyDescent="0.25">
      <c r="A26">
        <v>25</v>
      </c>
      <c r="B26">
        <v>25</v>
      </c>
      <c r="C26">
        <v>0</v>
      </c>
      <c r="D26" t="s">
        <v>797</v>
      </c>
      <c r="S26" s="3">
        <f t="shared" si="1"/>
        <v>0</v>
      </c>
      <c r="T26" s="3">
        <f>IF(A26&gt;0,IFERROR(VLOOKUP(C26,AthleteTable[],1,FALSE),0),0)</f>
        <v>0</v>
      </c>
      <c r="U26" s="3">
        <f t="shared" si="3"/>
        <v>0</v>
      </c>
      <c r="V26" s="11">
        <f>IF(A26&gt;0,IF(T26&lt;&gt;0,IF(OR(codex515[[#This Row],[1]]&gt;W25,W25="1"),(V25+1+codex515[[#This Row],[T]]),V25+codex515[[#This Row],[T]]),V25+codex515[[#This Row],[T]]),0)</f>
        <v>0</v>
      </c>
      <c r="W26" s="3">
        <f t="shared" si="0"/>
        <v>25</v>
      </c>
    </row>
    <row r="27" spans="1:23" x14ac:dyDescent="0.25">
      <c r="A27">
        <v>26</v>
      </c>
      <c r="B27">
        <v>26</v>
      </c>
      <c r="C27">
        <v>0</v>
      </c>
      <c r="D27" t="s">
        <v>797</v>
      </c>
      <c r="S27" s="3">
        <f t="shared" si="1"/>
        <v>0</v>
      </c>
      <c r="T27" s="3">
        <f>IF(A27&gt;0,IFERROR(VLOOKUP(C27,AthleteTable[],1,FALSE),0),0)</f>
        <v>0</v>
      </c>
      <c r="U27" s="3">
        <f t="shared" si="3"/>
        <v>0</v>
      </c>
      <c r="V27" s="11">
        <f>IF(A27&gt;0,IF(T27&lt;&gt;0,IF(OR(codex515[[#This Row],[1]]&gt;W26,W26="1"),(V26+1+codex515[[#This Row],[T]]),V26+codex515[[#This Row],[T]]),V26+codex515[[#This Row],[T]]),0)</f>
        <v>0</v>
      </c>
      <c r="W27" s="3">
        <f t="shared" si="0"/>
        <v>26</v>
      </c>
    </row>
    <row r="28" spans="1:23" x14ac:dyDescent="0.25">
      <c r="A28">
        <v>27</v>
      </c>
      <c r="B28">
        <v>27</v>
      </c>
      <c r="C28">
        <v>0</v>
      </c>
      <c r="D28" t="s">
        <v>797</v>
      </c>
      <c r="S28" s="3">
        <f t="shared" si="1"/>
        <v>0</v>
      </c>
      <c r="T28" s="3">
        <f>IF(A28&gt;0,IFERROR(VLOOKUP(C28,AthleteTable[],1,FALSE),0),0)</f>
        <v>0</v>
      </c>
      <c r="U28" s="3">
        <f t="shared" si="3"/>
        <v>0</v>
      </c>
      <c r="V28" s="11">
        <f>IF(A28&gt;0,IF(T28&lt;&gt;0,IF(OR(codex515[[#This Row],[1]]&gt;W27,W27="1"),(V27+1+codex515[[#This Row],[T]]),V27+codex515[[#This Row],[T]]),V27+codex515[[#This Row],[T]]),0)</f>
        <v>0</v>
      </c>
      <c r="W28" s="3">
        <f t="shared" si="0"/>
        <v>27</v>
      </c>
    </row>
    <row r="29" spans="1:23" x14ac:dyDescent="0.25">
      <c r="A29">
        <v>28</v>
      </c>
      <c r="B29">
        <v>28</v>
      </c>
      <c r="C29">
        <v>0</v>
      </c>
      <c r="D29" t="s">
        <v>797</v>
      </c>
      <c r="S29" s="3">
        <f t="shared" si="1"/>
        <v>0</v>
      </c>
      <c r="T29" s="3">
        <f>IF(A29&gt;0,IFERROR(VLOOKUP(C29,AthleteTable[],1,FALSE),0),0)</f>
        <v>0</v>
      </c>
      <c r="U29" s="3">
        <f t="shared" si="3"/>
        <v>0</v>
      </c>
      <c r="V29" s="11">
        <f>IF(A29&gt;0,IF(T29&lt;&gt;0,IF(OR(codex515[[#This Row],[1]]&gt;W28,W28="1"),(V28+1+codex515[[#This Row],[T]]),V28+codex515[[#This Row],[T]]),V28+codex515[[#This Row],[T]]),0)</f>
        <v>0</v>
      </c>
      <c r="W29" s="3">
        <f t="shared" si="0"/>
        <v>28</v>
      </c>
    </row>
    <row r="30" spans="1:23" x14ac:dyDescent="0.25">
      <c r="A30">
        <v>29</v>
      </c>
      <c r="B30">
        <v>29</v>
      </c>
      <c r="C30">
        <v>0</v>
      </c>
      <c r="D30" t="s">
        <v>797</v>
      </c>
      <c r="S30" s="3">
        <f t="shared" si="1"/>
        <v>0</v>
      </c>
      <c r="T30" s="3">
        <f>IF(A30&gt;0,IFERROR(VLOOKUP(C30,AthleteTable[],1,FALSE),0),0)</f>
        <v>0</v>
      </c>
      <c r="U30" s="3">
        <f t="shared" si="3"/>
        <v>0</v>
      </c>
      <c r="V30" s="11">
        <f>IF(A30&gt;0,IF(T30&lt;&gt;0,IF(OR(codex515[[#This Row],[1]]&gt;W29,W29="1"),(V29+1+codex515[[#This Row],[T]]),V29+codex515[[#This Row],[T]]),V29+codex515[[#This Row],[T]]),0)</f>
        <v>0</v>
      </c>
      <c r="W30" s="3">
        <f t="shared" si="0"/>
        <v>29</v>
      </c>
    </row>
    <row r="31" spans="1:23" x14ac:dyDescent="0.25">
      <c r="A31">
        <v>30</v>
      </c>
      <c r="B31">
        <v>30</v>
      </c>
      <c r="C31">
        <v>0</v>
      </c>
      <c r="D31" t="s">
        <v>797</v>
      </c>
      <c r="S31" s="3">
        <f t="shared" si="1"/>
        <v>0</v>
      </c>
      <c r="T31" s="3">
        <f>IF(A31&gt;0,IFERROR(VLOOKUP(C31,AthleteTable[],1,FALSE),0),0)</f>
        <v>0</v>
      </c>
      <c r="U31" s="3">
        <f t="shared" si="3"/>
        <v>0</v>
      </c>
      <c r="V31" s="11">
        <f>IF(A31&gt;0,IF(T31&lt;&gt;0,IF(OR(codex515[[#This Row],[1]]&gt;W30,W30="1"),(V30+1+codex515[[#This Row],[T]]),V30+codex515[[#This Row],[T]]),V30+codex515[[#This Row],[T]]),0)</f>
        <v>0</v>
      </c>
      <c r="W31" s="3">
        <f t="shared" si="0"/>
        <v>30</v>
      </c>
    </row>
    <row r="32" spans="1:23" x14ac:dyDescent="0.25">
      <c r="A32">
        <v>31</v>
      </c>
      <c r="B32">
        <v>31</v>
      </c>
      <c r="C32">
        <v>0</v>
      </c>
      <c r="D32" t="s">
        <v>797</v>
      </c>
      <c r="S32" s="3">
        <f t="shared" si="1"/>
        <v>0</v>
      </c>
      <c r="T32" s="3">
        <f>IF(A32&gt;0,IFERROR(VLOOKUP(C32,AthleteTable[],1,FALSE),0),0)</f>
        <v>0</v>
      </c>
      <c r="U32" s="3">
        <f t="shared" si="3"/>
        <v>0</v>
      </c>
      <c r="V32" s="11">
        <f>IF(A32&gt;0,IF(T32&lt;&gt;0,IF(OR(codex515[[#This Row],[1]]&gt;W31,W31="1"),(V31+1+codex515[[#This Row],[T]]),V31+codex515[[#This Row],[T]]),V31+codex515[[#This Row],[T]]),0)</f>
        <v>0</v>
      </c>
      <c r="W32" s="3">
        <f t="shared" si="0"/>
        <v>31</v>
      </c>
    </row>
    <row r="33" spans="1:23" x14ac:dyDescent="0.25">
      <c r="A33">
        <v>32</v>
      </c>
      <c r="B33">
        <v>32</v>
      </c>
      <c r="C33">
        <v>0</v>
      </c>
      <c r="D33" t="s">
        <v>797</v>
      </c>
      <c r="S33" s="3">
        <f t="shared" si="1"/>
        <v>0</v>
      </c>
      <c r="T33" s="3">
        <f>IF(A33&gt;0,IFERROR(VLOOKUP(C33,AthleteTable[],1,FALSE),0),0)</f>
        <v>0</v>
      </c>
      <c r="U33" s="3">
        <f t="shared" si="3"/>
        <v>0</v>
      </c>
      <c r="V33" s="11">
        <f>IF(A33&gt;0,IF(T33&lt;&gt;0,IF(OR(codex515[[#This Row],[1]]&gt;W32,W32="1"),(V32+1+codex515[[#This Row],[T]]),V32+codex515[[#This Row],[T]]),V32+codex515[[#This Row],[T]]),0)</f>
        <v>0</v>
      </c>
      <c r="W33" s="3">
        <f t="shared" si="0"/>
        <v>32</v>
      </c>
    </row>
    <row r="34" spans="1:23" x14ac:dyDescent="0.25">
      <c r="A34">
        <v>33</v>
      </c>
      <c r="B34">
        <v>33</v>
      </c>
      <c r="C34">
        <v>0</v>
      </c>
      <c r="D34" t="s">
        <v>797</v>
      </c>
      <c r="S34" s="3">
        <f t="shared" si="1"/>
        <v>0</v>
      </c>
      <c r="T34" s="3">
        <f>IF(A34&gt;0,IFERROR(VLOOKUP(C34,AthleteTable[],1,FALSE),0),0)</f>
        <v>0</v>
      </c>
      <c r="U34" s="3">
        <f t="shared" si="3"/>
        <v>0</v>
      </c>
      <c r="V34" s="11">
        <f>IF(A34&gt;0,IF(T34&lt;&gt;0,IF(OR(codex515[[#This Row],[1]]&gt;W33,W33="1"),(V33+1+codex515[[#This Row],[T]]),V33+codex515[[#This Row],[T]]),V33+codex515[[#This Row],[T]]),0)</f>
        <v>0</v>
      </c>
      <c r="W34" s="3">
        <f t="shared" si="0"/>
        <v>33</v>
      </c>
    </row>
    <row r="35" spans="1:23" x14ac:dyDescent="0.25">
      <c r="A35">
        <v>34</v>
      </c>
      <c r="B35">
        <v>34</v>
      </c>
      <c r="C35">
        <v>0</v>
      </c>
      <c r="D35" t="s">
        <v>797</v>
      </c>
      <c r="S35" s="3">
        <f t="shared" si="1"/>
        <v>0</v>
      </c>
      <c r="T35" s="3">
        <f>IF(A35&gt;0,IFERROR(VLOOKUP(C35,AthleteTable[],1,FALSE),0),0)</f>
        <v>0</v>
      </c>
      <c r="U35" s="3">
        <f t="shared" si="3"/>
        <v>0</v>
      </c>
      <c r="V35" s="11">
        <f>IF(A35&gt;0,IF(T35&lt;&gt;0,IF(OR(codex515[[#This Row],[1]]&gt;W34,W34="1"),(V34+1+codex515[[#This Row],[T]]),V34+codex515[[#This Row],[T]]),V34+codex515[[#This Row],[T]]),0)</f>
        <v>0</v>
      </c>
      <c r="W35" s="3">
        <f t="shared" si="0"/>
        <v>34</v>
      </c>
    </row>
    <row r="36" spans="1:23" x14ac:dyDescent="0.25">
      <c r="A36">
        <v>35</v>
      </c>
      <c r="B36">
        <v>35</v>
      </c>
      <c r="C36">
        <v>0</v>
      </c>
      <c r="D36" t="s">
        <v>797</v>
      </c>
      <c r="S36" s="3">
        <f t="shared" si="1"/>
        <v>0</v>
      </c>
      <c r="T36" s="3">
        <f>IF(A36&gt;0,IFERROR(VLOOKUP(C36,AthleteTable[],1,FALSE),0),0)</f>
        <v>0</v>
      </c>
      <c r="U36" s="3">
        <f t="shared" si="3"/>
        <v>0</v>
      </c>
      <c r="V36" s="11">
        <f>IF(A36&gt;0,IF(T36&lt;&gt;0,IF(OR(codex515[[#This Row],[1]]&gt;W35,W35="1"),(V35+1+codex515[[#This Row],[T]]),V35+codex515[[#This Row],[T]]),V35+codex515[[#This Row],[T]]),0)</f>
        <v>0</v>
      </c>
      <c r="W36" s="3">
        <f t="shared" si="0"/>
        <v>35</v>
      </c>
    </row>
    <row r="37" spans="1:23" x14ac:dyDescent="0.25">
      <c r="A37">
        <v>36</v>
      </c>
      <c r="B37">
        <v>36</v>
      </c>
      <c r="C37">
        <v>0</v>
      </c>
      <c r="D37" t="s">
        <v>797</v>
      </c>
      <c r="S37" s="3">
        <f t="shared" si="1"/>
        <v>0</v>
      </c>
      <c r="T37" s="3">
        <f>IF(A37&gt;0,IFERROR(VLOOKUP(C37,AthleteTable[],1,FALSE),0),0)</f>
        <v>0</v>
      </c>
      <c r="U37" s="3">
        <f t="shared" si="3"/>
        <v>0</v>
      </c>
      <c r="V37" s="11">
        <f>IF(A37&gt;0,IF(T37&lt;&gt;0,IF(OR(codex515[[#This Row],[1]]&gt;W36,W36="1"),(V36+1+codex515[[#This Row],[T]]),V36+codex515[[#This Row],[T]]),V36+codex515[[#This Row],[T]]),0)</f>
        <v>0</v>
      </c>
      <c r="W37" s="3">
        <f t="shared" si="0"/>
        <v>36</v>
      </c>
    </row>
    <row r="38" spans="1:23" x14ac:dyDescent="0.25">
      <c r="A38">
        <v>37</v>
      </c>
      <c r="B38">
        <v>37</v>
      </c>
      <c r="C38">
        <v>0</v>
      </c>
      <c r="D38" t="s">
        <v>797</v>
      </c>
      <c r="S38" s="3">
        <f t="shared" si="1"/>
        <v>0</v>
      </c>
      <c r="T38" s="3">
        <f>IF(A38&gt;0,IFERROR(VLOOKUP(C38,AthleteTable[],1,FALSE),0),0)</f>
        <v>0</v>
      </c>
      <c r="U38" s="3">
        <f t="shared" si="3"/>
        <v>0</v>
      </c>
      <c r="V38" s="11">
        <f>IF(A38&gt;0,IF(T38&lt;&gt;0,IF(OR(codex515[[#This Row],[1]]&gt;W37,W37="1"),(V37+1+codex515[[#This Row],[T]]),V37+codex515[[#This Row],[T]]),V37+codex515[[#This Row],[T]]),0)</f>
        <v>0</v>
      </c>
      <c r="W38" s="3">
        <f t="shared" si="0"/>
        <v>37</v>
      </c>
    </row>
    <row r="39" spans="1:23" x14ac:dyDescent="0.25">
      <c r="A39">
        <v>38</v>
      </c>
      <c r="B39">
        <v>38</v>
      </c>
      <c r="C39">
        <v>0</v>
      </c>
      <c r="D39" t="s">
        <v>797</v>
      </c>
      <c r="S39" s="3">
        <f t="shared" si="1"/>
        <v>0</v>
      </c>
      <c r="T39" s="3">
        <f>IF(A39&gt;0,IFERROR(VLOOKUP(C39,AthleteTable[],1,FALSE),0),0)</f>
        <v>0</v>
      </c>
      <c r="U39" s="3">
        <f t="shared" si="3"/>
        <v>0</v>
      </c>
      <c r="V39" s="11">
        <f>IF(A39&gt;0,IF(T39&lt;&gt;0,IF(OR(codex515[[#This Row],[1]]&gt;W38,W38="1"),(V38+1+codex515[[#This Row],[T]]),V38+codex515[[#This Row],[T]]),V38+codex515[[#This Row],[T]]),0)</f>
        <v>0</v>
      </c>
      <c r="W39" s="3">
        <f t="shared" si="0"/>
        <v>38</v>
      </c>
    </row>
    <row r="40" spans="1:23" x14ac:dyDescent="0.25">
      <c r="A40">
        <v>39</v>
      </c>
      <c r="B40">
        <v>39</v>
      </c>
      <c r="C40">
        <v>0</v>
      </c>
      <c r="D40" t="s">
        <v>797</v>
      </c>
      <c r="S40" s="3">
        <f t="shared" si="1"/>
        <v>0</v>
      </c>
      <c r="T40" s="3">
        <f>IF(A40&gt;0,IFERROR(VLOOKUP(C40,AthleteTable[],1,FALSE),0),0)</f>
        <v>0</v>
      </c>
      <c r="U40" s="3">
        <f t="shared" si="3"/>
        <v>0</v>
      </c>
      <c r="V40" s="11">
        <f>IF(A40&gt;0,IF(T40&lt;&gt;0,IF(OR(codex515[[#This Row],[1]]&gt;W39,W39="1"),(V39+1+codex515[[#This Row],[T]]),V39+codex515[[#This Row],[T]]),V39+codex515[[#This Row],[T]]),0)</f>
        <v>0</v>
      </c>
      <c r="W40" s="3">
        <f t="shared" si="0"/>
        <v>39</v>
      </c>
    </row>
    <row r="41" spans="1:23" x14ac:dyDescent="0.25">
      <c r="A41">
        <v>40</v>
      </c>
      <c r="B41">
        <v>40</v>
      </c>
      <c r="C41">
        <v>0</v>
      </c>
      <c r="D41" t="s">
        <v>797</v>
      </c>
      <c r="S41" s="3">
        <f t="shared" si="1"/>
        <v>0</v>
      </c>
      <c r="T41" s="3">
        <f>IF(A41&gt;0,IFERROR(VLOOKUP(C41,AthleteTable[],1,FALSE),0),0)</f>
        <v>0</v>
      </c>
      <c r="U41" s="3">
        <f t="shared" si="3"/>
        <v>0</v>
      </c>
      <c r="V41" s="11">
        <f>IF(A41&gt;0,IF(T41&lt;&gt;0,IF(OR(codex515[[#This Row],[1]]&gt;W40,W40="1"),(V40+1+codex515[[#This Row],[T]]),V40+codex515[[#This Row],[T]]),V40+codex515[[#This Row],[T]]),0)</f>
        <v>0</v>
      </c>
      <c r="W41" s="3">
        <f t="shared" si="0"/>
        <v>40</v>
      </c>
    </row>
    <row r="42" spans="1:23" x14ac:dyDescent="0.25">
      <c r="A42">
        <v>41</v>
      </c>
      <c r="B42">
        <v>41</v>
      </c>
      <c r="C42">
        <v>0</v>
      </c>
      <c r="D42" t="s">
        <v>797</v>
      </c>
      <c r="S42" s="3">
        <f t="shared" si="1"/>
        <v>0</v>
      </c>
      <c r="T42" s="3">
        <f>IF(A42&gt;0,IFERROR(VLOOKUP(C42,AthleteTable[],1,FALSE),0),0)</f>
        <v>0</v>
      </c>
      <c r="U42" s="3">
        <f t="shared" si="3"/>
        <v>0</v>
      </c>
      <c r="V42" s="11">
        <f>IF(A42&gt;0,IF(T42&lt;&gt;0,IF(OR(codex515[[#This Row],[1]]&gt;W41,W41="1"),(V41+1+codex515[[#This Row],[T]]),V41+codex515[[#This Row],[T]]),V41+codex515[[#This Row],[T]]),0)</f>
        <v>0</v>
      </c>
      <c r="W42" s="3">
        <f t="shared" si="0"/>
        <v>41</v>
      </c>
    </row>
    <row r="43" spans="1:23" x14ac:dyDescent="0.25">
      <c r="A43">
        <v>42</v>
      </c>
      <c r="B43">
        <v>42</v>
      </c>
      <c r="C43">
        <v>0</v>
      </c>
      <c r="D43" t="s">
        <v>797</v>
      </c>
      <c r="S43" s="3">
        <f t="shared" si="1"/>
        <v>0</v>
      </c>
      <c r="T43" s="3">
        <f>IF(A43&gt;0,IFERROR(VLOOKUP(C43,AthleteTable[],1,FALSE),0),0)</f>
        <v>0</v>
      </c>
      <c r="U43" s="3">
        <f t="shared" si="3"/>
        <v>0</v>
      </c>
      <c r="V43" s="11">
        <f>IF(A43&gt;0,IF(T43&lt;&gt;0,IF(OR(codex515[[#This Row],[1]]&gt;W42,W42="1"),(V42+1+codex515[[#This Row],[T]]),V42+codex515[[#This Row],[T]]),V42+codex515[[#This Row],[T]]),0)</f>
        <v>0</v>
      </c>
      <c r="W43" s="3">
        <f t="shared" si="0"/>
        <v>42</v>
      </c>
    </row>
    <row r="44" spans="1:23" x14ac:dyDescent="0.25">
      <c r="A44">
        <v>43</v>
      </c>
      <c r="B44">
        <v>43</v>
      </c>
      <c r="C44">
        <v>0</v>
      </c>
      <c r="D44" t="s">
        <v>797</v>
      </c>
      <c r="S44" s="3">
        <f t="shared" si="1"/>
        <v>0</v>
      </c>
      <c r="T44" s="3">
        <f>IF(A44&gt;0,IFERROR(VLOOKUP(C44,AthleteTable[],1,FALSE),0),0)</f>
        <v>0</v>
      </c>
      <c r="U44" s="3">
        <f t="shared" si="3"/>
        <v>0</v>
      </c>
      <c r="V44" s="11">
        <f>IF(A44&gt;0,IF(T44&lt;&gt;0,IF(OR(codex515[[#This Row],[1]]&gt;W43,W43="1"),(V43+1+codex515[[#This Row],[T]]),V43+codex515[[#This Row],[T]]),V43+codex515[[#This Row],[T]]),0)</f>
        <v>0</v>
      </c>
      <c r="W44" s="3">
        <f t="shared" si="0"/>
        <v>43</v>
      </c>
    </row>
    <row r="45" spans="1:23" x14ac:dyDescent="0.25">
      <c r="A45">
        <v>44</v>
      </c>
      <c r="B45">
        <v>44</v>
      </c>
      <c r="C45">
        <v>0</v>
      </c>
      <c r="D45" t="s">
        <v>797</v>
      </c>
      <c r="S45" s="3">
        <f t="shared" si="1"/>
        <v>0</v>
      </c>
      <c r="T45" s="3">
        <f>IF(A45&gt;0,IFERROR(VLOOKUP(C45,AthleteTable[],1,FALSE),0),0)</f>
        <v>0</v>
      </c>
      <c r="U45" s="3">
        <f t="shared" si="3"/>
        <v>0</v>
      </c>
      <c r="V45" s="11">
        <f>IF(A45&gt;0,IF(T45&lt;&gt;0,IF(OR(codex515[[#This Row],[1]]&gt;W44,W44="1"),(V44+1+codex515[[#This Row],[T]]),V44+codex515[[#This Row],[T]]),V44+codex515[[#This Row],[T]]),0)</f>
        <v>0</v>
      </c>
      <c r="W45" s="3">
        <f t="shared" si="0"/>
        <v>44</v>
      </c>
    </row>
    <row r="46" spans="1:23" x14ac:dyDescent="0.25">
      <c r="A46">
        <v>45</v>
      </c>
      <c r="B46">
        <v>45</v>
      </c>
      <c r="C46">
        <v>0</v>
      </c>
      <c r="D46" t="s">
        <v>797</v>
      </c>
      <c r="S46" s="3">
        <f t="shared" si="1"/>
        <v>0</v>
      </c>
      <c r="T46" s="3">
        <f>IF(A46&gt;0,IFERROR(VLOOKUP(C46,AthleteTable[],1,FALSE),0),0)</f>
        <v>0</v>
      </c>
      <c r="U46" s="3">
        <f t="shared" si="3"/>
        <v>0</v>
      </c>
      <c r="V46" s="11">
        <f>IF(A46&gt;0,IF(T46&lt;&gt;0,IF(OR(codex515[[#This Row],[1]]&gt;W45,W45="1"),(V45+1+codex515[[#This Row],[T]]),V45+codex515[[#This Row],[T]]),V45+codex515[[#This Row],[T]]),0)</f>
        <v>0</v>
      </c>
      <c r="W46" s="3">
        <f t="shared" si="0"/>
        <v>45</v>
      </c>
    </row>
    <row r="47" spans="1:23" x14ac:dyDescent="0.25">
      <c r="A47">
        <v>46</v>
      </c>
      <c r="B47">
        <v>46</v>
      </c>
      <c r="C47">
        <v>0</v>
      </c>
      <c r="D47" t="s">
        <v>797</v>
      </c>
      <c r="S47" s="3">
        <f t="shared" si="1"/>
        <v>0</v>
      </c>
      <c r="T47" s="3">
        <f>IF(A47&gt;0,IFERROR(VLOOKUP(C47,AthleteTable[],1,FALSE),0),0)</f>
        <v>0</v>
      </c>
      <c r="U47" s="3">
        <f t="shared" si="3"/>
        <v>0</v>
      </c>
      <c r="V47" s="11">
        <f>IF(A47&gt;0,IF(T47&lt;&gt;0,IF(OR(codex515[[#This Row],[1]]&gt;W46,W46="1"),(V46+1+codex515[[#This Row],[T]]),V46+codex515[[#This Row],[T]]),V46+codex515[[#This Row],[T]]),0)</f>
        <v>0</v>
      </c>
      <c r="W47" s="3">
        <f t="shared" si="0"/>
        <v>46</v>
      </c>
    </row>
    <row r="48" spans="1:23" x14ac:dyDescent="0.25">
      <c r="A48">
        <v>47</v>
      </c>
      <c r="B48">
        <v>47</v>
      </c>
      <c r="C48">
        <v>0</v>
      </c>
      <c r="D48" t="s">
        <v>797</v>
      </c>
      <c r="S48" s="3">
        <f t="shared" si="1"/>
        <v>0</v>
      </c>
      <c r="T48" s="3">
        <f>IF(A48&gt;0,IFERROR(VLOOKUP(C48,AthleteTable[],1,FALSE),0),0)</f>
        <v>0</v>
      </c>
      <c r="U48" s="3">
        <f t="shared" si="3"/>
        <v>0</v>
      </c>
      <c r="V48" s="11">
        <f>IF(A48&gt;0,IF(T48&lt;&gt;0,IF(OR(codex515[[#This Row],[1]]&gt;W47,W47="1"),(V47+1+codex515[[#This Row],[T]]),V47+codex515[[#This Row],[T]]),V47+codex515[[#This Row],[T]]),0)</f>
        <v>0</v>
      </c>
      <c r="W48" s="3">
        <f t="shared" si="0"/>
        <v>47</v>
      </c>
    </row>
    <row r="49" spans="1:23" x14ac:dyDescent="0.25">
      <c r="A49">
        <v>48</v>
      </c>
      <c r="B49">
        <v>48</v>
      </c>
      <c r="C49">
        <v>0</v>
      </c>
      <c r="D49" t="s">
        <v>797</v>
      </c>
      <c r="S49" s="3">
        <f t="shared" si="1"/>
        <v>0</v>
      </c>
      <c r="T49" s="3">
        <f>IF(A49&gt;0,IFERROR(VLOOKUP(C49,AthleteTable[],1,FALSE),0),0)</f>
        <v>0</v>
      </c>
      <c r="U49" s="3">
        <f t="shared" si="3"/>
        <v>0</v>
      </c>
      <c r="V49" s="11">
        <f>IF(A49&gt;0,IF(T49&lt;&gt;0,IF(OR(codex515[[#This Row],[1]]&gt;W48,W48="1"),(V48+1+codex515[[#This Row],[T]]),V48+codex515[[#This Row],[T]]),V48+codex515[[#This Row],[T]]),0)</f>
        <v>0</v>
      </c>
      <c r="W49" s="3">
        <f t="shared" si="0"/>
        <v>48</v>
      </c>
    </row>
    <row r="50" spans="1:23" x14ac:dyDescent="0.25">
      <c r="A50">
        <v>49</v>
      </c>
      <c r="B50">
        <v>49</v>
      </c>
      <c r="C50">
        <v>0</v>
      </c>
      <c r="D50" t="s">
        <v>797</v>
      </c>
      <c r="S50" s="3">
        <f t="shared" si="1"/>
        <v>0</v>
      </c>
      <c r="T50" s="3">
        <f>IF(A50&gt;0,IFERROR(VLOOKUP(C50,AthleteTable[],1,FALSE),0),0)</f>
        <v>0</v>
      </c>
      <c r="U50" s="3">
        <f t="shared" si="3"/>
        <v>0</v>
      </c>
      <c r="V50" s="11">
        <f>IF(A50&gt;0,IF(T50&lt;&gt;0,IF(OR(codex515[[#This Row],[1]]&gt;W49,W49="1"),(V49+1+codex515[[#This Row],[T]]),V49+codex515[[#This Row],[T]]),V49+codex515[[#This Row],[T]]),0)</f>
        <v>0</v>
      </c>
      <c r="W50" s="3">
        <f t="shared" si="0"/>
        <v>49</v>
      </c>
    </row>
    <row r="51" spans="1:23" x14ac:dyDescent="0.25">
      <c r="A51">
        <v>50</v>
      </c>
      <c r="B51">
        <v>50</v>
      </c>
      <c r="C51">
        <v>0</v>
      </c>
      <c r="D51" t="s">
        <v>797</v>
      </c>
      <c r="S51" s="3">
        <f t="shared" si="1"/>
        <v>0</v>
      </c>
      <c r="T51" s="3">
        <f>IF(A51&gt;0,IFERROR(VLOOKUP(C51,AthleteTable[],1,FALSE),0),0)</f>
        <v>0</v>
      </c>
      <c r="U51" s="3">
        <f t="shared" si="3"/>
        <v>0</v>
      </c>
      <c r="V51" s="11">
        <f>IF(A51&gt;0,IF(T51&lt;&gt;0,IF(OR(codex515[[#This Row],[1]]&gt;W50,W50="1"),(V50+1+codex515[[#This Row],[T]]),V50+codex515[[#This Row],[T]]),V50+codex515[[#This Row],[T]]),0)</f>
        <v>0</v>
      </c>
      <c r="W51" s="3">
        <f t="shared" si="0"/>
        <v>50</v>
      </c>
    </row>
    <row r="52" spans="1:23" x14ac:dyDescent="0.25">
      <c r="A52">
        <v>51</v>
      </c>
      <c r="B52">
        <v>51</v>
      </c>
      <c r="C52">
        <v>0</v>
      </c>
      <c r="D52" t="s">
        <v>797</v>
      </c>
      <c r="S52" s="3">
        <f t="shared" si="1"/>
        <v>0</v>
      </c>
      <c r="T52" s="3">
        <f>IF(A52&gt;0,IFERROR(VLOOKUP(C52,AthleteTable[],1,FALSE),0),0)</f>
        <v>0</v>
      </c>
      <c r="U52" s="3">
        <f t="shared" si="3"/>
        <v>0</v>
      </c>
      <c r="V52" s="11">
        <f>IF(A52&gt;0,IF(T52&lt;&gt;0,IF(OR(codex515[[#This Row],[1]]&gt;W51,W51="1"),(V51+1+codex515[[#This Row],[T]]),V51+codex515[[#This Row],[T]]),V51+codex515[[#This Row],[T]]),0)</f>
        <v>0</v>
      </c>
      <c r="W52" s="3">
        <f t="shared" si="0"/>
        <v>51</v>
      </c>
    </row>
    <row r="53" spans="1:23" x14ac:dyDescent="0.25">
      <c r="A53">
        <v>52</v>
      </c>
      <c r="B53">
        <v>52</v>
      </c>
      <c r="C53">
        <v>0</v>
      </c>
      <c r="D53" t="s">
        <v>797</v>
      </c>
      <c r="S53" s="3">
        <f t="shared" si="1"/>
        <v>0</v>
      </c>
      <c r="T53" s="3">
        <f>IF(A53&gt;0,IFERROR(VLOOKUP(C53,AthleteTable[],1,FALSE),0),0)</f>
        <v>0</v>
      </c>
      <c r="U53" s="3">
        <f t="shared" si="3"/>
        <v>0</v>
      </c>
      <c r="V53" s="11">
        <f>IF(A53&gt;0,IF(T53&lt;&gt;0,IF(OR(codex515[[#This Row],[1]]&gt;W52,W52="1"),(V52+1+codex515[[#This Row],[T]]),V52+codex515[[#This Row],[T]]),V52+codex515[[#This Row],[T]]),0)</f>
        <v>0</v>
      </c>
      <c r="W53" s="3">
        <f t="shared" si="0"/>
        <v>52</v>
      </c>
    </row>
    <row r="54" spans="1:23" x14ac:dyDescent="0.25">
      <c r="A54">
        <v>53</v>
      </c>
      <c r="B54">
        <v>53</v>
      </c>
      <c r="C54">
        <v>0</v>
      </c>
      <c r="D54" t="s">
        <v>797</v>
      </c>
      <c r="S54" s="3">
        <f t="shared" si="1"/>
        <v>0</v>
      </c>
      <c r="T54" s="3">
        <f>IF(A54&gt;0,IFERROR(VLOOKUP(C54,AthleteTable[],1,FALSE),0),0)</f>
        <v>0</v>
      </c>
      <c r="U54" s="3">
        <f t="shared" si="3"/>
        <v>0</v>
      </c>
      <c r="V54" s="11">
        <f>IF(A54&gt;0,IF(T54&lt;&gt;0,IF(OR(codex515[[#This Row],[1]]&gt;W53,W53="1"),(V53+1+codex515[[#This Row],[T]]),V53+codex515[[#This Row],[T]]),V53+codex515[[#This Row],[T]]),0)</f>
        <v>0</v>
      </c>
      <c r="W54" s="3">
        <f t="shared" si="0"/>
        <v>53</v>
      </c>
    </row>
    <row r="55" spans="1:23" x14ac:dyDescent="0.25">
      <c r="A55">
        <v>54</v>
      </c>
      <c r="B55">
        <v>54</v>
      </c>
      <c r="C55">
        <v>0</v>
      </c>
      <c r="D55" t="s">
        <v>797</v>
      </c>
      <c r="S55" s="3">
        <f t="shared" si="1"/>
        <v>0</v>
      </c>
      <c r="T55" s="3">
        <f>IF(A55&gt;0,IFERROR(VLOOKUP(C55,AthleteTable[],1,FALSE),0),0)</f>
        <v>0</v>
      </c>
      <c r="U55" s="3">
        <f t="shared" si="3"/>
        <v>0</v>
      </c>
      <c r="V55" s="11">
        <f>IF(A55&gt;0,IF(T55&lt;&gt;0,IF(OR(codex515[[#This Row],[1]]&gt;W54,W54="1"),(V54+1+codex515[[#This Row],[T]]),V54+codex515[[#This Row],[T]]),V54+codex515[[#This Row],[T]]),0)</f>
        <v>0</v>
      </c>
      <c r="W55" s="3">
        <f t="shared" si="0"/>
        <v>54</v>
      </c>
    </row>
    <row r="56" spans="1:23" x14ac:dyDescent="0.25">
      <c r="A56">
        <v>55</v>
      </c>
      <c r="B56">
        <v>55</v>
      </c>
      <c r="C56">
        <v>0</v>
      </c>
      <c r="D56" t="s">
        <v>797</v>
      </c>
      <c r="S56" s="3">
        <f t="shared" si="1"/>
        <v>0</v>
      </c>
      <c r="T56" s="3">
        <f>IF(A56&gt;0,IFERROR(VLOOKUP(C56,AthleteTable[],1,FALSE),0),0)</f>
        <v>0</v>
      </c>
      <c r="U56" s="3">
        <f t="shared" si="3"/>
        <v>0</v>
      </c>
      <c r="V56" s="11">
        <f>IF(A56&gt;0,IF(T56&lt;&gt;0,IF(OR(codex515[[#This Row],[1]]&gt;W55,W55="1"),(V55+1+codex515[[#This Row],[T]]),V55+codex515[[#This Row],[T]]),V55+codex515[[#This Row],[T]]),0)</f>
        <v>0</v>
      </c>
      <c r="W56" s="3">
        <f t="shared" si="0"/>
        <v>55</v>
      </c>
    </row>
    <row r="57" spans="1:23" x14ac:dyDescent="0.25">
      <c r="A57">
        <v>56</v>
      </c>
      <c r="B57">
        <v>56</v>
      </c>
      <c r="C57">
        <v>0</v>
      </c>
      <c r="D57" t="s">
        <v>797</v>
      </c>
      <c r="S57" s="3">
        <f t="shared" si="1"/>
        <v>0</v>
      </c>
      <c r="T57" s="3">
        <f>IF(A57&gt;0,IFERROR(VLOOKUP(C57,AthleteTable[],1,FALSE),0),0)</f>
        <v>0</v>
      </c>
      <c r="U57" s="3">
        <f t="shared" si="3"/>
        <v>0</v>
      </c>
      <c r="V57" s="11">
        <f>IF(A57&gt;0,IF(T57&lt;&gt;0,IF(OR(codex515[[#This Row],[1]]&gt;W56,W56="1"),(V56+1+codex515[[#This Row],[T]]),V56+codex515[[#This Row],[T]]),V56+codex515[[#This Row],[T]]),0)</f>
        <v>0</v>
      </c>
      <c r="W57" s="3">
        <f t="shared" si="0"/>
        <v>56</v>
      </c>
    </row>
    <row r="58" spans="1:23" x14ac:dyDescent="0.25">
      <c r="A58">
        <v>57</v>
      </c>
      <c r="B58">
        <v>57</v>
      </c>
      <c r="C58">
        <v>0</v>
      </c>
      <c r="D58" t="s">
        <v>797</v>
      </c>
      <c r="S58" s="3">
        <f t="shared" si="1"/>
        <v>0</v>
      </c>
      <c r="T58" s="3">
        <f>IF(A58&gt;0,IFERROR(VLOOKUP(C58,AthleteTable[],1,FALSE),0),0)</f>
        <v>0</v>
      </c>
      <c r="U58" s="3">
        <f t="shared" si="3"/>
        <v>0</v>
      </c>
      <c r="V58" s="11">
        <f>IF(A58&gt;0,IF(T58&lt;&gt;0,IF(OR(codex515[[#This Row],[1]]&gt;W57,W57="1"),(V57+1+codex515[[#This Row],[T]]),V57+codex515[[#This Row],[T]]),V57+codex515[[#This Row],[T]]),0)</f>
        <v>0</v>
      </c>
      <c r="W58" s="3">
        <f t="shared" si="0"/>
        <v>57</v>
      </c>
    </row>
    <row r="59" spans="1:23" x14ac:dyDescent="0.25">
      <c r="A59">
        <v>58</v>
      </c>
      <c r="B59">
        <v>58</v>
      </c>
      <c r="C59">
        <v>0</v>
      </c>
      <c r="D59" t="s">
        <v>797</v>
      </c>
      <c r="S59" s="3">
        <f t="shared" si="1"/>
        <v>0</v>
      </c>
      <c r="T59" s="3">
        <f>IF(A59&gt;0,IFERROR(VLOOKUP(C59,AthleteTable[],1,FALSE),0),0)</f>
        <v>0</v>
      </c>
      <c r="U59" s="3">
        <f t="shared" si="3"/>
        <v>0</v>
      </c>
      <c r="V59" s="11">
        <f>IF(A59&gt;0,IF(T59&lt;&gt;0,IF(OR(codex515[[#This Row],[1]]&gt;W58,W58="1"),(V58+1+codex515[[#This Row],[T]]),V58+codex515[[#This Row],[T]]),V58+codex515[[#This Row],[T]]),0)</f>
        <v>0</v>
      </c>
      <c r="W59" s="3">
        <f t="shared" si="0"/>
        <v>58</v>
      </c>
    </row>
    <row r="60" spans="1:23" x14ac:dyDescent="0.25">
      <c r="A60">
        <v>59</v>
      </c>
      <c r="B60">
        <v>59</v>
      </c>
      <c r="C60">
        <v>0</v>
      </c>
      <c r="D60" t="s">
        <v>797</v>
      </c>
      <c r="S60" s="3">
        <f t="shared" si="1"/>
        <v>0</v>
      </c>
      <c r="T60" s="3">
        <f>IF(A60&gt;0,IFERROR(VLOOKUP(C60,AthleteTable[],1,FALSE),0),0)</f>
        <v>0</v>
      </c>
      <c r="U60" s="3">
        <f t="shared" si="3"/>
        <v>0</v>
      </c>
      <c r="V60" s="11">
        <f>IF(A60&gt;0,IF(T60&lt;&gt;0,IF(OR(codex515[[#This Row],[1]]&gt;W59,W59="1"),(V59+1+codex515[[#This Row],[T]]),V59+codex515[[#This Row],[T]]),V59+codex515[[#This Row],[T]]),0)</f>
        <v>0</v>
      </c>
      <c r="W60" s="3">
        <f t="shared" si="0"/>
        <v>59</v>
      </c>
    </row>
    <row r="61" spans="1:23" x14ac:dyDescent="0.25">
      <c r="A61">
        <v>60</v>
      </c>
      <c r="B61">
        <v>60</v>
      </c>
      <c r="C61">
        <v>0</v>
      </c>
      <c r="D61" t="s">
        <v>797</v>
      </c>
      <c r="S61" s="3">
        <f t="shared" si="1"/>
        <v>0</v>
      </c>
      <c r="T61" s="3">
        <f>IF(A61&gt;0,IFERROR(VLOOKUP(C61,AthleteTable[],1,FALSE),0),0)</f>
        <v>0</v>
      </c>
      <c r="U61" s="3">
        <f t="shared" si="3"/>
        <v>0</v>
      </c>
      <c r="V61" s="11">
        <f>IF(A61&gt;0,IF(T61&lt;&gt;0,IF(OR(codex515[[#This Row],[1]]&gt;W60,W60="1"),(V60+1+codex515[[#This Row],[T]]),V60+codex515[[#This Row],[T]]),V60+codex515[[#This Row],[T]]),0)</f>
        <v>0</v>
      </c>
      <c r="W61" s="3">
        <f t="shared" si="0"/>
        <v>60</v>
      </c>
    </row>
    <row r="62" spans="1:23" x14ac:dyDescent="0.25">
      <c r="A62">
        <v>61</v>
      </c>
      <c r="B62">
        <v>61</v>
      </c>
      <c r="C62">
        <v>0</v>
      </c>
      <c r="D62" t="s">
        <v>797</v>
      </c>
      <c r="S62" s="3">
        <f t="shared" si="1"/>
        <v>0</v>
      </c>
      <c r="T62" s="3">
        <f>IF(A62&gt;0,IFERROR(VLOOKUP(C62,AthleteTable[],1,FALSE),0),0)</f>
        <v>0</v>
      </c>
      <c r="U62" s="3">
        <f t="shared" si="3"/>
        <v>0</v>
      </c>
      <c r="V62" s="11">
        <f>IF(A62&gt;0,IF(T62&lt;&gt;0,IF(OR(codex515[[#This Row],[1]]&gt;W61,W61="1"),(V61+1+codex515[[#This Row],[T]]),V61+codex515[[#This Row],[T]]),V61+codex515[[#This Row],[T]]),0)</f>
        <v>0</v>
      </c>
      <c r="W62" s="3">
        <f t="shared" si="0"/>
        <v>61</v>
      </c>
    </row>
    <row r="63" spans="1:23" x14ac:dyDescent="0.25">
      <c r="A63">
        <v>62</v>
      </c>
      <c r="B63">
        <v>62</v>
      </c>
      <c r="C63">
        <v>0</v>
      </c>
      <c r="D63" t="s">
        <v>797</v>
      </c>
      <c r="S63" s="3">
        <f t="shared" si="1"/>
        <v>0</v>
      </c>
      <c r="T63" s="3">
        <f>IF(A63&gt;0,IFERROR(VLOOKUP(C63,AthleteTable[],1,FALSE),0),0)</f>
        <v>0</v>
      </c>
      <c r="U63" s="3">
        <f t="shared" si="3"/>
        <v>0</v>
      </c>
      <c r="V63" s="11">
        <f>IF(A63&gt;0,IF(T63&lt;&gt;0,IF(OR(codex515[[#This Row],[1]]&gt;W62,W62="1"),(V62+1+codex515[[#This Row],[T]]),V62+codex515[[#This Row],[T]]),V62+codex515[[#This Row],[T]]),0)</f>
        <v>0</v>
      </c>
      <c r="W63" s="3">
        <f t="shared" si="0"/>
        <v>62</v>
      </c>
    </row>
    <row r="64" spans="1:23" x14ac:dyDescent="0.25">
      <c r="A64">
        <v>63</v>
      </c>
      <c r="B64">
        <v>63</v>
      </c>
      <c r="C64">
        <v>0</v>
      </c>
      <c r="D64" t="s">
        <v>797</v>
      </c>
      <c r="S64" s="3">
        <f t="shared" si="1"/>
        <v>0</v>
      </c>
      <c r="T64" s="3">
        <f>IF(A64&gt;0,IFERROR(VLOOKUP(C64,AthleteTable[],1,FALSE),0),0)</f>
        <v>0</v>
      </c>
      <c r="U64" s="3">
        <f t="shared" si="3"/>
        <v>0</v>
      </c>
      <c r="V64" s="11">
        <f>IF(A64&gt;0,IF(T64&lt;&gt;0,IF(OR(codex515[[#This Row],[1]]&gt;W63,W63="1"),(V63+1+codex515[[#This Row],[T]]),V63+codex515[[#This Row],[T]]),V63+codex515[[#This Row],[T]]),0)</f>
        <v>0</v>
      </c>
      <c r="W64" s="3">
        <f t="shared" si="0"/>
        <v>63</v>
      </c>
    </row>
    <row r="65" spans="1:23" x14ac:dyDescent="0.25">
      <c r="A65">
        <v>64</v>
      </c>
      <c r="B65">
        <v>64</v>
      </c>
      <c r="C65">
        <v>0</v>
      </c>
      <c r="D65" t="s">
        <v>797</v>
      </c>
      <c r="S65" s="3">
        <f t="shared" si="1"/>
        <v>0</v>
      </c>
      <c r="T65" s="3">
        <f>IF(A65&gt;0,IFERROR(VLOOKUP(C65,AthleteTable[],1,FALSE),0),0)</f>
        <v>0</v>
      </c>
      <c r="U65" s="3">
        <f t="shared" si="3"/>
        <v>0</v>
      </c>
      <c r="V65" s="11">
        <f>IF(A65&gt;0,IF(T65&lt;&gt;0,IF(OR(codex515[[#This Row],[1]]&gt;W64,W64="1"),(V64+1+codex515[[#This Row],[T]]),V64+codex515[[#This Row],[T]]),V64+codex515[[#This Row],[T]]),0)</f>
        <v>0</v>
      </c>
      <c r="W65" s="3">
        <f t="shared" si="0"/>
        <v>64</v>
      </c>
    </row>
    <row r="66" spans="1:23" x14ac:dyDescent="0.25">
      <c r="A66">
        <v>65</v>
      </c>
      <c r="B66">
        <v>65</v>
      </c>
      <c r="C66">
        <v>0</v>
      </c>
      <c r="D66" t="s">
        <v>797</v>
      </c>
      <c r="S66" s="3">
        <f t="shared" si="1"/>
        <v>0</v>
      </c>
      <c r="T66" s="3">
        <f>IF(A66&gt;0,IFERROR(VLOOKUP(C66,AthleteTable[],1,FALSE),0),0)</f>
        <v>0</v>
      </c>
      <c r="U66" s="3">
        <f t="shared" si="3"/>
        <v>0</v>
      </c>
      <c r="V66" s="11">
        <f>IF(A66&gt;0,IF(T66&lt;&gt;0,IF(OR(codex515[[#This Row],[1]]&gt;W65,W65="1"),(V65+1+codex515[[#This Row],[T]]),V65+codex515[[#This Row],[T]]),V65+codex515[[#This Row],[T]]),0)</f>
        <v>0</v>
      </c>
      <c r="W66" s="3">
        <f t="shared" ref="W66:W90" si="4">IF(A66&gt;0,A66,0)</f>
        <v>65</v>
      </c>
    </row>
    <row r="67" spans="1:23" x14ac:dyDescent="0.25">
      <c r="A67">
        <v>66</v>
      </c>
      <c r="B67">
        <v>66</v>
      </c>
      <c r="C67">
        <v>0</v>
      </c>
      <c r="D67" t="s">
        <v>797</v>
      </c>
      <c r="S67" s="3">
        <f t="shared" ref="S67:S130" si="5">C67</f>
        <v>0</v>
      </c>
      <c r="T67" s="3">
        <f>IF(A67&gt;0,IFERROR(VLOOKUP(C67,AthleteTable[],1,FALSE),0),0)</f>
        <v>0</v>
      </c>
      <c r="U67" s="3">
        <f t="shared" si="3"/>
        <v>0</v>
      </c>
      <c r="V67" s="11">
        <f>IF(A67&gt;0,IF(T67&lt;&gt;0,IF(OR(codex515[[#This Row],[1]]&gt;W66,W66="1"),(V66+1+codex515[[#This Row],[T]]),V66+codex515[[#This Row],[T]]),V66+codex515[[#This Row],[T]]),0)</f>
        <v>0</v>
      </c>
      <c r="W67" s="3">
        <f t="shared" si="4"/>
        <v>66</v>
      </c>
    </row>
    <row r="68" spans="1:23" x14ac:dyDescent="0.25">
      <c r="A68">
        <v>67</v>
      </c>
      <c r="B68">
        <v>67</v>
      </c>
      <c r="C68">
        <v>0</v>
      </c>
      <c r="D68" t="s">
        <v>797</v>
      </c>
      <c r="S68" s="3">
        <f t="shared" si="5"/>
        <v>0</v>
      </c>
      <c r="T68" s="3">
        <f>IF(A68&gt;0,IFERROR(VLOOKUP(C68,AthleteTable[],1,FALSE),0),0)</f>
        <v>0</v>
      </c>
      <c r="U68" s="3">
        <f t="shared" si="3"/>
        <v>0</v>
      </c>
      <c r="V68" s="11">
        <f>IF(A68&gt;0,IF(T68&lt;&gt;0,IF(OR(codex515[[#This Row],[1]]&gt;W67,W67="1"),(V67+1+codex515[[#This Row],[T]]),V67+codex515[[#This Row],[T]]),V67+codex515[[#This Row],[T]]),0)</f>
        <v>0</v>
      </c>
      <c r="W68" s="3">
        <f t="shared" si="4"/>
        <v>67</v>
      </c>
    </row>
    <row r="69" spans="1:23" x14ac:dyDescent="0.25">
      <c r="A69">
        <v>68</v>
      </c>
      <c r="B69">
        <v>68</v>
      </c>
      <c r="C69">
        <v>0</v>
      </c>
      <c r="D69" t="s">
        <v>797</v>
      </c>
      <c r="S69" s="3">
        <f t="shared" si="5"/>
        <v>0</v>
      </c>
      <c r="T69" s="3">
        <f>IF(A69&gt;0,IFERROR(VLOOKUP(C69,AthleteTable[],1,FALSE),0),0)</f>
        <v>0</v>
      </c>
      <c r="U69" s="3">
        <f t="shared" si="3"/>
        <v>0</v>
      </c>
      <c r="V69" s="11">
        <f>IF(A69&gt;0,IF(T69&lt;&gt;0,IF(OR(codex515[[#This Row],[1]]&gt;W68,W68="1"),(V68+1+codex515[[#This Row],[T]]),V68+codex515[[#This Row],[T]]),V68+codex515[[#This Row],[T]]),0)</f>
        <v>0</v>
      </c>
      <c r="W69" s="3">
        <f t="shared" si="4"/>
        <v>68</v>
      </c>
    </row>
    <row r="70" spans="1:23" x14ac:dyDescent="0.25">
      <c r="A70">
        <v>69</v>
      </c>
      <c r="B70">
        <v>69</v>
      </c>
      <c r="C70">
        <v>0</v>
      </c>
      <c r="D70" t="s">
        <v>797</v>
      </c>
      <c r="S70" s="3">
        <f t="shared" si="5"/>
        <v>0</v>
      </c>
      <c r="T70" s="3">
        <f>IF(A70&gt;0,IFERROR(VLOOKUP(C70,AthleteTable[],1,FALSE),0),0)</f>
        <v>0</v>
      </c>
      <c r="U70" s="3">
        <f t="shared" ref="U70:U133" si="6">IFERROR(IF(W70&gt;0,IF(W69=W68,IF(T69&gt;0,IF(T68&gt;0,1,0),0),0),0),0)</f>
        <v>0</v>
      </c>
      <c r="V70" s="11">
        <f>IF(A70&gt;0,IF(T70&lt;&gt;0,IF(OR(codex515[[#This Row],[1]]&gt;W69,W69="1"),(V69+1+codex515[[#This Row],[T]]),V69+codex515[[#This Row],[T]]),V69+codex515[[#This Row],[T]]),0)</f>
        <v>0</v>
      </c>
      <c r="W70" s="3">
        <f t="shared" si="4"/>
        <v>69</v>
      </c>
    </row>
    <row r="71" spans="1:23" x14ac:dyDescent="0.25">
      <c r="A71">
        <v>70</v>
      </c>
      <c r="B71">
        <v>70</v>
      </c>
      <c r="C71">
        <v>0</v>
      </c>
      <c r="D71" t="s">
        <v>797</v>
      </c>
      <c r="S71" s="3">
        <f t="shared" si="5"/>
        <v>0</v>
      </c>
      <c r="T71" s="3">
        <f>IF(A71&gt;0,IFERROR(VLOOKUP(C71,AthleteTable[],1,FALSE),0),0)</f>
        <v>0</v>
      </c>
      <c r="U71" s="3">
        <f t="shared" si="6"/>
        <v>0</v>
      </c>
      <c r="V71" s="11">
        <f>IF(A71&gt;0,IF(T71&lt;&gt;0,IF(OR(codex515[[#This Row],[1]]&gt;W70,W70="1"),(V70+1+codex515[[#This Row],[T]]),V70+codex515[[#This Row],[T]]),V70+codex515[[#This Row],[T]]),0)</f>
        <v>0</v>
      </c>
      <c r="W71" s="3">
        <f t="shared" si="4"/>
        <v>70</v>
      </c>
    </row>
    <row r="72" spans="1:23" x14ac:dyDescent="0.25">
      <c r="A72">
        <v>71</v>
      </c>
      <c r="B72">
        <v>71</v>
      </c>
      <c r="C72">
        <v>0</v>
      </c>
      <c r="D72" t="s">
        <v>797</v>
      </c>
      <c r="S72" s="3">
        <f t="shared" si="5"/>
        <v>0</v>
      </c>
      <c r="T72" s="3">
        <f>IF(A72&gt;0,IFERROR(VLOOKUP(C72,AthleteTable[],1,FALSE),0),0)</f>
        <v>0</v>
      </c>
      <c r="U72" s="3">
        <f t="shared" si="6"/>
        <v>0</v>
      </c>
      <c r="V72" s="11">
        <f>IF(A72&gt;0,IF(T72&lt;&gt;0,IF(OR(codex515[[#This Row],[1]]&gt;W71,W71="1"),(V71+1+codex515[[#This Row],[T]]),V71+codex515[[#This Row],[T]]),V71+codex515[[#This Row],[T]]),0)</f>
        <v>0</v>
      </c>
      <c r="W72" s="3">
        <f t="shared" si="4"/>
        <v>71</v>
      </c>
    </row>
    <row r="73" spans="1:23" x14ac:dyDescent="0.25">
      <c r="A73">
        <v>72</v>
      </c>
      <c r="B73">
        <v>72</v>
      </c>
      <c r="C73">
        <v>0</v>
      </c>
      <c r="D73" t="s">
        <v>797</v>
      </c>
      <c r="S73" s="3">
        <f t="shared" si="5"/>
        <v>0</v>
      </c>
      <c r="T73" s="3">
        <f>IF(A73&gt;0,IFERROR(VLOOKUP(C73,AthleteTable[],1,FALSE),0),0)</f>
        <v>0</v>
      </c>
      <c r="U73" s="3">
        <f t="shared" si="6"/>
        <v>0</v>
      </c>
      <c r="V73" s="11">
        <f>IF(A73&gt;0,IF(T73&lt;&gt;0,IF(OR(codex515[[#This Row],[1]]&gt;W72,W72="1"),(V72+1+codex515[[#This Row],[T]]),V72+codex515[[#This Row],[T]]),V72+codex515[[#This Row],[T]]),0)</f>
        <v>0</v>
      </c>
      <c r="W73" s="3">
        <f t="shared" si="4"/>
        <v>72</v>
      </c>
    </row>
    <row r="74" spans="1:23" x14ac:dyDescent="0.25">
      <c r="A74">
        <v>73</v>
      </c>
      <c r="B74">
        <v>73</v>
      </c>
      <c r="C74">
        <v>0</v>
      </c>
      <c r="D74" t="s">
        <v>797</v>
      </c>
      <c r="S74" s="3">
        <f t="shared" si="5"/>
        <v>0</v>
      </c>
      <c r="T74" s="3">
        <f>IF(A74&gt;0,IFERROR(VLOOKUP(C74,AthleteTable[],1,FALSE),0),0)</f>
        <v>0</v>
      </c>
      <c r="U74" s="3">
        <f t="shared" si="6"/>
        <v>0</v>
      </c>
      <c r="V74" s="11">
        <f>IF(A74&gt;0,IF(T74&lt;&gt;0,IF(OR(codex515[[#This Row],[1]]&gt;W73,W73="1"),(V73+1+codex515[[#This Row],[T]]),V73+codex515[[#This Row],[T]]),V73+codex515[[#This Row],[T]]),0)</f>
        <v>0</v>
      </c>
      <c r="W74" s="3">
        <f t="shared" si="4"/>
        <v>73</v>
      </c>
    </row>
    <row r="75" spans="1:23" x14ac:dyDescent="0.25">
      <c r="A75">
        <v>74</v>
      </c>
      <c r="B75">
        <v>74</v>
      </c>
      <c r="C75">
        <v>0</v>
      </c>
      <c r="D75" t="s">
        <v>797</v>
      </c>
      <c r="S75" s="3">
        <f t="shared" si="5"/>
        <v>0</v>
      </c>
      <c r="T75" s="3">
        <f>IF(A75&gt;0,IFERROR(VLOOKUP(C75,AthleteTable[],1,FALSE),0),0)</f>
        <v>0</v>
      </c>
      <c r="U75" s="3">
        <f t="shared" si="6"/>
        <v>0</v>
      </c>
      <c r="V75" s="11">
        <f>IF(A75&gt;0,IF(T75&lt;&gt;0,IF(OR(codex515[[#This Row],[1]]&gt;W74,W74="1"),(V74+1+codex515[[#This Row],[T]]),V74+codex515[[#This Row],[T]]),V74+codex515[[#This Row],[T]]),0)</f>
        <v>0</v>
      </c>
      <c r="W75" s="3">
        <f t="shared" si="4"/>
        <v>74</v>
      </c>
    </row>
    <row r="76" spans="1:23" x14ac:dyDescent="0.25">
      <c r="A76">
        <v>75</v>
      </c>
      <c r="B76">
        <v>75</v>
      </c>
      <c r="C76">
        <v>0</v>
      </c>
      <c r="D76" t="s">
        <v>797</v>
      </c>
      <c r="S76" s="3">
        <f t="shared" si="5"/>
        <v>0</v>
      </c>
      <c r="T76" s="3">
        <f>IF(A76&gt;0,IFERROR(VLOOKUP(C76,AthleteTable[],1,FALSE),0),0)</f>
        <v>0</v>
      </c>
      <c r="U76" s="3">
        <f t="shared" si="6"/>
        <v>0</v>
      </c>
      <c r="V76" s="11">
        <f>IF(A76&gt;0,IF(T76&lt;&gt;0,IF(OR(codex515[[#This Row],[1]]&gt;W75,W75="1"),(V75+1+codex515[[#This Row],[T]]),V75+codex515[[#This Row],[T]]),V75+codex515[[#This Row],[T]]),0)</f>
        <v>0</v>
      </c>
      <c r="W76" s="3">
        <f t="shared" si="4"/>
        <v>75</v>
      </c>
    </row>
    <row r="77" spans="1:23" x14ac:dyDescent="0.25">
      <c r="A77">
        <v>76</v>
      </c>
      <c r="B77">
        <v>76</v>
      </c>
      <c r="C77">
        <v>0</v>
      </c>
      <c r="D77" t="s">
        <v>797</v>
      </c>
      <c r="S77" s="3">
        <f t="shared" si="5"/>
        <v>0</v>
      </c>
      <c r="T77" s="3">
        <f>IF(A77&gt;0,IFERROR(VLOOKUP(C77,AthleteTable[],1,FALSE),0),0)</f>
        <v>0</v>
      </c>
      <c r="U77" s="3">
        <f t="shared" si="6"/>
        <v>0</v>
      </c>
      <c r="V77" s="11">
        <f>IF(A77&gt;0,IF(T77&lt;&gt;0,IF(OR(codex515[[#This Row],[1]]&gt;W76,W76="1"),(V76+1+codex515[[#This Row],[T]]),V76+codex515[[#This Row],[T]]),V76+codex515[[#This Row],[T]]),0)</f>
        <v>0</v>
      </c>
      <c r="W77" s="3">
        <f t="shared" si="4"/>
        <v>76</v>
      </c>
    </row>
    <row r="78" spans="1:23" x14ac:dyDescent="0.25">
      <c r="A78">
        <v>77</v>
      </c>
      <c r="B78">
        <v>77</v>
      </c>
      <c r="C78">
        <v>0</v>
      </c>
      <c r="D78" t="s">
        <v>797</v>
      </c>
      <c r="S78" s="3">
        <f t="shared" si="5"/>
        <v>0</v>
      </c>
      <c r="T78" s="3">
        <f>IF(A78&gt;0,IFERROR(VLOOKUP(C78,AthleteTable[],1,FALSE),0),0)</f>
        <v>0</v>
      </c>
      <c r="U78" s="3">
        <f t="shared" si="6"/>
        <v>0</v>
      </c>
      <c r="V78" s="11">
        <f>IF(A78&gt;0,IF(T78&lt;&gt;0,IF(OR(codex515[[#This Row],[1]]&gt;W77,W77="1"),(V77+1+codex515[[#This Row],[T]]),V77+codex515[[#This Row],[T]]),V77+codex515[[#This Row],[T]]),0)</f>
        <v>0</v>
      </c>
      <c r="W78" s="3">
        <f t="shared" si="4"/>
        <v>77</v>
      </c>
    </row>
    <row r="79" spans="1:23" x14ac:dyDescent="0.25">
      <c r="A79">
        <v>78</v>
      </c>
      <c r="B79">
        <v>78</v>
      </c>
      <c r="C79">
        <v>0</v>
      </c>
      <c r="D79" t="s">
        <v>797</v>
      </c>
      <c r="S79" s="3">
        <f t="shared" si="5"/>
        <v>0</v>
      </c>
      <c r="T79" s="3">
        <f>IF(A79&gt;0,IFERROR(VLOOKUP(C79,AthleteTable[],1,FALSE),0),0)</f>
        <v>0</v>
      </c>
      <c r="U79" s="3">
        <f t="shared" si="6"/>
        <v>0</v>
      </c>
      <c r="V79" s="11">
        <f>IF(A79&gt;0,IF(T79&lt;&gt;0,IF(OR(codex515[[#This Row],[1]]&gt;W78,W78="1"),(V78+1+codex515[[#This Row],[T]]),V78+codex515[[#This Row],[T]]),V78+codex515[[#This Row],[T]]),0)</f>
        <v>0</v>
      </c>
      <c r="W79" s="3">
        <f t="shared" si="4"/>
        <v>78</v>
      </c>
    </row>
    <row r="80" spans="1:23" x14ac:dyDescent="0.25">
      <c r="A80">
        <v>79</v>
      </c>
      <c r="B80">
        <v>79</v>
      </c>
      <c r="C80">
        <v>0</v>
      </c>
      <c r="D80" t="s">
        <v>797</v>
      </c>
      <c r="S80" s="3">
        <f t="shared" si="5"/>
        <v>0</v>
      </c>
      <c r="T80" s="3">
        <f>IF(A80&gt;0,IFERROR(VLOOKUP(C80,AthleteTable[],1,FALSE),0),0)</f>
        <v>0</v>
      </c>
      <c r="U80" s="3">
        <f t="shared" si="6"/>
        <v>0</v>
      </c>
      <c r="V80" s="11">
        <f>IF(A80&gt;0,IF(T80&lt;&gt;0,IF(OR(codex515[[#This Row],[1]]&gt;W79,W79="1"),(V79+1+codex515[[#This Row],[T]]),V79+codex515[[#This Row],[T]]),V79+codex515[[#This Row],[T]]),0)</f>
        <v>0</v>
      </c>
      <c r="W80" s="3">
        <f t="shared" si="4"/>
        <v>79</v>
      </c>
    </row>
    <row r="81" spans="1:23" x14ac:dyDescent="0.25">
      <c r="A81">
        <v>80</v>
      </c>
      <c r="B81">
        <v>80</v>
      </c>
      <c r="C81">
        <v>0</v>
      </c>
      <c r="D81" t="s">
        <v>797</v>
      </c>
      <c r="S81" s="3">
        <f t="shared" si="5"/>
        <v>0</v>
      </c>
      <c r="T81" s="3">
        <f>IF(A81&gt;0,IFERROR(VLOOKUP(C81,AthleteTable[],1,FALSE),0),0)</f>
        <v>0</v>
      </c>
      <c r="U81" s="3">
        <f t="shared" si="6"/>
        <v>0</v>
      </c>
      <c r="V81" s="11">
        <f>IF(A81&gt;0,IF(T81&lt;&gt;0,IF(OR(codex515[[#This Row],[1]]&gt;W80,W80="1"),(V80+1+codex515[[#This Row],[T]]),V80+codex515[[#This Row],[T]]),V80+codex515[[#This Row],[T]]),0)</f>
        <v>0</v>
      </c>
      <c r="W81" s="3">
        <f t="shared" si="4"/>
        <v>80</v>
      </c>
    </row>
    <row r="82" spans="1:23" x14ac:dyDescent="0.25">
      <c r="A82">
        <v>81</v>
      </c>
      <c r="B82">
        <v>81</v>
      </c>
      <c r="C82">
        <v>0</v>
      </c>
      <c r="D82" t="s">
        <v>797</v>
      </c>
      <c r="S82" s="3">
        <f t="shared" si="5"/>
        <v>0</v>
      </c>
      <c r="T82" s="3">
        <f>IF(A82&gt;0,IFERROR(VLOOKUP(C82,AthleteTable[],1,FALSE),0),0)</f>
        <v>0</v>
      </c>
      <c r="U82" s="3">
        <f t="shared" si="6"/>
        <v>0</v>
      </c>
      <c r="V82" s="11">
        <f>IF(A82&gt;0,IF(T82&lt;&gt;0,IF(OR(codex515[[#This Row],[1]]&gt;W81,W81="1"),(V81+1+codex515[[#This Row],[T]]),V81+codex515[[#This Row],[T]]),V81+codex515[[#This Row],[T]]),0)</f>
        <v>0</v>
      </c>
      <c r="W82" s="3">
        <f t="shared" si="4"/>
        <v>81</v>
      </c>
    </row>
    <row r="83" spans="1:23" x14ac:dyDescent="0.25">
      <c r="A83">
        <v>82</v>
      </c>
      <c r="B83">
        <v>82</v>
      </c>
      <c r="C83">
        <v>0</v>
      </c>
      <c r="D83" t="s">
        <v>797</v>
      </c>
      <c r="S83" s="3">
        <f t="shared" si="5"/>
        <v>0</v>
      </c>
      <c r="T83" s="3">
        <f>IF(A83&gt;0,IFERROR(VLOOKUP(C83,AthleteTable[],1,FALSE),0),0)</f>
        <v>0</v>
      </c>
      <c r="U83" s="3">
        <f t="shared" si="6"/>
        <v>0</v>
      </c>
      <c r="V83" s="11">
        <f>IF(A83&gt;0,IF(T83&lt;&gt;0,IF(OR(codex515[[#This Row],[1]]&gt;W82,W82="1"),(V82+1+codex515[[#This Row],[T]]),V82+codex515[[#This Row],[T]]),V82+codex515[[#This Row],[T]]),0)</f>
        <v>0</v>
      </c>
      <c r="W83" s="3">
        <f t="shared" si="4"/>
        <v>82</v>
      </c>
    </row>
    <row r="84" spans="1:23" x14ac:dyDescent="0.25">
      <c r="A84">
        <v>83</v>
      </c>
      <c r="B84">
        <v>83</v>
      </c>
      <c r="C84">
        <v>0</v>
      </c>
      <c r="D84" t="s">
        <v>797</v>
      </c>
      <c r="S84" s="3">
        <f t="shared" si="5"/>
        <v>0</v>
      </c>
      <c r="T84" s="3">
        <f>IF(A84&gt;0,IFERROR(VLOOKUP(C84,AthleteTable[],1,FALSE),0),0)</f>
        <v>0</v>
      </c>
      <c r="U84" s="3">
        <f t="shared" si="6"/>
        <v>0</v>
      </c>
      <c r="V84" s="11">
        <f>IF(A84&gt;0,IF(T84&lt;&gt;0,IF(OR(codex515[[#This Row],[1]]&gt;W83,W83="1"),(V83+1+codex515[[#This Row],[T]]),V83+codex515[[#This Row],[T]]),V83+codex515[[#This Row],[T]]),0)</f>
        <v>0</v>
      </c>
      <c r="W84" s="3">
        <f t="shared" si="4"/>
        <v>83</v>
      </c>
    </row>
    <row r="85" spans="1:23" x14ac:dyDescent="0.25">
      <c r="A85">
        <v>84</v>
      </c>
      <c r="B85">
        <v>84</v>
      </c>
      <c r="C85">
        <v>0</v>
      </c>
      <c r="D85" t="s">
        <v>797</v>
      </c>
      <c r="S85" s="3">
        <f t="shared" si="5"/>
        <v>0</v>
      </c>
      <c r="T85" s="3">
        <f>IF(A85&gt;0,IFERROR(VLOOKUP(C85,AthleteTable[],1,FALSE),0),0)</f>
        <v>0</v>
      </c>
      <c r="U85" s="3">
        <f t="shared" si="6"/>
        <v>0</v>
      </c>
      <c r="V85" s="11">
        <f>IF(A85&gt;0,IF(T85&lt;&gt;0,IF(OR(codex515[[#This Row],[1]]&gt;W84,W84="1"),(V84+1+codex515[[#This Row],[T]]),V84+codex515[[#This Row],[T]]),V84+codex515[[#This Row],[T]]),0)</f>
        <v>0</v>
      </c>
      <c r="W85" s="3">
        <f t="shared" si="4"/>
        <v>84</v>
      </c>
    </row>
    <row r="86" spans="1:23" x14ac:dyDescent="0.25">
      <c r="A86">
        <v>85</v>
      </c>
      <c r="B86">
        <v>85</v>
      </c>
      <c r="C86">
        <v>0</v>
      </c>
      <c r="D86" t="s">
        <v>797</v>
      </c>
      <c r="S86" s="3">
        <f t="shared" si="5"/>
        <v>0</v>
      </c>
      <c r="T86" s="3">
        <f>IF(A86&gt;0,IFERROR(VLOOKUP(C86,AthleteTable[],1,FALSE),0),0)</f>
        <v>0</v>
      </c>
      <c r="U86" s="3">
        <f t="shared" si="6"/>
        <v>0</v>
      </c>
      <c r="V86" s="11">
        <f>IF(A86&gt;0,IF(T86&lt;&gt;0,IF(OR(codex515[[#This Row],[1]]&gt;W85,W85="1"),(V85+1+codex515[[#This Row],[T]]),V85+codex515[[#This Row],[T]]),V85+codex515[[#This Row],[T]]),0)</f>
        <v>0</v>
      </c>
      <c r="W86" s="3">
        <f t="shared" si="4"/>
        <v>85</v>
      </c>
    </row>
    <row r="87" spans="1:23" x14ac:dyDescent="0.25">
      <c r="A87">
        <v>86</v>
      </c>
      <c r="B87">
        <v>86</v>
      </c>
      <c r="C87">
        <v>0</v>
      </c>
      <c r="D87" t="s">
        <v>797</v>
      </c>
      <c r="S87" s="3">
        <f t="shared" si="5"/>
        <v>0</v>
      </c>
      <c r="T87" s="3">
        <f>IF(A87&gt;0,IFERROR(VLOOKUP(C87,AthleteTable[],1,FALSE),0),0)</f>
        <v>0</v>
      </c>
      <c r="U87" s="3">
        <f t="shared" si="6"/>
        <v>0</v>
      </c>
      <c r="V87" s="11">
        <f>IF(A87&gt;0,IF(T87&lt;&gt;0,IF(OR(codex515[[#This Row],[1]]&gt;W86,W86="1"),(V86+1+codex515[[#This Row],[T]]),V86+codex515[[#This Row],[T]]),V86+codex515[[#This Row],[T]]),0)</f>
        <v>0</v>
      </c>
      <c r="W87" s="3">
        <f t="shared" si="4"/>
        <v>86</v>
      </c>
    </row>
    <row r="88" spans="1:23" x14ac:dyDescent="0.25">
      <c r="A88">
        <v>87</v>
      </c>
      <c r="B88">
        <v>87</v>
      </c>
      <c r="C88">
        <v>0</v>
      </c>
      <c r="D88" t="s">
        <v>797</v>
      </c>
      <c r="S88" s="3">
        <f t="shared" si="5"/>
        <v>0</v>
      </c>
      <c r="T88" s="3">
        <f>IF(A88&gt;0,IFERROR(VLOOKUP(C88,AthleteTable[],1,FALSE),0),0)</f>
        <v>0</v>
      </c>
      <c r="U88" s="3">
        <f t="shared" si="6"/>
        <v>0</v>
      </c>
      <c r="V88" s="11">
        <f>IF(A88&gt;0,IF(T88&lt;&gt;0,IF(OR(codex515[[#This Row],[1]]&gt;W87,W87="1"),(V87+1+codex515[[#This Row],[T]]),V87+codex515[[#This Row],[T]]),V87+codex515[[#This Row],[T]]),0)</f>
        <v>0</v>
      </c>
      <c r="W88" s="3">
        <f t="shared" si="4"/>
        <v>87</v>
      </c>
    </row>
    <row r="89" spans="1:23" x14ac:dyDescent="0.25">
      <c r="A89">
        <v>88</v>
      </c>
      <c r="B89">
        <v>88</v>
      </c>
      <c r="C89">
        <v>0</v>
      </c>
      <c r="D89" t="s">
        <v>797</v>
      </c>
      <c r="S89" s="3">
        <f t="shared" si="5"/>
        <v>0</v>
      </c>
      <c r="T89" s="3">
        <f>IF(A89&gt;0,IFERROR(VLOOKUP(C89,AthleteTable[],1,FALSE),0),0)</f>
        <v>0</v>
      </c>
      <c r="U89" s="3">
        <f t="shared" si="6"/>
        <v>0</v>
      </c>
      <c r="V89" s="11">
        <f>IF(A89&gt;0,IF(T89&lt;&gt;0,IF(OR(codex515[[#This Row],[1]]&gt;W88,W88="1"),(V88+1+codex515[[#This Row],[T]]),V88+codex515[[#This Row],[T]]),V88+codex515[[#This Row],[T]]),0)</f>
        <v>0</v>
      </c>
      <c r="W89" s="3">
        <f t="shared" si="4"/>
        <v>88</v>
      </c>
    </row>
    <row r="90" spans="1:23" x14ac:dyDescent="0.25">
      <c r="A90">
        <v>89</v>
      </c>
      <c r="B90">
        <v>89</v>
      </c>
      <c r="C90">
        <v>0</v>
      </c>
      <c r="D90" t="s">
        <v>797</v>
      </c>
      <c r="S90" s="3">
        <f t="shared" si="5"/>
        <v>0</v>
      </c>
      <c r="T90" s="3">
        <f>IF(A90&gt;0,IFERROR(VLOOKUP(C90,AthleteTable[],1,FALSE),0),0)</f>
        <v>0</v>
      </c>
      <c r="U90" s="3">
        <f t="shared" si="6"/>
        <v>0</v>
      </c>
      <c r="V90" s="11">
        <f>IF(A90&gt;0,IF(T90&lt;&gt;0,IF(OR(codex515[[#This Row],[1]]&gt;W89,W89="1"),(V89+1+codex515[[#This Row],[T]]),V89+codex515[[#This Row],[T]]),V89+codex515[[#This Row],[T]]),0)</f>
        <v>0</v>
      </c>
      <c r="W90" s="3">
        <f t="shared" si="4"/>
        <v>89</v>
      </c>
    </row>
    <row r="91" spans="1:23" x14ac:dyDescent="0.25">
      <c r="A91">
        <v>90</v>
      </c>
      <c r="B91">
        <v>90</v>
      </c>
      <c r="C91">
        <v>0</v>
      </c>
      <c r="D91" t="s">
        <v>797</v>
      </c>
      <c r="S91" s="3">
        <f t="shared" si="5"/>
        <v>0</v>
      </c>
      <c r="T91" s="3">
        <f>IF(A91&gt;0,IFERROR(VLOOKUP(C91,AthleteTable[],1,FALSE),0),0)</f>
        <v>0</v>
      </c>
      <c r="U91" s="3">
        <f t="shared" si="6"/>
        <v>0</v>
      </c>
      <c r="V91" s="11">
        <f>IF(A91&gt;0,IF(T91&lt;&gt;0,IF(OR(codex515[[#This Row],[1]]&gt;W90,W90="1"),(V90+1+codex515[[#This Row],[T]]),V90+codex515[[#This Row],[T]]),V90+codex515[[#This Row],[T]]),0)</f>
        <v>0</v>
      </c>
      <c r="W91" s="3" t="e">
        <f>IF(#REF!&gt;0,#REF!,0)</f>
        <v>#REF!</v>
      </c>
    </row>
    <row r="92" spans="1:23" x14ac:dyDescent="0.25">
      <c r="A92">
        <v>91</v>
      </c>
      <c r="B92">
        <v>91</v>
      </c>
      <c r="C92">
        <v>0</v>
      </c>
      <c r="D92" t="s">
        <v>797</v>
      </c>
      <c r="S92" s="3">
        <f t="shared" si="5"/>
        <v>0</v>
      </c>
      <c r="T92" s="3">
        <f>IF(A92&gt;0,IFERROR(VLOOKUP(C92,AthleteTable[],1,FALSE),0),0)</f>
        <v>0</v>
      </c>
      <c r="U92" s="3">
        <f t="shared" si="6"/>
        <v>0</v>
      </c>
      <c r="V92" s="11">
        <f>IF(A92&gt;0,IF(T92&lt;&gt;0,IF(OR(codex515[[#This Row],[1]]&gt;W91,W91="1"),(V91+1+codex515[[#This Row],[T]]),V91+codex515[[#This Row],[T]]),V91+codex515[[#This Row],[T]]),0)</f>
        <v>0</v>
      </c>
      <c r="W92" s="3" t="e">
        <f>IF(#REF!&gt;0,#REF!,0)</f>
        <v>#REF!</v>
      </c>
    </row>
    <row r="93" spans="1:23" x14ac:dyDescent="0.25">
      <c r="A93">
        <v>92</v>
      </c>
      <c r="B93">
        <v>92</v>
      </c>
      <c r="C93">
        <v>0</v>
      </c>
      <c r="D93" t="s">
        <v>797</v>
      </c>
      <c r="S93" s="3">
        <f t="shared" si="5"/>
        <v>0</v>
      </c>
      <c r="T93" s="3">
        <f>IF(A93&gt;0,IFERROR(VLOOKUP(C93,AthleteTable[],1,FALSE),0),0)</f>
        <v>0</v>
      </c>
      <c r="U93" s="3">
        <f t="shared" si="6"/>
        <v>0</v>
      </c>
      <c r="V93" s="11">
        <f>IF(A93&gt;0,IF(T93&lt;&gt;0,IF(OR(codex515[[#This Row],[1]]&gt;W92,W92="1"),(V92+1+codex515[[#This Row],[T]]),V92+codex515[[#This Row],[T]]),V92+codex515[[#This Row],[T]]),0)</f>
        <v>0</v>
      </c>
      <c r="W93" s="3" t="e">
        <f>IF(#REF!&gt;0,#REF!,0)</f>
        <v>#REF!</v>
      </c>
    </row>
    <row r="94" spans="1:23" x14ac:dyDescent="0.25">
      <c r="A94">
        <v>93</v>
      </c>
      <c r="B94">
        <v>93</v>
      </c>
      <c r="C94">
        <v>0</v>
      </c>
      <c r="D94" t="s">
        <v>797</v>
      </c>
      <c r="S94" s="3">
        <f t="shared" si="5"/>
        <v>0</v>
      </c>
      <c r="T94" s="3">
        <f>IF(A94&gt;0,IFERROR(VLOOKUP(C94,AthleteTable[],1,FALSE),0),0)</f>
        <v>0</v>
      </c>
      <c r="U94" s="3">
        <f t="shared" si="6"/>
        <v>0</v>
      </c>
      <c r="V94" s="11">
        <f>IF(A94&gt;0,IF(T94&lt;&gt;0,IF(OR(codex515[[#This Row],[1]]&gt;W93,W93="1"),(V93+1+codex515[[#This Row],[T]]),V93+codex515[[#This Row],[T]]),V93+codex515[[#This Row],[T]]),0)</f>
        <v>0</v>
      </c>
      <c r="W94" s="3" t="e">
        <f>IF(#REF!&gt;0,#REF!,0)</f>
        <v>#REF!</v>
      </c>
    </row>
    <row r="95" spans="1:23" x14ac:dyDescent="0.25">
      <c r="A95">
        <v>94</v>
      </c>
      <c r="B95">
        <v>94</v>
      </c>
      <c r="C95">
        <v>0</v>
      </c>
      <c r="D95" t="s">
        <v>797</v>
      </c>
      <c r="S95" s="3">
        <f t="shared" si="5"/>
        <v>0</v>
      </c>
      <c r="T95" s="3">
        <f>IF(A95&gt;0,IFERROR(VLOOKUP(C95,AthleteTable[],1,FALSE),0),0)</f>
        <v>0</v>
      </c>
      <c r="U95" s="3">
        <f t="shared" si="6"/>
        <v>0</v>
      </c>
      <c r="V95" s="11">
        <f>IF(A95&gt;0,IF(T95&lt;&gt;0,IF(OR(codex515[[#This Row],[1]]&gt;W94,W94="1"),(V94+1+codex515[[#This Row],[T]]),V94+codex515[[#This Row],[T]]),V94+codex515[[#This Row],[T]]),0)</f>
        <v>0</v>
      </c>
      <c r="W95" s="3" t="e">
        <f>IF(#REF!&gt;0,#REF!,0)</f>
        <v>#REF!</v>
      </c>
    </row>
    <row r="96" spans="1:23" x14ac:dyDescent="0.25">
      <c r="A96">
        <v>95</v>
      </c>
      <c r="B96">
        <v>95</v>
      </c>
      <c r="C96">
        <v>0</v>
      </c>
      <c r="D96" t="s">
        <v>797</v>
      </c>
      <c r="S96" s="3">
        <f t="shared" si="5"/>
        <v>0</v>
      </c>
      <c r="T96" s="3">
        <f>IF(A96&gt;0,IFERROR(VLOOKUP(C96,AthleteTable[],1,FALSE),0),0)</f>
        <v>0</v>
      </c>
      <c r="U96" s="3">
        <f t="shared" si="6"/>
        <v>0</v>
      </c>
      <c r="V96" s="11">
        <f>IF(A96&gt;0,IF(T96&lt;&gt;0,IF(OR(codex515[[#This Row],[1]]&gt;W95,W95="1"),(V95+1+codex515[[#This Row],[T]]),V95+codex515[[#This Row],[T]]),V95+codex515[[#This Row],[T]]),0)</f>
        <v>0</v>
      </c>
      <c r="W96" s="3" t="e">
        <f>IF(#REF!&gt;0,#REF!,0)</f>
        <v>#REF!</v>
      </c>
    </row>
    <row r="97" spans="1:23" x14ac:dyDescent="0.25">
      <c r="A97">
        <v>96</v>
      </c>
      <c r="B97">
        <v>96</v>
      </c>
      <c r="C97">
        <v>0</v>
      </c>
      <c r="D97" t="s">
        <v>797</v>
      </c>
      <c r="S97" s="3">
        <f t="shared" si="5"/>
        <v>0</v>
      </c>
      <c r="T97" s="3">
        <f>IF(A97&gt;0,IFERROR(VLOOKUP(C97,AthleteTable[],1,FALSE),0),0)</f>
        <v>0</v>
      </c>
      <c r="U97" s="3">
        <f t="shared" si="6"/>
        <v>0</v>
      </c>
      <c r="V97" s="11">
        <f>IF(A97&gt;0,IF(T97&lt;&gt;0,IF(OR(codex515[[#This Row],[1]]&gt;W96,W96="1"),(V96+1+codex515[[#This Row],[T]]),V96+codex515[[#This Row],[T]]),V96+codex515[[#This Row],[T]]),0)</f>
        <v>0</v>
      </c>
      <c r="W97" s="3" t="e">
        <f>IF(#REF!&gt;0,#REF!,0)</f>
        <v>#REF!</v>
      </c>
    </row>
    <row r="98" spans="1:23" x14ac:dyDescent="0.25">
      <c r="A98">
        <v>97</v>
      </c>
      <c r="B98">
        <v>97</v>
      </c>
      <c r="C98">
        <v>0</v>
      </c>
      <c r="D98" t="s">
        <v>797</v>
      </c>
      <c r="S98" s="3">
        <f t="shared" si="5"/>
        <v>0</v>
      </c>
      <c r="T98" s="3">
        <f>IF(A98&gt;0,IFERROR(VLOOKUP(C98,AthleteTable[],1,FALSE),0),0)</f>
        <v>0</v>
      </c>
      <c r="U98" s="3">
        <f t="shared" si="6"/>
        <v>0</v>
      </c>
      <c r="V98" s="11">
        <f>IF(A98&gt;0,IF(T98&lt;&gt;0,IF(OR(codex515[[#This Row],[1]]&gt;W97,W97="1"),(V97+1+codex515[[#This Row],[T]]),V97+codex515[[#This Row],[T]]),V97+codex515[[#This Row],[T]]),0)</f>
        <v>0</v>
      </c>
      <c r="W98" s="3" t="e">
        <f>IF(#REF!&gt;0,#REF!,0)</f>
        <v>#REF!</v>
      </c>
    </row>
    <row r="99" spans="1:23" x14ac:dyDescent="0.25">
      <c r="A99">
        <v>98</v>
      </c>
      <c r="B99">
        <v>98</v>
      </c>
      <c r="C99">
        <v>0</v>
      </c>
      <c r="D99" t="s">
        <v>797</v>
      </c>
      <c r="S99" s="3">
        <f t="shared" si="5"/>
        <v>0</v>
      </c>
      <c r="T99" s="3">
        <f>IF(A99&gt;0,IFERROR(VLOOKUP(C99,AthleteTable[],1,FALSE),0),0)</f>
        <v>0</v>
      </c>
      <c r="U99" s="3">
        <f t="shared" si="6"/>
        <v>0</v>
      </c>
      <c r="V99" s="11">
        <f>IF(A99&gt;0,IF(T99&lt;&gt;0,IF(OR(codex515[[#This Row],[1]]&gt;W98,W98="1"),(V98+1+codex515[[#This Row],[T]]),V98+codex515[[#This Row],[T]]),V98+codex515[[#This Row],[T]]),0)</f>
        <v>0</v>
      </c>
      <c r="W99" s="3" t="e">
        <f>IF(#REF!&gt;0,#REF!,0)</f>
        <v>#REF!</v>
      </c>
    </row>
    <row r="100" spans="1:23" x14ac:dyDescent="0.25">
      <c r="A100">
        <v>99</v>
      </c>
      <c r="B100">
        <v>99</v>
      </c>
      <c r="C100">
        <v>0</v>
      </c>
      <c r="D100" t="s">
        <v>797</v>
      </c>
      <c r="S100" s="3">
        <f t="shared" si="5"/>
        <v>0</v>
      </c>
      <c r="T100" s="3">
        <f>IF(A100&gt;0,IFERROR(VLOOKUP(C100,AthleteTable[],1,FALSE),0),0)</f>
        <v>0</v>
      </c>
      <c r="U100" s="3">
        <f t="shared" si="6"/>
        <v>0</v>
      </c>
      <c r="V100" s="11">
        <f>IF(A100&gt;0,IF(T100&lt;&gt;0,IF(OR(codex515[[#This Row],[1]]&gt;W99,W99="1"),(V99+1+codex515[[#This Row],[T]]),V99+codex515[[#This Row],[T]]),V99+codex515[[#This Row],[T]]),0)</f>
        <v>0</v>
      </c>
      <c r="W100" s="3" t="e">
        <f>IF(#REF!&gt;0,#REF!,0)</f>
        <v>#REF!</v>
      </c>
    </row>
    <row r="101" spans="1:23" x14ac:dyDescent="0.25">
      <c r="A101">
        <v>100</v>
      </c>
      <c r="B101">
        <v>100</v>
      </c>
      <c r="C101">
        <v>0</v>
      </c>
      <c r="D101" t="s">
        <v>797</v>
      </c>
      <c r="S101" s="3">
        <f t="shared" si="5"/>
        <v>0</v>
      </c>
      <c r="T101" s="3">
        <f>IF(A101&gt;0,IFERROR(VLOOKUP(C101,AthleteTable[],1,FALSE),0),0)</f>
        <v>0</v>
      </c>
      <c r="U101" s="3">
        <f t="shared" si="6"/>
        <v>0</v>
      </c>
      <c r="V101" s="11">
        <f>IF(A101&gt;0,IF(T101&lt;&gt;0,IF(OR(codex515[[#This Row],[1]]&gt;W100,W100="1"),(V100+1+codex515[[#This Row],[T]]),V100+codex515[[#This Row],[T]]),V100+codex515[[#This Row],[T]]),0)</f>
        <v>0</v>
      </c>
      <c r="W101" s="3" t="e">
        <f>IF(#REF!&gt;0,#REF!,0)</f>
        <v>#REF!</v>
      </c>
    </row>
    <row r="102" spans="1:23" x14ac:dyDescent="0.25">
      <c r="A102">
        <v>101</v>
      </c>
      <c r="B102">
        <v>101</v>
      </c>
      <c r="C102">
        <v>0</v>
      </c>
      <c r="D102" t="s">
        <v>797</v>
      </c>
      <c r="S102" s="3">
        <f t="shared" si="5"/>
        <v>0</v>
      </c>
      <c r="T102" s="3">
        <f>IF(A102&gt;0,IFERROR(VLOOKUP(C102,AthleteTable[],1,FALSE),0),0)</f>
        <v>0</v>
      </c>
      <c r="U102" s="3">
        <f t="shared" si="6"/>
        <v>0</v>
      </c>
      <c r="V102" s="11">
        <f>IF(A102&gt;0,IF(T102&lt;&gt;0,IF(OR(codex515[[#This Row],[1]]&gt;W101,W101="1"),(V101+1+codex515[[#This Row],[T]]),V101+codex515[[#This Row],[T]]),V101+codex515[[#This Row],[T]]),0)</f>
        <v>0</v>
      </c>
      <c r="W102" s="3" t="e">
        <f>IF(#REF!&gt;0,#REF!,0)</f>
        <v>#REF!</v>
      </c>
    </row>
    <row r="103" spans="1:23" x14ac:dyDescent="0.25">
      <c r="A103">
        <v>102</v>
      </c>
      <c r="B103">
        <v>102</v>
      </c>
      <c r="C103">
        <v>0</v>
      </c>
      <c r="D103" t="s">
        <v>797</v>
      </c>
      <c r="S103" s="3">
        <f t="shared" si="5"/>
        <v>0</v>
      </c>
      <c r="T103" s="3">
        <f>IF(A103&gt;0,IFERROR(VLOOKUP(C103,AthleteTable[],1,FALSE),0),0)</f>
        <v>0</v>
      </c>
      <c r="U103" s="3">
        <f t="shared" si="6"/>
        <v>0</v>
      </c>
      <c r="V103" s="11">
        <f>IF(A103&gt;0,IF(T103&lt;&gt;0,IF(OR(codex515[[#This Row],[1]]&gt;W102,W102="1"),(V102+1+codex515[[#This Row],[T]]),V102+codex515[[#This Row],[T]]),V102+codex515[[#This Row],[T]]),0)</f>
        <v>0</v>
      </c>
      <c r="W103" s="3" t="e">
        <f>IF(#REF!&gt;0,#REF!,0)</f>
        <v>#REF!</v>
      </c>
    </row>
    <row r="104" spans="1:23" x14ac:dyDescent="0.25">
      <c r="A104">
        <v>103</v>
      </c>
      <c r="B104">
        <v>103</v>
      </c>
      <c r="C104">
        <v>0</v>
      </c>
      <c r="D104" t="s">
        <v>797</v>
      </c>
      <c r="S104" s="3">
        <f t="shared" si="5"/>
        <v>0</v>
      </c>
      <c r="T104" s="3">
        <f>IF(A104&gt;0,IFERROR(VLOOKUP(C104,AthleteTable[],1,FALSE),0),0)</f>
        <v>0</v>
      </c>
      <c r="U104" s="3">
        <f t="shared" si="6"/>
        <v>0</v>
      </c>
      <c r="V104" s="11">
        <f>IF(A104&gt;0,IF(T104&lt;&gt;0,IF(OR(codex515[[#This Row],[1]]&gt;W103,W103="1"),(V103+1+codex515[[#This Row],[T]]),V103+codex515[[#This Row],[T]]),V103+codex515[[#This Row],[T]]),0)</f>
        <v>0</v>
      </c>
      <c r="W104" s="3" t="e">
        <f>IF(#REF!&gt;0,#REF!,0)</f>
        <v>#REF!</v>
      </c>
    </row>
    <row r="105" spans="1:23" x14ac:dyDescent="0.25">
      <c r="A105">
        <v>104</v>
      </c>
      <c r="B105">
        <v>104</v>
      </c>
      <c r="C105">
        <v>0</v>
      </c>
      <c r="D105" t="s">
        <v>797</v>
      </c>
      <c r="S105" s="3">
        <f t="shared" si="5"/>
        <v>0</v>
      </c>
      <c r="T105" s="3">
        <f>IF(A105&gt;0,IFERROR(VLOOKUP(C105,AthleteTable[],1,FALSE),0),0)</f>
        <v>0</v>
      </c>
      <c r="U105" s="3">
        <f t="shared" si="6"/>
        <v>0</v>
      </c>
      <c r="V105" s="11">
        <f>IF(A105&gt;0,IF(T105&lt;&gt;0,IF(OR(codex515[[#This Row],[1]]&gt;W104,W104="1"),(V104+1+codex515[[#This Row],[T]]),V104+codex515[[#This Row],[T]]),V104+codex515[[#This Row],[T]]),0)</f>
        <v>0</v>
      </c>
      <c r="W105" s="3" t="e">
        <f>IF(#REF!&gt;0,#REF!,0)</f>
        <v>#REF!</v>
      </c>
    </row>
    <row r="106" spans="1:23" x14ac:dyDescent="0.25">
      <c r="A106">
        <v>105</v>
      </c>
      <c r="B106">
        <v>105</v>
      </c>
      <c r="C106">
        <v>0</v>
      </c>
      <c r="D106" t="s">
        <v>797</v>
      </c>
      <c r="S106" s="3">
        <f t="shared" si="5"/>
        <v>0</v>
      </c>
      <c r="T106" s="3">
        <f>IF(A106&gt;0,IFERROR(VLOOKUP(C106,AthleteTable[],1,FALSE),0),0)</f>
        <v>0</v>
      </c>
      <c r="U106" s="3">
        <f t="shared" si="6"/>
        <v>0</v>
      </c>
      <c r="V106" s="11">
        <f>IF(A106&gt;0,IF(T106&lt;&gt;0,IF(OR(codex515[[#This Row],[1]]&gt;W105,W105="1"),(V105+1+codex515[[#This Row],[T]]),V105+codex515[[#This Row],[T]]),V105+codex515[[#This Row],[T]]),0)</f>
        <v>0</v>
      </c>
      <c r="W106" s="3" t="e">
        <f>IF(#REF!&gt;0,#REF!,0)</f>
        <v>#REF!</v>
      </c>
    </row>
    <row r="107" spans="1:23" x14ac:dyDescent="0.25">
      <c r="A107">
        <v>106</v>
      </c>
      <c r="B107">
        <v>106</v>
      </c>
      <c r="C107">
        <v>0</v>
      </c>
      <c r="D107" t="s">
        <v>797</v>
      </c>
      <c r="S107" s="3">
        <f t="shared" si="5"/>
        <v>0</v>
      </c>
      <c r="T107" s="3">
        <f>IF(A107&gt;0,IFERROR(VLOOKUP(C107,AthleteTable[],1,FALSE),0),0)</f>
        <v>0</v>
      </c>
      <c r="U107" s="3">
        <f t="shared" si="6"/>
        <v>0</v>
      </c>
      <c r="V107" s="11">
        <f>IF(A107&gt;0,IF(T107&lt;&gt;0,IF(OR(codex515[[#This Row],[1]]&gt;W106,W106="1"),(V106+1+codex515[[#This Row],[T]]),V106+codex515[[#This Row],[T]]),V106+codex515[[#This Row],[T]]),0)</f>
        <v>0</v>
      </c>
      <c r="W107" s="3" t="e">
        <f>IF(#REF!&gt;0,#REF!,0)</f>
        <v>#REF!</v>
      </c>
    </row>
    <row r="108" spans="1:23" x14ac:dyDescent="0.25">
      <c r="A108">
        <v>107</v>
      </c>
      <c r="B108">
        <v>107</v>
      </c>
      <c r="C108">
        <v>0</v>
      </c>
      <c r="D108" t="s">
        <v>797</v>
      </c>
      <c r="S108" s="3">
        <f t="shared" si="5"/>
        <v>0</v>
      </c>
      <c r="T108" s="3">
        <f>IF(A108&gt;0,IFERROR(VLOOKUP(C108,AthleteTable[],1,FALSE),0),0)</f>
        <v>0</v>
      </c>
      <c r="U108" s="3">
        <f t="shared" si="6"/>
        <v>0</v>
      </c>
      <c r="V108" s="11">
        <f>IF(A108&gt;0,IF(T108&lt;&gt;0,IF(OR(codex515[[#This Row],[1]]&gt;W107,W107="1"),(V107+1+codex515[[#This Row],[T]]),V107+codex515[[#This Row],[T]]),V107+codex515[[#This Row],[T]]),0)</f>
        <v>0</v>
      </c>
      <c r="W108" s="3" t="e">
        <f>IF(#REF!&gt;0,#REF!,0)</f>
        <v>#REF!</v>
      </c>
    </row>
    <row r="109" spans="1:23" x14ac:dyDescent="0.25">
      <c r="A109">
        <v>108</v>
      </c>
      <c r="B109">
        <v>108</v>
      </c>
      <c r="C109">
        <v>0</v>
      </c>
      <c r="D109" t="s">
        <v>797</v>
      </c>
      <c r="S109" s="3">
        <f t="shared" si="5"/>
        <v>0</v>
      </c>
      <c r="T109" s="3">
        <f>IF(A109&gt;0,IFERROR(VLOOKUP(C109,AthleteTable[],1,FALSE),0),0)</f>
        <v>0</v>
      </c>
      <c r="U109" s="3">
        <f t="shared" si="6"/>
        <v>0</v>
      </c>
      <c r="V109" s="11">
        <f>IF(A109&gt;0,IF(T109&lt;&gt;0,IF(OR(codex515[[#This Row],[1]]&gt;W108,W108="1"),(V108+1+codex515[[#This Row],[T]]),V108+codex515[[#This Row],[T]]),V108+codex515[[#This Row],[T]]),0)</f>
        <v>0</v>
      </c>
      <c r="W109" s="3" t="e">
        <f>IF(#REF!&gt;0,#REF!,0)</f>
        <v>#REF!</v>
      </c>
    </row>
    <row r="110" spans="1:23" x14ac:dyDescent="0.25">
      <c r="A110">
        <v>109</v>
      </c>
      <c r="B110">
        <v>109</v>
      </c>
      <c r="C110">
        <v>0</v>
      </c>
      <c r="D110" t="s">
        <v>797</v>
      </c>
      <c r="S110" s="3">
        <f t="shared" si="5"/>
        <v>0</v>
      </c>
      <c r="T110" s="3">
        <f>IF(A110&gt;0,IFERROR(VLOOKUP(C110,AthleteTable[],1,FALSE),0),0)</f>
        <v>0</v>
      </c>
      <c r="U110" s="3">
        <f t="shared" si="6"/>
        <v>0</v>
      </c>
      <c r="V110" s="11">
        <f>IF(A110&gt;0,IF(T110&lt;&gt;0,IF(OR(codex515[[#This Row],[1]]&gt;W109,W109="1"),(V109+1+codex515[[#This Row],[T]]),V109+codex515[[#This Row],[T]]),V109+codex515[[#This Row],[T]]),0)</f>
        <v>0</v>
      </c>
      <c r="W110" s="3" t="e">
        <f>IF(#REF!&gt;0,#REF!,0)</f>
        <v>#REF!</v>
      </c>
    </row>
    <row r="111" spans="1:23" x14ac:dyDescent="0.25">
      <c r="A111">
        <v>110</v>
      </c>
      <c r="B111">
        <v>110</v>
      </c>
      <c r="C111">
        <v>0</v>
      </c>
      <c r="D111" t="s">
        <v>797</v>
      </c>
      <c r="S111" s="3">
        <f t="shared" si="5"/>
        <v>0</v>
      </c>
      <c r="T111" s="3">
        <f>IF(A111&gt;0,IFERROR(VLOOKUP(C111,AthleteTable[],1,FALSE),0),0)</f>
        <v>0</v>
      </c>
      <c r="U111" s="3">
        <f t="shared" si="6"/>
        <v>0</v>
      </c>
      <c r="V111" s="11">
        <f>IF(A111&gt;0,IF(T111&lt;&gt;0,IF(OR(codex515[[#This Row],[1]]&gt;W110,W110="1"),(V110+1+codex515[[#This Row],[T]]),V110+codex515[[#This Row],[T]]),V110+codex515[[#This Row],[T]]),0)</f>
        <v>0</v>
      </c>
      <c r="W111" s="3" t="e">
        <f>IF(#REF!&gt;0,#REF!,0)</f>
        <v>#REF!</v>
      </c>
    </row>
    <row r="112" spans="1:23" x14ac:dyDescent="0.25">
      <c r="A112">
        <v>111</v>
      </c>
      <c r="B112">
        <v>111</v>
      </c>
      <c r="C112">
        <v>0</v>
      </c>
      <c r="D112" t="s">
        <v>797</v>
      </c>
      <c r="S112" s="3">
        <f t="shared" si="5"/>
        <v>0</v>
      </c>
      <c r="T112" s="3">
        <f>IF(A112&gt;0,IFERROR(VLOOKUP(C112,AthleteTable[],1,FALSE),0),0)</f>
        <v>0</v>
      </c>
      <c r="U112" s="3">
        <f t="shared" si="6"/>
        <v>0</v>
      </c>
      <c r="V112" s="11">
        <f>IF(A112&gt;0,IF(T112&lt;&gt;0,IF(OR(codex515[[#This Row],[1]]&gt;W111,W111="1"),(V111+1+codex515[[#This Row],[T]]),V111+codex515[[#This Row],[T]]),V111+codex515[[#This Row],[T]]),0)</f>
        <v>0</v>
      </c>
      <c r="W112" s="3" t="e">
        <f>IF(#REF!&gt;0,#REF!,0)</f>
        <v>#REF!</v>
      </c>
    </row>
    <row r="113" spans="1:23" x14ac:dyDescent="0.25">
      <c r="A113">
        <v>112</v>
      </c>
      <c r="B113">
        <v>112</v>
      </c>
      <c r="C113">
        <v>0</v>
      </c>
      <c r="D113" t="s">
        <v>797</v>
      </c>
      <c r="S113" s="3">
        <f t="shared" si="5"/>
        <v>0</v>
      </c>
      <c r="T113" s="3">
        <f>IF(A113&gt;0,IFERROR(VLOOKUP(C113,AthleteTable[],1,FALSE),0),0)</f>
        <v>0</v>
      </c>
      <c r="U113" s="3">
        <f t="shared" si="6"/>
        <v>0</v>
      </c>
      <c r="V113" s="11">
        <f>IF(A113&gt;0,IF(T113&lt;&gt;0,IF(OR(codex515[[#This Row],[1]]&gt;W112,W112="1"),(V112+1+codex515[[#This Row],[T]]),V112+codex515[[#This Row],[T]]),V112+codex515[[#This Row],[T]]),0)</f>
        <v>0</v>
      </c>
      <c r="W113" s="3" t="e">
        <f>IF(#REF!&gt;0,#REF!,0)</f>
        <v>#REF!</v>
      </c>
    </row>
    <row r="114" spans="1:23" x14ac:dyDescent="0.25">
      <c r="A114">
        <v>113</v>
      </c>
      <c r="B114">
        <v>113</v>
      </c>
      <c r="C114">
        <v>0</v>
      </c>
      <c r="D114" t="s">
        <v>797</v>
      </c>
      <c r="S114" s="3">
        <f t="shared" si="5"/>
        <v>0</v>
      </c>
      <c r="T114" s="3">
        <f>IF(A114&gt;0,IFERROR(VLOOKUP(C114,AthleteTable[],1,FALSE),0),0)</f>
        <v>0</v>
      </c>
      <c r="U114" s="3">
        <f t="shared" si="6"/>
        <v>0</v>
      </c>
      <c r="V114" s="11">
        <f>IF(A114&gt;0,IF(T114&lt;&gt;0,IF(OR(codex515[[#This Row],[1]]&gt;W113,W113="1"),(V113+1+codex515[[#This Row],[T]]),V113+codex515[[#This Row],[T]]),V113+codex515[[#This Row],[T]]),0)</f>
        <v>0</v>
      </c>
      <c r="W114" s="3" t="e">
        <f>IF(#REF!&gt;0,#REF!,0)</f>
        <v>#REF!</v>
      </c>
    </row>
    <row r="115" spans="1:23" x14ac:dyDescent="0.25">
      <c r="A115">
        <v>114</v>
      </c>
      <c r="B115">
        <v>114</v>
      </c>
      <c r="C115">
        <v>0</v>
      </c>
      <c r="D115" t="s">
        <v>797</v>
      </c>
      <c r="S115" s="3">
        <f t="shared" si="5"/>
        <v>0</v>
      </c>
      <c r="T115" s="3">
        <f>IF(A115&gt;0,IFERROR(VLOOKUP(C115,AthleteTable[],1,FALSE),0),0)</f>
        <v>0</v>
      </c>
      <c r="U115" s="3">
        <f t="shared" si="6"/>
        <v>0</v>
      </c>
      <c r="V115" s="11">
        <f>IF(A115&gt;0,IF(T115&lt;&gt;0,IF(OR(codex515[[#This Row],[1]]&gt;W114,W114="1"),(V114+1+codex515[[#This Row],[T]]),V114+codex515[[#This Row],[T]]),V114+codex515[[#This Row],[T]]),0)</f>
        <v>0</v>
      </c>
      <c r="W115" s="3" t="e">
        <f>IF(#REF!&gt;0,#REF!,0)</f>
        <v>#REF!</v>
      </c>
    </row>
    <row r="116" spans="1:23" x14ac:dyDescent="0.25">
      <c r="A116">
        <v>115</v>
      </c>
      <c r="B116">
        <v>115</v>
      </c>
      <c r="C116">
        <v>0</v>
      </c>
      <c r="D116" t="s">
        <v>797</v>
      </c>
      <c r="S116" s="3">
        <f t="shared" si="5"/>
        <v>0</v>
      </c>
      <c r="T116" s="3">
        <f>IF(A116&gt;0,IFERROR(VLOOKUP(C116,AthleteTable[],1,FALSE),0),0)</f>
        <v>0</v>
      </c>
      <c r="U116" s="3">
        <f t="shared" si="6"/>
        <v>0</v>
      </c>
      <c r="V116" s="11">
        <f>IF(A116&gt;0,IF(T116&lt;&gt;0,IF(OR(codex515[[#This Row],[1]]&gt;W115,W115="1"),(V115+1+codex515[[#This Row],[T]]),V115+codex515[[#This Row],[T]]),V115+codex515[[#This Row],[T]]),0)</f>
        <v>0</v>
      </c>
      <c r="W116" s="3" t="e">
        <f>IF(#REF!&gt;0,#REF!,0)</f>
        <v>#REF!</v>
      </c>
    </row>
    <row r="117" spans="1:23" x14ac:dyDescent="0.25">
      <c r="A117">
        <v>116</v>
      </c>
      <c r="B117">
        <v>116</v>
      </c>
      <c r="C117">
        <v>0</v>
      </c>
      <c r="D117" t="s">
        <v>797</v>
      </c>
      <c r="S117" s="3">
        <f t="shared" si="5"/>
        <v>0</v>
      </c>
      <c r="T117" s="3">
        <f>IF(A117&gt;0,IFERROR(VLOOKUP(C117,AthleteTable[],1,FALSE),0),0)</f>
        <v>0</v>
      </c>
      <c r="U117" s="3">
        <f t="shared" si="6"/>
        <v>0</v>
      </c>
      <c r="V117" s="11">
        <f>IF(A117&gt;0,IF(T117&lt;&gt;0,IF(OR(codex515[[#This Row],[1]]&gt;W116,W116="1"),(V116+1+codex515[[#This Row],[T]]),V116+codex515[[#This Row],[T]]),V116+codex515[[#This Row],[T]]),0)</f>
        <v>0</v>
      </c>
      <c r="W117" s="3" t="e">
        <f>IF(#REF!&gt;0,#REF!,0)</f>
        <v>#REF!</v>
      </c>
    </row>
    <row r="118" spans="1:23" x14ac:dyDescent="0.25">
      <c r="A118">
        <v>117</v>
      </c>
      <c r="B118">
        <v>117</v>
      </c>
      <c r="C118">
        <v>0</v>
      </c>
      <c r="D118" t="s">
        <v>797</v>
      </c>
      <c r="S118" s="3">
        <f t="shared" si="5"/>
        <v>0</v>
      </c>
      <c r="T118" s="3">
        <f>IF(A118&gt;0,IFERROR(VLOOKUP(C118,AthleteTable[],1,FALSE),0),0)</f>
        <v>0</v>
      </c>
      <c r="U118" s="3">
        <f t="shared" si="6"/>
        <v>0</v>
      </c>
      <c r="V118" s="11">
        <f>IF(A118&gt;0,IF(T118&lt;&gt;0,IF(OR(codex515[[#This Row],[1]]&gt;W117,W117="1"),(V117+1+codex515[[#This Row],[T]]),V117+codex515[[#This Row],[T]]),V117+codex515[[#This Row],[T]]),0)</f>
        <v>0</v>
      </c>
      <c r="W118" s="3" t="e">
        <f>IF(#REF!&gt;0,#REF!,0)</f>
        <v>#REF!</v>
      </c>
    </row>
    <row r="119" spans="1:23" x14ac:dyDescent="0.25">
      <c r="A119">
        <v>118</v>
      </c>
      <c r="B119">
        <v>118</v>
      </c>
      <c r="C119">
        <v>0</v>
      </c>
      <c r="D119" t="s">
        <v>797</v>
      </c>
      <c r="S119" s="3">
        <f t="shared" si="5"/>
        <v>0</v>
      </c>
      <c r="T119" s="3">
        <f>IF(A119&gt;0,IFERROR(VLOOKUP(C119,AthleteTable[],1,FALSE),0),0)</f>
        <v>0</v>
      </c>
      <c r="U119" s="3">
        <f t="shared" si="6"/>
        <v>0</v>
      </c>
      <c r="V119" s="11">
        <f>IF(A119&gt;0,IF(T119&lt;&gt;0,IF(OR(codex515[[#This Row],[1]]&gt;W118,W118="1"),(V118+1+codex515[[#This Row],[T]]),V118+codex515[[#This Row],[T]]),V118+codex515[[#This Row],[T]]),0)</f>
        <v>0</v>
      </c>
      <c r="W119" s="3" t="e">
        <f>IF(#REF!&gt;0,#REF!,0)</f>
        <v>#REF!</v>
      </c>
    </row>
    <row r="120" spans="1:23" x14ac:dyDescent="0.25">
      <c r="A120">
        <v>119</v>
      </c>
      <c r="B120">
        <v>119</v>
      </c>
      <c r="C120">
        <v>0</v>
      </c>
      <c r="D120" t="s">
        <v>797</v>
      </c>
      <c r="S120" s="3">
        <f t="shared" si="5"/>
        <v>0</v>
      </c>
      <c r="T120" s="3">
        <f>IF(A120&gt;0,IFERROR(VLOOKUP(C120,AthleteTable[],1,FALSE),0),0)</f>
        <v>0</v>
      </c>
      <c r="U120" s="3">
        <f t="shared" si="6"/>
        <v>0</v>
      </c>
      <c r="V120" s="11">
        <f>IF(A120&gt;0,IF(T120&lt;&gt;0,IF(OR(codex515[[#This Row],[1]]&gt;W119,W119="1"),(V119+1+codex515[[#This Row],[T]]),V119+codex515[[#This Row],[T]]),V119+codex515[[#This Row],[T]]),0)</f>
        <v>0</v>
      </c>
      <c r="W120" s="3" t="e">
        <f>IF(#REF!&gt;0,#REF!,0)</f>
        <v>#REF!</v>
      </c>
    </row>
    <row r="121" spans="1:23" x14ac:dyDescent="0.25">
      <c r="A121">
        <v>120</v>
      </c>
      <c r="B121">
        <v>120</v>
      </c>
      <c r="C121">
        <v>0</v>
      </c>
      <c r="D121" t="s">
        <v>797</v>
      </c>
      <c r="S121" s="3">
        <f t="shared" si="5"/>
        <v>0</v>
      </c>
      <c r="T121" s="3">
        <f>IF(A121&gt;0,IFERROR(VLOOKUP(C121,AthleteTable[],1,FALSE),0),0)</f>
        <v>0</v>
      </c>
      <c r="U121" s="3">
        <f t="shared" si="6"/>
        <v>0</v>
      </c>
      <c r="V121" s="11">
        <f>IF(A121&gt;0,IF(T121&lt;&gt;0,IF(OR(codex515[[#This Row],[1]]&gt;W120,W120="1"),(V120+1+codex515[[#This Row],[T]]),V120+codex515[[#This Row],[T]]),V120+codex515[[#This Row],[T]]),0)</f>
        <v>0</v>
      </c>
      <c r="W121" s="3" t="e">
        <f>IF(#REF!&gt;0,#REF!,0)</f>
        <v>#REF!</v>
      </c>
    </row>
    <row r="122" spans="1:23" x14ac:dyDescent="0.25">
      <c r="A122">
        <v>121</v>
      </c>
      <c r="B122">
        <v>121</v>
      </c>
      <c r="C122">
        <v>0</v>
      </c>
      <c r="D122" t="s">
        <v>797</v>
      </c>
      <c r="S122" s="3">
        <f t="shared" si="5"/>
        <v>0</v>
      </c>
      <c r="T122" s="3">
        <f>IF(A122&gt;0,IFERROR(VLOOKUP(C122,AthleteTable[],1,FALSE),0),0)</f>
        <v>0</v>
      </c>
      <c r="U122" s="3">
        <f t="shared" si="6"/>
        <v>0</v>
      </c>
      <c r="V122" s="11">
        <f>IF(A122&gt;0,IF(T122&lt;&gt;0,IF(OR(codex515[[#This Row],[1]]&gt;W121,W121="1"),(V121+1+codex515[[#This Row],[T]]),V121+codex515[[#This Row],[T]]),V121+codex515[[#This Row],[T]]),0)</f>
        <v>0</v>
      </c>
      <c r="W122" s="3" t="e">
        <f>IF(#REF!&gt;0,#REF!,0)</f>
        <v>#REF!</v>
      </c>
    </row>
    <row r="123" spans="1:23" x14ac:dyDescent="0.25">
      <c r="A123">
        <v>122</v>
      </c>
      <c r="B123">
        <v>122</v>
      </c>
      <c r="C123">
        <v>0</v>
      </c>
      <c r="D123" t="s">
        <v>797</v>
      </c>
      <c r="S123" s="3">
        <f t="shared" si="5"/>
        <v>0</v>
      </c>
      <c r="T123" s="3">
        <f>IF(A123&gt;0,IFERROR(VLOOKUP(C123,AthleteTable[],1,FALSE),0),0)</f>
        <v>0</v>
      </c>
      <c r="U123" s="3">
        <f t="shared" si="6"/>
        <v>0</v>
      </c>
      <c r="V123" s="11">
        <f>IF(A123&gt;0,IF(T123&lt;&gt;0,IF(OR(codex515[[#This Row],[1]]&gt;W122,W122="1"),(V122+1+codex515[[#This Row],[T]]),V122+codex515[[#This Row],[T]]),V122+codex515[[#This Row],[T]]),0)</f>
        <v>0</v>
      </c>
      <c r="W123" s="3" t="e">
        <f>IF(#REF!&gt;0,#REF!,0)</f>
        <v>#REF!</v>
      </c>
    </row>
    <row r="124" spans="1:23" x14ac:dyDescent="0.25">
      <c r="A124">
        <v>123</v>
      </c>
      <c r="B124">
        <v>123</v>
      </c>
      <c r="C124">
        <v>0</v>
      </c>
      <c r="D124" t="s">
        <v>797</v>
      </c>
      <c r="S124" s="3">
        <f t="shared" si="5"/>
        <v>0</v>
      </c>
      <c r="T124" s="3">
        <f>IF(A124&gt;0,IFERROR(VLOOKUP(C124,AthleteTable[],1,FALSE),0),0)</f>
        <v>0</v>
      </c>
      <c r="U124" s="3">
        <f t="shared" si="6"/>
        <v>0</v>
      </c>
      <c r="V124" s="11">
        <f>IF(A124&gt;0,IF(T124&lt;&gt;0,IF(OR(codex515[[#This Row],[1]]&gt;W123,W123="1"),(V123+1+codex515[[#This Row],[T]]),V123+codex515[[#This Row],[T]]),V123+codex515[[#This Row],[T]]),0)</f>
        <v>0</v>
      </c>
      <c r="W124" s="3" t="e">
        <f>IF(#REF!&gt;0,#REF!,0)</f>
        <v>#REF!</v>
      </c>
    </row>
    <row r="125" spans="1:23" x14ac:dyDescent="0.25">
      <c r="A125">
        <v>124</v>
      </c>
      <c r="B125">
        <v>124</v>
      </c>
      <c r="C125">
        <v>0</v>
      </c>
      <c r="D125" t="s">
        <v>797</v>
      </c>
      <c r="S125" s="3">
        <f t="shared" si="5"/>
        <v>0</v>
      </c>
      <c r="T125" s="3">
        <f>IF(A125&gt;0,IFERROR(VLOOKUP(C125,AthleteTable[],1,FALSE),0),0)</f>
        <v>0</v>
      </c>
      <c r="U125" s="3">
        <f t="shared" si="6"/>
        <v>0</v>
      </c>
      <c r="V125" s="11">
        <f>IF(A125&gt;0,IF(T125&lt;&gt;0,IF(OR(codex515[[#This Row],[1]]&gt;W124,W124="1"),(V124+1+codex515[[#This Row],[T]]),V124+codex515[[#This Row],[T]]),V124+codex515[[#This Row],[T]]),0)</f>
        <v>0</v>
      </c>
      <c r="W125" s="3" t="e">
        <f>IF(#REF!&gt;0,#REF!,0)</f>
        <v>#REF!</v>
      </c>
    </row>
    <row r="126" spans="1:23" x14ac:dyDescent="0.25">
      <c r="A126">
        <v>125</v>
      </c>
      <c r="B126">
        <v>125</v>
      </c>
      <c r="C126">
        <v>0</v>
      </c>
      <c r="D126" t="s">
        <v>797</v>
      </c>
      <c r="S126" s="3">
        <f t="shared" si="5"/>
        <v>0</v>
      </c>
      <c r="T126" s="3">
        <f>IF(A126&gt;0,IFERROR(VLOOKUP(C126,AthleteTable[],1,FALSE),0),0)</f>
        <v>0</v>
      </c>
      <c r="U126" s="3">
        <f t="shared" si="6"/>
        <v>0</v>
      </c>
      <c r="V126" s="11">
        <f>IF(A126&gt;0,IF(T126&lt;&gt;0,IF(OR(codex515[[#This Row],[1]]&gt;W125,W125="1"),(V125+1+codex515[[#This Row],[T]]),V125+codex515[[#This Row],[T]]),V125+codex515[[#This Row],[T]]),0)</f>
        <v>0</v>
      </c>
      <c r="W126" s="3" t="e">
        <f>IF(#REF!&gt;0,#REF!,0)</f>
        <v>#REF!</v>
      </c>
    </row>
    <row r="127" spans="1:23" x14ac:dyDescent="0.25">
      <c r="A127">
        <v>126</v>
      </c>
      <c r="B127">
        <v>126</v>
      </c>
      <c r="C127">
        <v>0</v>
      </c>
      <c r="D127" t="s">
        <v>797</v>
      </c>
      <c r="S127" s="3">
        <f t="shared" si="5"/>
        <v>0</v>
      </c>
      <c r="T127" s="3">
        <f>IF(A127&gt;0,IFERROR(VLOOKUP(C127,AthleteTable[],1,FALSE),0),0)</f>
        <v>0</v>
      </c>
      <c r="U127" s="3">
        <f t="shared" si="6"/>
        <v>0</v>
      </c>
      <c r="V127" s="11">
        <f>IF(A127&gt;0,IF(T127&lt;&gt;0,IF(OR(codex515[[#This Row],[1]]&gt;W126,W126="1"),(V126+1+codex515[[#This Row],[T]]),V126+codex515[[#This Row],[T]]),V126+codex515[[#This Row],[T]]),0)</f>
        <v>0</v>
      </c>
      <c r="W127" s="3" t="e">
        <f>IF(#REF!&gt;0,#REF!,0)</f>
        <v>#REF!</v>
      </c>
    </row>
    <row r="128" spans="1:23" x14ac:dyDescent="0.25">
      <c r="A128">
        <v>127</v>
      </c>
      <c r="B128">
        <v>127</v>
      </c>
      <c r="C128">
        <v>0</v>
      </c>
      <c r="D128" t="s">
        <v>797</v>
      </c>
      <c r="S128" s="3">
        <f t="shared" si="5"/>
        <v>0</v>
      </c>
      <c r="T128" s="3">
        <f>IF(A128&gt;0,IFERROR(VLOOKUP(C128,AthleteTable[],1,FALSE),0),0)</f>
        <v>0</v>
      </c>
      <c r="U128" s="3">
        <f t="shared" si="6"/>
        <v>0</v>
      </c>
      <c r="V128" s="11">
        <f>IF(A128&gt;0,IF(T128&lt;&gt;0,IF(OR(codex515[[#This Row],[1]]&gt;W127,W127="1"),(V127+1+codex515[[#This Row],[T]]),V127+codex515[[#This Row],[T]]),V127+codex515[[#This Row],[T]]),0)</f>
        <v>0</v>
      </c>
      <c r="W128" s="3" t="e">
        <f>IF(#REF!&gt;0,#REF!,0)</f>
        <v>#REF!</v>
      </c>
    </row>
    <row r="129" spans="1:23" x14ac:dyDescent="0.25">
      <c r="A129">
        <v>128</v>
      </c>
      <c r="B129">
        <v>128</v>
      </c>
      <c r="C129">
        <v>0</v>
      </c>
      <c r="D129" t="s">
        <v>797</v>
      </c>
      <c r="S129" s="3">
        <f t="shared" si="5"/>
        <v>0</v>
      </c>
      <c r="T129" s="3">
        <f>IF(A129&gt;0,IFERROR(VLOOKUP(C129,AthleteTable[],1,FALSE),0),0)</f>
        <v>0</v>
      </c>
      <c r="U129" s="3">
        <f t="shared" si="6"/>
        <v>0</v>
      </c>
      <c r="V129" s="11">
        <f>IF(A129&gt;0,IF(T129&lt;&gt;0,IF(OR(codex515[[#This Row],[1]]&gt;W128,W128="1"),(V128+1+codex515[[#This Row],[T]]),V128+codex515[[#This Row],[T]]),V128+codex515[[#This Row],[T]]),0)</f>
        <v>0</v>
      </c>
      <c r="W129" s="3" t="e">
        <f>IF(#REF!&gt;0,#REF!,0)</f>
        <v>#REF!</v>
      </c>
    </row>
    <row r="130" spans="1:23" x14ac:dyDescent="0.25">
      <c r="A130">
        <v>129</v>
      </c>
      <c r="B130">
        <v>129</v>
      </c>
      <c r="C130">
        <v>0</v>
      </c>
      <c r="D130" t="s">
        <v>797</v>
      </c>
      <c r="S130" s="3">
        <f t="shared" si="5"/>
        <v>0</v>
      </c>
      <c r="T130" s="3">
        <f>IF(A130&gt;0,IFERROR(VLOOKUP(C130,AthleteTable[],1,FALSE),0),0)</f>
        <v>0</v>
      </c>
      <c r="U130" s="3">
        <f t="shared" si="6"/>
        <v>0</v>
      </c>
      <c r="V130" s="11">
        <f>IF(A130&gt;0,IF(T130&lt;&gt;0,IF(OR(codex515[[#This Row],[1]]&gt;W129,W129="1"),(V129+1+codex515[[#This Row],[T]]),V129+codex515[[#This Row],[T]]),V129+codex515[[#This Row],[T]]),0)</f>
        <v>0</v>
      </c>
      <c r="W130" s="3" t="e">
        <f>IF(#REF!&gt;0,#REF!,0)</f>
        <v>#REF!</v>
      </c>
    </row>
    <row r="131" spans="1:23" x14ac:dyDescent="0.25">
      <c r="A131">
        <v>130</v>
      </c>
      <c r="B131">
        <v>130</v>
      </c>
      <c r="C131">
        <v>0</v>
      </c>
      <c r="D131" t="s">
        <v>797</v>
      </c>
      <c r="S131" s="3">
        <f t="shared" ref="S131:S194" si="7">C131</f>
        <v>0</v>
      </c>
      <c r="T131" s="3">
        <f>IF(A131&gt;0,IFERROR(VLOOKUP(C131,AthleteTable[],1,FALSE),0),0)</f>
        <v>0</v>
      </c>
      <c r="U131" s="3">
        <f t="shared" si="6"/>
        <v>0</v>
      </c>
      <c r="V131" s="11">
        <f>IF(A131&gt;0,IF(T131&lt;&gt;0,IF(OR(codex515[[#This Row],[1]]&gt;W130,W130="1"),(V130+1+codex515[[#This Row],[T]]),V130+codex515[[#This Row],[T]]),V130+codex515[[#This Row],[T]]),0)</f>
        <v>0</v>
      </c>
      <c r="W131" s="3" t="e">
        <f>IF(#REF!&gt;0,#REF!,0)</f>
        <v>#REF!</v>
      </c>
    </row>
    <row r="132" spans="1:23" x14ac:dyDescent="0.25">
      <c r="A132">
        <v>131</v>
      </c>
      <c r="B132">
        <v>131</v>
      </c>
      <c r="C132">
        <v>0</v>
      </c>
      <c r="D132" t="s">
        <v>797</v>
      </c>
      <c r="S132" s="3">
        <f t="shared" si="7"/>
        <v>0</v>
      </c>
      <c r="T132" s="3">
        <f>IF(A132&gt;0,IFERROR(VLOOKUP(C132,AthleteTable[],1,FALSE),0),0)</f>
        <v>0</v>
      </c>
      <c r="U132" s="3">
        <f t="shared" si="6"/>
        <v>0</v>
      </c>
      <c r="V132" s="11">
        <f>IF(A132&gt;0,IF(T132&lt;&gt;0,IF(OR(codex515[[#This Row],[1]]&gt;W131,W131="1"),(V131+1+codex515[[#This Row],[T]]),V131+codex515[[#This Row],[T]]),V131+codex515[[#This Row],[T]]),0)</f>
        <v>0</v>
      </c>
      <c r="W132" s="3" t="e">
        <f>IF(#REF!&gt;0,#REF!,0)</f>
        <v>#REF!</v>
      </c>
    </row>
    <row r="133" spans="1:23" x14ac:dyDescent="0.25">
      <c r="A133">
        <v>132</v>
      </c>
      <c r="B133">
        <v>132</v>
      </c>
      <c r="C133">
        <v>0</v>
      </c>
      <c r="D133" t="s">
        <v>797</v>
      </c>
      <c r="S133" s="3">
        <f t="shared" si="7"/>
        <v>0</v>
      </c>
      <c r="T133" s="3">
        <f>IF(A133&gt;0,IFERROR(VLOOKUP(C133,AthleteTable[],1,FALSE),0),0)</f>
        <v>0</v>
      </c>
      <c r="U133" s="3">
        <f t="shared" si="6"/>
        <v>0</v>
      </c>
      <c r="V133" s="11">
        <f>IF(A133&gt;0,IF(T133&lt;&gt;0,IF(OR(codex515[[#This Row],[1]]&gt;W132,W132="1"),(V132+1+codex515[[#This Row],[T]]),V132+codex515[[#This Row],[T]]),V132+codex515[[#This Row],[T]]),0)</f>
        <v>0</v>
      </c>
      <c r="W133" s="3" t="e">
        <f>IF(#REF!&gt;0,#REF!,0)</f>
        <v>#REF!</v>
      </c>
    </row>
    <row r="134" spans="1:23" x14ac:dyDescent="0.25">
      <c r="A134">
        <v>133</v>
      </c>
      <c r="B134">
        <v>133</v>
      </c>
      <c r="C134">
        <v>0</v>
      </c>
      <c r="D134" t="s">
        <v>797</v>
      </c>
      <c r="S134" s="3">
        <f t="shared" si="7"/>
        <v>0</v>
      </c>
      <c r="T134" s="3">
        <f>IF(A134&gt;0,IFERROR(VLOOKUP(C134,AthleteTable[],1,FALSE),0),0)</f>
        <v>0</v>
      </c>
      <c r="U134" s="3">
        <f t="shared" ref="U134:U197" si="8">IFERROR(IF(W134&gt;0,IF(W133=W132,IF(T133&gt;0,IF(T132&gt;0,1,0),0),0),0),0)</f>
        <v>0</v>
      </c>
      <c r="V134" s="11">
        <f>IF(A134&gt;0,IF(T134&lt;&gt;0,IF(OR(codex515[[#This Row],[1]]&gt;W133,W133="1"),(V133+1+codex515[[#This Row],[T]]),V133+codex515[[#This Row],[T]]),V133+codex515[[#This Row],[T]]),0)</f>
        <v>0</v>
      </c>
      <c r="W134" s="3" t="e">
        <f>IF(#REF!&gt;0,#REF!,0)</f>
        <v>#REF!</v>
      </c>
    </row>
    <row r="135" spans="1:23" x14ac:dyDescent="0.25">
      <c r="A135">
        <v>134</v>
      </c>
      <c r="B135">
        <v>134</v>
      </c>
      <c r="C135">
        <v>0</v>
      </c>
      <c r="D135" t="s">
        <v>797</v>
      </c>
      <c r="S135" s="3">
        <f t="shared" si="7"/>
        <v>0</v>
      </c>
      <c r="T135" s="3">
        <f>IF(A135&gt;0,IFERROR(VLOOKUP(C135,AthleteTable[],1,FALSE),0),0)</f>
        <v>0</v>
      </c>
      <c r="U135" s="3">
        <f t="shared" si="8"/>
        <v>0</v>
      </c>
      <c r="V135" s="11">
        <f>IF(A135&gt;0,IF(T135&lt;&gt;0,IF(OR(codex515[[#This Row],[1]]&gt;W134,W134="1"),(V134+1+codex515[[#This Row],[T]]),V134+codex515[[#This Row],[T]]),V134+codex515[[#This Row],[T]]),0)</f>
        <v>0</v>
      </c>
      <c r="W135" s="3" t="e">
        <f>IF(#REF!&gt;0,#REF!,0)</f>
        <v>#REF!</v>
      </c>
    </row>
    <row r="136" spans="1:23" x14ac:dyDescent="0.25">
      <c r="A136">
        <v>135</v>
      </c>
      <c r="B136">
        <v>135</v>
      </c>
      <c r="C136">
        <v>0</v>
      </c>
      <c r="D136" t="s">
        <v>797</v>
      </c>
      <c r="S136" s="3">
        <f t="shared" si="7"/>
        <v>0</v>
      </c>
      <c r="T136" s="3">
        <f>IF(A136&gt;0,IFERROR(VLOOKUP(C136,AthleteTable[],1,FALSE),0),0)</f>
        <v>0</v>
      </c>
      <c r="U136" s="3">
        <f t="shared" si="8"/>
        <v>0</v>
      </c>
      <c r="V136" s="11">
        <f>IF(A136&gt;0,IF(T136&lt;&gt;0,IF(OR(codex515[[#This Row],[1]]&gt;W135,W135="1"),(V135+1+codex515[[#This Row],[T]]),V135+codex515[[#This Row],[T]]),V135+codex515[[#This Row],[T]]),0)</f>
        <v>0</v>
      </c>
      <c r="W136" s="3" t="e">
        <f>IF(#REF!&gt;0,#REF!,0)</f>
        <v>#REF!</v>
      </c>
    </row>
    <row r="137" spans="1:23" x14ac:dyDescent="0.25">
      <c r="A137">
        <v>136</v>
      </c>
      <c r="B137">
        <v>136</v>
      </c>
      <c r="C137">
        <v>0</v>
      </c>
      <c r="D137" t="s">
        <v>797</v>
      </c>
      <c r="S137" s="3">
        <f t="shared" si="7"/>
        <v>0</v>
      </c>
      <c r="T137" s="3">
        <f>IF(A137&gt;0,IFERROR(VLOOKUP(C137,AthleteTable[],1,FALSE),0),0)</f>
        <v>0</v>
      </c>
      <c r="U137" s="3">
        <f t="shared" si="8"/>
        <v>0</v>
      </c>
      <c r="V137" s="11">
        <f>IF(A137&gt;0,IF(T137&lt;&gt;0,IF(OR(codex515[[#This Row],[1]]&gt;W136,W136="1"),(V136+1+codex515[[#This Row],[T]]),V136+codex515[[#This Row],[T]]),V136+codex515[[#This Row],[T]]),0)</f>
        <v>0</v>
      </c>
      <c r="W137" s="3">
        <f t="shared" ref="W137:W200" si="9">IF(A91&gt;0,A91,0)</f>
        <v>90</v>
      </c>
    </row>
    <row r="138" spans="1:23" x14ac:dyDescent="0.25">
      <c r="A138">
        <v>137</v>
      </c>
      <c r="B138">
        <v>137</v>
      </c>
      <c r="C138">
        <v>0</v>
      </c>
      <c r="D138" t="s">
        <v>797</v>
      </c>
      <c r="S138" s="3">
        <f t="shared" si="7"/>
        <v>0</v>
      </c>
      <c r="T138" s="3">
        <f>IF(A138&gt;0,IFERROR(VLOOKUP(C138,AthleteTable[],1,FALSE),0),0)</f>
        <v>0</v>
      </c>
      <c r="U138" s="3">
        <f t="shared" si="8"/>
        <v>0</v>
      </c>
      <c r="V138" s="11">
        <f>IF(A138&gt;0,IF(T138&lt;&gt;0,IF(OR(codex515[[#This Row],[1]]&gt;W137,W137="1"),(V137+1+codex515[[#This Row],[T]]),V137+codex515[[#This Row],[T]]),V137+codex515[[#This Row],[T]]),0)</f>
        <v>0</v>
      </c>
      <c r="W138" s="3">
        <f t="shared" si="9"/>
        <v>91</v>
      </c>
    </row>
    <row r="139" spans="1:23" x14ac:dyDescent="0.25">
      <c r="A139">
        <v>138</v>
      </c>
      <c r="B139">
        <v>138</v>
      </c>
      <c r="C139">
        <v>0</v>
      </c>
      <c r="D139" t="s">
        <v>797</v>
      </c>
      <c r="S139" s="3">
        <f t="shared" si="7"/>
        <v>0</v>
      </c>
      <c r="T139" s="3">
        <f>IF(A139&gt;0,IFERROR(VLOOKUP(C139,AthleteTable[],1,FALSE),0),0)</f>
        <v>0</v>
      </c>
      <c r="U139" s="3">
        <f t="shared" si="8"/>
        <v>0</v>
      </c>
      <c r="V139" s="11">
        <f>IF(A139&gt;0,IF(T139&lt;&gt;0,IF(OR(codex515[[#This Row],[1]]&gt;W138,W138="1"),(V138+1+codex515[[#This Row],[T]]),V138+codex515[[#This Row],[T]]),V138+codex515[[#This Row],[T]]),0)</f>
        <v>0</v>
      </c>
      <c r="W139" s="3">
        <f t="shared" si="9"/>
        <v>92</v>
      </c>
    </row>
    <row r="140" spans="1:23" x14ac:dyDescent="0.25">
      <c r="A140">
        <v>139</v>
      </c>
      <c r="B140">
        <v>139</v>
      </c>
      <c r="C140">
        <v>0</v>
      </c>
      <c r="D140" t="s">
        <v>797</v>
      </c>
      <c r="S140" s="3">
        <f t="shared" si="7"/>
        <v>0</v>
      </c>
      <c r="T140" s="3">
        <f>IF(A140&gt;0,IFERROR(VLOOKUP(C140,AthleteTable[],1,FALSE),0),0)</f>
        <v>0</v>
      </c>
      <c r="U140" s="3">
        <f t="shared" si="8"/>
        <v>0</v>
      </c>
      <c r="V140" s="11">
        <f>IF(A140&gt;0,IF(T140&lt;&gt;0,IF(OR(codex515[[#This Row],[1]]&gt;W139,W139="1"),(V139+1+codex515[[#This Row],[T]]),V139+codex515[[#This Row],[T]]),V139+codex515[[#This Row],[T]]),0)</f>
        <v>0</v>
      </c>
      <c r="W140" s="3">
        <f t="shared" si="9"/>
        <v>93</v>
      </c>
    </row>
    <row r="141" spans="1:23" x14ac:dyDescent="0.25">
      <c r="A141">
        <v>140</v>
      </c>
      <c r="B141">
        <v>140</v>
      </c>
      <c r="C141">
        <v>0</v>
      </c>
      <c r="D141" t="s">
        <v>797</v>
      </c>
      <c r="S141" s="3">
        <f t="shared" si="7"/>
        <v>0</v>
      </c>
      <c r="T141" s="3">
        <f>IF(A141&gt;0,IFERROR(VLOOKUP(C141,AthleteTable[],1,FALSE),0),0)</f>
        <v>0</v>
      </c>
      <c r="U141" s="3">
        <f t="shared" si="8"/>
        <v>0</v>
      </c>
      <c r="V141" s="11">
        <f>IF(A141&gt;0,IF(T141&lt;&gt;0,IF(OR(codex515[[#This Row],[1]]&gt;W140,W140="1"),(V140+1+codex515[[#This Row],[T]]),V140+codex515[[#This Row],[T]]),V140+codex515[[#This Row],[T]]),0)</f>
        <v>0</v>
      </c>
      <c r="W141" s="3">
        <f t="shared" si="9"/>
        <v>94</v>
      </c>
    </row>
    <row r="142" spans="1:23" x14ac:dyDescent="0.25">
      <c r="A142">
        <v>141</v>
      </c>
      <c r="B142">
        <v>141</v>
      </c>
      <c r="C142">
        <v>0</v>
      </c>
      <c r="D142" t="s">
        <v>797</v>
      </c>
      <c r="S142" s="3">
        <f t="shared" si="7"/>
        <v>0</v>
      </c>
      <c r="T142" s="3">
        <f>IF(A142&gt;0,IFERROR(VLOOKUP(C142,AthleteTable[],1,FALSE),0),0)</f>
        <v>0</v>
      </c>
      <c r="U142" s="3">
        <f t="shared" si="8"/>
        <v>0</v>
      </c>
      <c r="V142" s="11">
        <f>IF(A142&gt;0,IF(T142&lt;&gt;0,IF(OR(codex515[[#This Row],[1]]&gt;W141,W141="1"),(V141+1+codex515[[#This Row],[T]]),V141+codex515[[#This Row],[T]]),V141+codex515[[#This Row],[T]]),0)</f>
        <v>0</v>
      </c>
      <c r="W142" s="3">
        <f t="shared" si="9"/>
        <v>95</v>
      </c>
    </row>
    <row r="143" spans="1:23" x14ac:dyDescent="0.25">
      <c r="A143">
        <v>142</v>
      </c>
      <c r="B143">
        <v>142</v>
      </c>
      <c r="C143">
        <v>0</v>
      </c>
      <c r="D143" t="s">
        <v>797</v>
      </c>
      <c r="S143" s="3">
        <f t="shared" si="7"/>
        <v>0</v>
      </c>
      <c r="T143" s="3">
        <f>IF(A143&gt;0,IFERROR(VLOOKUP(C143,AthleteTable[],1,FALSE),0),0)</f>
        <v>0</v>
      </c>
      <c r="U143" s="3">
        <f t="shared" si="8"/>
        <v>0</v>
      </c>
      <c r="V143" s="11">
        <f>IF(A143&gt;0,IF(T143&lt;&gt;0,IF(OR(codex515[[#This Row],[1]]&gt;W142,W142="1"),(V142+1+codex515[[#This Row],[T]]),V142+codex515[[#This Row],[T]]),V142+codex515[[#This Row],[T]]),0)</f>
        <v>0</v>
      </c>
      <c r="W143" s="3">
        <f t="shared" si="9"/>
        <v>96</v>
      </c>
    </row>
    <row r="144" spans="1:23" x14ac:dyDescent="0.25">
      <c r="A144">
        <v>143</v>
      </c>
      <c r="B144">
        <v>143</v>
      </c>
      <c r="C144">
        <v>0</v>
      </c>
      <c r="D144" t="s">
        <v>797</v>
      </c>
      <c r="S144" s="3">
        <f t="shared" si="7"/>
        <v>0</v>
      </c>
      <c r="T144" s="3">
        <f>IF(A144&gt;0,IFERROR(VLOOKUP(C144,AthleteTable[],1,FALSE),0),0)</f>
        <v>0</v>
      </c>
      <c r="U144" s="3">
        <f t="shared" si="8"/>
        <v>0</v>
      </c>
      <c r="V144" s="11">
        <f>IF(A144&gt;0,IF(T144&lt;&gt;0,IF(OR(codex515[[#This Row],[1]]&gt;W143,W143="1"),(V143+1+codex515[[#This Row],[T]]),V143+codex515[[#This Row],[T]]),V143+codex515[[#This Row],[T]]),0)</f>
        <v>0</v>
      </c>
      <c r="W144" s="3">
        <f t="shared" si="9"/>
        <v>97</v>
      </c>
    </row>
    <row r="145" spans="1:23" x14ac:dyDescent="0.25">
      <c r="A145">
        <v>144</v>
      </c>
      <c r="B145">
        <v>144</v>
      </c>
      <c r="C145">
        <v>0</v>
      </c>
      <c r="D145" t="s">
        <v>797</v>
      </c>
      <c r="S145" s="3">
        <f t="shared" si="7"/>
        <v>0</v>
      </c>
      <c r="T145" s="3">
        <f>IF(A145&gt;0,IFERROR(VLOOKUP(C145,AthleteTable[],1,FALSE),0),0)</f>
        <v>0</v>
      </c>
      <c r="U145" s="3">
        <f t="shared" si="8"/>
        <v>0</v>
      </c>
      <c r="V145" s="11">
        <f>IF(A145&gt;0,IF(T145&lt;&gt;0,IF(OR(codex515[[#This Row],[1]]&gt;W144,W144="1"),(V144+1+codex515[[#This Row],[T]]),V144+codex515[[#This Row],[T]]),V144+codex515[[#This Row],[T]]),0)</f>
        <v>0</v>
      </c>
      <c r="W145" s="3">
        <f t="shared" si="9"/>
        <v>98</v>
      </c>
    </row>
    <row r="146" spans="1:23" x14ac:dyDescent="0.25">
      <c r="A146">
        <v>145</v>
      </c>
      <c r="B146">
        <v>145</v>
      </c>
      <c r="C146">
        <v>0</v>
      </c>
      <c r="D146" t="s">
        <v>797</v>
      </c>
      <c r="S146" s="3">
        <f t="shared" si="7"/>
        <v>0</v>
      </c>
      <c r="T146" s="3">
        <f>IF(A146&gt;0,IFERROR(VLOOKUP(C146,AthleteTable[],1,FALSE),0),0)</f>
        <v>0</v>
      </c>
      <c r="U146" s="3">
        <f t="shared" si="8"/>
        <v>0</v>
      </c>
      <c r="V146" s="11">
        <f>IF(A146&gt;0,IF(T146&lt;&gt;0,IF(OR(codex515[[#This Row],[1]]&gt;W145,W145="1"),(V145+1+codex515[[#This Row],[T]]),V145+codex515[[#This Row],[T]]),V145+codex515[[#This Row],[T]]),0)</f>
        <v>0</v>
      </c>
      <c r="W146" s="3">
        <f t="shared" si="9"/>
        <v>99</v>
      </c>
    </row>
    <row r="147" spans="1:23" x14ac:dyDescent="0.25">
      <c r="A147">
        <v>146</v>
      </c>
      <c r="B147">
        <v>146</v>
      </c>
      <c r="C147">
        <v>0</v>
      </c>
      <c r="D147" t="s">
        <v>797</v>
      </c>
      <c r="S147" s="3">
        <f t="shared" si="7"/>
        <v>0</v>
      </c>
      <c r="T147" s="3">
        <f>IF(A147&gt;0,IFERROR(VLOOKUP(C147,AthleteTable[],1,FALSE),0),0)</f>
        <v>0</v>
      </c>
      <c r="U147" s="3">
        <f t="shared" si="8"/>
        <v>0</v>
      </c>
      <c r="V147" s="11">
        <f>IF(A147&gt;0,IF(T147&lt;&gt;0,IF(OR(codex515[[#This Row],[1]]&gt;W146,W146="1"),(V146+1+codex515[[#This Row],[T]]),V146+codex515[[#This Row],[T]]),V146+codex515[[#This Row],[T]]),0)</f>
        <v>0</v>
      </c>
      <c r="W147" s="3">
        <f t="shared" si="9"/>
        <v>100</v>
      </c>
    </row>
    <row r="148" spans="1:23" x14ac:dyDescent="0.25">
      <c r="A148">
        <v>147</v>
      </c>
      <c r="B148">
        <v>147</v>
      </c>
      <c r="C148">
        <v>0</v>
      </c>
      <c r="D148" t="s">
        <v>797</v>
      </c>
      <c r="S148" s="3">
        <f t="shared" si="7"/>
        <v>0</v>
      </c>
      <c r="T148" s="3">
        <f>IF(A148&gt;0,IFERROR(VLOOKUP(C148,AthleteTable[],1,FALSE),0),0)</f>
        <v>0</v>
      </c>
      <c r="U148" s="3">
        <f t="shared" si="8"/>
        <v>0</v>
      </c>
      <c r="V148" s="11">
        <f>IF(A148&gt;0,IF(T148&lt;&gt;0,IF(OR(codex515[[#This Row],[1]]&gt;W147,W147="1"),(V147+1+codex515[[#This Row],[T]]),V147+codex515[[#This Row],[T]]),V147+codex515[[#This Row],[T]]),0)</f>
        <v>0</v>
      </c>
      <c r="W148" s="3">
        <f t="shared" si="9"/>
        <v>101</v>
      </c>
    </row>
    <row r="149" spans="1:23" x14ac:dyDescent="0.25">
      <c r="A149">
        <v>148</v>
      </c>
      <c r="B149">
        <v>148</v>
      </c>
      <c r="C149">
        <v>0</v>
      </c>
      <c r="D149" t="s">
        <v>797</v>
      </c>
      <c r="S149" s="3">
        <f t="shared" si="7"/>
        <v>0</v>
      </c>
      <c r="T149" s="3">
        <f>IF(A149&gt;0,IFERROR(VLOOKUP(C149,AthleteTable[],1,FALSE),0),0)</f>
        <v>0</v>
      </c>
      <c r="U149" s="3">
        <f t="shared" si="8"/>
        <v>0</v>
      </c>
      <c r="V149" s="11">
        <f>IF(A149&gt;0,IF(T149&lt;&gt;0,IF(OR(codex515[[#This Row],[1]]&gt;W148,W148="1"),(V148+1+codex515[[#This Row],[T]]),V148+codex515[[#This Row],[T]]),V148+codex515[[#This Row],[T]]),0)</f>
        <v>0</v>
      </c>
      <c r="W149" s="3">
        <f t="shared" si="9"/>
        <v>102</v>
      </c>
    </row>
    <row r="150" spans="1:23" x14ac:dyDescent="0.25">
      <c r="A150">
        <v>149</v>
      </c>
      <c r="B150">
        <v>149</v>
      </c>
      <c r="C150">
        <v>0</v>
      </c>
      <c r="D150" t="s">
        <v>797</v>
      </c>
      <c r="S150" s="3">
        <f t="shared" si="7"/>
        <v>0</v>
      </c>
      <c r="T150" s="3">
        <f>IF(A150&gt;0,IFERROR(VLOOKUP(C150,AthleteTable[],1,FALSE),0),0)</f>
        <v>0</v>
      </c>
      <c r="U150" s="3">
        <f t="shared" si="8"/>
        <v>0</v>
      </c>
      <c r="V150" s="11">
        <f>IF(A150&gt;0,IF(T150&lt;&gt;0,IF(OR(codex515[[#This Row],[1]]&gt;W149,W149="1"),(V149+1+codex515[[#This Row],[T]]),V149+codex515[[#This Row],[T]]),V149+codex515[[#This Row],[T]]),0)</f>
        <v>0</v>
      </c>
      <c r="W150" s="3">
        <f t="shared" si="9"/>
        <v>103</v>
      </c>
    </row>
    <row r="151" spans="1:23" x14ac:dyDescent="0.25">
      <c r="A151">
        <v>150</v>
      </c>
      <c r="B151">
        <v>150</v>
      </c>
      <c r="C151">
        <v>0</v>
      </c>
      <c r="D151" t="s">
        <v>797</v>
      </c>
      <c r="S151" s="3">
        <f t="shared" si="7"/>
        <v>0</v>
      </c>
      <c r="T151" s="3">
        <f>IF(A151&gt;0,IFERROR(VLOOKUP(C151,AthleteTable[],1,FALSE),0),0)</f>
        <v>0</v>
      </c>
      <c r="U151" s="3">
        <f t="shared" si="8"/>
        <v>0</v>
      </c>
      <c r="V151" s="11">
        <f>IF(A151&gt;0,IF(T151&lt;&gt;0,IF(OR(codex515[[#This Row],[1]]&gt;W150,W150="1"),(V150+1+codex515[[#This Row],[T]]),V150+codex515[[#This Row],[T]]),V150+codex515[[#This Row],[T]]),0)</f>
        <v>0</v>
      </c>
      <c r="W151" s="3">
        <f t="shared" si="9"/>
        <v>104</v>
      </c>
    </row>
    <row r="152" spans="1:23" x14ac:dyDescent="0.25">
      <c r="A152">
        <v>151</v>
      </c>
      <c r="B152">
        <v>151</v>
      </c>
      <c r="C152">
        <v>0</v>
      </c>
      <c r="D152" t="s">
        <v>797</v>
      </c>
      <c r="S152" s="3">
        <f t="shared" si="7"/>
        <v>0</v>
      </c>
      <c r="T152" s="3">
        <f>IF(A152&gt;0,IFERROR(VLOOKUP(C152,AthleteTable[],1,FALSE),0),0)</f>
        <v>0</v>
      </c>
      <c r="U152" s="3">
        <f t="shared" si="8"/>
        <v>0</v>
      </c>
      <c r="V152" s="11">
        <f>IF(A152&gt;0,IF(T152&lt;&gt;0,IF(OR(codex515[[#This Row],[1]]&gt;W151,W151="1"),(V151+1+codex515[[#This Row],[T]]),V151+codex515[[#This Row],[T]]),V151+codex515[[#This Row],[T]]),0)</f>
        <v>0</v>
      </c>
      <c r="W152" s="3">
        <f t="shared" si="9"/>
        <v>105</v>
      </c>
    </row>
    <row r="153" spans="1:23" x14ac:dyDescent="0.25">
      <c r="A153">
        <v>152</v>
      </c>
      <c r="B153">
        <v>152</v>
      </c>
      <c r="C153">
        <v>0</v>
      </c>
      <c r="D153" t="s">
        <v>797</v>
      </c>
      <c r="S153" s="3">
        <f t="shared" si="7"/>
        <v>0</v>
      </c>
      <c r="T153" s="3">
        <f>IF(A153&gt;0,IFERROR(VLOOKUP(C153,AthleteTable[],1,FALSE),0),0)</f>
        <v>0</v>
      </c>
      <c r="U153" s="3">
        <f t="shared" si="8"/>
        <v>0</v>
      </c>
      <c r="V153" s="11">
        <f>IF(A153&gt;0,IF(T153&lt;&gt;0,IF(OR(codex515[[#This Row],[1]]&gt;W152,W152="1"),(V152+1+codex515[[#This Row],[T]]),V152+codex515[[#This Row],[T]]),V152+codex515[[#This Row],[T]]),0)</f>
        <v>0</v>
      </c>
      <c r="W153" s="3">
        <f t="shared" si="9"/>
        <v>106</v>
      </c>
    </row>
    <row r="154" spans="1:23" x14ac:dyDescent="0.25">
      <c r="A154">
        <v>153</v>
      </c>
      <c r="B154">
        <v>153</v>
      </c>
      <c r="C154">
        <v>0</v>
      </c>
      <c r="D154" t="s">
        <v>797</v>
      </c>
      <c r="S154" s="3">
        <f t="shared" si="7"/>
        <v>0</v>
      </c>
      <c r="T154" s="3">
        <f>IF(A154&gt;0,IFERROR(VLOOKUP(C154,AthleteTable[],1,FALSE),0),0)</f>
        <v>0</v>
      </c>
      <c r="U154" s="3">
        <f t="shared" si="8"/>
        <v>0</v>
      </c>
      <c r="V154" s="11">
        <f>IF(A154&gt;0,IF(T154&lt;&gt;0,IF(OR(codex515[[#This Row],[1]]&gt;W153,W153="1"),(V153+1+codex515[[#This Row],[T]]),V153+codex515[[#This Row],[T]]),V153+codex515[[#This Row],[T]]),0)</f>
        <v>0</v>
      </c>
      <c r="W154" s="3">
        <f t="shared" si="9"/>
        <v>107</v>
      </c>
    </row>
    <row r="155" spans="1:23" x14ac:dyDescent="0.25">
      <c r="A155">
        <v>154</v>
      </c>
      <c r="B155">
        <v>154</v>
      </c>
      <c r="C155">
        <v>0</v>
      </c>
      <c r="D155" t="s">
        <v>797</v>
      </c>
      <c r="S155" s="3">
        <f t="shared" si="7"/>
        <v>0</v>
      </c>
      <c r="T155" s="3">
        <f>IF(A155&gt;0,IFERROR(VLOOKUP(C155,AthleteTable[],1,FALSE),0),0)</f>
        <v>0</v>
      </c>
      <c r="U155" s="3">
        <f t="shared" si="8"/>
        <v>0</v>
      </c>
      <c r="V155" s="11">
        <f>IF(A155&gt;0,IF(T155&lt;&gt;0,IF(OR(codex515[[#This Row],[1]]&gt;W154,W154="1"),(V154+1+codex515[[#This Row],[T]]),V154+codex515[[#This Row],[T]]),V154+codex515[[#This Row],[T]]),0)</f>
        <v>0</v>
      </c>
      <c r="W155" s="3">
        <f t="shared" si="9"/>
        <v>108</v>
      </c>
    </row>
    <row r="156" spans="1:23" x14ac:dyDescent="0.25">
      <c r="A156">
        <v>155</v>
      </c>
      <c r="B156">
        <v>155</v>
      </c>
      <c r="C156">
        <v>0</v>
      </c>
      <c r="D156" t="s">
        <v>797</v>
      </c>
      <c r="S156" s="3">
        <f t="shared" si="7"/>
        <v>0</v>
      </c>
      <c r="T156" s="3">
        <f>IF(A156&gt;0,IFERROR(VLOOKUP(C156,AthleteTable[],1,FALSE),0),0)</f>
        <v>0</v>
      </c>
      <c r="U156" s="3">
        <f t="shared" si="8"/>
        <v>0</v>
      </c>
      <c r="V156" s="11">
        <f>IF(A156&gt;0,IF(T156&lt;&gt;0,IF(OR(codex515[[#This Row],[1]]&gt;W155,W155="1"),(V155+1+codex515[[#This Row],[T]]),V155+codex515[[#This Row],[T]]),V155+codex515[[#This Row],[T]]),0)</f>
        <v>0</v>
      </c>
      <c r="W156" s="3">
        <f t="shared" si="9"/>
        <v>109</v>
      </c>
    </row>
    <row r="157" spans="1:23" x14ac:dyDescent="0.25">
      <c r="A157">
        <v>156</v>
      </c>
      <c r="B157">
        <v>156</v>
      </c>
      <c r="C157">
        <v>0</v>
      </c>
      <c r="D157" t="s">
        <v>797</v>
      </c>
      <c r="S157" s="3">
        <f t="shared" si="7"/>
        <v>0</v>
      </c>
      <c r="T157" s="3">
        <f>IF(A157&gt;0,IFERROR(VLOOKUP(C157,AthleteTable[],1,FALSE),0),0)</f>
        <v>0</v>
      </c>
      <c r="U157" s="3">
        <f t="shared" si="8"/>
        <v>0</v>
      </c>
      <c r="V157" s="11">
        <f>IF(A157&gt;0,IF(T157&lt;&gt;0,IF(OR(codex515[[#This Row],[1]]&gt;W156,W156="1"),(V156+1+codex515[[#This Row],[T]]),V156+codex515[[#This Row],[T]]),V156+codex515[[#This Row],[T]]),0)</f>
        <v>0</v>
      </c>
      <c r="W157" s="3">
        <f t="shared" si="9"/>
        <v>110</v>
      </c>
    </row>
    <row r="158" spans="1:23" x14ac:dyDescent="0.25">
      <c r="A158">
        <v>157</v>
      </c>
      <c r="B158">
        <v>157</v>
      </c>
      <c r="C158">
        <v>0</v>
      </c>
      <c r="D158" t="s">
        <v>797</v>
      </c>
      <c r="S158" s="3">
        <f t="shared" si="7"/>
        <v>0</v>
      </c>
      <c r="T158" s="3">
        <f>IF(A158&gt;0,IFERROR(VLOOKUP(C158,AthleteTable[],1,FALSE),0),0)</f>
        <v>0</v>
      </c>
      <c r="U158" s="3">
        <f t="shared" si="8"/>
        <v>0</v>
      </c>
      <c r="V158" s="11">
        <f>IF(A158&gt;0,IF(T158&lt;&gt;0,IF(OR(codex515[[#This Row],[1]]&gt;W157,W157="1"),(V157+1+codex515[[#This Row],[T]]),V157+codex515[[#This Row],[T]]),V157+codex515[[#This Row],[T]]),0)</f>
        <v>0</v>
      </c>
      <c r="W158" s="3">
        <f t="shared" si="9"/>
        <v>111</v>
      </c>
    </row>
    <row r="159" spans="1:23" x14ac:dyDescent="0.25">
      <c r="A159">
        <v>158</v>
      </c>
      <c r="B159">
        <v>158</v>
      </c>
      <c r="C159">
        <v>0</v>
      </c>
      <c r="D159" t="s">
        <v>797</v>
      </c>
      <c r="S159" s="3">
        <f t="shared" si="7"/>
        <v>0</v>
      </c>
      <c r="T159" s="3">
        <f>IF(A159&gt;0,IFERROR(VLOOKUP(C159,AthleteTable[],1,FALSE),0),0)</f>
        <v>0</v>
      </c>
      <c r="U159" s="3">
        <f t="shared" si="8"/>
        <v>0</v>
      </c>
      <c r="V159" s="11">
        <f>IF(A159&gt;0,IF(T159&lt;&gt;0,IF(OR(codex515[[#This Row],[1]]&gt;W158,W158="1"),(V158+1+codex515[[#This Row],[T]]),V158+codex515[[#This Row],[T]]),V158+codex515[[#This Row],[T]]),0)</f>
        <v>0</v>
      </c>
      <c r="W159" s="3">
        <f t="shared" si="9"/>
        <v>112</v>
      </c>
    </row>
    <row r="160" spans="1:23" x14ac:dyDescent="0.25">
      <c r="A160">
        <v>159</v>
      </c>
      <c r="B160">
        <v>159</v>
      </c>
      <c r="C160">
        <v>0</v>
      </c>
      <c r="D160" t="s">
        <v>797</v>
      </c>
      <c r="S160" s="3">
        <f t="shared" si="7"/>
        <v>0</v>
      </c>
      <c r="T160" s="3">
        <f>IF(A160&gt;0,IFERROR(VLOOKUP(C160,AthleteTable[],1,FALSE),0),0)</f>
        <v>0</v>
      </c>
      <c r="U160" s="3">
        <f t="shared" si="8"/>
        <v>0</v>
      </c>
      <c r="V160" s="11">
        <f>IF(A160&gt;0,IF(T160&lt;&gt;0,IF(OR(codex515[[#This Row],[1]]&gt;W159,W159="1"),(V159+1+codex515[[#This Row],[T]]),V159+codex515[[#This Row],[T]]),V159+codex515[[#This Row],[T]]),0)</f>
        <v>0</v>
      </c>
      <c r="W160" s="3">
        <f t="shared" si="9"/>
        <v>113</v>
      </c>
    </row>
    <row r="161" spans="1:23" x14ac:dyDescent="0.25">
      <c r="A161">
        <v>160</v>
      </c>
      <c r="B161">
        <v>160</v>
      </c>
      <c r="C161">
        <v>0</v>
      </c>
      <c r="D161" t="s">
        <v>797</v>
      </c>
      <c r="S161" s="3">
        <f t="shared" si="7"/>
        <v>0</v>
      </c>
      <c r="T161" s="3">
        <f>IF(A161&gt;0,IFERROR(VLOOKUP(C161,AthleteTable[],1,FALSE),0),0)</f>
        <v>0</v>
      </c>
      <c r="U161" s="3">
        <f t="shared" si="8"/>
        <v>0</v>
      </c>
      <c r="V161" s="11">
        <f>IF(A161&gt;0,IF(T161&lt;&gt;0,IF(OR(codex515[[#This Row],[1]]&gt;W160,W160="1"),(V160+1+codex515[[#This Row],[T]]),V160+codex515[[#This Row],[T]]),V160+codex515[[#This Row],[T]]),0)</f>
        <v>0</v>
      </c>
      <c r="W161" s="3">
        <f t="shared" si="9"/>
        <v>114</v>
      </c>
    </row>
    <row r="162" spans="1:23" x14ac:dyDescent="0.25">
      <c r="A162">
        <v>161</v>
      </c>
      <c r="B162">
        <v>161</v>
      </c>
      <c r="C162">
        <v>0</v>
      </c>
      <c r="D162" t="s">
        <v>797</v>
      </c>
      <c r="S162" s="3">
        <f t="shared" si="7"/>
        <v>0</v>
      </c>
      <c r="T162" s="3">
        <f>IF(A162&gt;0,IFERROR(VLOOKUP(C162,AthleteTable[],1,FALSE),0),0)</f>
        <v>0</v>
      </c>
      <c r="U162" s="3">
        <f t="shared" si="8"/>
        <v>0</v>
      </c>
      <c r="V162" s="11">
        <f>IF(A162&gt;0,IF(T162&lt;&gt;0,IF(OR(codex515[[#This Row],[1]]&gt;W161,W161="1"),(V161+1+codex515[[#This Row],[T]]),V161+codex515[[#This Row],[T]]),V161+codex515[[#This Row],[T]]),0)</f>
        <v>0</v>
      </c>
      <c r="W162" s="3">
        <f t="shared" si="9"/>
        <v>115</v>
      </c>
    </row>
    <row r="163" spans="1:23" x14ac:dyDescent="0.25">
      <c r="A163">
        <v>162</v>
      </c>
      <c r="B163">
        <v>162</v>
      </c>
      <c r="C163">
        <v>0</v>
      </c>
      <c r="D163" t="s">
        <v>797</v>
      </c>
      <c r="S163" s="3">
        <f t="shared" si="7"/>
        <v>0</v>
      </c>
      <c r="T163" s="3">
        <f>IF(A163&gt;0,IFERROR(VLOOKUP(C163,AthleteTable[],1,FALSE),0),0)</f>
        <v>0</v>
      </c>
      <c r="U163" s="3">
        <f t="shared" si="8"/>
        <v>0</v>
      </c>
      <c r="V163" s="11">
        <f>IF(A163&gt;0,IF(T163&lt;&gt;0,IF(OR(codex515[[#This Row],[1]]&gt;W162,W162="1"),(V162+1+codex515[[#This Row],[T]]),V162+codex515[[#This Row],[T]]),V162+codex515[[#This Row],[T]]),0)</f>
        <v>0</v>
      </c>
      <c r="W163" s="3">
        <f t="shared" si="9"/>
        <v>116</v>
      </c>
    </row>
    <row r="164" spans="1:23" x14ac:dyDescent="0.25">
      <c r="A164">
        <v>163</v>
      </c>
      <c r="B164">
        <v>163</v>
      </c>
      <c r="C164">
        <v>0</v>
      </c>
      <c r="D164" t="s">
        <v>797</v>
      </c>
      <c r="S164" s="3">
        <f t="shared" si="7"/>
        <v>0</v>
      </c>
      <c r="T164" s="3">
        <f>IF(A164&gt;0,IFERROR(VLOOKUP(C164,AthleteTable[],1,FALSE),0),0)</f>
        <v>0</v>
      </c>
      <c r="U164" s="3">
        <f t="shared" si="8"/>
        <v>0</v>
      </c>
      <c r="V164" s="11">
        <f>IF(A164&gt;0,IF(T164&lt;&gt;0,IF(OR(codex515[[#This Row],[1]]&gt;W163,W163="1"),(V163+1+codex515[[#This Row],[T]]),V163+codex515[[#This Row],[T]]),V163+codex515[[#This Row],[T]]),0)</f>
        <v>0</v>
      </c>
      <c r="W164" s="3">
        <f t="shared" si="9"/>
        <v>117</v>
      </c>
    </row>
    <row r="165" spans="1:23" x14ac:dyDescent="0.25">
      <c r="A165">
        <v>164</v>
      </c>
      <c r="B165">
        <v>164</v>
      </c>
      <c r="C165">
        <v>0</v>
      </c>
      <c r="D165" t="s">
        <v>797</v>
      </c>
      <c r="S165" s="3">
        <f t="shared" si="7"/>
        <v>0</v>
      </c>
      <c r="T165" s="3">
        <f>IF(A165&gt;0,IFERROR(VLOOKUP(C165,AthleteTable[],1,FALSE),0),0)</f>
        <v>0</v>
      </c>
      <c r="U165" s="3">
        <f t="shared" si="8"/>
        <v>0</v>
      </c>
      <c r="V165" s="11">
        <f>IF(A165&gt;0,IF(T165&lt;&gt;0,IF(OR(codex515[[#This Row],[1]]&gt;W164,W164="1"),(V164+1+codex515[[#This Row],[T]]),V164+codex515[[#This Row],[T]]),V164+codex515[[#This Row],[T]]),0)</f>
        <v>0</v>
      </c>
      <c r="W165" s="3">
        <f t="shared" si="9"/>
        <v>118</v>
      </c>
    </row>
    <row r="166" spans="1:23" x14ac:dyDescent="0.25">
      <c r="A166">
        <v>165</v>
      </c>
      <c r="B166">
        <v>165</v>
      </c>
      <c r="C166">
        <v>0</v>
      </c>
      <c r="D166" t="s">
        <v>797</v>
      </c>
      <c r="S166" s="3">
        <f t="shared" si="7"/>
        <v>0</v>
      </c>
      <c r="T166" s="3">
        <f>IF(A166&gt;0,IFERROR(VLOOKUP(C166,AthleteTable[],1,FALSE),0),0)</f>
        <v>0</v>
      </c>
      <c r="U166" s="3">
        <f t="shared" si="8"/>
        <v>0</v>
      </c>
      <c r="V166" s="11">
        <f>IF(A166&gt;0,IF(T166&lt;&gt;0,IF(OR(codex515[[#This Row],[1]]&gt;W165,W165="1"),(V165+1+codex515[[#This Row],[T]]),V165+codex515[[#This Row],[T]]),V165+codex515[[#This Row],[T]]),0)</f>
        <v>0</v>
      </c>
      <c r="W166" s="3">
        <f t="shared" si="9"/>
        <v>119</v>
      </c>
    </row>
    <row r="167" spans="1:23" x14ac:dyDescent="0.25">
      <c r="A167">
        <v>166</v>
      </c>
      <c r="B167">
        <v>166</v>
      </c>
      <c r="C167">
        <v>0</v>
      </c>
      <c r="D167" t="s">
        <v>797</v>
      </c>
      <c r="S167" s="3">
        <f t="shared" si="7"/>
        <v>0</v>
      </c>
      <c r="T167" s="3">
        <f>IF(A167&gt;0,IFERROR(VLOOKUP(C167,AthleteTable[],1,FALSE),0),0)</f>
        <v>0</v>
      </c>
      <c r="U167" s="3">
        <f t="shared" si="8"/>
        <v>0</v>
      </c>
      <c r="V167" s="11">
        <f>IF(A167&gt;0,IF(T167&lt;&gt;0,IF(OR(codex515[[#This Row],[1]]&gt;W166,W166="1"),(V166+1+codex515[[#This Row],[T]]),V166+codex515[[#This Row],[T]]),V166+codex515[[#This Row],[T]]),0)</f>
        <v>0</v>
      </c>
      <c r="W167" s="3">
        <f t="shared" si="9"/>
        <v>120</v>
      </c>
    </row>
    <row r="168" spans="1:23" x14ac:dyDescent="0.25">
      <c r="A168">
        <v>167</v>
      </c>
      <c r="B168">
        <v>167</v>
      </c>
      <c r="C168">
        <v>0</v>
      </c>
      <c r="D168" t="s">
        <v>797</v>
      </c>
      <c r="S168" s="3">
        <f t="shared" si="7"/>
        <v>0</v>
      </c>
      <c r="T168" s="3">
        <f>IF(A168&gt;0,IFERROR(VLOOKUP(C168,AthleteTable[],1,FALSE),0),0)</f>
        <v>0</v>
      </c>
      <c r="U168" s="3">
        <f t="shared" si="8"/>
        <v>0</v>
      </c>
      <c r="V168" s="11">
        <f>IF(A168&gt;0,IF(T168&lt;&gt;0,IF(OR(codex515[[#This Row],[1]]&gt;W167,W167="1"),(V167+1+codex515[[#This Row],[T]]),V167+codex515[[#This Row],[T]]),V167+codex515[[#This Row],[T]]),0)</f>
        <v>0</v>
      </c>
      <c r="W168" s="3">
        <f t="shared" si="9"/>
        <v>121</v>
      </c>
    </row>
    <row r="169" spans="1:23" x14ac:dyDescent="0.25">
      <c r="A169">
        <v>168</v>
      </c>
      <c r="B169">
        <v>168</v>
      </c>
      <c r="C169">
        <v>0</v>
      </c>
      <c r="D169" t="s">
        <v>797</v>
      </c>
      <c r="S169" s="3">
        <f t="shared" si="7"/>
        <v>0</v>
      </c>
      <c r="T169" s="3">
        <f>IF(A169&gt;0,IFERROR(VLOOKUP(C169,AthleteTable[],1,FALSE),0),0)</f>
        <v>0</v>
      </c>
      <c r="U169" s="3">
        <f t="shared" si="8"/>
        <v>0</v>
      </c>
      <c r="V169" s="11">
        <f>IF(A169&gt;0,IF(T169&lt;&gt;0,IF(OR(codex515[[#This Row],[1]]&gt;W168,W168="1"),(V168+1+codex515[[#This Row],[T]]),V168+codex515[[#This Row],[T]]),V168+codex515[[#This Row],[T]]),0)</f>
        <v>0</v>
      </c>
      <c r="W169" s="3">
        <f t="shared" si="9"/>
        <v>122</v>
      </c>
    </row>
    <row r="170" spans="1:23" x14ac:dyDescent="0.25">
      <c r="A170">
        <v>169</v>
      </c>
      <c r="B170">
        <v>169</v>
      </c>
      <c r="C170">
        <v>0</v>
      </c>
      <c r="D170" t="s">
        <v>797</v>
      </c>
      <c r="S170" s="3">
        <f t="shared" si="7"/>
        <v>0</v>
      </c>
      <c r="T170" s="3">
        <f>IF(A170&gt;0,IFERROR(VLOOKUP(C170,AthleteTable[],1,FALSE),0),0)</f>
        <v>0</v>
      </c>
      <c r="U170" s="3">
        <f t="shared" si="8"/>
        <v>0</v>
      </c>
      <c r="V170" s="11">
        <f>IF(A170&gt;0,IF(T170&lt;&gt;0,IF(OR(codex515[[#This Row],[1]]&gt;W169,W169="1"),(V169+1+codex515[[#This Row],[T]]),V169+codex515[[#This Row],[T]]),V169+codex515[[#This Row],[T]]),0)</f>
        <v>0</v>
      </c>
      <c r="W170" s="3">
        <f t="shared" si="9"/>
        <v>123</v>
      </c>
    </row>
    <row r="171" spans="1:23" x14ac:dyDescent="0.25">
      <c r="A171">
        <v>170</v>
      </c>
      <c r="B171">
        <v>170</v>
      </c>
      <c r="C171">
        <v>0</v>
      </c>
      <c r="D171" t="s">
        <v>797</v>
      </c>
      <c r="S171" s="3">
        <f t="shared" si="7"/>
        <v>0</v>
      </c>
      <c r="T171" s="3">
        <f>IF(A171&gt;0,IFERROR(VLOOKUP(C171,AthleteTable[],1,FALSE),0),0)</f>
        <v>0</v>
      </c>
      <c r="U171" s="3">
        <f t="shared" si="8"/>
        <v>0</v>
      </c>
      <c r="V171" s="11">
        <f>IF(A171&gt;0,IF(T171&lt;&gt;0,IF(OR(codex515[[#This Row],[1]]&gt;W170,W170="1"),(V170+1+codex515[[#This Row],[T]]),V170+codex515[[#This Row],[T]]),V170+codex515[[#This Row],[T]]),0)</f>
        <v>0</v>
      </c>
      <c r="W171" s="3">
        <f t="shared" si="9"/>
        <v>124</v>
      </c>
    </row>
    <row r="172" spans="1:23" x14ac:dyDescent="0.25">
      <c r="A172">
        <v>171</v>
      </c>
      <c r="B172">
        <v>171</v>
      </c>
      <c r="C172">
        <v>0</v>
      </c>
      <c r="D172" t="s">
        <v>797</v>
      </c>
      <c r="S172" s="3">
        <f t="shared" si="7"/>
        <v>0</v>
      </c>
      <c r="T172" s="3">
        <f>IF(A172&gt;0,IFERROR(VLOOKUP(C172,AthleteTable[],1,FALSE),0),0)</f>
        <v>0</v>
      </c>
      <c r="U172" s="3">
        <f t="shared" si="8"/>
        <v>0</v>
      </c>
      <c r="V172" s="11">
        <f>IF(A172&gt;0,IF(T172&lt;&gt;0,IF(OR(codex515[[#This Row],[1]]&gt;W171,W171="1"),(V171+1+codex515[[#This Row],[T]]),V171+codex515[[#This Row],[T]]),V171+codex515[[#This Row],[T]]),0)</f>
        <v>0</v>
      </c>
      <c r="W172" s="3">
        <f t="shared" si="9"/>
        <v>125</v>
      </c>
    </row>
    <row r="173" spans="1:23" x14ac:dyDescent="0.25">
      <c r="A173">
        <v>172</v>
      </c>
      <c r="B173">
        <v>172</v>
      </c>
      <c r="C173">
        <v>0</v>
      </c>
      <c r="D173" t="s">
        <v>797</v>
      </c>
      <c r="S173" s="3">
        <f t="shared" si="7"/>
        <v>0</v>
      </c>
      <c r="T173" s="3">
        <f>IF(A173&gt;0,IFERROR(VLOOKUP(C173,AthleteTable[],1,FALSE),0),0)</f>
        <v>0</v>
      </c>
      <c r="U173" s="3">
        <f t="shared" si="8"/>
        <v>0</v>
      </c>
      <c r="V173" s="11">
        <f>IF(A173&gt;0,IF(T173&lt;&gt;0,IF(OR(codex515[[#This Row],[1]]&gt;W172,W172="1"),(V172+1+codex515[[#This Row],[T]]),V172+codex515[[#This Row],[T]]),V172+codex515[[#This Row],[T]]),0)</f>
        <v>0</v>
      </c>
      <c r="W173" s="3">
        <f t="shared" si="9"/>
        <v>126</v>
      </c>
    </row>
    <row r="174" spans="1:23" x14ac:dyDescent="0.25">
      <c r="A174">
        <v>173</v>
      </c>
      <c r="B174">
        <v>173</v>
      </c>
      <c r="C174">
        <v>0</v>
      </c>
      <c r="D174" t="s">
        <v>797</v>
      </c>
      <c r="S174" s="3">
        <f t="shared" si="7"/>
        <v>0</v>
      </c>
      <c r="T174" s="3">
        <f>IF(A174&gt;0,IFERROR(VLOOKUP(C174,AthleteTable[],1,FALSE),0),0)</f>
        <v>0</v>
      </c>
      <c r="U174" s="3">
        <f t="shared" si="8"/>
        <v>0</v>
      </c>
      <c r="V174" s="11">
        <f>IF(A174&gt;0,IF(T174&lt;&gt;0,IF(OR(codex515[[#This Row],[1]]&gt;W173,W173="1"),(V173+1+codex515[[#This Row],[T]]),V173+codex515[[#This Row],[T]]),V173+codex515[[#This Row],[T]]),0)</f>
        <v>0</v>
      </c>
      <c r="W174" s="3">
        <f t="shared" si="9"/>
        <v>127</v>
      </c>
    </row>
    <row r="175" spans="1:23" x14ac:dyDescent="0.25">
      <c r="A175">
        <v>174</v>
      </c>
      <c r="B175">
        <v>174</v>
      </c>
      <c r="C175">
        <v>0</v>
      </c>
      <c r="D175" t="s">
        <v>797</v>
      </c>
      <c r="S175" s="3">
        <f t="shared" si="7"/>
        <v>0</v>
      </c>
      <c r="T175" s="3">
        <f>IF(A175&gt;0,IFERROR(VLOOKUP(C175,AthleteTable[],1,FALSE),0),0)</f>
        <v>0</v>
      </c>
      <c r="U175" s="3">
        <f t="shared" si="8"/>
        <v>0</v>
      </c>
      <c r="V175" s="11">
        <f>IF(A175&gt;0,IF(T175&lt;&gt;0,IF(OR(codex515[[#This Row],[1]]&gt;W174,W174="1"),(V174+1+codex515[[#This Row],[T]]),V174+codex515[[#This Row],[T]]),V174+codex515[[#This Row],[T]]),0)</f>
        <v>0</v>
      </c>
      <c r="W175" s="3">
        <f t="shared" si="9"/>
        <v>128</v>
      </c>
    </row>
    <row r="176" spans="1:23" x14ac:dyDescent="0.25">
      <c r="A176">
        <v>175</v>
      </c>
      <c r="B176">
        <v>175</v>
      </c>
      <c r="C176">
        <v>0</v>
      </c>
      <c r="D176" t="s">
        <v>797</v>
      </c>
      <c r="S176" s="3">
        <f t="shared" si="7"/>
        <v>0</v>
      </c>
      <c r="T176" s="3">
        <f>IF(A176&gt;0,IFERROR(VLOOKUP(C176,AthleteTable[],1,FALSE),0),0)</f>
        <v>0</v>
      </c>
      <c r="U176" s="3">
        <f t="shared" si="8"/>
        <v>0</v>
      </c>
      <c r="V176" s="11">
        <f>IF(A176&gt;0,IF(T176&lt;&gt;0,IF(OR(codex515[[#This Row],[1]]&gt;W175,W175="1"),(V175+1+codex515[[#This Row],[T]]),V175+codex515[[#This Row],[T]]),V175+codex515[[#This Row],[T]]),0)</f>
        <v>0</v>
      </c>
      <c r="W176" s="3">
        <f t="shared" si="9"/>
        <v>129</v>
      </c>
    </row>
    <row r="177" spans="1:23" x14ac:dyDescent="0.25">
      <c r="A177">
        <v>176</v>
      </c>
      <c r="B177">
        <v>176</v>
      </c>
      <c r="C177">
        <v>0</v>
      </c>
      <c r="D177" t="s">
        <v>797</v>
      </c>
      <c r="S177" s="3">
        <f t="shared" si="7"/>
        <v>0</v>
      </c>
      <c r="T177" s="3">
        <f>IF(A177&gt;0,IFERROR(VLOOKUP(C177,AthleteTable[],1,FALSE),0),0)</f>
        <v>0</v>
      </c>
      <c r="U177" s="3">
        <f t="shared" si="8"/>
        <v>0</v>
      </c>
      <c r="V177" s="11">
        <f>IF(A177&gt;0,IF(T177&lt;&gt;0,IF(OR(codex515[[#This Row],[1]]&gt;W176,W176="1"),(V176+1+codex515[[#This Row],[T]]),V176+codex515[[#This Row],[T]]),V176+codex515[[#This Row],[T]]),0)</f>
        <v>0</v>
      </c>
      <c r="W177" s="3">
        <f t="shared" si="9"/>
        <v>130</v>
      </c>
    </row>
    <row r="178" spans="1:23" x14ac:dyDescent="0.25">
      <c r="A178">
        <v>177</v>
      </c>
      <c r="B178">
        <v>177</v>
      </c>
      <c r="C178">
        <v>0</v>
      </c>
      <c r="D178" t="s">
        <v>797</v>
      </c>
      <c r="S178" s="3">
        <f t="shared" si="7"/>
        <v>0</v>
      </c>
      <c r="T178" s="3">
        <f>IF(A178&gt;0,IFERROR(VLOOKUP(C178,AthleteTable[],1,FALSE),0),0)</f>
        <v>0</v>
      </c>
      <c r="U178" s="3">
        <f t="shared" si="8"/>
        <v>0</v>
      </c>
      <c r="V178" s="11">
        <f>IF(A178&gt;0,IF(T178&lt;&gt;0,IF(OR(codex515[[#This Row],[1]]&gt;W177,W177="1"),(V177+1+codex515[[#This Row],[T]]),V177+codex515[[#This Row],[T]]),V177+codex515[[#This Row],[T]]),0)</f>
        <v>0</v>
      </c>
      <c r="W178" s="3">
        <f t="shared" si="9"/>
        <v>131</v>
      </c>
    </row>
    <row r="179" spans="1:23" x14ac:dyDescent="0.25">
      <c r="A179">
        <v>178</v>
      </c>
      <c r="B179">
        <v>178</v>
      </c>
      <c r="C179">
        <v>0</v>
      </c>
      <c r="D179" t="s">
        <v>797</v>
      </c>
      <c r="S179" s="3">
        <f t="shared" si="7"/>
        <v>0</v>
      </c>
      <c r="T179" s="3">
        <f>IF(A179&gt;0,IFERROR(VLOOKUP(C179,AthleteTable[],1,FALSE),0),0)</f>
        <v>0</v>
      </c>
      <c r="U179" s="3">
        <f t="shared" si="8"/>
        <v>0</v>
      </c>
      <c r="V179" s="11">
        <f>IF(A179&gt;0,IF(T179&lt;&gt;0,IF(OR(codex515[[#This Row],[1]]&gt;W178,W178="1"),(V178+1+codex515[[#This Row],[T]]),V178+codex515[[#This Row],[T]]),V178+codex515[[#This Row],[T]]),0)</f>
        <v>0</v>
      </c>
      <c r="W179" s="3">
        <f t="shared" si="9"/>
        <v>132</v>
      </c>
    </row>
    <row r="180" spans="1:23" x14ac:dyDescent="0.25">
      <c r="A180">
        <v>179</v>
      </c>
      <c r="B180">
        <v>179</v>
      </c>
      <c r="C180">
        <v>0</v>
      </c>
      <c r="D180" t="s">
        <v>797</v>
      </c>
      <c r="S180" s="3">
        <f t="shared" si="7"/>
        <v>0</v>
      </c>
      <c r="T180" s="3">
        <f>IF(A180&gt;0,IFERROR(VLOOKUP(C180,AthleteTable[],1,FALSE),0),0)</f>
        <v>0</v>
      </c>
      <c r="U180" s="3">
        <f t="shared" si="8"/>
        <v>0</v>
      </c>
      <c r="V180" s="11">
        <f>IF(A180&gt;0,IF(T180&lt;&gt;0,IF(OR(codex515[[#This Row],[1]]&gt;W179,W179="1"),(V179+1+codex515[[#This Row],[T]]),V179+codex515[[#This Row],[T]]),V179+codex515[[#This Row],[T]]),0)</f>
        <v>0</v>
      </c>
      <c r="W180" s="3">
        <f t="shared" si="9"/>
        <v>133</v>
      </c>
    </row>
    <row r="181" spans="1:23" x14ac:dyDescent="0.25">
      <c r="A181">
        <v>180</v>
      </c>
      <c r="B181">
        <v>180</v>
      </c>
      <c r="C181">
        <v>0</v>
      </c>
      <c r="D181" t="s">
        <v>797</v>
      </c>
      <c r="S181" s="3">
        <f t="shared" si="7"/>
        <v>0</v>
      </c>
      <c r="T181" s="3">
        <f>IF(A181&gt;0,IFERROR(VLOOKUP(C181,AthleteTable[],1,FALSE),0),0)</f>
        <v>0</v>
      </c>
      <c r="U181" s="3">
        <f t="shared" si="8"/>
        <v>0</v>
      </c>
      <c r="V181" s="11">
        <f>IF(A181&gt;0,IF(T181&lt;&gt;0,IF(OR(codex515[[#This Row],[1]]&gt;W180,W180="1"),(V180+1+codex515[[#This Row],[T]]),V180+codex515[[#This Row],[T]]),V180+codex515[[#This Row],[T]]),0)</f>
        <v>0</v>
      </c>
      <c r="W181" s="3">
        <f t="shared" si="9"/>
        <v>134</v>
      </c>
    </row>
    <row r="182" spans="1:23" x14ac:dyDescent="0.25">
      <c r="A182">
        <v>181</v>
      </c>
      <c r="B182">
        <v>181</v>
      </c>
      <c r="C182">
        <v>0</v>
      </c>
      <c r="D182" t="s">
        <v>797</v>
      </c>
      <c r="S182" s="3">
        <f t="shared" si="7"/>
        <v>0</v>
      </c>
      <c r="T182" s="3">
        <f>IF(A182&gt;0,IFERROR(VLOOKUP(C182,AthleteTable[],1,FALSE),0),0)</f>
        <v>0</v>
      </c>
      <c r="U182" s="3">
        <f t="shared" si="8"/>
        <v>0</v>
      </c>
      <c r="V182" s="11">
        <f>IF(A182&gt;0,IF(T182&lt;&gt;0,IF(OR(codex515[[#This Row],[1]]&gt;W181,W181="1"),(V181+1+codex515[[#This Row],[T]]),V181+codex515[[#This Row],[T]]),V181+codex515[[#This Row],[T]]),0)</f>
        <v>0</v>
      </c>
      <c r="W182" s="3">
        <f t="shared" si="9"/>
        <v>135</v>
      </c>
    </row>
    <row r="183" spans="1:23" x14ac:dyDescent="0.25">
      <c r="A183">
        <v>182</v>
      </c>
      <c r="B183">
        <v>182</v>
      </c>
      <c r="C183">
        <v>0</v>
      </c>
      <c r="D183" t="s">
        <v>797</v>
      </c>
      <c r="S183" s="3">
        <f t="shared" si="7"/>
        <v>0</v>
      </c>
      <c r="T183" s="3">
        <f>IF(A183&gt;0,IFERROR(VLOOKUP(C183,AthleteTable[],1,FALSE),0),0)</f>
        <v>0</v>
      </c>
      <c r="U183" s="3">
        <f t="shared" si="8"/>
        <v>0</v>
      </c>
      <c r="V183" s="11">
        <f>IF(A183&gt;0,IF(T183&lt;&gt;0,IF(OR(codex515[[#This Row],[1]]&gt;W182,W182="1"),(V182+1+codex515[[#This Row],[T]]),V182+codex515[[#This Row],[T]]),V182+codex515[[#This Row],[T]]),0)</f>
        <v>0</v>
      </c>
      <c r="W183" s="3">
        <f t="shared" si="9"/>
        <v>136</v>
      </c>
    </row>
    <row r="184" spans="1:23" x14ac:dyDescent="0.25">
      <c r="A184">
        <v>183</v>
      </c>
      <c r="B184">
        <v>183</v>
      </c>
      <c r="C184">
        <v>0</v>
      </c>
      <c r="D184" t="s">
        <v>797</v>
      </c>
      <c r="S184" s="3">
        <f t="shared" si="7"/>
        <v>0</v>
      </c>
      <c r="T184" s="3">
        <f>IF(A184&gt;0,IFERROR(VLOOKUP(C184,AthleteTable[],1,FALSE),0),0)</f>
        <v>0</v>
      </c>
      <c r="U184" s="3">
        <f t="shared" si="8"/>
        <v>0</v>
      </c>
      <c r="V184" s="11">
        <f>IF(A184&gt;0,IF(T184&lt;&gt;0,IF(OR(codex515[[#This Row],[1]]&gt;W183,W183="1"),(V183+1+codex515[[#This Row],[T]]),V183+codex515[[#This Row],[T]]),V183+codex515[[#This Row],[T]]),0)</f>
        <v>0</v>
      </c>
      <c r="W184" s="3">
        <f t="shared" si="9"/>
        <v>137</v>
      </c>
    </row>
    <row r="185" spans="1:23" x14ac:dyDescent="0.25">
      <c r="A185">
        <v>184</v>
      </c>
      <c r="B185">
        <v>184</v>
      </c>
      <c r="C185">
        <v>0</v>
      </c>
      <c r="D185" t="s">
        <v>797</v>
      </c>
      <c r="S185" s="3">
        <f t="shared" si="7"/>
        <v>0</v>
      </c>
      <c r="T185" s="3">
        <f>IF(A185&gt;0,IFERROR(VLOOKUP(C185,AthleteTable[],1,FALSE),0),0)</f>
        <v>0</v>
      </c>
      <c r="U185" s="3">
        <f t="shared" si="8"/>
        <v>0</v>
      </c>
      <c r="V185" s="11">
        <f>IF(A185&gt;0,IF(T185&lt;&gt;0,IF(OR(codex515[[#This Row],[1]]&gt;W184,W184="1"),(V184+1+codex515[[#This Row],[T]]),V184+codex515[[#This Row],[T]]),V184+codex515[[#This Row],[T]]),0)</f>
        <v>0</v>
      </c>
      <c r="W185" s="3">
        <f t="shared" si="9"/>
        <v>138</v>
      </c>
    </row>
    <row r="186" spans="1:23" x14ac:dyDescent="0.25">
      <c r="A186">
        <v>185</v>
      </c>
      <c r="B186">
        <v>185</v>
      </c>
      <c r="C186">
        <v>0</v>
      </c>
      <c r="D186" t="s">
        <v>797</v>
      </c>
      <c r="S186" s="3">
        <f t="shared" si="7"/>
        <v>0</v>
      </c>
      <c r="T186" s="3">
        <f>IF(A186&gt;0,IFERROR(VLOOKUP(C186,AthleteTable[],1,FALSE),0),0)</f>
        <v>0</v>
      </c>
      <c r="U186" s="3">
        <f t="shared" si="8"/>
        <v>0</v>
      </c>
      <c r="V186" s="11">
        <f>IF(A186&gt;0,IF(T186&lt;&gt;0,IF(OR(codex515[[#This Row],[1]]&gt;W185,W185="1"),(V185+1+codex515[[#This Row],[T]]),V185+codex515[[#This Row],[T]]),V185+codex515[[#This Row],[T]]),0)</f>
        <v>0</v>
      </c>
      <c r="W186" s="3">
        <f t="shared" si="9"/>
        <v>139</v>
      </c>
    </row>
    <row r="187" spans="1:23" x14ac:dyDescent="0.25">
      <c r="A187">
        <v>186</v>
      </c>
      <c r="B187">
        <v>186</v>
      </c>
      <c r="C187">
        <v>0</v>
      </c>
      <c r="D187" t="s">
        <v>797</v>
      </c>
      <c r="S187" s="3">
        <f t="shared" si="7"/>
        <v>0</v>
      </c>
      <c r="T187" s="3">
        <f>IF(A187&gt;0,IFERROR(VLOOKUP(C187,AthleteTable[],1,FALSE),0),0)</f>
        <v>0</v>
      </c>
      <c r="U187" s="3">
        <f t="shared" si="8"/>
        <v>0</v>
      </c>
      <c r="V187" s="11">
        <f>IF(A187&gt;0,IF(T187&lt;&gt;0,IF(OR(codex515[[#This Row],[1]]&gt;W186,W186="1"),(V186+1+codex515[[#This Row],[T]]),V186+codex515[[#This Row],[T]]),V186+codex515[[#This Row],[T]]),0)</f>
        <v>0</v>
      </c>
      <c r="W187" s="3">
        <f t="shared" si="9"/>
        <v>140</v>
      </c>
    </row>
    <row r="188" spans="1:23" x14ac:dyDescent="0.25">
      <c r="A188">
        <v>187</v>
      </c>
      <c r="B188">
        <v>187</v>
      </c>
      <c r="C188">
        <v>0</v>
      </c>
      <c r="D188" t="s">
        <v>797</v>
      </c>
      <c r="S188" s="3">
        <f t="shared" si="7"/>
        <v>0</v>
      </c>
      <c r="T188" s="3">
        <f>IF(A188&gt;0,IFERROR(VLOOKUP(C188,AthleteTable[],1,FALSE),0),0)</f>
        <v>0</v>
      </c>
      <c r="U188" s="3">
        <f t="shared" si="8"/>
        <v>0</v>
      </c>
      <c r="V188" s="11">
        <f>IF(A188&gt;0,IF(T188&lt;&gt;0,IF(OR(codex515[[#This Row],[1]]&gt;W187,W187="1"),(V187+1+codex515[[#This Row],[T]]),V187+codex515[[#This Row],[T]]),V187+codex515[[#This Row],[T]]),0)</f>
        <v>0</v>
      </c>
      <c r="W188" s="3">
        <f t="shared" si="9"/>
        <v>141</v>
      </c>
    </row>
    <row r="189" spans="1:23" x14ac:dyDescent="0.25">
      <c r="A189">
        <v>188</v>
      </c>
      <c r="B189">
        <v>188</v>
      </c>
      <c r="C189">
        <v>0</v>
      </c>
      <c r="D189" t="s">
        <v>797</v>
      </c>
      <c r="S189" s="3">
        <f t="shared" si="7"/>
        <v>0</v>
      </c>
      <c r="T189" s="3">
        <f>IF(A189&gt;0,IFERROR(VLOOKUP(C189,AthleteTable[],1,FALSE),0),0)</f>
        <v>0</v>
      </c>
      <c r="U189" s="3">
        <f t="shared" si="8"/>
        <v>0</v>
      </c>
      <c r="V189" s="11">
        <f>IF(A189&gt;0,IF(T189&lt;&gt;0,IF(OR(codex515[[#This Row],[1]]&gt;W188,W188="1"),(V188+1+codex515[[#This Row],[T]]),V188+codex515[[#This Row],[T]]),V188+codex515[[#This Row],[T]]),0)</f>
        <v>0</v>
      </c>
      <c r="W189" s="3">
        <f t="shared" si="9"/>
        <v>142</v>
      </c>
    </row>
    <row r="190" spans="1:23" x14ac:dyDescent="0.25">
      <c r="A190">
        <v>189</v>
      </c>
      <c r="B190">
        <v>189</v>
      </c>
      <c r="C190">
        <v>0</v>
      </c>
      <c r="D190" t="s">
        <v>797</v>
      </c>
      <c r="S190" s="3">
        <f t="shared" si="7"/>
        <v>0</v>
      </c>
      <c r="T190" s="3">
        <f>IF(A190&gt;0,IFERROR(VLOOKUP(C190,AthleteTable[],1,FALSE),0),0)</f>
        <v>0</v>
      </c>
      <c r="U190" s="3">
        <f t="shared" si="8"/>
        <v>0</v>
      </c>
      <c r="V190" s="11">
        <f>IF(A190&gt;0,IF(T190&lt;&gt;0,IF(OR(codex515[[#This Row],[1]]&gt;W189,W189="1"),(V189+1+codex515[[#This Row],[T]]),V189+codex515[[#This Row],[T]]),V189+codex515[[#This Row],[T]]),0)</f>
        <v>0</v>
      </c>
      <c r="W190" s="3">
        <f t="shared" si="9"/>
        <v>143</v>
      </c>
    </row>
    <row r="191" spans="1:23" x14ac:dyDescent="0.25">
      <c r="A191">
        <v>190</v>
      </c>
      <c r="B191">
        <v>190</v>
      </c>
      <c r="C191">
        <v>0</v>
      </c>
      <c r="D191" t="s">
        <v>797</v>
      </c>
      <c r="S191" s="3">
        <f t="shared" si="7"/>
        <v>0</v>
      </c>
      <c r="T191" s="3">
        <f>IF(A191&gt;0,IFERROR(VLOOKUP(C191,AthleteTable[],1,FALSE),0),0)</f>
        <v>0</v>
      </c>
      <c r="U191" s="3">
        <f t="shared" si="8"/>
        <v>0</v>
      </c>
      <c r="V191" s="11">
        <f>IF(A191&gt;0,IF(T191&lt;&gt;0,IF(OR(codex515[[#This Row],[1]]&gt;W190,W190="1"),(V190+1+codex515[[#This Row],[T]]),V190+codex515[[#This Row],[T]]),V190+codex515[[#This Row],[T]]),0)</f>
        <v>0</v>
      </c>
      <c r="W191" s="3">
        <f t="shared" si="9"/>
        <v>144</v>
      </c>
    </row>
    <row r="192" spans="1:23" x14ac:dyDescent="0.25">
      <c r="A192">
        <v>191</v>
      </c>
      <c r="B192">
        <v>191</v>
      </c>
      <c r="C192">
        <v>0</v>
      </c>
      <c r="D192" t="s">
        <v>797</v>
      </c>
      <c r="S192" s="3">
        <f t="shared" si="7"/>
        <v>0</v>
      </c>
      <c r="T192" s="3">
        <f>IF(A192&gt;0,IFERROR(VLOOKUP(C192,AthleteTable[],1,FALSE),0),0)</f>
        <v>0</v>
      </c>
      <c r="U192" s="3">
        <f t="shared" si="8"/>
        <v>0</v>
      </c>
      <c r="V192" s="11">
        <f>IF(A192&gt;0,IF(T192&lt;&gt;0,IF(OR(codex515[[#This Row],[1]]&gt;W191,W191="1"),(V191+1+codex515[[#This Row],[T]]),V191+codex515[[#This Row],[T]]),V191+codex515[[#This Row],[T]]),0)</f>
        <v>0</v>
      </c>
      <c r="W192" s="3">
        <f t="shared" si="9"/>
        <v>145</v>
      </c>
    </row>
    <row r="193" spans="1:23" x14ac:dyDescent="0.25">
      <c r="A193">
        <v>192</v>
      </c>
      <c r="B193">
        <v>192</v>
      </c>
      <c r="C193">
        <v>0</v>
      </c>
      <c r="D193" t="s">
        <v>797</v>
      </c>
      <c r="S193" s="3">
        <f t="shared" si="7"/>
        <v>0</v>
      </c>
      <c r="T193" s="3">
        <f>IF(A193&gt;0,IFERROR(VLOOKUP(C193,AthleteTable[],1,FALSE),0),0)</f>
        <v>0</v>
      </c>
      <c r="U193" s="3">
        <f t="shared" si="8"/>
        <v>0</v>
      </c>
      <c r="V193" s="11">
        <f>IF(A193&gt;0,IF(T193&lt;&gt;0,IF(OR(codex515[[#This Row],[1]]&gt;W192,W192="1"),(V192+1+codex515[[#This Row],[T]]),V192+codex515[[#This Row],[T]]),V192+codex515[[#This Row],[T]]),0)</f>
        <v>0</v>
      </c>
      <c r="W193" s="3">
        <f t="shared" si="9"/>
        <v>146</v>
      </c>
    </row>
    <row r="194" spans="1:23" x14ac:dyDescent="0.25">
      <c r="A194">
        <v>193</v>
      </c>
      <c r="B194">
        <v>193</v>
      </c>
      <c r="C194">
        <v>0</v>
      </c>
      <c r="D194" t="s">
        <v>797</v>
      </c>
      <c r="S194" s="3">
        <f t="shared" si="7"/>
        <v>0</v>
      </c>
      <c r="T194" s="3">
        <f>IF(A194&gt;0,IFERROR(VLOOKUP(C194,AthleteTable[],1,FALSE),0),0)</f>
        <v>0</v>
      </c>
      <c r="U194" s="3">
        <f t="shared" si="8"/>
        <v>0</v>
      </c>
      <c r="V194" s="11">
        <f>IF(A194&gt;0,IF(T194&lt;&gt;0,IF(OR(codex515[[#This Row],[1]]&gt;W193,W193="1"),(V193+1+codex515[[#This Row],[T]]),V193+codex515[[#This Row],[T]]),V193+codex515[[#This Row],[T]]),0)</f>
        <v>0</v>
      </c>
      <c r="W194" s="3">
        <f t="shared" si="9"/>
        <v>147</v>
      </c>
    </row>
    <row r="195" spans="1:23" x14ac:dyDescent="0.25">
      <c r="A195">
        <v>194</v>
      </c>
      <c r="B195">
        <v>194</v>
      </c>
      <c r="C195">
        <v>0</v>
      </c>
      <c r="D195" t="s">
        <v>797</v>
      </c>
      <c r="S195" s="3">
        <f t="shared" ref="S195:S222" si="10">C195</f>
        <v>0</v>
      </c>
      <c r="T195" s="3">
        <f>IF(A195&gt;0,IFERROR(VLOOKUP(C195,AthleteTable[],1,FALSE),0),0)</f>
        <v>0</v>
      </c>
      <c r="U195" s="3">
        <f t="shared" si="8"/>
        <v>0</v>
      </c>
      <c r="V195" s="11">
        <f>IF(A195&gt;0,IF(T195&lt;&gt;0,IF(OR(codex515[[#This Row],[1]]&gt;W194,W194="1"),(V194+1+codex515[[#This Row],[T]]),V194+codex515[[#This Row],[T]]),V194+codex515[[#This Row],[T]]),0)</f>
        <v>0</v>
      </c>
      <c r="W195" s="3">
        <f t="shared" si="9"/>
        <v>148</v>
      </c>
    </row>
    <row r="196" spans="1:23" x14ac:dyDescent="0.25">
      <c r="A196">
        <v>195</v>
      </c>
      <c r="B196">
        <v>195</v>
      </c>
      <c r="C196">
        <v>0</v>
      </c>
      <c r="D196" t="s">
        <v>797</v>
      </c>
      <c r="S196" s="3">
        <f t="shared" si="10"/>
        <v>0</v>
      </c>
      <c r="T196" s="3">
        <f>IF(A196&gt;0,IFERROR(VLOOKUP(C196,AthleteTable[],1,FALSE),0),0)</f>
        <v>0</v>
      </c>
      <c r="U196" s="3">
        <f t="shared" si="8"/>
        <v>0</v>
      </c>
      <c r="V196" s="11">
        <f>IF(A196&gt;0,IF(T196&lt;&gt;0,IF(OR(codex515[[#This Row],[1]]&gt;W195,W195="1"),(V195+1+codex515[[#This Row],[T]]),V195+codex515[[#This Row],[T]]),V195+codex515[[#This Row],[T]]),0)</f>
        <v>0</v>
      </c>
      <c r="W196" s="3">
        <f t="shared" si="9"/>
        <v>149</v>
      </c>
    </row>
    <row r="197" spans="1:23" x14ac:dyDescent="0.25">
      <c r="A197">
        <v>196</v>
      </c>
      <c r="B197">
        <v>196</v>
      </c>
      <c r="C197">
        <v>0</v>
      </c>
      <c r="D197" t="s">
        <v>797</v>
      </c>
      <c r="S197" s="3">
        <f t="shared" si="10"/>
        <v>0</v>
      </c>
      <c r="T197" s="3">
        <f>IF(A197&gt;0,IFERROR(VLOOKUP(C197,AthleteTable[],1,FALSE),0),0)</f>
        <v>0</v>
      </c>
      <c r="U197" s="3">
        <f t="shared" si="8"/>
        <v>0</v>
      </c>
      <c r="V197" s="11">
        <f>IF(A197&gt;0,IF(T197&lt;&gt;0,IF(OR(codex515[[#This Row],[1]]&gt;W196,W196="1"),(V196+1+codex515[[#This Row],[T]]),V196+codex515[[#This Row],[T]]),V196+codex515[[#This Row],[T]]),0)</f>
        <v>0</v>
      </c>
      <c r="W197" s="3">
        <f t="shared" si="9"/>
        <v>150</v>
      </c>
    </row>
    <row r="198" spans="1:23" x14ac:dyDescent="0.25">
      <c r="A198">
        <v>197</v>
      </c>
      <c r="B198">
        <v>197</v>
      </c>
      <c r="C198">
        <v>0</v>
      </c>
      <c r="D198" t="s">
        <v>797</v>
      </c>
      <c r="S198" s="3">
        <f t="shared" si="10"/>
        <v>0</v>
      </c>
      <c r="T198" s="3">
        <f>IF(A198&gt;0,IFERROR(VLOOKUP(C198,AthleteTable[],1,FALSE),0),0)</f>
        <v>0</v>
      </c>
      <c r="U198" s="3">
        <f t="shared" ref="U198:U222" si="11">IFERROR(IF(W198&gt;0,IF(W197=W196,IF(T197&gt;0,IF(T196&gt;0,1,0),0),0),0),0)</f>
        <v>0</v>
      </c>
      <c r="V198" s="11">
        <f>IF(A198&gt;0,IF(T198&lt;&gt;0,IF(OR(codex515[[#This Row],[1]]&gt;W197,W197="1"),(V197+1+codex515[[#This Row],[T]]),V197+codex515[[#This Row],[T]]),V197+codex515[[#This Row],[T]]),0)</f>
        <v>0</v>
      </c>
      <c r="W198" s="3">
        <f t="shared" si="9"/>
        <v>151</v>
      </c>
    </row>
    <row r="199" spans="1:23" x14ac:dyDescent="0.25">
      <c r="A199">
        <v>198</v>
      </c>
      <c r="B199">
        <v>198</v>
      </c>
      <c r="C199">
        <v>0</v>
      </c>
      <c r="D199" t="s">
        <v>797</v>
      </c>
      <c r="S199" s="3">
        <f t="shared" si="10"/>
        <v>0</v>
      </c>
      <c r="T199" s="3">
        <f>IF(A199&gt;0,IFERROR(VLOOKUP(C199,AthleteTable[],1,FALSE),0),0)</f>
        <v>0</v>
      </c>
      <c r="U199" s="3">
        <f t="shared" si="11"/>
        <v>0</v>
      </c>
      <c r="V199" s="11">
        <f>IF(A199&gt;0,IF(T199&lt;&gt;0,IF(OR(codex515[[#This Row],[1]]&gt;W198,W198="1"),(V198+1+codex515[[#This Row],[T]]),V198+codex515[[#This Row],[T]]),V198+codex515[[#This Row],[T]]),0)</f>
        <v>0</v>
      </c>
      <c r="W199" s="3">
        <f t="shared" si="9"/>
        <v>152</v>
      </c>
    </row>
    <row r="200" spans="1:23" x14ac:dyDescent="0.25">
      <c r="A200">
        <v>199</v>
      </c>
      <c r="B200">
        <v>199</v>
      </c>
      <c r="C200">
        <v>0</v>
      </c>
      <c r="D200" t="s">
        <v>797</v>
      </c>
      <c r="S200" s="3">
        <f t="shared" si="10"/>
        <v>0</v>
      </c>
      <c r="T200" s="3">
        <f>IF(A200&gt;0,IFERROR(VLOOKUP(C200,AthleteTable[],1,FALSE),0),0)</f>
        <v>0</v>
      </c>
      <c r="U200" s="3">
        <f t="shared" si="11"/>
        <v>0</v>
      </c>
      <c r="V200" s="11">
        <f>IF(A200&gt;0,IF(T200&lt;&gt;0,IF(OR(codex515[[#This Row],[1]]&gt;W199,W199="1"),(V199+1+codex515[[#This Row],[T]]),V199+codex515[[#This Row],[T]]),V199+codex515[[#This Row],[T]]),0)</f>
        <v>0</v>
      </c>
      <c r="W200" s="3">
        <f t="shared" si="9"/>
        <v>153</v>
      </c>
    </row>
    <row r="201" spans="1:23" x14ac:dyDescent="0.25">
      <c r="A201">
        <v>200</v>
      </c>
      <c r="B201">
        <v>200</v>
      </c>
      <c r="C201">
        <v>0</v>
      </c>
      <c r="D201" t="s">
        <v>797</v>
      </c>
      <c r="S201" s="3">
        <f t="shared" si="10"/>
        <v>0</v>
      </c>
      <c r="T201" s="3">
        <f>IF(A201&gt;0,IFERROR(VLOOKUP(C201,AthleteTable[],1,FALSE),0),0)</f>
        <v>0</v>
      </c>
      <c r="U201" s="3">
        <f t="shared" si="11"/>
        <v>0</v>
      </c>
      <c r="V201" s="11">
        <f>IF(A201&gt;0,IF(T201&lt;&gt;0,IF(OR(codex515[[#This Row],[1]]&gt;W200,W200="1"),(V200+1+codex515[[#This Row],[T]]),V200+codex515[[#This Row],[T]]),V200+codex515[[#This Row],[T]]),0)</f>
        <v>0</v>
      </c>
      <c r="W201" s="3">
        <f t="shared" ref="W201:W222" si="12">IF(A155&gt;0,A155,0)</f>
        <v>154</v>
      </c>
    </row>
    <row r="202" spans="1:23" x14ac:dyDescent="0.25">
      <c r="S202" s="3">
        <f t="shared" si="10"/>
        <v>0</v>
      </c>
      <c r="T202" s="3">
        <f>IF(A202&gt;0,IFERROR(VLOOKUP(C202,AthleteTable[],1,FALSE),0),0)</f>
        <v>0</v>
      </c>
      <c r="U202" s="3">
        <f t="shared" si="11"/>
        <v>0</v>
      </c>
      <c r="V202" s="11">
        <f>IF(A202&gt;0,IF(T202&lt;&gt;0,IF(OR(codex515[[#This Row],[1]]&gt;W201,W201="1"),(V201+1+codex515[[#This Row],[T]]),V201+codex515[[#This Row],[T]]),V201+codex515[[#This Row],[T]]),0)</f>
        <v>0</v>
      </c>
      <c r="W202" s="3">
        <f t="shared" si="12"/>
        <v>155</v>
      </c>
    </row>
    <row r="203" spans="1:23" x14ac:dyDescent="0.25">
      <c r="S203" s="3">
        <f t="shared" si="10"/>
        <v>0</v>
      </c>
      <c r="T203" s="3">
        <f>IF(A203&gt;0,IFERROR(VLOOKUP(C203,AthleteTable[],1,FALSE),0),0)</f>
        <v>0</v>
      </c>
      <c r="U203" s="3">
        <f t="shared" si="11"/>
        <v>0</v>
      </c>
      <c r="V203" s="11">
        <f>IF(A203&gt;0,IF(T203&lt;&gt;0,IF(OR(codex515[[#This Row],[1]]&gt;W202,W202="1"),(V202+1+codex515[[#This Row],[T]]),V202+codex515[[#This Row],[T]]),V202+codex515[[#This Row],[T]]),0)</f>
        <v>0</v>
      </c>
      <c r="W203" s="3">
        <f t="shared" si="12"/>
        <v>156</v>
      </c>
    </row>
    <row r="204" spans="1:23" x14ac:dyDescent="0.25">
      <c r="S204" s="3">
        <f t="shared" si="10"/>
        <v>0</v>
      </c>
      <c r="T204" s="3">
        <f>IF(A204&gt;0,IFERROR(VLOOKUP(C204,AthleteTable[],1,FALSE),0),0)</f>
        <v>0</v>
      </c>
      <c r="U204" s="3">
        <f t="shared" si="11"/>
        <v>0</v>
      </c>
      <c r="V204" s="11">
        <f>IF(A204&gt;0,IF(T204&lt;&gt;0,IF(OR(codex515[[#This Row],[1]]&gt;W203,W203="1"),(V203+1+codex515[[#This Row],[T]]),V203+codex515[[#This Row],[T]]),V203+codex515[[#This Row],[T]]),0)</f>
        <v>0</v>
      </c>
      <c r="W204" s="3">
        <f t="shared" si="12"/>
        <v>157</v>
      </c>
    </row>
    <row r="205" spans="1:23" x14ac:dyDescent="0.25">
      <c r="S205" s="3">
        <f t="shared" si="10"/>
        <v>0</v>
      </c>
      <c r="T205" s="3">
        <f>IF(A205&gt;0,IFERROR(VLOOKUP(C205,AthleteTable[],1,FALSE),0),0)</f>
        <v>0</v>
      </c>
      <c r="U205" s="3">
        <f t="shared" si="11"/>
        <v>0</v>
      </c>
      <c r="V205" s="11">
        <f>IF(A205&gt;0,IF(T205&lt;&gt;0,IF(OR(codex515[[#This Row],[1]]&gt;W204,W204="1"),(V204+1+codex515[[#This Row],[T]]),V204+codex515[[#This Row],[T]]),V204+codex515[[#This Row],[T]]),0)</f>
        <v>0</v>
      </c>
      <c r="W205" s="3">
        <f t="shared" si="12"/>
        <v>158</v>
      </c>
    </row>
    <row r="206" spans="1:23" x14ac:dyDescent="0.25">
      <c r="S206" s="3">
        <f t="shared" si="10"/>
        <v>0</v>
      </c>
      <c r="T206" s="3">
        <f>IF(A206&gt;0,IFERROR(VLOOKUP(C206,AthleteTable[],1,FALSE),0),0)</f>
        <v>0</v>
      </c>
      <c r="U206" s="3">
        <f t="shared" si="11"/>
        <v>0</v>
      </c>
      <c r="V206" s="11">
        <f>IF(A206&gt;0,IF(T206&lt;&gt;0,IF(OR(codex515[[#This Row],[1]]&gt;W205,W205="1"),(V205+1+codex515[[#This Row],[T]]),V205+codex515[[#This Row],[T]]),V205+codex515[[#This Row],[T]]),0)</f>
        <v>0</v>
      </c>
      <c r="W206" s="3">
        <f t="shared" si="12"/>
        <v>159</v>
      </c>
    </row>
    <row r="207" spans="1:23" x14ac:dyDescent="0.25">
      <c r="S207" s="3">
        <f t="shared" si="10"/>
        <v>0</v>
      </c>
      <c r="T207" s="3">
        <f>IF(A207&gt;0,IFERROR(VLOOKUP(C207,AthleteTable[],1,FALSE),0),0)</f>
        <v>0</v>
      </c>
      <c r="U207" s="3">
        <f t="shared" si="11"/>
        <v>0</v>
      </c>
      <c r="V207" s="11">
        <f>IF(A207&gt;0,IF(T207&lt;&gt;0,IF(OR(codex515[[#This Row],[1]]&gt;W206,W206="1"),(V206+1+codex515[[#This Row],[T]]),V206+codex515[[#This Row],[T]]),V206+codex515[[#This Row],[T]]),0)</f>
        <v>0</v>
      </c>
      <c r="W207" s="3">
        <f t="shared" si="12"/>
        <v>160</v>
      </c>
    </row>
    <row r="208" spans="1:23" x14ac:dyDescent="0.25">
      <c r="S208" s="3">
        <f t="shared" si="10"/>
        <v>0</v>
      </c>
      <c r="T208" s="3">
        <f>IF(A208&gt;0,IFERROR(VLOOKUP(C208,AthleteTable[],1,FALSE),0),0)</f>
        <v>0</v>
      </c>
      <c r="U208" s="3">
        <f t="shared" si="11"/>
        <v>0</v>
      </c>
      <c r="V208" s="11">
        <f>IF(A208&gt;0,IF(T208&lt;&gt;0,IF(OR(codex515[[#This Row],[1]]&gt;W207,W207="1"),(V207+1+codex515[[#This Row],[T]]),V207+codex515[[#This Row],[T]]),V207+codex515[[#This Row],[T]]),0)</f>
        <v>0</v>
      </c>
      <c r="W208" s="3">
        <f t="shared" si="12"/>
        <v>161</v>
      </c>
    </row>
    <row r="209" spans="19:23" x14ac:dyDescent="0.25">
      <c r="S209" s="3">
        <f t="shared" si="10"/>
        <v>0</v>
      </c>
      <c r="T209" s="3">
        <f>IF(A209&gt;0,IFERROR(VLOOKUP(C209,AthleteTable[],1,FALSE),0),0)</f>
        <v>0</v>
      </c>
      <c r="U209" s="3">
        <f t="shared" si="11"/>
        <v>0</v>
      </c>
      <c r="V209" s="11">
        <f>IF(A209&gt;0,IF(T209&lt;&gt;0,IF(OR(codex515[[#This Row],[1]]&gt;W208,W208="1"),(V208+1+codex515[[#This Row],[T]]),V208+codex515[[#This Row],[T]]),V208+codex515[[#This Row],[T]]),0)</f>
        <v>0</v>
      </c>
      <c r="W209" s="3">
        <f t="shared" si="12"/>
        <v>162</v>
      </c>
    </row>
    <row r="210" spans="19:23" x14ac:dyDescent="0.25">
      <c r="S210" s="3">
        <f t="shared" si="10"/>
        <v>0</v>
      </c>
      <c r="T210" s="3">
        <f>IF(A210&gt;0,IFERROR(VLOOKUP(C210,AthleteTable[],1,FALSE),0),0)</f>
        <v>0</v>
      </c>
      <c r="U210" s="3">
        <f t="shared" si="11"/>
        <v>0</v>
      </c>
      <c r="V210" s="11">
        <f>IF(A210&gt;0,IF(T210&lt;&gt;0,IF(OR(codex515[[#This Row],[1]]&gt;W209,W209="1"),(V209+1+codex515[[#This Row],[T]]),V209+codex515[[#This Row],[T]]),V209+codex515[[#This Row],[T]]),0)</f>
        <v>0</v>
      </c>
      <c r="W210" s="3">
        <f t="shared" si="12"/>
        <v>163</v>
      </c>
    </row>
    <row r="211" spans="19:23" x14ac:dyDescent="0.25">
      <c r="S211" s="3">
        <f t="shared" si="10"/>
        <v>0</v>
      </c>
      <c r="T211" s="3">
        <f>IF(A211&gt;0,IFERROR(VLOOKUP(C211,AthleteTable[],1,FALSE),0),0)</f>
        <v>0</v>
      </c>
      <c r="U211" s="3">
        <f t="shared" si="11"/>
        <v>0</v>
      </c>
      <c r="V211" s="11">
        <f>IF(A211&gt;0,IF(T211&lt;&gt;0,IF(OR(codex515[[#This Row],[1]]&gt;W210,W210="1"),(V210+1+codex515[[#This Row],[T]]),V210+codex515[[#This Row],[T]]),V210+codex515[[#This Row],[T]]),0)</f>
        <v>0</v>
      </c>
      <c r="W211" s="3">
        <f t="shared" si="12"/>
        <v>164</v>
      </c>
    </row>
    <row r="212" spans="19:23" x14ac:dyDescent="0.25">
      <c r="S212" s="3">
        <f t="shared" si="10"/>
        <v>0</v>
      </c>
      <c r="T212" s="3">
        <f>IF(A212&gt;0,IFERROR(VLOOKUP(C212,AthleteTable[],1,FALSE),0),0)</f>
        <v>0</v>
      </c>
      <c r="U212" s="3">
        <f t="shared" si="11"/>
        <v>0</v>
      </c>
      <c r="V212" s="11">
        <f>IF(A212&gt;0,IF(T212&lt;&gt;0,IF(OR(codex515[[#This Row],[1]]&gt;W211,W211="1"),(V211+1+codex515[[#This Row],[T]]),V211+codex515[[#This Row],[T]]),V211+codex515[[#This Row],[T]]),0)</f>
        <v>0</v>
      </c>
      <c r="W212" s="3">
        <f t="shared" si="12"/>
        <v>165</v>
      </c>
    </row>
    <row r="213" spans="19:23" x14ac:dyDescent="0.25">
      <c r="S213" s="3">
        <f t="shared" si="10"/>
        <v>0</v>
      </c>
      <c r="T213" s="3">
        <f>IF(A213&gt;0,IFERROR(VLOOKUP(C213,AthleteTable[],1,FALSE),0),0)</f>
        <v>0</v>
      </c>
      <c r="U213" s="3">
        <f t="shared" si="11"/>
        <v>0</v>
      </c>
      <c r="V213" s="11">
        <f>IF(A213&gt;0,IF(T213&lt;&gt;0,IF(OR(codex515[[#This Row],[1]]&gt;W212,W212="1"),(V212+1+codex515[[#This Row],[T]]),V212+codex515[[#This Row],[T]]),V212+codex515[[#This Row],[T]]),0)</f>
        <v>0</v>
      </c>
      <c r="W213" s="3">
        <f t="shared" si="12"/>
        <v>166</v>
      </c>
    </row>
    <row r="214" spans="19:23" x14ac:dyDescent="0.25">
      <c r="S214" s="3">
        <f t="shared" si="10"/>
        <v>0</v>
      </c>
      <c r="T214" s="3">
        <f>IF(A214&gt;0,IFERROR(VLOOKUP(C214,AthleteTable[],1,FALSE),0),0)</f>
        <v>0</v>
      </c>
      <c r="U214" s="3">
        <f t="shared" si="11"/>
        <v>0</v>
      </c>
      <c r="V214" s="11">
        <f>IF(A214&gt;0,IF(T214&lt;&gt;0,IF(OR(codex515[[#This Row],[1]]&gt;W213,W213="1"),(V213+1+codex515[[#This Row],[T]]),V213+codex515[[#This Row],[T]]),V213+codex515[[#This Row],[T]]),0)</f>
        <v>0</v>
      </c>
      <c r="W214" s="3">
        <f t="shared" si="12"/>
        <v>167</v>
      </c>
    </row>
    <row r="215" spans="19:23" x14ac:dyDescent="0.25">
      <c r="S215" s="3">
        <f t="shared" si="10"/>
        <v>0</v>
      </c>
      <c r="T215" s="3">
        <f>IF(A215&gt;0,IFERROR(VLOOKUP(C215,AthleteTable[],1,FALSE),0),0)</f>
        <v>0</v>
      </c>
      <c r="U215" s="3">
        <f t="shared" si="11"/>
        <v>0</v>
      </c>
      <c r="V215" s="11">
        <f>IF(A215&gt;0,IF(T215&lt;&gt;0,IF(OR(codex515[[#This Row],[1]]&gt;W214,W214="1"),(V214+1+codex515[[#This Row],[T]]),V214+codex515[[#This Row],[T]]),V214+codex515[[#This Row],[T]]),0)</f>
        <v>0</v>
      </c>
      <c r="W215" s="3">
        <f t="shared" si="12"/>
        <v>168</v>
      </c>
    </row>
    <row r="216" spans="19:23" x14ac:dyDescent="0.25">
      <c r="S216" s="3">
        <f t="shared" si="10"/>
        <v>0</v>
      </c>
      <c r="T216" s="3">
        <f>IF(A216&gt;0,IFERROR(VLOOKUP(C216,AthleteTable[],1,FALSE),0),0)</f>
        <v>0</v>
      </c>
      <c r="U216" s="3">
        <f t="shared" si="11"/>
        <v>0</v>
      </c>
      <c r="V216" s="11">
        <f>IF(A216&gt;0,IF(T216&lt;&gt;0,IF(OR(codex515[[#This Row],[1]]&gt;W215,W215="1"),(V215+1+codex515[[#This Row],[T]]),V215+codex515[[#This Row],[T]]),V215+codex515[[#This Row],[T]]),0)</f>
        <v>0</v>
      </c>
      <c r="W216" s="3">
        <f t="shared" si="12"/>
        <v>169</v>
      </c>
    </row>
    <row r="217" spans="19:23" x14ac:dyDescent="0.25">
      <c r="S217" s="3">
        <f t="shared" si="10"/>
        <v>0</v>
      </c>
      <c r="T217" s="3">
        <f>IF(A217&gt;0,IFERROR(VLOOKUP(C217,AthleteTable[],1,FALSE),0),0)</f>
        <v>0</v>
      </c>
      <c r="U217" s="3">
        <f t="shared" si="11"/>
        <v>0</v>
      </c>
      <c r="V217" s="11">
        <f>IF(A217&gt;0,IF(T217&lt;&gt;0,IF(OR(codex515[[#This Row],[1]]&gt;W216,W216="1"),(V216+1+codex515[[#This Row],[T]]),V216+codex515[[#This Row],[T]]),V216+codex515[[#This Row],[T]]),0)</f>
        <v>0</v>
      </c>
      <c r="W217" s="3">
        <f t="shared" si="12"/>
        <v>170</v>
      </c>
    </row>
    <row r="218" spans="19:23" x14ac:dyDescent="0.25">
      <c r="S218" s="3">
        <f t="shared" si="10"/>
        <v>0</v>
      </c>
      <c r="T218" s="3">
        <f>IF(A218&gt;0,IFERROR(VLOOKUP(C218,AthleteTable[],1,FALSE),0),0)</f>
        <v>0</v>
      </c>
      <c r="U218" s="3">
        <f t="shared" si="11"/>
        <v>0</v>
      </c>
      <c r="V218" s="11">
        <f>IF(A218&gt;0,IF(T218&lt;&gt;0,IF(OR(codex515[[#This Row],[1]]&gt;W217,W217="1"),(V217+1+codex515[[#This Row],[T]]),V217+codex515[[#This Row],[T]]),V217+codex515[[#This Row],[T]]),0)</f>
        <v>0</v>
      </c>
      <c r="W218" s="3">
        <f t="shared" si="12"/>
        <v>171</v>
      </c>
    </row>
    <row r="219" spans="19:23" x14ac:dyDescent="0.25">
      <c r="S219" s="3">
        <f t="shared" si="10"/>
        <v>0</v>
      </c>
      <c r="T219" s="3">
        <f>IF(A219&gt;0,IFERROR(VLOOKUP(C219,AthleteTable[],1,FALSE),0),0)</f>
        <v>0</v>
      </c>
      <c r="U219" s="3">
        <f t="shared" si="11"/>
        <v>0</v>
      </c>
      <c r="V219" s="11">
        <f>IF(A219&gt;0,IF(T219&lt;&gt;0,IF(OR(codex515[[#This Row],[1]]&gt;W218,W218="1"),(V218+1+codex515[[#This Row],[T]]),V218+codex515[[#This Row],[T]]),V218+codex515[[#This Row],[T]]),0)</f>
        <v>0</v>
      </c>
      <c r="W219" s="3">
        <f t="shared" si="12"/>
        <v>172</v>
      </c>
    </row>
    <row r="220" spans="19:23" x14ac:dyDescent="0.25">
      <c r="S220" s="3">
        <f t="shared" si="10"/>
        <v>0</v>
      </c>
      <c r="T220" s="3">
        <f>IF(A220&gt;0,IFERROR(VLOOKUP(C220,AthleteTable[],1,FALSE),0),0)</f>
        <v>0</v>
      </c>
      <c r="U220" s="3">
        <f t="shared" si="11"/>
        <v>0</v>
      </c>
      <c r="V220" s="11">
        <f>IF(A220&gt;0,IF(T220&lt;&gt;0,IF(OR(codex515[[#This Row],[1]]&gt;W219,W219="1"),(V219+1+codex515[[#This Row],[T]]),V219+codex515[[#This Row],[T]]),V219+codex515[[#This Row],[T]]),0)</f>
        <v>0</v>
      </c>
      <c r="W220" s="3">
        <f t="shared" si="12"/>
        <v>173</v>
      </c>
    </row>
    <row r="221" spans="19:23" x14ac:dyDescent="0.25">
      <c r="S221" s="3">
        <f t="shared" si="10"/>
        <v>0</v>
      </c>
      <c r="T221" s="3">
        <f>IF(A221&gt;0,IFERROR(VLOOKUP(C221,AthleteTable[],1,FALSE),0),0)</f>
        <v>0</v>
      </c>
      <c r="U221" s="3">
        <f t="shared" si="11"/>
        <v>0</v>
      </c>
      <c r="V221" s="11">
        <f>IF(A221&gt;0,IF(T221&lt;&gt;0,IF(OR(codex515[[#This Row],[1]]&gt;W220,W220="1"),(V220+1+codex515[[#This Row],[T]]),V220+codex515[[#This Row],[T]]),V220+codex515[[#This Row],[T]]),0)</f>
        <v>0</v>
      </c>
      <c r="W221" s="3">
        <f t="shared" si="12"/>
        <v>174</v>
      </c>
    </row>
    <row r="222" spans="19:23" x14ac:dyDescent="0.25">
      <c r="S222" s="3">
        <f t="shared" si="10"/>
        <v>0</v>
      </c>
      <c r="T222" s="3">
        <f>IF(A222&gt;0,IFERROR(VLOOKUP(C222,AthleteTable[],1,FALSE),0),0)</f>
        <v>0</v>
      </c>
      <c r="U222" s="3">
        <f t="shared" si="11"/>
        <v>0</v>
      </c>
      <c r="V222" s="11">
        <f>IF(A222&gt;0,IF(T222&lt;&gt;0,IF(OR(codex515[[#This Row],[1]]&gt;W221,W221="1"),(V221+1+codex515[[#This Row],[T]]),V221+codex515[[#This Row],[T]]),V221+codex515[[#This Row],[T]]),0)</f>
        <v>0</v>
      </c>
      <c r="W222" s="3">
        <f t="shared" si="12"/>
        <v>175</v>
      </c>
    </row>
  </sheetData>
  <pageMargins left="0.7" right="0.7" top="0.75" bottom="0.75" header="0.3" footer="0.3"/>
  <tableParts count="1">
    <tablePart r:id="rId1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22"/>
  <sheetViews>
    <sheetView workbookViewId="0">
      <selection activeCell="V3" sqref="V3"/>
    </sheetView>
  </sheetViews>
  <sheetFormatPr defaultRowHeight="15" x14ac:dyDescent="0.25"/>
  <cols>
    <col min="1" max="1" width="5.28515625" bestFit="1" customWidth="1"/>
    <col min="2" max="2" width="4" bestFit="1" customWidth="1"/>
    <col min="3" max="3" width="8.5703125" bestFit="1" customWidth="1"/>
    <col min="4" max="4" width="9.5703125" bestFit="1" customWidth="1"/>
    <col min="5" max="5" width="4.85546875" bestFit="1" customWidth="1"/>
    <col min="6" max="6" width="7" bestFit="1" customWidth="1"/>
    <col min="7" max="7" width="5.85546875" bestFit="1" customWidth="1"/>
    <col min="8" max="8" width="10.28515625" bestFit="1" customWidth="1"/>
    <col min="9" max="9" width="9.5703125" bestFit="1" customWidth="1"/>
    <col min="19" max="19" width="11" style="3" customWidth="1"/>
    <col min="20" max="21" width="12.140625" style="3" customWidth="1"/>
    <col min="22" max="22" width="12.140625" style="11" customWidth="1"/>
    <col min="23" max="23" width="15" style="3" customWidth="1"/>
  </cols>
  <sheetData>
    <row r="1" spans="1:23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10</v>
      </c>
      <c r="S1" s="3" t="s">
        <v>1006</v>
      </c>
      <c r="T1" s="3" t="s">
        <v>1007</v>
      </c>
      <c r="U1" s="3" t="s">
        <v>1011</v>
      </c>
      <c r="V1" s="11" t="s">
        <v>1008</v>
      </c>
      <c r="W1" s="11" t="s">
        <v>1009</v>
      </c>
    </row>
    <row r="2" spans="1:23" x14ac:dyDescent="0.25">
      <c r="A2">
        <v>1</v>
      </c>
      <c r="B2">
        <v>1</v>
      </c>
      <c r="C2">
        <v>0</v>
      </c>
      <c r="D2" t="s">
        <v>797</v>
      </c>
      <c r="S2" s="3">
        <f>C2</f>
        <v>0</v>
      </c>
      <c r="T2" s="3">
        <f>IF(A2&gt;0,IFERROR(VLOOKUP(C2,AthleteTable[],1,FALSE),0),0)</f>
        <v>0</v>
      </c>
      <c r="U2" s="3">
        <f>IFERROR(IF(W2&gt;0,IF(W1=#REF!,IF(T1&gt;0,IF(#REF!&gt;0,1,0),0),0),0),0)</f>
        <v>0</v>
      </c>
      <c r="V2" s="11">
        <f>IF(A2&gt;0,IF(T2&lt;&gt;0,IF(OR(codex518[[#This Row],[1]]&gt;W1,W1="1"),(V1+1+codex518[[#This Row],[T]]),V1+codex518[[#This Row],[T]]),V1+codex518[[#This Row],[T]]),0)</f>
        <v>0</v>
      </c>
      <c r="W2" s="3">
        <f t="shared" ref="W2:W65" si="0">IF(A2&gt;0,A2,0)</f>
        <v>1</v>
      </c>
    </row>
    <row r="3" spans="1:23" x14ac:dyDescent="0.25">
      <c r="A3">
        <v>2</v>
      </c>
      <c r="B3">
        <v>2</v>
      </c>
      <c r="C3">
        <v>0</v>
      </c>
      <c r="D3" t="s">
        <v>797</v>
      </c>
      <c r="S3" s="3">
        <f t="shared" ref="S3:S66" si="1">C3</f>
        <v>0</v>
      </c>
      <c r="T3" s="3">
        <f>IF(A3&gt;0,IFERROR(VLOOKUP(C3,AthleteTable[],1,FALSE),0),0)</f>
        <v>0</v>
      </c>
      <c r="U3" s="3">
        <f t="shared" ref="U3:U4" si="2">IFERROR(IF(W3&gt;0,IF(W2=W1,IF(T2&gt;0,IF(T1&gt;0,1,0),0),0),0),0)</f>
        <v>0</v>
      </c>
      <c r="V3" s="11">
        <f>IF(A3&gt;0,IF(T3&lt;&gt;0,IF(OR(codex518[[#This Row],[1]]&gt;W2,W2="1"),(V2+1+codex518[[#This Row],[T]]),V2+codex518[[#This Row],[T]]),V2+codex518[[#This Row],[T]]),0)</f>
        <v>0</v>
      </c>
      <c r="W3" s="3">
        <f t="shared" si="0"/>
        <v>2</v>
      </c>
    </row>
    <row r="4" spans="1:23" x14ac:dyDescent="0.25">
      <c r="A4">
        <v>3</v>
      </c>
      <c r="B4">
        <v>3</v>
      </c>
      <c r="C4">
        <v>0</v>
      </c>
      <c r="D4" t="s">
        <v>797</v>
      </c>
      <c r="S4" s="3">
        <f t="shared" si="1"/>
        <v>0</v>
      </c>
      <c r="T4" s="3">
        <f>IF(A4&gt;0,IFERROR(VLOOKUP(C4,AthleteTable[],1,FALSE),0),0)</f>
        <v>0</v>
      </c>
      <c r="U4" s="3">
        <f t="shared" si="2"/>
        <v>0</v>
      </c>
      <c r="V4" s="11">
        <f>IF(A4&gt;0,IF(T4&lt;&gt;0,IF(OR(codex518[[#This Row],[1]]&gt;W3,W3="1"),(V3+1+codex518[[#This Row],[T]]),V3+codex518[[#This Row],[T]]),V3+codex518[[#This Row],[T]]),0)</f>
        <v>0</v>
      </c>
      <c r="W4" s="3">
        <f t="shared" si="0"/>
        <v>3</v>
      </c>
    </row>
    <row r="5" spans="1:23" x14ac:dyDescent="0.25">
      <c r="A5">
        <v>4</v>
      </c>
      <c r="B5">
        <v>4</v>
      </c>
      <c r="C5">
        <v>0</v>
      </c>
      <c r="D5" t="s">
        <v>797</v>
      </c>
      <c r="S5" s="3">
        <f t="shared" si="1"/>
        <v>0</v>
      </c>
      <c r="T5" s="3">
        <f>IF(A5&gt;0,IFERROR(VLOOKUP(C5,AthleteTable[],1,FALSE),0),0)</f>
        <v>0</v>
      </c>
      <c r="U5" s="3">
        <f>IFERROR(IF(W5&gt;0,IF(W4=W3,IF(T4&gt;0,IF(T3&gt;0,1,0),0),0),0),0)</f>
        <v>0</v>
      </c>
      <c r="V5" s="11">
        <f>IF(A5&gt;0,IF(T5&lt;&gt;0,IF(OR(codex518[[#This Row],[1]]&gt;W4,W4="1"),(V4+1+codex518[[#This Row],[T]]),V4+codex518[[#This Row],[T]]),V4+codex518[[#This Row],[T]]),0)</f>
        <v>0</v>
      </c>
      <c r="W5" s="3">
        <f t="shared" si="0"/>
        <v>4</v>
      </c>
    </row>
    <row r="6" spans="1:23" x14ac:dyDescent="0.25">
      <c r="A6">
        <v>5</v>
      </c>
      <c r="B6">
        <v>5</v>
      </c>
      <c r="C6">
        <v>0</v>
      </c>
      <c r="D6" t="s">
        <v>797</v>
      </c>
      <c r="S6" s="3">
        <f t="shared" si="1"/>
        <v>0</v>
      </c>
      <c r="T6" s="3">
        <f>IF(A6&gt;0,IFERROR(VLOOKUP(C6,AthleteTable[],1,FALSE),0),0)</f>
        <v>0</v>
      </c>
      <c r="U6" s="3">
        <f t="shared" ref="U6:U69" si="3">IFERROR(IF(W6&gt;0,IF(W5=W4,IF(T5&gt;0,IF(T4&gt;0,1,0),0),0),0),0)</f>
        <v>0</v>
      </c>
      <c r="V6" s="11">
        <f>IF(A6&gt;0,IF(T6&lt;&gt;0,IF(OR(codex518[[#This Row],[1]]&gt;W5,W5="1"),(V5+1+codex518[[#This Row],[T]]),V5+codex518[[#This Row],[T]]),V5+codex518[[#This Row],[T]]),0)</f>
        <v>0</v>
      </c>
      <c r="W6" s="3">
        <f t="shared" si="0"/>
        <v>5</v>
      </c>
    </row>
    <row r="7" spans="1:23" x14ac:dyDescent="0.25">
      <c r="A7">
        <v>6</v>
      </c>
      <c r="B7">
        <v>6</v>
      </c>
      <c r="C7">
        <v>0</v>
      </c>
      <c r="D7" t="s">
        <v>797</v>
      </c>
      <c r="S7" s="3">
        <f t="shared" si="1"/>
        <v>0</v>
      </c>
      <c r="T7" s="3">
        <f>IF(A7&gt;0,IFERROR(VLOOKUP(C7,AthleteTable[],1,FALSE),0),0)</f>
        <v>0</v>
      </c>
      <c r="U7" s="3">
        <f t="shared" si="3"/>
        <v>0</v>
      </c>
      <c r="V7" s="11">
        <f>IF(A7&gt;0,IF(T7&lt;&gt;0,IF(OR(codex518[[#This Row],[1]]&gt;W6,W6="1"),(V6+1+codex518[[#This Row],[T]]),V6+codex518[[#This Row],[T]]),V6+codex518[[#This Row],[T]]),0)</f>
        <v>0</v>
      </c>
      <c r="W7" s="3">
        <f t="shared" si="0"/>
        <v>6</v>
      </c>
    </row>
    <row r="8" spans="1:23" x14ac:dyDescent="0.25">
      <c r="A8">
        <v>7</v>
      </c>
      <c r="B8">
        <v>7</v>
      </c>
      <c r="C8">
        <v>0</v>
      </c>
      <c r="D8" t="s">
        <v>797</v>
      </c>
      <c r="S8" s="3">
        <f t="shared" si="1"/>
        <v>0</v>
      </c>
      <c r="T8" s="3">
        <f>IF(A8&gt;0,IFERROR(VLOOKUP(C8,AthleteTable[],1,FALSE),0),0)</f>
        <v>0</v>
      </c>
      <c r="U8" s="3">
        <f t="shared" si="3"/>
        <v>0</v>
      </c>
      <c r="V8" s="11">
        <f>IF(A8&gt;0,IF(T8&lt;&gt;0,IF(OR(codex518[[#This Row],[1]]&gt;W7,W7="1"),(V7+1+codex518[[#This Row],[T]]),V7+codex518[[#This Row],[T]]),V7+codex518[[#This Row],[T]]),0)</f>
        <v>0</v>
      </c>
      <c r="W8" s="3">
        <f t="shared" si="0"/>
        <v>7</v>
      </c>
    </row>
    <row r="9" spans="1:23" x14ac:dyDescent="0.25">
      <c r="A9">
        <v>8</v>
      </c>
      <c r="B9">
        <v>8</v>
      </c>
      <c r="C9">
        <v>0</v>
      </c>
      <c r="D9" t="s">
        <v>797</v>
      </c>
      <c r="S9" s="3">
        <f t="shared" si="1"/>
        <v>0</v>
      </c>
      <c r="T9" s="3">
        <f>IF(A9&gt;0,IFERROR(VLOOKUP(C9,AthleteTable[],1,FALSE),0),0)</f>
        <v>0</v>
      </c>
      <c r="U9" s="3">
        <f t="shared" si="3"/>
        <v>0</v>
      </c>
      <c r="V9" s="11">
        <f>IF(A9&gt;0,IF(T9&lt;&gt;0,IF(OR(codex518[[#This Row],[1]]&gt;W8,W8="1"),(V8+1+codex518[[#This Row],[T]]),V8+codex518[[#This Row],[T]]),V8+codex518[[#This Row],[T]]),0)</f>
        <v>0</v>
      </c>
      <c r="W9" s="3">
        <f t="shared" si="0"/>
        <v>8</v>
      </c>
    </row>
    <row r="10" spans="1:23" x14ac:dyDescent="0.25">
      <c r="A10">
        <v>9</v>
      </c>
      <c r="B10">
        <v>9</v>
      </c>
      <c r="C10">
        <v>0</v>
      </c>
      <c r="D10" t="s">
        <v>797</v>
      </c>
      <c r="S10" s="3">
        <f t="shared" si="1"/>
        <v>0</v>
      </c>
      <c r="T10" s="3">
        <f>IF(A10&gt;0,IFERROR(VLOOKUP(C10,AthleteTable[],1,FALSE),0),0)</f>
        <v>0</v>
      </c>
      <c r="U10" s="3">
        <f t="shared" si="3"/>
        <v>0</v>
      </c>
      <c r="V10" s="11">
        <f>IF(A10&gt;0,IF(T10&lt;&gt;0,IF(OR(codex518[[#This Row],[1]]&gt;W9,W9="1"),(V9+1+codex518[[#This Row],[T]]),V9+codex518[[#This Row],[T]]),V9+codex518[[#This Row],[T]]),0)</f>
        <v>0</v>
      </c>
      <c r="W10" s="3">
        <f t="shared" si="0"/>
        <v>9</v>
      </c>
    </row>
    <row r="11" spans="1:23" x14ac:dyDescent="0.25">
      <c r="A11">
        <v>10</v>
      </c>
      <c r="B11">
        <v>10</v>
      </c>
      <c r="C11">
        <v>0</v>
      </c>
      <c r="D11" t="s">
        <v>797</v>
      </c>
      <c r="S11" s="3">
        <f t="shared" si="1"/>
        <v>0</v>
      </c>
      <c r="T11" s="3">
        <f>IF(A11&gt;0,IFERROR(VLOOKUP(C11,AthleteTable[],1,FALSE),0),0)</f>
        <v>0</v>
      </c>
      <c r="U11" s="3">
        <f t="shared" si="3"/>
        <v>0</v>
      </c>
      <c r="V11" s="11">
        <f>IF(A11&gt;0,IF(T11&lt;&gt;0,IF(OR(codex518[[#This Row],[1]]&gt;W10,W10="1"),(V10+1+codex518[[#This Row],[T]]),V10+codex518[[#This Row],[T]]),V10+codex518[[#This Row],[T]]),0)</f>
        <v>0</v>
      </c>
      <c r="W11" s="3">
        <f t="shared" si="0"/>
        <v>10</v>
      </c>
    </row>
    <row r="12" spans="1:23" x14ac:dyDescent="0.25">
      <c r="A12">
        <v>11</v>
      </c>
      <c r="B12">
        <v>11</v>
      </c>
      <c r="C12">
        <v>0</v>
      </c>
      <c r="D12" t="s">
        <v>797</v>
      </c>
      <c r="S12" s="3">
        <f t="shared" si="1"/>
        <v>0</v>
      </c>
      <c r="T12" s="3">
        <f>IF(A12&gt;0,IFERROR(VLOOKUP(C12,AthleteTable[],1,FALSE),0),0)</f>
        <v>0</v>
      </c>
      <c r="U12" s="3">
        <f t="shared" si="3"/>
        <v>0</v>
      </c>
      <c r="V12" s="11">
        <f>IF(A12&gt;0,IF(T12&lt;&gt;0,IF(OR(codex518[[#This Row],[1]]&gt;W11,W11="1"),(V11+1+codex518[[#This Row],[T]]),V11+codex518[[#This Row],[T]]),V11+codex518[[#This Row],[T]]),0)</f>
        <v>0</v>
      </c>
      <c r="W12" s="3">
        <f t="shared" si="0"/>
        <v>11</v>
      </c>
    </row>
    <row r="13" spans="1:23" x14ac:dyDescent="0.25">
      <c r="A13">
        <v>12</v>
      </c>
      <c r="B13">
        <v>12</v>
      </c>
      <c r="C13">
        <v>0</v>
      </c>
      <c r="D13" t="s">
        <v>797</v>
      </c>
      <c r="S13" s="3">
        <f t="shared" si="1"/>
        <v>0</v>
      </c>
      <c r="T13" s="3">
        <f>IF(A13&gt;0,IFERROR(VLOOKUP(C13,AthleteTable[],1,FALSE),0),0)</f>
        <v>0</v>
      </c>
      <c r="U13" s="3">
        <f t="shared" si="3"/>
        <v>0</v>
      </c>
      <c r="V13" s="11">
        <f>IF(A13&gt;0,IF(T13&lt;&gt;0,IF(OR(codex518[[#This Row],[1]]&gt;W12,W12="1"),(V12+1+codex518[[#This Row],[T]]),V12+codex518[[#This Row],[T]]),V12+codex518[[#This Row],[T]]),0)</f>
        <v>0</v>
      </c>
      <c r="W13" s="3">
        <f t="shared" si="0"/>
        <v>12</v>
      </c>
    </row>
    <row r="14" spans="1:23" x14ac:dyDescent="0.25">
      <c r="A14">
        <v>13</v>
      </c>
      <c r="B14">
        <v>13</v>
      </c>
      <c r="C14">
        <v>0</v>
      </c>
      <c r="D14" t="s">
        <v>797</v>
      </c>
      <c r="S14" s="3">
        <f t="shared" si="1"/>
        <v>0</v>
      </c>
      <c r="T14" s="3">
        <f>IF(A14&gt;0,IFERROR(VLOOKUP(C14,AthleteTable[],1,FALSE),0),0)</f>
        <v>0</v>
      </c>
      <c r="U14" s="3">
        <f t="shared" si="3"/>
        <v>0</v>
      </c>
      <c r="V14" s="11">
        <f>IF(A14&gt;0,IF(T14&lt;&gt;0,IF(OR(codex518[[#This Row],[1]]&gt;W13,W13="1"),(V13+1+codex518[[#This Row],[T]]),V13+codex518[[#This Row],[T]]),V13+codex518[[#This Row],[T]]),0)</f>
        <v>0</v>
      </c>
      <c r="W14" s="3">
        <f t="shared" si="0"/>
        <v>13</v>
      </c>
    </row>
    <row r="15" spans="1:23" x14ac:dyDescent="0.25">
      <c r="A15">
        <v>14</v>
      </c>
      <c r="B15">
        <v>14</v>
      </c>
      <c r="C15">
        <v>0</v>
      </c>
      <c r="D15" t="s">
        <v>797</v>
      </c>
      <c r="S15" s="3">
        <f t="shared" si="1"/>
        <v>0</v>
      </c>
      <c r="T15" s="3">
        <f>IF(A15&gt;0,IFERROR(VLOOKUP(C15,AthleteTable[],1,FALSE),0),0)</f>
        <v>0</v>
      </c>
      <c r="U15" s="3">
        <f t="shared" si="3"/>
        <v>0</v>
      </c>
      <c r="V15" s="11">
        <f>IF(A15&gt;0,IF(T15&lt;&gt;0,IF(OR(codex518[[#This Row],[1]]&gt;W14,W14="1"),(V14+1+codex518[[#This Row],[T]]),V14+codex518[[#This Row],[T]]),V14+codex518[[#This Row],[T]]),0)</f>
        <v>0</v>
      </c>
      <c r="W15" s="3">
        <f t="shared" si="0"/>
        <v>14</v>
      </c>
    </row>
    <row r="16" spans="1:23" x14ac:dyDescent="0.25">
      <c r="A16">
        <v>15</v>
      </c>
      <c r="B16">
        <v>15</v>
      </c>
      <c r="C16">
        <v>0</v>
      </c>
      <c r="D16" t="s">
        <v>797</v>
      </c>
      <c r="S16" s="3">
        <f t="shared" si="1"/>
        <v>0</v>
      </c>
      <c r="T16" s="3">
        <f>IF(A16&gt;0,IFERROR(VLOOKUP(C16,AthleteTable[],1,FALSE),0),0)</f>
        <v>0</v>
      </c>
      <c r="U16" s="3">
        <f t="shared" si="3"/>
        <v>0</v>
      </c>
      <c r="V16" s="11">
        <f>IF(A16&gt;0,IF(T16&lt;&gt;0,IF(OR(codex518[[#This Row],[1]]&gt;W15,W15="1"),(V15+1+codex518[[#This Row],[T]]),V15+codex518[[#This Row],[T]]),V15+codex518[[#This Row],[T]]),0)</f>
        <v>0</v>
      </c>
      <c r="W16" s="3">
        <f t="shared" si="0"/>
        <v>15</v>
      </c>
    </row>
    <row r="17" spans="1:23" x14ac:dyDescent="0.25">
      <c r="A17">
        <v>16</v>
      </c>
      <c r="B17">
        <v>16</v>
      </c>
      <c r="C17">
        <v>0</v>
      </c>
      <c r="D17" t="s">
        <v>797</v>
      </c>
      <c r="S17" s="3">
        <f t="shared" si="1"/>
        <v>0</v>
      </c>
      <c r="T17" s="3">
        <f>IF(A17&gt;0,IFERROR(VLOOKUP(C17,AthleteTable[],1,FALSE),0),0)</f>
        <v>0</v>
      </c>
      <c r="U17" s="3">
        <f t="shared" si="3"/>
        <v>0</v>
      </c>
      <c r="V17" s="11">
        <f>IF(A17&gt;0,IF(T17&lt;&gt;0,IF(OR(codex518[[#This Row],[1]]&gt;W16,W16="1"),(V16+1+codex518[[#This Row],[T]]),V16+codex518[[#This Row],[T]]),V16+codex518[[#This Row],[T]]),0)</f>
        <v>0</v>
      </c>
      <c r="W17" s="3">
        <f t="shared" si="0"/>
        <v>16</v>
      </c>
    </row>
    <row r="18" spans="1:23" x14ac:dyDescent="0.25">
      <c r="A18">
        <v>17</v>
      </c>
      <c r="B18">
        <v>17</v>
      </c>
      <c r="C18">
        <v>0</v>
      </c>
      <c r="D18" t="s">
        <v>797</v>
      </c>
      <c r="S18" s="3">
        <f t="shared" si="1"/>
        <v>0</v>
      </c>
      <c r="T18" s="3">
        <f>IF(A18&gt;0,IFERROR(VLOOKUP(C18,AthleteTable[],1,FALSE),0),0)</f>
        <v>0</v>
      </c>
      <c r="U18" s="3">
        <f t="shared" si="3"/>
        <v>0</v>
      </c>
      <c r="V18" s="11">
        <f>IF(A18&gt;0,IF(T18&lt;&gt;0,IF(OR(codex518[[#This Row],[1]]&gt;W17,W17="1"),(V17+1+codex518[[#This Row],[T]]),V17+codex518[[#This Row],[T]]),V17+codex518[[#This Row],[T]]),0)</f>
        <v>0</v>
      </c>
      <c r="W18" s="3">
        <f t="shared" si="0"/>
        <v>17</v>
      </c>
    </row>
    <row r="19" spans="1:23" x14ac:dyDescent="0.25">
      <c r="A19">
        <v>18</v>
      </c>
      <c r="B19">
        <v>18</v>
      </c>
      <c r="C19">
        <v>0</v>
      </c>
      <c r="D19" t="s">
        <v>797</v>
      </c>
      <c r="S19" s="3">
        <f t="shared" si="1"/>
        <v>0</v>
      </c>
      <c r="T19" s="3">
        <f>IF(A19&gt;0,IFERROR(VLOOKUP(C19,AthleteTable[],1,FALSE),0),0)</f>
        <v>0</v>
      </c>
      <c r="U19" s="3">
        <f t="shared" si="3"/>
        <v>0</v>
      </c>
      <c r="V19" s="11">
        <f>IF(A19&gt;0,IF(T19&lt;&gt;0,IF(OR(codex518[[#This Row],[1]]&gt;W18,W18="1"),(V18+1+codex518[[#This Row],[T]]),V18+codex518[[#This Row],[T]]),V18+codex518[[#This Row],[T]]),0)</f>
        <v>0</v>
      </c>
      <c r="W19" s="3">
        <f t="shared" si="0"/>
        <v>18</v>
      </c>
    </row>
    <row r="20" spans="1:23" x14ac:dyDescent="0.25">
      <c r="A20">
        <v>19</v>
      </c>
      <c r="B20">
        <v>19</v>
      </c>
      <c r="C20">
        <v>0</v>
      </c>
      <c r="D20" t="s">
        <v>797</v>
      </c>
      <c r="S20" s="3">
        <f t="shared" si="1"/>
        <v>0</v>
      </c>
      <c r="T20" s="3">
        <f>IF(A20&gt;0,IFERROR(VLOOKUP(C20,AthleteTable[],1,FALSE),0),0)</f>
        <v>0</v>
      </c>
      <c r="U20" s="3">
        <f t="shared" si="3"/>
        <v>0</v>
      </c>
      <c r="V20" s="11">
        <f>IF(A20&gt;0,IF(T20&lt;&gt;0,IF(OR(codex518[[#This Row],[1]]&gt;W19,W19="1"),(V19+1+codex518[[#This Row],[T]]),V19+codex518[[#This Row],[T]]),V19+codex518[[#This Row],[T]]),0)</f>
        <v>0</v>
      </c>
      <c r="W20" s="3">
        <f t="shared" si="0"/>
        <v>19</v>
      </c>
    </row>
    <row r="21" spans="1:23" x14ac:dyDescent="0.25">
      <c r="A21">
        <v>20</v>
      </c>
      <c r="B21">
        <v>20</v>
      </c>
      <c r="C21">
        <v>0</v>
      </c>
      <c r="D21" t="s">
        <v>797</v>
      </c>
      <c r="S21" s="3">
        <f t="shared" si="1"/>
        <v>0</v>
      </c>
      <c r="T21" s="3">
        <f>IF(A21&gt;0,IFERROR(VLOOKUP(C21,AthleteTable[],1,FALSE),0),0)</f>
        <v>0</v>
      </c>
      <c r="U21" s="3">
        <f t="shared" si="3"/>
        <v>0</v>
      </c>
      <c r="V21" s="11">
        <f>IF(A21&gt;0,IF(T21&lt;&gt;0,IF(OR(codex518[[#This Row],[1]]&gt;W20,W20="1"),(V20+1+codex518[[#This Row],[T]]),V20+codex518[[#This Row],[T]]),V20+codex518[[#This Row],[T]]),0)</f>
        <v>0</v>
      </c>
      <c r="W21" s="3">
        <f t="shared" si="0"/>
        <v>20</v>
      </c>
    </row>
    <row r="22" spans="1:23" x14ac:dyDescent="0.25">
      <c r="A22">
        <v>21</v>
      </c>
      <c r="B22">
        <v>21</v>
      </c>
      <c r="C22">
        <v>0</v>
      </c>
      <c r="D22" t="s">
        <v>797</v>
      </c>
      <c r="S22" s="3">
        <f t="shared" si="1"/>
        <v>0</v>
      </c>
      <c r="T22" s="3">
        <f>IF(A22&gt;0,IFERROR(VLOOKUP(C22,AthleteTable[],1,FALSE),0),0)</f>
        <v>0</v>
      </c>
      <c r="U22" s="3">
        <f t="shared" si="3"/>
        <v>0</v>
      </c>
      <c r="V22" s="11">
        <f>IF(A22&gt;0,IF(T22&lt;&gt;0,IF(OR(codex518[[#This Row],[1]]&gt;W21,W21="1"),(V21+1+codex518[[#This Row],[T]]),V21+codex518[[#This Row],[T]]),V21+codex518[[#This Row],[T]]),0)</f>
        <v>0</v>
      </c>
      <c r="W22" s="3">
        <f t="shared" si="0"/>
        <v>21</v>
      </c>
    </row>
    <row r="23" spans="1:23" x14ac:dyDescent="0.25">
      <c r="A23">
        <v>22</v>
      </c>
      <c r="B23">
        <v>22</v>
      </c>
      <c r="C23">
        <v>0</v>
      </c>
      <c r="D23" t="s">
        <v>797</v>
      </c>
      <c r="S23" s="3">
        <f t="shared" si="1"/>
        <v>0</v>
      </c>
      <c r="T23" s="3">
        <f>IF(A23&gt;0,IFERROR(VLOOKUP(C23,AthleteTable[],1,FALSE),0),0)</f>
        <v>0</v>
      </c>
      <c r="U23" s="3">
        <f t="shared" si="3"/>
        <v>0</v>
      </c>
      <c r="V23" s="11">
        <f>IF(A23&gt;0,IF(T23&lt;&gt;0,IF(OR(codex518[[#This Row],[1]]&gt;W22,W22="1"),(V22+1+codex518[[#This Row],[T]]),V22+codex518[[#This Row],[T]]),V22+codex518[[#This Row],[T]]),0)</f>
        <v>0</v>
      </c>
      <c r="W23" s="3">
        <f t="shared" si="0"/>
        <v>22</v>
      </c>
    </row>
    <row r="24" spans="1:23" x14ac:dyDescent="0.25">
      <c r="A24">
        <v>23</v>
      </c>
      <c r="B24">
        <v>23</v>
      </c>
      <c r="C24">
        <v>0</v>
      </c>
      <c r="D24" t="s">
        <v>797</v>
      </c>
      <c r="S24" s="3">
        <f t="shared" si="1"/>
        <v>0</v>
      </c>
      <c r="T24" s="3">
        <f>IF(A24&gt;0,IFERROR(VLOOKUP(C24,AthleteTable[],1,FALSE),0),0)</f>
        <v>0</v>
      </c>
      <c r="U24" s="3">
        <f t="shared" si="3"/>
        <v>0</v>
      </c>
      <c r="V24" s="11">
        <f>IF(A24&gt;0,IF(T24&lt;&gt;0,IF(OR(codex518[[#This Row],[1]]&gt;W23,W23="1"),(V23+1+codex518[[#This Row],[T]]),V23+codex518[[#This Row],[T]]),V23+codex518[[#This Row],[T]]),0)</f>
        <v>0</v>
      </c>
      <c r="W24" s="3">
        <f t="shared" si="0"/>
        <v>23</v>
      </c>
    </row>
    <row r="25" spans="1:23" x14ac:dyDescent="0.25">
      <c r="A25">
        <v>24</v>
      </c>
      <c r="B25">
        <v>24</v>
      </c>
      <c r="C25">
        <v>0</v>
      </c>
      <c r="D25" t="s">
        <v>797</v>
      </c>
      <c r="S25" s="3">
        <f t="shared" si="1"/>
        <v>0</v>
      </c>
      <c r="T25" s="3">
        <f>IF(A25&gt;0,IFERROR(VLOOKUP(C25,AthleteTable[],1,FALSE),0),0)</f>
        <v>0</v>
      </c>
      <c r="U25" s="3">
        <f t="shared" si="3"/>
        <v>0</v>
      </c>
      <c r="V25" s="11">
        <f>IF(A25&gt;0,IF(T25&lt;&gt;0,IF(OR(codex518[[#This Row],[1]]&gt;W24,W24="1"),(V24+1+codex518[[#This Row],[T]]),V24+codex518[[#This Row],[T]]),V24+codex518[[#This Row],[T]]),0)</f>
        <v>0</v>
      </c>
      <c r="W25" s="3">
        <f t="shared" si="0"/>
        <v>24</v>
      </c>
    </row>
    <row r="26" spans="1:23" x14ac:dyDescent="0.25">
      <c r="A26">
        <v>25</v>
      </c>
      <c r="B26">
        <v>25</v>
      </c>
      <c r="C26">
        <v>0</v>
      </c>
      <c r="D26" t="s">
        <v>797</v>
      </c>
      <c r="S26" s="3">
        <f t="shared" si="1"/>
        <v>0</v>
      </c>
      <c r="T26" s="3">
        <f>IF(A26&gt;0,IFERROR(VLOOKUP(C26,AthleteTable[],1,FALSE),0),0)</f>
        <v>0</v>
      </c>
      <c r="U26" s="3">
        <f t="shared" si="3"/>
        <v>0</v>
      </c>
      <c r="V26" s="11">
        <f>IF(A26&gt;0,IF(T26&lt;&gt;0,IF(OR(codex518[[#This Row],[1]]&gt;W25,W25="1"),(V25+1+codex518[[#This Row],[T]]),V25+codex518[[#This Row],[T]]),V25+codex518[[#This Row],[T]]),0)</f>
        <v>0</v>
      </c>
      <c r="W26" s="3">
        <f t="shared" si="0"/>
        <v>25</v>
      </c>
    </row>
    <row r="27" spans="1:23" x14ac:dyDescent="0.25">
      <c r="A27">
        <v>26</v>
      </c>
      <c r="B27">
        <v>26</v>
      </c>
      <c r="C27">
        <v>0</v>
      </c>
      <c r="D27" t="s">
        <v>797</v>
      </c>
      <c r="S27" s="3">
        <f t="shared" si="1"/>
        <v>0</v>
      </c>
      <c r="T27" s="3">
        <f>IF(A27&gt;0,IFERROR(VLOOKUP(C27,AthleteTable[],1,FALSE),0),0)</f>
        <v>0</v>
      </c>
      <c r="U27" s="3">
        <f t="shared" si="3"/>
        <v>0</v>
      </c>
      <c r="V27" s="11">
        <f>IF(A27&gt;0,IF(T27&lt;&gt;0,IF(OR(codex518[[#This Row],[1]]&gt;W26,W26="1"),(V26+1+codex518[[#This Row],[T]]),V26+codex518[[#This Row],[T]]),V26+codex518[[#This Row],[T]]),0)</f>
        <v>0</v>
      </c>
      <c r="W27" s="3">
        <f t="shared" si="0"/>
        <v>26</v>
      </c>
    </row>
    <row r="28" spans="1:23" x14ac:dyDescent="0.25">
      <c r="A28">
        <v>27</v>
      </c>
      <c r="B28">
        <v>27</v>
      </c>
      <c r="C28">
        <v>0</v>
      </c>
      <c r="D28" t="s">
        <v>797</v>
      </c>
      <c r="S28" s="3">
        <f t="shared" si="1"/>
        <v>0</v>
      </c>
      <c r="T28" s="3">
        <f>IF(A28&gt;0,IFERROR(VLOOKUP(C28,AthleteTable[],1,FALSE),0),0)</f>
        <v>0</v>
      </c>
      <c r="U28" s="3">
        <f t="shared" si="3"/>
        <v>0</v>
      </c>
      <c r="V28" s="11">
        <f>IF(A28&gt;0,IF(T28&lt;&gt;0,IF(OR(codex518[[#This Row],[1]]&gt;W27,W27="1"),(V27+1+codex518[[#This Row],[T]]),V27+codex518[[#This Row],[T]]),V27+codex518[[#This Row],[T]]),0)</f>
        <v>0</v>
      </c>
      <c r="W28" s="3">
        <f t="shared" si="0"/>
        <v>27</v>
      </c>
    </row>
    <row r="29" spans="1:23" x14ac:dyDescent="0.25">
      <c r="A29">
        <v>28</v>
      </c>
      <c r="B29">
        <v>28</v>
      </c>
      <c r="C29">
        <v>0</v>
      </c>
      <c r="D29" t="s">
        <v>797</v>
      </c>
      <c r="S29" s="3">
        <f t="shared" si="1"/>
        <v>0</v>
      </c>
      <c r="T29" s="3">
        <f>IF(A29&gt;0,IFERROR(VLOOKUP(C29,AthleteTable[],1,FALSE),0),0)</f>
        <v>0</v>
      </c>
      <c r="U29" s="3">
        <f t="shared" si="3"/>
        <v>0</v>
      </c>
      <c r="V29" s="11">
        <f>IF(A29&gt;0,IF(T29&lt;&gt;0,IF(OR(codex518[[#This Row],[1]]&gt;W28,W28="1"),(V28+1+codex518[[#This Row],[T]]),V28+codex518[[#This Row],[T]]),V28+codex518[[#This Row],[T]]),0)</f>
        <v>0</v>
      </c>
      <c r="W29" s="3">
        <f t="shared" si="0"/>
        <v>28</v>
      </c>
    </row>
    <row r="30" spans="1:23" x14ac:dyDescent="0.25">
      <c r="A30">
        <v>29</v>
      </c>
      <c r="B30">
        <v>29</v>
      </c>
      <c r="C30">
        <v>0</v>
      </c>
      <c r="D30" t="s">
        <v>797</v>
      </c>
      <c r="S30" s="3">
        <f t="shared" si="1"/>
        <v>0</v>
      </c>
      <c r="T30" s="3">
        <f>IF(A30&gt;0,IFERROR(VLOOKUP(C30,AthleteTable[],1,FALSE),0),0)</f>
        <v>0</v>
      </c>
      <c r="U30" s="3">
        <f t="shared" si="3"/>
        <v>0</v>
      </c>
      <c r="V30" s="11">
        <f>IF(A30&gt;0,IF(T30&lt;&gt;0,IF(OR(codex518[[#This Row],[1]]&gt;W29,W29="1"),(V29+1+codex518[[#This Row],[T]]),V29+codex518[[#This Row],[T]]),V29+codex518[[#This Row],[T]]),0)</f>
        <v>0</v>
      </c>
      <c r="W30" s="3">
        <f t="shared" si="0"/>
        <v>29</v>
      </c>
    </row>
    <row r="31" spans="1:23" x14ac:dyDescent="0.25">
      <c r="A31">
        <v>30</v>
      </c>
      <c r="B31">
        <v>30</v>
      </c>
      <c r="C31">
        <v>0</v>
      </c>
      <c r="D31" t="s">
        <v>797</v>
      </c>
      <c r="S31" s="3">
        <f t="shared" si="1"/>
        <v>0</v>
      </c>
      <c r="T31" s="3">
        <f>IF(A31&gt;0,IFERROR(VLOOKUP(C31,AthleteTable[],1,FALSE),0),0)</f>
        <v>0</v>
      </c>
      <c r="U31" s="3">
        <f t="shared" si="3"/>
        <v>0</v>
      </c>
      <c r="V31" s="11">
        <f>IF(A31&gt;0,IF(T31&lt;&gt;0,IF(OR(codex518[[#This Row],[1]]&gt;W30,W30="1"),(V30+1+codex518[[#This Row],[T]]),V30+codex518[[#This Row],[T]]),V30+codex518[[#This Row],[T]]),0)</f>
        <v>0</v>
      </c>
      <c r="W31" s="3">
        <f t="shared" si="0"/>
        <v>30</v>
      </c>
    </row>
    <row r="32" spans="1:23" x14ac:dyDescent="0.25">
      <c r="A32">
        <v>31</v>
      </c>
      <c r="B32">
        <v>31</v>
      </c>
      <c r="C32">
        <v>0</v>
      </c>
      <c r="D32" t="s">
        <v>797</v>
      </c>
      <c r="S32" s="3">
        <f t="shared" si="1"/>
        <v>0</v>
      </c>
      <c r="T32" s="3">
        <f>IF(A32&gt;0,IFERROR(VLOOKUP(C32,AthleteTable[],1,FALSE),0),0)</f>
        <v>0</v>
      </c>
      <c r="U32" s="3">
        <f t="shared" si="3"/>
        <v>0</v>
      </c>
      <c r="V32" s="11">
        <f>IF(A32&gt;0,IF(T32&lt;&gt;0,IF(OR(codex518[[#This Row],[1]]&gt;W31,W31="1"),(V31+1+codex518[[#This Row],[T]]),V31+codex518[[#This Row],[T]]),V31+codex518[[#This Row],[T]]),0)</f>
        <v>0</v>
      </c>
      <c r="W32" s="3">
        <f t="shared" si="0"/>
        <v>31</v>
      </c>
    </row>
    <row r="33" spans="1:23" x14ac:dyDescent="0.25">
      <c r="A33">
        <v>32</v>
      </c>
      <c r="B33">
        <v>32</v>
      </c>
      <c r="C33">
        <v>0</v>
      </c>
      <c r="D33" t="s">
        <v>797</v>
      </c>
      <c r="S33" s="3">
        <f t="shared" si="1"/>
        <v>0</v>
      </c>
      <c r="T33" s="3">
        <f>IF(A33&gt;0,IFERROR(VLOOKUP(C33,AthleteTable[],1,FALSE),0),0)</f>
        <v>0</v>
      </c>
      <c r="U33" s="3">
        <f t="shared" si="3"/>
        <v>0</v>
      </c>
      <c r="V33" s="11">
        <f>IF(A33&gt;0,IF(T33&lt;&gt;0,IF(OR(codex518[[#This Row],[1]]&gt;W32,W32="1"),(V32+1+codex518[[#This Row],[T]]),V32+codex518[[#This Row],[T]]),V32+codex518[[#This Row],[T]]),0)</f>
        <v>0</v>
      </c>
      <c r="W33" s="3">
        <f t="shared" si="0"/>
        <v>32</v>
      </c>
    </row>
    <row r="34" spans="1:23" x14ac:dyDescent="0.25">
      <c r="A34">
        <v>33</v>
      </c>
      <c r="B34">
        <v>33</v>
      </c>
      <c r="C34">
        <v>0</v>
      </c>
      <c r="D34" t="s">
        <v>797</v>
      </c>
      <c r="S34" s="3">
        <f t="shared" si="1"/>
        <v>0</v>
      </c>
      <c r="T34" s="3">
        <f>IF(A34&gt;0,IFERROR(VLOOKUP(C34,AthleteTable[],1,FALSE),0),0)</f>
        <v>0</v>
      </c>
      <c r="U34" s="3">
        <f t="shared" si="3"/>
        <v>0</v>
      </c>
      <c r="V34" s="11">
        <f>IF(A34&gt;0,IF(T34&lt;&gt;0,IF(OR(codex518[[#This Row],[1]]&gt;W33,W33="1"),(V33+1+codex518[[#This Row],[T]]),V33+codex518[[#This Row],[T]]),V33+codex518[[#This Row],[T]]),0)</f>
        <v>0</v>
      </c>
      <c r="W34" s="3">
        <f t="shared" si="0"/>
        <v>33</v>
      </c>
    </row>
    <row r="35" spans="1:23" x14ac:dyDescent="0.25">
      <c r="A35">
        <v>34</v>
      </c>
      <c r="B35">
        <v>34</v>
      </c>
      <c r="C35">
        <v>0</v>
      </c>
      <c r="D35" t="s">
        <v>797</v>
      </c>
      <c r="S35" s="3">
        <f t="shared" si="1"/>
        <v>0</v>
      </c>
      <c r="T35" s="3">
        <f>IF(A35&gt;0,IFERROR(VLOOKUP(C35,AthleteTable[],1,FALSE),0),0)</f>
        <v>0</v>
      </c>
      <c r="U35" s="3">
        <f t="shared" si="3"/>
        <v>0</v>
      </c>
      <c r="V35" s="11">
        <f>IF(A35&gt;0,IF(T35&lt;&gt;0,IF(OR(codex518[[#This Row],[1]]&gt;W34,W34="1"),(V34+1+codex518[[#This Row],[T]]),V34+codex518[[#This Row],[T]]),V34+codex518[[#This Row],[T]]),0)</f>
        <v>0</v>
      </c>
      <c r="W35" s="3">
        <f t="shared" si="0"/>
        <v>34</v>
      </c>
    </row>
    <row r="36" spans="1:23" x14ac:dyDescent="0.25">
      <c r="A36">
        <v>35</v>
      </c>
      <c r="B36">
        <v>35</v>
      </c>
      <c r="C36">
        <v>0</v>
      </c>
      <c r="D36" t="s">
        <v>797</v>
      </c>
      <c r="S36" s="3">
        <f t="shared" si="1"/>
        <v>0</v>
      </c>
      <c r="T36" s="3">
        <f>IF(A36&gt;0,IFERROR(VLOOKUP(C36,AthleteTable[],1,FALSE),0),0)</f>
        <v>0</v>
      </c>
      <c r="U36" s="3">
        <f t="shared" si="3"/>
        <v>0</v>
      </c>
      <c r="V36" s="11">
        <f>IF(A36&gt;0,IF(T36&lt;&gt;0,IF(OR(codex518[[#This Row],[1]]&gt;W35,W35="1"),(V35+1+codex518[[#This Row],[T]]),V35+codex518[[#This Row],[T]]),V35+codex518[[#This Row],[T]]),0)</f>
        <v>0</v>
      </c>
      <c r="W36" s="3">
        <f t="shared" si="0"/>
        <v>35</v>
      </c>
    </row>
    <row r="37" spans="1:23" x14ac:dyDescent="0.25">
      <c r="A37">
        <v>36</v>
      </c>
      <c r="B37">
        <v>36</v>
      </c>
      <c r="C37">
        <v>0</v>
      </c>
      <c r="D37" t="s">
        <v>797</v>
      </c>
      <c r="S37" s="3">
        <f t="shared" si="1"/>
        <v>0</v>
      </c>
      <c r="T37" s="3">
        <f>IF(A37&gt;0,IFERROR(VLOOKUP(C37,AthleteTable[],1,FALSE),0),0)</f>
        <v>0</v>
      </c>
      <c r="U37" s="3">
        <f t="shared" si="3"/>
        <v>0</v>
      </c>
      <c r="V37" s="11">
        <f>IF(A37&gt;0,IF(T37&lt;&gt;0,IF(OR(codex518[[#This Row],[1]]&gt;W36,W36="1"),(V36+1+codex518[[#This Row],[T]]),V36+codex518[[#This Row],[T]]),V36+codex518[[#This Row],[T]]),0)</f>
        <v>0</v>
      </c>
      <c r="W37" s="3">
        <f t="shared" si="0"/>
        <v>36</v>
      </c>
    </row>
    <row r="38" spans="1:23" x14ac:dyDescent="0.25">
      <c r="A38">
        <v>37</v>
      </c>
      <c r="B38">
        <v>37</v>
      </c>
      <c r="C38">
        <v>0</v>
      </c>
      <c r="D38" t="s">
        <v>797</v>
      </c>
      <c r="S38" s="3">
        <f t="shared" si="1"/>
        <v>0</v>
      </c>
      <c r="T38" s="3">
        <f>IF(A38&gt;0,IFERROR(VLOOKUP(C38,AthleteTable[],1,FALSE),0),0)</f>
        <v>0</v>
      </c>
      <c r="U38" s="3">
        <f t="shared" si="3"/>
        <v>0</v>
      </c>
      <c r="V38" s="11">
        <f>IF(A38&gt;0,IF(T38&lt;&gt;0,IF(OR(codex518[[#This Row],[1]]&gt;W37,W37="1"),(V37+1+codex518[[#This Row],[T]]),V37+codex518[[#This Row],[T]]),V37+codex518[[#This Row],[T]]),0)</f>
        <v>0</v>
      </c>
      <c r="W38" s="3">
        <f t="shared" si="0"/>
        <v>37</v>
      </c>
    </row>
    <row r="39" spans="1:23" x14ac:dyDescent="0.25">
      <c r="A39">
        <v>38</v>
      </c>
      <c r="B39">
        <v>38</v>
      </c>
      <c r="C39">
        <v>0</v>
      </c>
      <c r="D39" t="s">
        <v>797</v>
      </c>
      <c r="S39" s="3">
        <f t="shared" si="1"/>
        <v>0</v>
      </c>
      <c r="T39" s="3">
        <f>IF(A39&gt;0,IFERROR(VLOOKUP(C39,AthleteTable[],1,FALSE),0),0)</f>
        <v>0</v>
      </c>
      <c r="U39" s="3">
        <f t="shared" si="3"/>
        <v>0</v>
      </c>
      <c r="V39" s="11">
        <f>IF(A39&gt;0,IF(T39&lt;&gt;0,IF(OR(codex518[[#This Row],[1]]&gt;W38,W38="1"),(V38+1+codex518[[#This Row],[T]]),V38+codex518[[#This Row],[T]]),V38+codex518[[#This Row],[T]]),0)</f>
        <v>0</v>
      </c>
      <c r="W39" s="3">
        <f t="shared" si="0"/>
        <v>38</v>
      </c>
    </row>
    <row r="40" spans="1:23" x14ac:dyDescent="0.25">
      <c r="A40">
        <v>39</v>
      </c>
      <c r="B40">
        <v>39</v>
      </c>
      <c r="C40">
        <v>0</v>
      </c>
      <c r="D40" t="s">
        <v>797</v>
      </c>
      <c r="S40" s="3">
        <f t="shared" si="1"/>
        <v>0</v>
      </c>
      <c r="T40" s="3">
        <f>IF(A40&gt;0,IFERROR(VLOOKUP(C40,AthleteTable[],1,FALSE),0),0)</f>
        <v>0</v>
      </c>
      <c r="U40" s="3">
        <f t="shared" si="3"/>
        <v>0</v>
      </c>
      <c r="V40" s="11">
        <f>IF(A40&gt;0,IF(T40&lt;&gt;0,IF(OR(codex518[[#This Row],[1]]&gt;W39,W39="1"),(V39+1+codex518[[#This Row],[T]]),V39+codex518[[#This Row],[T]]),V39+codex518[[#This Row],[T]]),0)</f>
        <v>0</v>
      </c>
      <c r="W40" s="3">
        <f t="shared" si="0"/>
        <v>39</v>
      </c>
    </row>
    <row r="41" spans="1:23" x14ac:dyDescent="0.25">
      <c r="A41">
        <v>40</v>
      </c>
      <c r="B41">
        <v>40</v>
      </c>
      <c r="C41">
        <v>0</v>
      </c>
      <c r="D41" t="s">
        <v>797</v>
      </c>
      <c r="S41" s="3">
        <f t="shared" si="1"/>
        <v>0</v>
      </c>
      <c r="T41" s="3">
        <f>IF(A41&gt;0,IFERROR(VLOOKUP(C41,AthleteTable[],1,FALSE),0),0)</f>
        <v>0</v>
      </c>
      <c r="U41" s="3">
        <f t="shared" si="3"/>
        <v>0</v>
      </c>
      <c r="V41" s="11">
        <f>IF(A41&gt;0,IF(T41&lt;&gt;0,IF(OR(codex518[[#This Row],[1]]&gt;W40,W40="1"),(V40+1+codex518[[#This Row],[T]]),V40+codex518[[#This Row],[T]]),V40+codex518[[#This Row],[T]]),0)</f>
        <v>0</v>
      </c>
      <c r="W41" s="3">
        <f t="shared" si="0"/>
        <v>40</v>
      </c>
    </row>
    <row r="42" spans="1:23" x14ac:dyDescent="0.25">
      <c r="A42">
        <v>41</v>
      </c>
      <c r="B42">
        <v>41</v>
      </c>
      <c r="C42">
        <v>0</v>
      </c>
      <c r="D42" t="s">
        <v>797</v>
      </c>
      <c r="S42" s="3">
        <f t="shared" si="1"/>
        <v>0</v>
      </c>
      <c r="T42" s="3">
        <f>IF(A42&gt;0,IFERROR(VLOOKUP(C42,AthleteTable[],1,FALSE),0),0)</f>
        <v>0</v>
      </c>
      <c r="U42" s="3">
        <f t="shared" si="3"/>
        <v>0</v>
      </c>
      <c r="V42" s="11">
        <f>IF(A42&gt;0,IF(T42&lt;&gt;0,IF(OR(codex518[[#This Row],[1]]&gt;W41,W41="1"),(V41+1+codex518[[#This Row],[T]]),V41+codex518[[#This Row],[T]]),V41+codex518[[#This Row],[T]]),0)</f>
        <v>0</v>
      </c>
      <c r="W42" s="3">
        <f t="shared" si="0"/>
        <v>41</v>
      </c>
    </row>
    <row r="43" spans="1:23" x14ac:dyDescent="0.25">
      <c r="A43">
        <v>42</v>
      </c>
      <c r="B43">
        <v>42</v>
      </c>
      <c r="C43">
        <v>0</v>
      </c>
      <c r="D43" t="s">
        <v>797</v>
      </c>
      <c r="S43" s="3">
        <f t="shared" si="1"/>
        <v>0</v>
      </c>
      <c r="T43" s="3">
        <f>IF(A43&gt;0,IFERROR(VLOOKUP(C43,AthleteTable[],1,FALSE),0),0)</f>
        <v>0</v>
      </c>
      <c r="U43" s="3">
        <f t="shared" si="3"/>
        <v>0</v>
      </c>
      <c r="V43" s="11">
        <f>IF(A43&gt;0,IF(T43&lt;&gt;0,IF(OR(codex518[[#This Row],[1]]&gt;W42,W42="1"),(V42+1+codex518[[#This Row],[T]]),V42+codex518[[#This Row],[T]]),V42+codex518[[#This Row],[T]]),0)</f>
        <v>0</v>
      </c>
      <c r="W43" s="3">
        <f t="shared" si="0"/>
        <v>42</v>
      </c>
    </row>
    <row r="44" spans="1:23" x14ac:dyDescent="0.25">
      <c r="A44">
        <v>43</v>
      </c>
      <c r="B44">
        <v>43</v>
      </c>
      <c r="C44">
        <v>0</v>
      </c>
      <c r="D44" t="s">
        <v>797</v>
      </c>
      <c r="S44" s="3">
        <f t="shared" si="1"/>
        <v>0</v>
      </c>
      <c r="T44" s="3">
        <f>IF(A44&gt;0,IFERROR(VLOOKUP(C44,AthleteTable[],1,FALSE),0),0)</f>
        <v>0</v>
      </c>
      <c r="U44" s="3">
        <f t="shared" si="3"/>
        <v>0</v>
      </c>
      <c r="V44" s="11">
        <f>IF(A44&gt;0,IF(T44&lt;&gt;0,IF(OR(codex518[[#This Row],[1]]&gt;W43,W43="1"),(V43+1+codex518[[#This Row],[T]]),V43+codex518[[#This Row],[T]]),V43+codex518[[#This Row],[T]]),0)</f>
        <v>0</v>
      </c>
      <c r="W44" s="3">
        <f t="shared" si="0"/>
        <v>43</v>
      </c>
    </row>
    <row r="45" spans="1:23" x14ac:dyDescent="0.25">
      <c r="A45">
        <v>44</v>
      </c>
      <c r="B45">
        <v>44</v>
      </c>
      <c r="C45">
        <v>0</v>
      </c>
      <c r="D45" t="s">
        <v>797</v>
      </c>
      <c r="S45" s="3">
        <f t="shared" si="1"/>
        <v>0</v>
      </c>
      <c r="T45" s="3">
        <f>IF(A45&gt;0,IFERROR(VLOOKUP(C45,AthleteTable[],1,FALSE),0),0)</f>
        <v>0</v>
      </c>
      <c r="U45" s="3">
        <f t="shared" si="3"/>
        <v>0</v>
      </c>
      <c r="V45" s="11">
        <f>IF(A45&gt;0,IF(T45&lt;&gt;0,IF(OR(codex518[[#This Row],[1]]&gt;W44,W44="1"),(V44+1+codex518[[#This Row],[T]]),V44+codex518[[#This Row],[T]]),V44+codex518[[#This Row],[T]]),0)</f>
        <v>0</v>
      </c>
      <c r="W45" s="3">
        <f t="shared" si="0"/>
        <v>44</v>
      </c>
    </row>
    <row r="46" spans="1:23" x14ac:dyDescent="0.25">
      <c r="A46">
        <v>45</v>
      </c>
      <c r="B46">
        <v>45</v>
      </c>
      <c r="C46">
        <v>0</v>
      </c>
      <c r="D46" t="s">
        <v>797</v>
      </c>
      <c r="S46" s="3">
        <f t="shared" si="1"/>
        <v>0</v>
      </c>
      <c r="T46" s="3">
        <f>IF(A46&gt;0,IFERROR(VLOOKUP(C46,AthleteTable[],1,FALSE),0),0)</f>
        <v>0</v>
      </c>
      <c r="U46" s="3">
        <f t="shared" si="3"/>
        <v>0</v>
      </c>
      <c r="V46" s="11">
        <f>IF(A46&gt;0,IF(T46&lt;&gt;0,IF(OR(codex518[[#This Row],[1]]&gt;W45,W45="1"),(V45+1+codex518[[#This Row],[T]]),V45+codex518[[#This Row],[T]]),V45+codex518[[#This Row],[T]]),0)</f>
        <v>0</v>
      </c>
      <c r="W46" s="3">
        <f t="shared" si="0"/>
        <v>45</v>
      </c>
    </row>
    <row r="47" spans="1:23" x14ac:dyDescent="0.25">
      <c r="A47">
        <v>46</v>
      </c>
      <c r="B47">
        <v>46</v>
      </c>
      <c r="C47">
        <v>0</v>
      </c>
      <c r="D47" t="s">
        <v>797</v>
      </c>
      <c r="S47" s="3">
        <f t="shared" si="1"/>
        <v>0</v>
      </c>
      <c r="T47" s="3">
        <f>IF(A47&gt;0,IFERROR(VLOOKUP(C47,AthleteTable[],1,FALSE),0),0)</f>
        <v>0</v>
      </c>
      <c r="U47" s="3">
        <f t="shared" si="3"/>
        <v>0</v>
      </c>
      <c r="V47" s="11">
        <f>IF(A47&gt;0,IF(T47&lt;&gt;0,IF(OR(codex518[[#This Row],[1]]&gt;W46,W46="1"),(V46+1+codex518[[#This Row],[T]]),V46+codex518[[#This Row],[T]]),V46+codex518[[#This Row],[T]]),0)</f>
        <v>0</v>
      </c>
      <c r="W47" s="3">
        <f t="shared" si="0"/>
        <v>46</v>
      </c>
    </row>
    <row r="48" spans="1:23" x14ac:dyDescent="0.25">
      <c r="A48">
        <v>47</v>
      </c>
      <c r="B48">
        <v>47</v>
      </c>
      <c r="C48">
        <v>0</v>
      </c>
      <c r="D48" t="s">
        <v>797</v>
      </c>
      <c r="S48" s="3">
        <f t="shared" si="1"/>
        <v>0</v>
      </c>
      <c r="T48" s="3">
        <f>IF(A48&gt;0,IFERROR(VLOOKUP(C48,AthleteTable[],1,FALSE),0),0)</f>
        <v>0</v>
      </c>
      <c r="U48" s="3">
        <f t="shared" si="3"/>
        <v>0</v>
      </c>
      <c r="V48" s="11">
        <f>IF(A48&gt;0,IF(T48&lt;&gt;0,IF(OR(codex518[[#This Row],[1]]&gt;W47,W47="1"),(V47+1+codex518[[#This Row],[T]]),V47+codex518[[#This Row],[T]]),V47+codex518[[#This Row],[T]]),0)</f>
        <v>0</v>
      </c>
      <c r="W48" s="3">
        <f t="shared" si="0"/>
        <v>47</v>
      </c>
    </row>
    <row r="49" spans="1:23" x14ac:dyDescent="0.25">
      <c r="A49">
        <v>48</v>
      </c>
      <c r="B49">
        <v>48</v>
      </c>
      <c r="C49">
        <v>0</v>
      </c>
      <c r="D49" t="s">
        <v>797</v>
      </c>
      <c r="S49" s="3">
        <f t="shared" si="1"/>
        <v>0</v>
      </c>
      <c r="T49" s="3">
        <f>IF(A49&gt;0,IFERROR(VLOOKUP(C49,AthleteTable[],1,FALSE),0),0)</f>
        <v>0</v>
      </c>
      <c r="U49" s="3">
        <f t="shared" si="3"/>
        <v>0</v>
      </c>
      <c r="V49" s="11">
        <f>IF(A49&gt;0,IF(T49&lt;&gt;0,IF(OR(codex518[[#This Row],[1]]&gt;W48,W48="1"),(V48+1+codex518[[#This Row],[T]]),V48+codex518[[#This Row],[T]]),V48+codex518[[#This Row],[T]]),0)</f>
        <v>0</v>
      </c>
      <c r="W49" s="3">
        <f t="shared" si="0"/>
        <v>48</v>
      </c>
    </row>
    <row r="50" spans="1:23" x14ac:dyDescent="0.25">
      <c r="A50">
        <v>49</v>
      </c>
      <c r="B50">
        <v>49</v>
      </c>
      <c r="C50">
        <v>0</v>
      </c>
      <c r="D50" t="s">
        <v>797</v>
      </c>
      <c r="S50" s="3">
        <f t="shared" si="1"/>
        <v>0</v>
      </c>
      <c r="T50" s="3">
        <f>IF(A50&gt;0,IFERROR(VLOOKUP(C50,AthleteTable[],1,FALSE),0),0)</f>
        <v>0</v>
      </c>
      <c r="U50" s="3">
        <f t="shared" si="3"/>
        <v>0</v>
      </c>
      <c r="V50" s="11">
        <f>IF(A50&gt;0,IF(T50&lt;&gt;0,IF(OR(codex518[[#This Row],[1]]&gt;W49,W49="1"),(V49+1+codex518[[#This Row],[T]]),V49+codex518[[#This Row],[T]]),V49+codex518[[#This Row],[T]]),0)</f>
        <v>0</v>
      </c>
      <c r="W50" s="3">
        <f t="shared" si="0"/>
        <v>49</v>
      </c>
    </row>
    <row r="51" spans="1:23" x14ac:dyDescent="0.25">
      <c r="A51">
        <v>50</v>
      </c>
      <c r="B51">
        <v>50</v>
      </c>
      <c r="C51">
        <v>0</v>
      </c>
      <c r="D51" t="s">
        <v>797</v>
      </c>
      <c r="S51" s="3">
        <f t="shared" si="1"/>
        <v>0</v>
      </c>
      <c r="T51" s="3">
        <f>IF(A51&gt;0,IFERROR(VLOOKUP(C51,AthleteTable[],1,FALSE),0),0)</f>
        <v>0</v>
      </c>
      <c r="U51" s="3">
        <f t="shared" si="3"/>
        <v>0</v>
      </c>
      <c r="V51" s="11">
        <f>IF(A51&gt;0,IF(T51&lt;&gt;0,IF(OR(codex518[[#This Row],[1]]&gt;W50,W50="1"),(V50+1+codex518[[#This Row],[T]]),V50+codex518[[#This Row],[T]]),V50+codex518[[#This Row],[T]]),0)</f>
        <v>0</v>
      </c>
      <c r="W51" s="3">
        <f t="shared" si="0"/>
        <v>50</v>
      </c>
    </row>
    <row r="52" spans="1:23" x14ac:dyDescent="0.25">
      <c r="A52">
        <v>51</v>
      </c>
      <c r="B52">
        <v>51</v>
      </c>
      <c r="C52">
        <v>0</v>
      </c>
      <c r="D52" t="s">
        <v>797</v>
      </c>
      <c r="S52" s="3">
        <f t="shared" si="1"/>
        <v>0</v>
      </c>
      <c r="T52" s="3">
        <f>IF(A52&gt;0,IFERROR(VLOOKUP(C52,AthleteTable[],1,FALSE),0),0)</f>
        <v>0</v>
      </c>
      <c r="U52" s="3">
        <f t="shared" si="3"/>
        <v>0</v>
      </c>
      <c r="V52" s="11">
        <f>IF(A52&gt;0,IF(T52&lt;&gt;0,IF(OR(codex518[[#This Row],[1]]&gt;W51,W51="1"),(V51+1+codex518[[#This Row],[T]]),V51+codex518[[#This Row],[T]]),V51+codex518[[#This Row],[T]]),0)</f>
        <v>0</v>
      </c>
      <c r="W52" s="3">
        <f t="shared" si="0"/>
        <v>51</v>
      </c>
    </row>
    <row r="53" spans="1:23" x14ac:dyDescent="0.25">
      <c r="A53">
        <v>52</v>
      </c>
      <c r="B53">
        <v>52</v>
      </c>
      <c r="C53">
        <v>0</v>
      </c>
      <c r="D53" t="s">
        <v>797</v>
      </c>
      <c r="S53" s="3">
        <f t="shared" si="1"/>
        <v>0</v>
      </c>
      <c r="T53" s="3">
        <f>IF(A53&gt;0,IFERROR(VLOOKUP(C53,AthleteTable[],1,FALSE),0),0)</f>
        <v>0</v>
      </c>
      <c r="U53" s="3">
        <f t="shared" si="3"/>
        <v>0</v>
      </c>
      <c r="V53" s="11">
        <f>IF(A53&gt;0,IF(T53&lt;&gt;0,IF(OR(codex518[[#This Row],[1]]&gt;W52,W52="1"),(V52+1+codex518[[#This Row],[T]]),V52+codex518[[#This Row],[T]]),V52+codex518[[#This Row],[T]]),0)</f>
        <v>0</v>
      </c>
      <c r="W53" s="3">
        <f t="shared" si="0"/>
        <v>52</v>
      </c>
    </row>
    <row r="54" spans="1:23" x14ac:dyDescent="0.25">
      <c r="A54">
        <v>53</v>
      </c>
      <c r="B54">
        <v>53</v>
      </c>
      <c r="C54">
        <v>0</v>
      </c>
      <c r="D54" t="s">
        <v>797</v>
      </c>
      <c r="S54" s="3">
        <f t="shared" si="1"/>
        <v>0</v>
      </c>
      <c r="T54" s="3">
        <f>IF(A54&gt;0,IFERROR(VLOOKUP(C54,AthleteTable[],1,FALSE),0),0)</f>
        <v>0</v>
      </c>
      <c r="U54" s="3">
        <f t="shared" si="3"/>
        <v>0</v>
      </c>
      <c r="V54" s="11">
        <f>IF(A54&gt;0,IF(T54&lt;&gt;0,IF(OR(codex518[[#This Row],[1]]&gt;W53,W53="1"),(V53+1+codex518[[#This Row],[T]]),V53+codex518[[#This Row],[T]]),V53+codex518[[#This Row],[T]]),0)</f>
        <v>0</v>
      </c>
      <c r="W54" s="3">
        <f t="shared" si="0"/>
        <v>53</v>
      </c>
    </row>
    <row r="55" spans="1:23" x14ac:dyDescent="0.25">
      <c r="A55">
        <v>54</v>
      </c>
      <c r="B55">
        <v>54</v>
      </c>
      <c r="C55">
        <v>0</v>
      </c>
      <c r="D55" t="s">
        <v>797</v>
      </c>
      <c r="S55" s="3">
        <f t="shared" si="1"/>
        <v>0</v>
      </c>
      <c r="T55" s="3">
        <f>IF(A55&gt;0,IFERROR(VLOOKUP(C55,AthleteTable[],1,FALSE),0),0)</f>
        <v>0</v>
      </c>
      <c r="U55" s="3">
        <f t="shared" si="3"/>
        <v>0</v>
      </c>
      <c r="V55" s="11">
        <f>IF(A55&gt;0,IF(T55&lt;&gt;0,IF(OR(codex518[[#This Row],[1]]&gt;W54,W54="1"),(V54+1+codex518[[#This Row],[T]]),V54+codex518[[#This Row],[T]]),V54+codex518[[#This Row],[T]]),0)</f>
        <v>0</v>
      </c>
      <c r="W55" s="3">
        <f t="shared" si="0"/>
        <v>54</v>
      </c>
    </row>
    <row r="56" spans="1:23" x14ac:dyDescent="0.25">
      <c r="A56">
        <v>55</v>
      </c>
      <c r="B56">
        <v>55</v>
      </c>
      <c r="C56">
        <v>0</v>
      </c>
      <c r="D56" t="s">
        <v>797</v>
      </c>
      <c r="S56" s="3">
        <f t="shared" si="1"/>
        <v>0</v>
      </c>
      <c r="T56" s="3">
        <f>IF(A56&gt;0,IFERROR(VLOOKUP(C56,AthleteTable[],1,FALSE),0),0)</f>
        <v>0</v>
      </c>
      <c r="U56" s="3">
        <f t="shared" si="3"/>
        <v>0</v>
      </c>
      <c r="V56" s="11">
        <f>IF(A56&gt;0,IF(T56&lt;&gt;0,IF(OR(codex518[[#This Row],[1]]&gt;W55,W55="1"),(V55+1+codex518[[#This Row],[T]]),V55+codex518[[#This Row],[T]]),V55+codex518[[#This Row],[T]]),0)</f>
        <v>0</v>
      </c>
      <c r="W56" s="3">
        <f t="shared" si="0"/>
        <v>55</v>
      </c>
    </row>
    <row r="57" spans="1:23" x14ac:dyDescent="0.25">
      <c r="A57">
        <v>56</v>
      </c>
      <c r="B57">
        <v>56</v>
      </c>
      <c r="C57">
        <v>0</v>
      </c>
      <c r="D57" t="s">
        <v>797</v>
      </c>
      <c r="S57" s="3">
        <f t="shared" si="1"/>
        <v>0</v>
      </c>
      <c r="T57" s="3">
        <f>IF(A57&gt;0,IFERROR(VLOOKUP(C57,AthleteTable[],1,FALSE),0),0)</f>
        <v>0</v>
      </c>
      <c r="U57" s="3">
        <f t="shared" si="3"/>
        <v>0</v>
      </c>
      <c r="V57" s="11">
        <f>IF(A57&gt;0,IF(T57&lt;&gt;0,IF(OR(codex518[[#This Row],[1]]&gt;W56,W56="1"),(V56+1+codex518[[#This Row],[T]]),V56+codex518[[#This Row],[T]]),V56+codex518[[#This Row],[T]]),0)</f>
        <v>0</v>
      </c>
      <c r="W57" s="3">
        <f t="shared" si="0"/>
        <v>56</v>
      </c>
    </row>
    <row r="58" spans="1:23" x14ac:dyDescent="0.25">
      <c r="A58">
        <v>57</v>
      </c>
      <c r="B58">
        <v>57</v>
      </c>
      <c r="C58">
        <v>0</v>
      </c>
      <c r="D58" t="s">
        <v>797</v>
      </c>
      <c r="S58" s="3">
        <f t="shared" si="1"/>
        <v>0</v>
      </c>
      <c r="T58" s="3">
        <f>IF(A58&gt;0,IFERROR(VLOOKUP(C58,AthleteTable[],1,FALSE),0),0)</f>
        <v>0</v>
      </c>
      <c r="U58" s="3">
        <f t="shared" si="3"/>
        <v>0</v>
      </c>
      <c r="V58" s="11">
        <f>IF(A58&gt;0,IF(T58&lt;&gt;0,IF(OR(codex518[[#This Row],[1]]&gt;W57,W57="1"),(V57+1+codex518[[#This Row],[T]]),V57+codex518[[#This Row],[T]]),V57+codex518[[#This Row],[T]]),0)</f>
        <v>0</v>
      </c>
      <c r="W58" s="3">
        <f t="shared" si="0"/>
        <v>57</v>
      </c>
    </row>
    <row r="59" spans="1:23" x14ac:dyDescent="0.25">
      <c r="A59">
        <v>58</v>
      </c>
      <c r="B59">
        <v>58</v>
      </c>
      <c r="C59">
        <v>0</v>
      </c>
      <c r="D59" t="s">
        <v>797</v>
      </c>
      <c r="S59" s="3">
        <f t="shared" si="1"/>
        <v>0</v>
      </c>
      <c r="T59" s="3">
        <f>IF(A59&gt;0,IFERROR(VLOOKUP(C59,AthleteTable[],1,FALSE),0),0)</f>
        <v>0</v>
      </c>
      <c r="U59" s="3">
        <f t="shared" si="3"/>
        <v>0</v>
      </c>
      <c r="V59" s="11">
        <f>IF(A59&gt;0,IF(T59&lt;&gt;0,IF(OR(codex518[[#This Row],[1]]&gt;W58,W58="1"),(V58+1+codex518[[#This Row],[T]]),V58+codex518[[#This Row],[T]]),V58+codex518[[#This Row],[T]]),0)</f>
        <v>0</v>
      </c>
      <c r="W59" s="3">
        <f t="shared" si="0"/>
        <v>58</v>
      </c>
    </row>
    <row r="60" spans="1:23" x14ac:dyDescent="0.25">
      <c r="A60">
        <v>59</v>
      </c>
      <c r="B60">
        <v>59</v>
      </c>
      <c r="C60">
        <v>0</v>
      </c>
      <c r="D60" t="s">
        <v>797</v>
      </c>
      <c r="S60" s="3">
        <f t="shared" si="1"/>
        <v>0</v>
      </c>
      <c r="T60" s="3">
        <f>IF(A60&gt;0,IFERROR(VLOOKUP(C60,AthleteTable[],1,FALSE),0),0)</f>
        <v>0</v>
      </c>
      <c r="U60" s="3">
        <f t="shared" si="3"/>
        <v>0</v>
      </c>
      <c r="V60" s="11">
        <f>IF(A60&gt;0,IF(T60&lt;&gt;0,IF(OR(codex518[[#This Row],[1]]&gt;W59,W59="1"),(V59+1+codex518[[#This Row],[T]]),V59+codex518[[#This Row],[T]]),V59+codex518[[#This Row],[T]]),0)</f>
        <v>0</v>
      </c>
      <c r="W60" s="3">
        <f t="shared" si="0"/>
        <v>59</v>
      </c>
    </row>
    <row r="61" spans="1:23" x14ac:dyDescent="0.25">
      <c r="A61">
        <v>60</v>
      </c>
      <c r="B61">
        <v>60</v>
      </c>
      <c r="C61">
        <v>0</v>
      </c>
      <c r="D61" t="s">
        <v>797</v>
      </c>
      <c r="S61" s="3">
        <f t="shared" si="1"/>
        <v>0</v>
      </c>
      <c r="T61" s="3">
        <f>IF(A61&gt;0,IFERROR(VLOOKUP(C61,AthleteTable[],1,FALSE),0),0)</f>
        <v>0</v>
      </c>
      <c r="U61" s="3">
        <f t="shared" si="3"/>
        <v>0</v>
      </c>
      <c r="V61" s="11">
        <f>IF(A61&gt;0,IF(T61&lt;&gt;0,IF(OR(codex518[[#This Row],[1]]&gt;W60,W60="1"),(V60+1+codex518[[#This Row],[T]]),V60+codex518[[#This Row],[T]]),V60+codex518[[#This Row],[T]]),0)</f>
        <v>0</v>
      </c>
      <c r="W61" s="3">
        <f t="shared" si="0"/>
        <v>60</v>
      </c>
    </row>
    <row r="62" spans="1:23" x14ac:dyDescent="0.25">
      <c r="A62">
        <v>61</v>
      </c>
      <c r="B62">
        <v>61</v>
      </c>
      <c r="C62">
        <v>0</v>
      </c>
      <c r="D62" t="s">
        <v>797</v>
      </c>
      <c r="S62" s="3">
        <f t="shared" si="1"/>
        <v>0</v>
      </c>
      <c r="T62" s="3">
        <f>IF(A62&gt;0,IFERROR(VLOOKUP(C62,AthleteTable[],1,FALSE),0),0)</f>
        <v>0</v>
      </c>
      <c r="U62" s="3">
        <f t="shared" si="3"/>
        <v>0</v>
      </c>
      <c r="V62" s="11">
        <f>IF(A62&gt;0,IF(T62&lt;&gt;0,IF(OR(codex518[[#This Row],[1]]&gt;W61,W61="1"),(V61+1+codex518[[#This Row],[T]]),V61+codex518[[#This Row],[T]]),V61+codex518[[#This Row],[T]]),0)</f>
        <v>0</v>
      </c>
      <c r="W62" s="3">
        <f t="shared" si="0"/>
        <v>61</v>
      </c>
    </row>
    <row r="63" spans="1:23" x14ac:dyDescent="0.25">
      <c r="A63">
        <v>62</v>
      </c>
      <c r="B63">
        <v>62</v>
      </c>
      <c r="C63">
        <v>0</v>
      </c>
      <c r="D63" t="s">
        <v>797</v>
      </c>
      <c r="S63" s="3">
        <f t="shared" si="1"/>
        <v>0</v>
      </c>
      <c r="T63" s="3">
        <f>IF(A63&gt;0,IFERROR(VLOOKUP(C63,AthleteTable[],1,FALSE),0),0)</f>
        <v>0</v>
      </c>
      <c r="U63" s="3">
        <f t="shared" si="3"/>
        <v>0</v>
      </c>
      <c r="V63" s="11">
        <f>IF(A63&gt;0,IF(T63&lt;&gt;0,IF(OR(codex518[[#This Row],[1]]&gt;W62,W62="1"),(V62+1+codex518[[#This Row],[T]]),V62+codex518[[#This Row],[T]]),V62+codex518[[#This Row],[T]]),0)</f>
        <v>0</v>
      </c>
      <c r="W63" s="3">
        <f t="shared" si="0"/>
        <v>62</v>
      </c>
    </row>
    <row r="64" spans="1:23" x14ac:dyDescent="0.25">
      <c r="A64">
        <v>63</v>
      </c>
      <c r="B64">
        <v>63</v>
      </c>
      <c r="C64">
        <v>0</v>
      </c>
      <c r="D64" t="s">
        <v>797</v>
      </c>
      <c r="S64" s="3">
        <f t="shared" si="1"/>
        <v>0</v>
      </c>
      <c r="T64" s="3">
        <f>IF(A64&gt;0,IFERROR(VLOOKUP(C64,AthleteTable[],1,FALSE),0),0)</f>
        <v>0</v>
      </c>
      <c r="U64" s="3">
        <f t="shared" si="3"/>
        <v>0</v>
      </c>
      <c r="V64" s="11">
        <f>IF(A64&gt;0,IF(T64&lt;&gt;0,IF(OR(codex518[[#This Row],[1]]&gt;W63,W63="1"),(V63+1+codex518[[#This Row],[T]]),V63+codex518[[#This Row],[T]]),V63+codex518[[#This Row],[T]]),0)</f>
        <v>0</v>
      </c>
      <c r="W64" s="3">
        <f t="shared" si="0"/>
        <v>63</v>
      </c>
    </row>
    <row r="65" spans="1:23" x14ac:dyDescent="0.25">
      <c r="A65">
        <v>64</v>
      </c>
      <c r="B65">
        <v>64</v>
      </c>
      <c r="C65">
        <v>0</v>
      </c>
      <c r="D65" t="s">
        <v>797</v>
      </c>
      <c r="S65" s="3">
        <f t="shared" si="1"/>
        <v>0</v>
      </c>
      <c r="T65" s="3">
        <f>IF(A65&gt;0,IFERROR(VLOOKUP(C65,AthleteTable[],1,FALSE),0),0)</f>
        <v>0</v>
      </c>
      <c r="U65" s="3">
        <f t="shared" si="3"/>
        <v>0</v>
      </c>
      <c r="V65" s="11">
        <f>IF(A65&gt;0,IF(T65&lt;&gt;0,IF(OR(codex518[[#This Row],[1]]&gt;W64,W64="1"),(V64+1+codex518[[#This Row],[T]]),V64+codex518[[#This Row],[T]]),V64+codex518[[#This Row],[T]]),0)</f>
        <v>0</v>
      </c>
      <c r="W65" s="3">
        <f t="shared" si="0"/>
        <v>64</v>
      </c>
    </row>
    <row r="66" spans="1:23" x14ac:dyDescent="0.25">
      <c r="A66">
        <v>65</v>
      </c>
      <c r="B66">
        <v>65</v>
      </c>
      <c r="C66">
        <v>0</v>
      </c>
      <c r="D66" t="s">
        <v>797</v>
      </c>
      <c r="S66" s="3">
        <f t="shared" si="1"/>
        <v>0</v>
      </c>
      <c r="T66" s="3">
        <f>IF(A66&gt;0,IFERROR(VLOOKUP(C66,AthleteTable[],1,FALSE),0),0)</f>
        <v>0</v>
      </c>
      <c r="U66" s="3">
        <f t="shared" si="3"/>
        <v>0</v>
      </c>
      <c r="V66" s="11">
        <f>IF(A66&gt;0,IF(T66&lt;&gt;0,IF(OR(codex518[[#This Row],[1]]&gt;W65,W65="1"),(V65+1+codex518[[#This Row],[T]]),V65+codex518[[#This Row],[T]]),V65+codex518[[#This Row],[T]]),0)</f>
        <v>0</v>
      </c>
      <c r="W66" s="3">
        <f t="shared" ref="W66:W90" si="4">IF(A66&gt;0,A66,0)</f>
        <v>65</v>
      </c>
    </row>
    <row r="67" spans="1:23" x14ac:dyDescent="0.25">
      <c r="A67">
        <v>66</v>
      </c>
      <c r="B67">
        <v>66</v>
      </c>
      <c r="C67">
        <v>0</v>
      </c>
      <c r="D67" t="s">
        <v>797</v>
      </c>
      <c r="S67" s="3">
        <f t="shared" ref="S67:S130" si="5">C67</f>
        <v>0</v>
      </c>
      <c r="T67" s="3">
        <f>IF(A67&gt;0,IFERROR(VLOOKUP(C67,AthleteTable[],1,FALSE),0),0)</f>
        <v>0</v>
      </c>
      <c r="U67" s="3">
        <f t="shared" si="3"/>
        <v>0</v>
      </c>
      <c r="V67" s="11">
        <f>IF(A67&gt;0,IF(T67&lt;&gt;0,IF(OR(codex518[[#This Row],[1]]&gt;W66,W66="1"),(V66+1+codex518[[#This Row],[T]]),V66+codex518[[#This Row],[T]]),V66+codex518[[#This Row],[T]]),0)</f>
        <v>0</v>
      </c>
      <c r="W67" s="3">
        <f t="shared" si="4"/>
        <v>66</v>
      </c>
    </row>
    <row r="68" spans="1:23" x14ac:dyDescent="0.25">
      <c r="A68">
        <v>67</v>
      </c>
      <c r="B68">
        <v>67</v>
      </c>
      <c r="C68">
        <v>0</v>
      </c>
      <c r="D68" t="s">
        <v>797</v>
      </c>
      <c r="S68" s="3">
        <f t="shared" si="5"/>
        <v>0</v>
      </c>
      <c r="T68" s="3">
        <f>IF(A68&gt;0,IFERROR(VLOOKUP(C68,AthleteTable[],1,FALSE),0),0)</f>
        <v>0</v>
      </c>
      <c r="U68" s="3">
        <f t="shared" si="3"/>
        <v>0</v>
      </c>
      <c r="V68" s="11">
        <f>IF(A68&gt;0,IF(T68&lt;&gt;0,IF(OR(codex518[[#This Row],[1]]&gt;W67,W67="1"),(V67+1+codex518[[#This Row],[T]]),V67+codex518[[#This Row],[T]]),V67+codex518[[#This Row],[T]]),0)</f>
        <v>0</v>
      </c>
      <c r="W68" s="3">
        <f t="shared" si="4"/>
        <v>67</v>
      </c>
    </row>
    <row r="69" spans="1:23" x14ac:dyDescent="0.25">
      <c r="A69">
        <v>68</v>
      </c>
      <c r="B69">
        <v>68</v>
      </c>
      <c r="C69">
        <v>0</v>
      </c>
      <c r="D69" t="s">
        <v>797</v>
      </c>
      <c r="S69" s="3">
        <f t="shared" si="5"/>
        <v>0</v>
      </c>
      <c r="T69" s="3">
        <f>IF(A69&gt;0,IFERROR(VLOOKUP(C69,AthleteTable[],1,FALSE),0),0)</f>
        <v>0</v>
      </c>
      <c r="U69" s="3">
        <f t="shared" si="3"/>
        <v>0</v>
      </c>
      <c r="V69" s="11">
        <f>IF(A69&gt;0,IF(T69&lt;&gt;0,IF(OR(codex518[[#This Row],[1]]&gt;W68,W68="1"),(V68+1+codex518[[#This Row],[T]]),V68+codex518[[#This Row],[T]]),V68+codex518[[#This Row],[T]]),0)</f>
        <v>0</v>
      </c>
      <c r="W69" s="3">
        <f t="shared" si="4"/>
        <v>68</v>
      </c>
    </row>
    <row r="70" spans="1:23" x14ac:dyDescent="0.25">
      <c r="A70">
        <v>69</v>
      </c>
      <c r="B70">
        <v>69</v>
      </c>
      <c r="C70">
        <v>0</v>
      </c>
      <c r="D70" t="s">
        <v>797</v>
      </c>
      <c r="S70" s="3">
        <f t="shared" si="5"/>
        <v>0</v>
      </c>
      <c r="T70" s="3">
        <f>IF(A70&gt;0,IFERROR(VLOOKUP(C70,AthleteTable[],1,FALSE),0),0)</f>
        <v>0</v>
      </c>
      <c r="U70" s="3">
        <f t="shared" ref="U70:U133" si="6">IFERROR(IF(W70&gt;0,IF(W69=W68,IF(T69&gt;0,IF(T68&gt;0,1,0),0),0),0),0)</f>
        <v>0</v>
      </c>
      <c r="V70" s="11">
        <f>IF(A70&gt;0,IF(T70&lt;&gt;0,IF(OR(codex518[[#This Row],[1]]&gt;W69,W69="1"),(V69+1+codex518[[#This Row],[T]]),V69+codex518[[#This Row],[T]]),V69+codex518[[#This Row],[T]]),0)</f>
        <v>0</v>
      </c>
      <c r="W70" s="3">
        <f t="shared" si="4"/>
        <v>69</v>
      </c>
    </row>
    <row r="71" spans="1:23" x14ac:dyDescent="0.25">
      <c r="A71">
        <v>70</v>
      </c>
      <c r="B71">
        <v>70</v>
      </c>
      <c r="C71">
        <v>0</v>
      </c>
      <c r="D71" t="s">
        <v>797</v>
      </c>
      <c r="S71" s="3">
        <f t="shared" si="5"/>
        <v>0</v>
      </c>
      <c r="T71" s="3">
        <f>IF(A71&gt;0,IFERROR(VLOOKUP(C71,AthleteTable[],1,FALSE),0),0)</f>
        <v>0</v>
      </c>
      <c r="U71" s="3">
        <f t="shared" si="6"/>
        <v>0</v>
      </c>
      <c r="V71" s="11">
        <f>IF(A71&gt;0,IF(T71&lt;&gt;0,IF(OR(codex518[[#This Row],[1]]&gt;W70,W70="1"),(V70+1+codex518[[#This Row],[T]]),V70+codex518[[#This Row],[T]]),V70+codex518[[#This Row],[T]]),0)</f>
        <v>0</v>
      </c>
      <c r="W71" s="3">
        <f t="shared" si="4"/>
        <v>70</v>
      </c>
    </row>
    <row r="72" spans="1:23" x14ac:dyDescent="0.25">
      <c r="A72">
        <v>71</v>
      </c>
      <c r="B72">
        <v>71</v>
      </c>
      <c r="C72">
        <v>0</v>
      </c>
      <c r="D72" t="s">
        <v>797</v>
      </c>
      <c r="S72" s="3">
        <f t="shared" si="5"/>
        <v>0</v>
      </c>
      <c r="T72" s="3">
        <f>IF(A72&gt;0,IFERROR(VLOOKUP(C72,AthleteTable[],1,FALSE),0),0)</f>
        <v>0</v>
      </c>
      <c r="U72" s="3">
        <f t="shared" si="6"/>
        <v>0</v>
      </c>
      <c r="V72" s="11">
        <f>IF(A72&gt;0,IF(T72&lt;&gt;0,IF(OR(codex518[[#This Row],[1]]&gt;W71,W71="1"),(V71+1+codex518[[#This Row],[T]]),V71+codex518[[#This Row],[T]]),V71+codex518[[#This Row],[T]]),0)</f>
        <v>0</v>
      </c>
      <c r="W72" s="3">
        <f t="shared" si="4"/>
        <v>71</v>
      </c>
    </row>
    <row r="73" spans="1:23" x14ac:dyDescent="0.25">
      <c r="A73">
        <v>72</v>
      </c>
      <c r="B73">
        <v>72</v>
      </c>
      <c r="C73">
        <v>0</v>
      </c>
      <c r="D73" t="s">
        <v>797</v>
      </c>
      <c r="S73" s="3">
        <f t="shared" si="5"/>
        <v>0</v>
      </c>
      <c r="T73" s="3">
        <f>IF(A73&gt;0,IFERROR(VLOOKUP(C73,AthleteTable[],1,FALSE),0),0)</f>
        <v>0</v>
      </c>
      <c r="U73" s="3">
        <f t="shared" si="6"/>
        <v>0</v>
      </c>
      <c r="V73" s="11">
        <f>IF(A73&gt;0,IF(T73&lt;&gt;0,IF(OR(codex518[[#This Row],[1]]&gt;W72,W72="1"),(V72+1+codex518[[#This Row],[T]]),V72+codex518[[#This Row],[T]]),V72+codex518[[#This Row],[T]]),0)</f>
        <v>0</v>
      </c>
      <c r="W73" s="3">
        <f t="shared" si="4"/>
        <v>72</v>
      </c>
    </row>
    <row r="74" spans="1:23" x14ac:dyDescent="0.25">
      <c r="A74">
        <v>73</v>
      </c>
      <c r="B74">
        <v>73</v>
      </c>
      <c r="C74">
        <v>0</v>
      </c>
      <c r="D74" t="s">
        <v>797</v>
      </c>
      <c r="S74" s="3">
        <f t="shared" si="5"/>
        <v>0</v>
      </c>
      <c r="T74" s="3">
        <f>IF(A74&gt;0,IFERROR(VLOOKUP(C74,AthleteTable[],1,FALSE),0),0)</f>
        <v>0</v>
      </c>
      <c r="U74" s="3">
        <f t="shared" si="6"/>
        <v>0</v>
      </c>
      <c r="V74" s="11">
        <f>IF(A74&gt;0,IF(T74&lt;&gt;0,IF(OR(codex518[[#This Row],[1]]&gt;W73,W73="1"),(V73+1+codex518[[#This Row],[T]]),V73+codex518[[#This Row],[T]]),V73+codex518[[#This Row],[T]]),0)</f>
        <v>0</v>
      </c>
      <c r="W74" s="3">
        <f t="shared" si="4"/>
        <v>73</v>
      </c>
    </row>
    <row r="75" spans="1:23" x14ac:dyDescent="0.25">
      <c r="A75">
        <v>74</v>
      </c>
      <c r="B75">
        <v>74</v>
      </c>
      <c r="C75">
        <v>0</v>
      </c>
      <c r="D75" t="s">
        <v>797</v>
      </c>
      <c r="S75" s="3">
        <f t="shared" si="5"/>
        <v>0</v>
      </c>
      <c r="T75" s="3">
        <f>IF(A75&gt;0,IFERROR(VLOOKUP(C75,AthleteTable[],1,FALSE),0),0)</f>
        <v>0</v>
      </c>
      <c r="U75" s="3">
        <f t="shared" si="6"/>
        <v>0</v>
      </c>
      <c r="V75" s="11">
        <f>IF(A75&gt;0,IF(T75&lt;&gt;0,IF(OR(codex518[[#This Row],[1]]&gt;W74,W74="1"),(V74+1+codex518[[#This Row],[T]]),V74+codex518[[#This Row],[T]]),V74+codex518[[#This Row],[T]]),0)</f>
        <v>0</v>
      </c>
      <c r="W75" s="3">
        <f t="shared" si="4"/>
        <v>74</v>
      </c>
    </row>
    <row r="76" spans="1:23" x14ac:dyDescent="0.25">
      <c r="A76">
        <v>75</v>
      </c>
      <c r="B76">
        <v>75</v>
      </c>
      <c r="C76">
        <v>0</v>
      </c>
      <c r="D76" t="s">
        <v>797</v>
      </c>
      <c r="S76" s="3">
        <f t="shared" si="5"/>
        <v>0</v>
      </c>
      <c r="T76" s="3">
        <f>IF(A76&gt;0,IFERROR(VLOOKUP(C76,AthleteTable[],1,FALSE),0),0)</f>
        <v>0</v>
      </c>
      <c r="U76" s="3">
        <f t="shared" si="6"/>
        <v>0</v>
      </c>
      <c r="V76" s="11">
        <f>IF(A76&gt;0,IF(T76&lt;&gt;0,IF(OR(codex518[[#This Row],[1]]&gt;W75,W75="1"),(V75+1+codex518[[#This Row],[T]]),V75+codex518[[#This Row],[T]]),V75+codex518[[#This Row],[T]]),0)</f>
        <v>0</v>
      </c>
      <c r="W76" s="3">
        <f t="shared" si="4"/>
        <v>75</v>
      </c>
    </row>
    <row r="77" spans="1:23" x14ac:dyDescent="0.25">
      <c r="A77">
        <v>76</v>
      </c>
      <c r="B77">
        <v>76</v>
      </c>
      <c r="C77">
        <v>0</v>
      </c>
      <c r="D77" t="s">
        <v>797</v>
      </c>
      <c r="S77" s="3">
        <f t="shared" si="5"/>
        <v>0</v>
      </c>
      <c r="T77" s="3">
        <f>IF(A77&gt;0,IFERROR(VLOOKUP(C77,AthleteTable[],1,FALSE),0),0)</f>
        <v>0</v>
      </c>
      <c r="U77" s="3">
        <f t="shared" si="6"/>
        <v>0</v>
      </c>
      <c r="V77" s="11">
        <f>IF(A77&gt;0,IF(T77&lt;&gt;0,IF(OR(codex518[[#This Row],[1]]&gt;W76,W76="1"),(V76+1+codex518[[#This Row],[T]]),V76+codex518[[#This Row],[T]]),V76+codex518[[#This Row],[T]]),0)</f>
        <v>0</v>
      </c>
      <c r="W77" s="3">
        <f t="shared" si="4"/>
        <v>76</v>
      </c>
    </row>
    <row r="78" spans="1:23" x14ac:dyDescent="0.25">
      <c r="A78">
        <v>77</v>
      </c>
      <c r="B78">
        <v>77</v>
      </c>
      <c r="C78">
        <v>0</v>
      </c>
      <c r="D78" t="s">
        <v>797</v>
      </c>
      <c r="S78" s="3">
        <f t="shared" si="5"/>
        <v>0</v>
      </c>
      <c r="T78" s="3">
        <f>IF(A78&gt;0,IFERROR(VLOOKUP(C78,AthleteTable[],1,FALSE),0),0)</f>
        <v>0</v>
      </c>
      <c r="U78" s="3">
        <f t="shared" si="6"/>
        <v>0</v>
      </c>
      <c r="V78" s="11">
        <f>IF(A78&gt;0,IF(T78&lt;&gt;0,IF(OR(codex518[[#This Row],[1]]&gt;W77,W77="1"),(V77+1+codex518[[#This Row],[T]]),V77+codex518[[#This Row],[T]]),V77+codex518[[#This Row],[T]]),0)</f>
        <v>0</v>
      </c>
      <c r="W78" s="3">
        <f t="shared" si="4"/>
        <v>77</v>
      </c>
    </row>
    <row r="79" spans="1:23" x14ac:dyDescent="0.25">
      <c r="A79">
        <v>78</v>
      </c>
      <c r="B79">
        <v>78</v>
      </c>
      <c r="C79">
        <v>0</v>
      </c>
      <c r="D79" t="s">
        <v>797</v>
      </c>
      <c r="S79" s="3">
        <f t="shared" si="5"/>
        <v>0</v>
      </c>
      <c r="T79" s="3">
        <f>IF(A79&gt;0,IFERROR(VLOOKUP(C79,AthleteTable[],1,FALSE),0),0)</f>
        <v>0</v>
      </c>
      <c r="U79" s="3">
        <f t="shared" si="6"/>
        <v>0</v>
      </c>
      <c r="V79" s="11">
        <f>IF(A79&gt;0,IF(T79&lt;&gt;0,IF(OR(codex518[[#This Row],[1]]&gt;W78,W78="1"),(V78+1+codex518[[#This Row],[T]]),V78+codex518[[#This Row],[T]]),V78+codex518[[#This Row],[T]]),0)</f>
        <v>0</v>
      </c>
      <c r="W79" s="3">
        <f t="shared" si="4"/>
        <v>78</v>
      </c>
    </row>
    <row r="80" spans="1:23" x14ac:dyDescent="0.25">
      <c r="A80">
        <v>79</v>
      </c>
      <c r="B80">
        <v>79</v>
      </c>
      <c r="C80">
        <v>0</v>
      </c>
      <c r="D80" t="s">
        <v>797</v>
      </c>
      <c r="S80" s="3">
        <f t="shared" si="5"/>
        <v>0</v>
      </c>
      <c r="T80" s="3">
        <f>IF(A80&gt;0,IFERROR(VLOOKUP(C80,AthleteTable[],1,FALSE),0),0)</f>
        <v>0</v>
      </c>
      <c r="U80" s="3">
        <f t="shared" si="6"/>
        <v>0</v>
      </c>
      <c r="V80" s="11">
        <f>IF(A80&gt;0,IF(T80&lt;&gt;0,IF(OR(codex518[[#This Row],[1]]&gt;W79,W79="1"),(V79+1+codex518[[#This Row],[T]]),V79+codex518[[#This Row],[T]]),V79+codex518[[#This Row],[T]]),0)</f>
        <v>0</v>
      </c>
      <c r="W80" s="3">
        <f t="shared" si="4"/>
        <v>79</v>
      </c>
    </row>
    <row r="81" spans="1:23" x14ac:dyDescent="0.25">
      <c r="A81">
        <v>80</v>
      </c>
      <c r="B81">
        <v>80</v>
      </c>
      <c r="C81">
        <v>0</v>
      </c>
      <c r="D81" t="s">
        <v>797</v>
      </c>
      <c r="S81" s="3">
        <f t="shared" si="5"/>
        <v>0</v>
      </c>
      <c r="T81" s="3">
        <f>IF(A81&gt;0,IFERROR(VLOOKUP(C81,AthleteTable[],1,FALSE),0),0)</f>
        <v>0</v>
      </c>
      <c r="U81" s="3">
        <f t="shared" si="6"/>
        <v>0</v>
      </c>
      <c r="V81" s="11">
        <f>IF(A81&gt;0,IF(T81&lt;&gt;0,IF(OR(codex518[[#This Row],[1]]&gt;W80,W80="1"),(V80+1+codex518[[#This Row],[T]]),V80+codex518[[#This Row],[T]]),V80+codex518[[#This Row],[T]]),0)</f>
        <v>0</v>
      </c>
      <c r="W81" s="3">
        <f t="shared" si="4"/>
        <v>80</v>
      </c>
    </row>
    <row r="82" spans="1:23" x14ac:dyDescent="0.25">
      <c r="A82">
        <v>81</v>
      </c>
      <c r="B82">
        <v>81</v>
      </c>
      <c r="C82">
        <v>0</v>
      </c>
      <c r="D82" t="s">
        <v>797</v>
      </c>
      <c r="S82" s="3">
        <f t="shared" si="5"/>
        <v>0</v>
      </c>
      <c r="T82" s="3">
        <f>IF(A82&gt;0,IFERROR(VLOOKUP(C82,AthleteTable[],1,FALSE),0),0)</f>
        <v>0</v>
      </c>
      <c r="U82" s="3">
        <f t="shared" si="6"/>
        <v>0</v>
      </c>
      <c r="V82" s="11">
        <f>IF(A82&gt;0,IF(T82&lt;&gt;0,IF(OR(codex518[[#This Row],[1]]&gt;W81,W81="1"),(V81+1+codex518[[#This Row],[T]]),V81+codex518[[#This Row],[T]]),V81+codex518[[#This Row],[T]]),0)</f>
        <v>0</v>
      </c>
      <c r="W82" s="3">
        <f t="shared" si="4"/>
        <v>81</v>
      </c>
    </row>
    <row r="83" spans="1:23" x14ac:dyDescent="0.25">
      <c r="A83">
        <v>82</v>
      </c>
      <c r="B83">
        <v>82</v>
      </c>
      <c r="C83">
        <v>0</v>
      </c>
      <c r="D83" t="s">
        <v>797</v>
      </c>
      <c r="S83" s="3">
        <f t="shared" si="5"/>
        <v>0</v>
      </c>
      <c r="T83" s="3">
        <f>IF(A83&gt;0,IFERROR(VLOOKUP(C83,AthleteTable[],1,FALSE),0),0)</f>
        <v>0</v>
      </c>
      <c r="U83" s="3">
        <f t="shared" si="6"/>
        <v>0</v>
      </c>
      <c r="V83" s="11">
        <f>IF(A83&gt;0,IF(T83&lt;&gt;0,IF(OR(codex518[[#This Row],[1]]&gt;W82,W82="1"),(V82+1+codex518[[#This Row],[T]]),V82+codex518[[#This Row],[T]]),V82+codex518[[#This Row],[T]]),0)</f>
        <v>0</v>
      </c>
      <c r="W83" s="3">
        <f t="shared" si="4"/>
        <v>82</v>
      </c>
    </row>
    <row r="84" spans="1:23" x14ac:dyDescent="0.25">
      <c r="A84">
        <v>83</v>
      </c>
      <c r="B84">
        <v>83</v>
      </c>
      <c r="C84">
        <v>0</v>
      </c>
      <c r="D84" t="s">
        <v>797</v>
      </c>
      <c r="S84" s="3">
        <f t="shared" si="5"/>
        <v>0</v>
      </c>
      <c r="T84" s="3">
        <f>IF(A84&gt;0,IFERROR(VLOOKUP(C84,AthleteTable[],1,FALSE),0),0)</f>
        <v>0</v>
      </c>
      <c r="U84" s="3">
        <f t="shared" si="6"/>
        <v>0</v>
      </c>
      <c r="V84" s="11">
        <f>IF(A84&gt;0,IF(T84&lt;&gt;0,IF(OR(codex518[[#This Row],[1]]&gt;W83,W83="1"),(V83+1+codex518[[#This Row],[T]]),V83+codex518[[#This Row],[T]]),V83+codex518[[#This Row],[T]]),0)</f>
        <v>0</v>
      </c>
      <c r="W84" s="3">
        <f t="shared" si="4"/>
        <v>83</v>
      </c>
    </row>
    <row r="85" spans="1:23" x14ac:dyDescent="0.25">
      <c r="A85">
        <v>84</v>
      </c>
      <c r="B85">
        <v>84</v>
      </c>
      <c r="C85">
        <v>0</v>
      </c>
      <c r="D85" t="s">
        <v>797</v>
      </c>
      <c r="S85" s="3">
        <f t="shared" si="5"/>
        <v>0</v>
      </c>
      <c r="T85" s="3">
        <f>IF(A85&gt;0,IFERROR(VLOOKUP(C85,AthleteTable[],1,FALSE),0),0)</f>
        <v>0</v>
      </c>
      <c r="U85" s="3">
        <f t="shared" si="6"/>
        <v>0</v>
      </c>
      <c r="V85" s="11">
        <f>IF(A85&gt;0,IF(T85&lt;&gt;0,IF(OR(codex518[[#This Row],[1]]&gt;W84,W84="1"),(V84+1+codex518[[#This Row],[T]]),V84+codex518[[#This Row],[T]]),V84+codex518[[#This Row],[T]]),0)</f>
        <v>0</v>
      </c>
      <c r="W85" s="3">
        <f t="shared" si="4"/>
        <v>84</v>
      </c>
    </row>
    <row r="86" spans="1:23" x14ac:dyDescent="0.25">
      <c r="A86">
        <v>85</v>
      </c>
      <c r="B86">
        <v>85</v>
      </c>
      <c r="C86">
        <v>0</v>
      </c>
      <c r="D86" t="s">
        <v>797</v>
      </c>
      <c r="S86" s="3">
        <f t="shared" si="5"/>
        <v>0</v>
      </c>
      <c r="T86" s="3">
        <f>IF(A86&gt;0,IFERROR(VLOOKUP(C86,AthleteTable[],1,FALSE),0),0)</f>
        <v>0</v>
      </c>
      <c r="U86" s="3">
        <f t="shared" si="6"/>
        <v>0</v>
      </c>
      <c r="V86" s="11">
        <f>IF(A86&gt;0,IF(T86&lt;&gt;0,IF(OR(codex518[[#This Row],[1]]&gt;W85,W85="1"),(V85+1+codex518[[#This Row],[T]]),V85+codex518[[#This Row],[T]]),V85+codex518[[#This Row],[T]]),0)</f>
        <v>0</v>
      </c>
      <c r="W86" s="3">
        <f t="shared" si="4"/>
        <v>85</v>
      </c>
    </row>
    <row r="87" spans="1:23" x14ac:dyDescent="0.25">
      <c r="A87">
        <v>86</v>
      </c>
      <c r="B87">
        <v>86</v>
      </c>
      <c r="C87">
        <v>0</v>
      </c>
      <c r="D87" t="s">
        <v>797</v>
      </c>
      <c r="S87" s="3">
        <f t="shared" si="5"/>
        <v>0</v>
      </c>
      <c r="T87" s="3">
        <f>IF(A87&gt;0,IFERROR(VLOOKUP(C87,AthleteTable[],1,FALSE),0),0)</f>
        <v>0</v>
      </c>
      <c r="U87" s="3">
        <f t="shared" si="6"/>
        <v>0</v>
      </c>
      <c r="V87" s="11">
        <f>IF(A87&gt;0,IF(T87&lt;&gt;0,IF(OR(codex518[[#This Row],[1]]&gt;W86,W86="1"),(V86+1+codex518[[#This Row],[T]]),V86+codex518[[#This Row],[T]]),V86+codex518[[#This Row],[T]]),0)</f>
        <v>0</v>
      </c>
      <c r="W87" s="3">
        <f t="shared" si="4"/>
        <v>86</v>
      </c>
    </row>
    <row r="88" spans="1:23" x14ac:dyDescent="0.25">
      <c r="A88">
        <v>87</v>
      </c>
      <c r="B88">
        <v>87</v>
      </c>
      <c r="C88">
        <v>0</v>
      </c>
      <c r="D88" t="s">
        <v>797</v>
      </c>
      <c r="S88" s="3">
        <f t="shared" si="5"/>
        <v>0</v>
      </c>
      <c r="T88" s="3">
        <f>IF(A88&gt;0,IFERROR(VLOOKUP(C88,AthleteTable[],1,FALSE),0),0)</f>
        <v>0</v>
      </c>
      <c r="U88" s="3">
        <f t="shared" si="6"/>
        <v>0</v>
      </c>
      <c r="V88" s="11">
        <f>IF(A88&gt;0,IF(T88&lt;&gt;0,IF(OR(codex518[[#This Row],[1]]&gt;W87,W87="1"),(V87+1+codex518[[#This Row],[T]]),V87+codex518[[#This Row],[T]]),V87+codex518[[#This Row],[T]]),0)</f>
        <v>0</v>
      </c>
      <c r="W88" s="3">
        <f t="shared" si="4"/>
        <v>87</v>
      </c>
    </row>
    <row r="89" spans="1:23" x14ac:dyDescent="0.25">
      <c r="A89">
        <v>88</v>
      </c>
      <c r="B89">
        <v>88</v>
      </c>
      <c r="C89">
        <v>0</v>
      </c>
      <c r="D89" t="s">
        <v>797</v>
      </c>
      <c r="S89" s="3">
        <f t="shared" si="5"/>
        <v>0</v>
      </c>
      <c r="T89" s="3">
        <f>IF(A89&gt;0,IFERROR(VLOOKUP(C89,AthleteTable[],1,FALSE),0),0)</f>
        <v>0</v>
      </c>
      <c r="U89" s="3">
        <f t="shared" si="6"/>
        <v>0</v>
      </c>
      <c r="V89" s="11">
        <f>IF(A89&gt;0,IF(T89&lt;&gt;0,IF(OR(codex518[[#This Row],[1]]&gt;W88,W88="1"),(V88+1+codex518[[#This Row],[T]]),V88+codex518[[#This Row],[T]]),V88+codex518[[#This Row],[T]]),0)</f>
        <v>0</v>
      </c>
      <c r="W89" s="3">
        <f t="shared" si="4"/>
        <v>88</v>
      </c>
    </row>
    <row r="90" spans="1:23" x14ac:dyDescent="0.25">
      <c r="A90">
        <v>89</v>
      </c>
      <c r="B90">
        <v>89</v>
      </c>
      <c r="C90">
        <v>0</v>
      </c>
      <c r="D90" t="s">
        <v>797</v>
      </c>
      <c r="S90" s="3">
        <f t="shared" si="5"/>
        <v>0</v>
      </c>
      <c r="T90" s="3">
        <f>IF(A90&gt;0,IFERROR(VLOOKUP(C90,AthleteTable[],1,FALSE),0),0)</f>
        <v>0</v>
      </c>
      <c r="U90" s="3">
        <f t="shared" si="6"/>
        <v>0</v>
      </c>
      <c r="V90" s="11">
        <f>IF(A90&gt;0,IF(T90&lt;&gt;0,IF(OR(codex518[[#This Row],[1]]&gt;W89,W89="1"),(V89+1+codex518[[#This Row],[T]]),V89+codex518[[#This Row],[T]]),V89+codex518[[#This Row],[T]]),0)</f>
        <v>0</v>
      </c>
      <c r="W90" s="3">
        <f t="shared" si="4"/>
        <v>89</v>
      </c>
    </row>
    <row r="91" spans="1:23" x14ac:dyDescent="0.25">
      <c r="A91">
        <v>90</v>
      </c>
      <c r="B91">
        <v>90</v>
      </c>
      <c r="C91">
        <v>0</v>
      </c>
      <c r="D91" t="s">
        <v>797</v>
      </c>
      <c r="S91" s="3">
        <f t="shared" si="5"/>
        <v>0</v>
      </c>
      <c r="T91" s="3">
        <f>IF(A91&gt;0,IFERROR(VLOOKUP(C91,AthleteTable[],1,FALSE),0),0)</f>
        <v>0</v>
      </c>
      <c r="U91" s="3">
        <f t="shared" si="6"/>
        <v>0</v>
      </c>
      <c r="V91" s="11">
        <f>IF(A91&gt;0,IF(T91&lt;&gt;0,IF(OR(codex518[[#This Row],[1]]&gt;W90,W90="1"),(V90+1+codex518[[#This Row],[T]]),V90+codex518[[#This Row],[T]]),V90+codex518[[#This Row],[T]]),0)</f>
        <v>0</v>
      </c>
      <c r="W91" s="3" t="e">
        <f>IF(#REF!&gt;0,#REF!,0)</f>
        <v>#REF!</v>
      </c>
    </row>
    <row r="92" spans="1:23" x14ac:dyDescent="0.25">
      <c r="A92">
        <v>91</v>
      </c>
      <c r="B92">
        <v>91</v>
      </c>
      <c r="C92">
        <v>0</v>
      </c>
      <c r="D92" t="s">
        <v>797</v>
      </c>
      <c r="S92" s="3">
        <f t="shared" si="5"/>
        <v>0</v>
      </c>
      <c r="T92" s="3">
        <f>IF(A92&gt;0,IFERROR(VLOOKUP(C92,AthleteTable[],1,FALSE),0),0)</f>
        <v>0</v>
      </c>
      <c r="U92" s="3">
        <f t="shared" si="6"/>
        <v>0</v>
      </c>
      <c r="V92" s="11">
        <f>IF(A92&gt;0,IF(T92&lt;&gt;0,IF(OR(codex518[[#This Row],[1]]&gt;W91,W91="1"),(V91+1+codex518[[#This Row],[T]]),V91+codex518[[#This Row],[T]]),V91+codex518[[#This Row],[T]]),0)</f>
        <v>0</v>
      </c>
      <c r="W92" s="3" t="e">
        <f>IF(#REF!&gt;0,#REF!,0)</f>
        <v>#REF!</v>
      </c>
    </row>
    <row r="93" spans="1:23" x14ac:dyDescent="0.25">
      <c r="A93">
        <v>92</v>
      </c>
      <c r="B93">
        <v>92</v>
      </c>
      <c r="C93">
        <v>0</v>
      </c>
      <c r="D93" t="s">
        <v>797</v>
      </c>
      <c r="S93" s="3">
        <f t="shared" si="5"/>
        <v>0</v>
      </c>
      <c r="T93" s="3">
        <f>IF(A93&gt;0,IFERROR(VLOOKUP(C93,AthleteTable[],1,FALSE),0),0)</f>
        <v>0</v>
      </c>
      <c r="U93" s="3">
        <f t="shared" si="6"/>
        <v>0</v>
      </c>
      <c r="V93" s="11">
        <f>IF(A93&gt;0,IF(T93&lt;&gt;0,IF(OR(codex518[[#This Row],[1]]&gt;W92,W92="1"),(V92+1+codex518[[#This Row],[T]]),V92+codex518[[#This Row],[T]]),V92+codex518[[#This Row],[T]]),0)</f>
        <v>0</v>
      </c>
      <c r="W93" s="3" t="e">
        <f>IF(#REF!&gt;0,#REF!,0)</f>
        <v>#REF!</v>
      </c>
    </row>
    <row r="94" spans="1:23" x14ac:dyDescent="0.25">
      <c r="A94">
        <v>93</v>
      </c>
      <c r="B94">
        <v>93</v>
      </c>
      <c r="C94">
        <v>0</v>
      </c>
      <c r="D94" t="s">
        <v>797</v>
      </c>
      <c r="S94" s="3">
        <f t="shared" si="5"/>
        <v>0</v>
      </c>
      <c r="T94" s="3">
        <f>IF(A94&gt;0,IFERROR(VLOOKUP(C94,AthleteTable[],1,FALSE),0),0)</f>
        <v>0</v>
      </c>
      <c r="U94" s="3">
        <f t="shared" si="6"/>
        <v>0</v>
      </c>
      <c r="V94" s="11">
        <f>IF(A94&gt;0,IF(T94&lt;&gt;0,IF(OR(codex518[[#This Row],[1]]&gt;W93,W93="1"),(V93+1+codex518[[#This Row],[T]]),V93+codex518[[#This Row],[T]]),V93+codex518[[#This Row],[T]]),0)</f>
        <v>0</v>
      </c>
      <c r="W94" s="3" t="e">
        <f>IF(#REF!&gt;0,#REF!,0)</f>
        <v>#REF!</v>
      </c>
    </row>
    <row r="95" spans="1:23" x14ac:dyDescent="0.25">
      <c r="A95">
        <v>94</v>
      </c>
      <c r="B95">
        <v>94</v>
      </c>
      <c r="C95">
        <v>0</v>
      </c>
      <c r="D95" t="s">
        <v>797</v>
      </c>
      <c r="S95" s="3">
        <f t="shared" si="5"/>
        <v>0</v>
      </c>
      <c r="T95" s="3">
        <f>IF(A95&gt;0,IFERROR(VLOOKUP(C95,AthleteTable[],1,FALSE),0),0)</f>
        <v>0</v>
      </c>
      <c r="U95" s="3">
        <f t="shared" si="6"/>
        <v>0</v>
      </c>
      <c r="V95" s="11">
        <f>IF(A95&gt;0,IF(T95&lt;&gt;0,IF(OR(codex518[[#This Row],[1]]&gt;W94,W94="1"),(V94+1+codex518[[#This Row],[T]]),V94+codex518[[#This Row],[T]]),V94+codex518[[#This Row],[T]]),0)</f>
        <v>0</v>
      </c>
      <c r="W95" s="3" t="e">
        <f>IF(#REF!&gt;0,#REF!,0)</f>
        <v>#REF!</v>
      </c>
    </row>
    <row r="96" spans="1:23" x14ac:dyDescent="0.25">
      <c r="A96">
        <v>95</v>
      </c>
      <c r="B96">
        <v>95</v>
      </c>
      <c r="C96">
        <v>0</v>
      </c>
      <c r="D96" t="s">
        <v>797</v>
      </c>
      <c r="S96" s="3">
        <f t="shared" si="5"/>
        <v>0</v>
      </c>
      <c r="T96" s="3">
        <f>IF(A96&gt;0,IFERROR(VLOOKUP(C96,AthleteTable[],1,FALSE),0),0)</f>
        <v>0</v>
      </c>
      <c r="U96" s="3">
        <f t="shared" si="6"/>
        <v>0</v>
      </c>
      <c r="V96" s="11">
        <f>IF(A96&gt;0,IF(T96&lt;&gt;0,IF(OR(codex518[[#This Row],[1]]&gt;W95,W95="1"),(V95+1+codex518[[#This Row],[T]]),V95+codex518[[#This Row],[T]]),V95+codex518[[#This Row],[T]]),0)</f>
        <v>0</v>
      </c>
      <c r="W96" s="3" t="e">
        <f>IF(#REF!&gt;0,#REF!,0)</f>
        <v>#REF!</v>
      </c>
    </row>
    <row r="97" spans="1:23" x14ac:dyDescent="0.25">
      <c r="A97">
        <v>96</v>
      </c>
      <c r="B97">
        <v>96</v>
      </c>
      <c r="C97">
        <v>0</v>
      </c>
      <c r="D97" t="s">
        <v>797</v>
      </c>
      <c r="S97" s="3">
        <f t="shared" si="5"/>
        <v>0</v>
      </c>
      <c r="T97" s="3">
        <f>IF(A97&gt;0,IFERROR(VLOOKUP(C97,AthleteTable[],1,FALSE),0),0)</f>
        <v>0</v>
      </c>
      <c r="U97" s="3">
        <f t="shared" si="6"/>
        <v>0</v>
      </c>
      <c r="V97" s="11">
        <f>IF(A97&gt;0,IF(T97&lt;&gt;0,IF(OR(codex518[[#This Row],[1]]&gt;W96,W96="1"),(V96+1+codex518[[#This Row],[T]]),V96+codex518[[#This Row],[T]]),V96+codex518[[#This Row],[T]]),0)</f>
        <v>0</v>
      </c>
      <c r="W97" s="3" t="e">
        <f>IF(#REF!&gt;0,#REF!,0)</f>
        <v>#REF!</v>
      </c>
    </row>
    <row r="98" spans="1:23" x14ac:dyDescent="0.25">
      <c r="A98">
        <v>97</v>
      </c>
      <c r="B98">
        <v>97</v>
      </c>
      <c r="C98">
        <v>0</v>
      </c>
      <c r="D98" t="s">
        <v>797</v>
      </c>
      <c r="S98" s="3">
        <f t="shared" si="5"/>
        <v>0</v>
      </c>
      <c r="T98" s="3">
        <f>IF(A98&gt;0,IFERROR(VLOOKUP(C98,AthleteTable[],1,FALSE),0),0)</f>
        <v>0</v>
      </c>
      <c r="U98" s="3">
        <f t="shared" si="6"/>
        <v>0</v>
      </c>
      <c r="V98" s="11">
        <f>IF(A98&gt;0,IF(T98&lt;&gt;0,IF(OR(codex518[[#This Row],[1]]&gt;W97,W97="1"),(V97+1+codex518[[#This Row],[T]]),V97+codex518[[#This Row],[T]]),V97+codex518[[#This Row],[T]]),0)</f>
        <v>0</v>
      </c>
      <c r="W98" s="3" t="e">
        <f>IF(#REF!&gt;0,#REF!,0)</f>
        <v>#REF!</v>
      </c>
    </row>
    <row r="99" spans="1:23" x14ac:dyDescent="0.25">
      <c r="A99">
        <v>98</v>
      </c>
      <c r="B99">
        <v>98</v>
      </c>
      <c r="C99">
        <v>0</v>
      </c>
      <c r="D99" t="s">
        <v>797</v>
      </c>
      <c r="S99" s="3">
        <f t="shared" si="5"/>
        <v>0</v>
      </c>
      <c r="T99" s="3">
        <f>IF(A99&gt;0,IFERROR(VLOOKUP(C99,AthleteTable[],1,FALSE),0),0)</f>
        <v>0</v>
      </c>
      <c r="U99" s="3">
        <f t="shared" si="6"/>
        <v>0</v>
      </c>
      <c r="V99" s="11">
        <f>IF(A99&gt;0,IF(T99&lt;&gt;0,IF(OR(codex518[[#This Row],[1]]&gt;W98,W98="1"),(V98+1+codex518[[#This Row],[T]]),V98+codex518[[#This Row],[T]]),V98+codex518[[#This Row],[T]]),0)</f>
        <v>0</v>
      </c>
      <c r="W99" s="3" t="e">
        <f>IF(#REF!&gt;0,#REF!,0)</f>
        <v>#REF!</v>
      </c>
    </row>
    <row r="100" spans="1:23" x14ac:dyDescent="0.25">
      <c r="A100">
        <v>99</v>
      </c>
      <c r="B100">
        <v>99</v>
      </c>
      <c r="C100">
        <v>0</v>
      </c>
      <c r="D100" t="s">
        <v>797</v>
      </c>
      <c r="S100" s="3">
        <f t="shared" si="5"/>
        <v>0</v>
      </c>
      <c r="T100" s="3">
        <f>IF(A100&gt;0,IFERROR(VLOOKUP(C100,AthleteTable[],1,FALSE),0),0)</f>
        <v>0</v>
      </c>
      <c r="U100" s="3">
        <f t="shared" si="6"/>
        <v>0</v>
      </c>
      <c r="V100" s="11">
        <f>IF(A100&gt;0,IF(T100&lt;&gt;0,IF(OR(codex518[[#This Row],[1]]&gt;W99,W99="1"),(V99+1+codex518[[#This Row],[T]]),V99+codex518[[#This Row],[T]]),V99+codex518[[#This Row],[T]]),0)</f>
        <v>0</v>
      </c>
      <c r="W100" s="3" t="e">
        <f>IF(#REF!&gt;0,#REF!,0)</f>
        <v>#REF!</v>
      </c>
    </row>
    <row r="101" spans="1:23" x14ac:dyDescent="0.25">
      <c r="A101">
        <v>100</v>
      </c>
      <c r="B101">
        <v>100</v>
      </c>
      <c r="C101">
        <v>0</v>
      </c>
      <c r="D101" t="s">
        <v>797</v>
      </c>
      <c r="S101" s="3">
        <f t="shared" si="5"/>
        <v>0</v>
      </c>
      <c r="T101" s="3">
        <f>IF(A101&gt;0,IFERROR(VLOOKUP(C101,AthleteTable[],1,FALSE),0),0)</f>
        <v>0</v>
      </c>
      <c r="U101" s="3">
        <f t="shared" si="6"/>
        <v>0</v>
      </c>
      <c r="V101" s="11">
        <f>IF(A101&gt;0,IF(T101&lt;&gt;0,IF(OR(codex518[[#This Row],[1]]&gt;W100,W100="1"),(V100+1+codex518[[#This Row],[T]]),V100+codex518[[#This Row],[T]]),V100+codex518[[#This Row],[T]]),0)</f>
        <v>0</v>
      </c>
      <c r="W101" s="3" t="e">
        <f>IF(#REF!&gt;0,#REF!,0)</f>
        <v>#REF!</v>
      </c>
    </row>
    <row r="102" spans="1:23" x14ac:dyDescent="0.25">
      <c r="A102">
        <v>101</v>
      </c>
      <c r="B102">
        <v>101</v>
      </c>
      <c r="C102">
        <v>0</v>
      </c>
      <c r="D102" t="s">
        <v>797</v>
      </c>
      <c r="S102" s="3">
        <f t="shared" si="5"/>
        <v>0</v>
      </c>
      <c r="T102" s="3">
        <f>IF(A102&gt;0,IFERROR(VLOOKUP(C102,AthleteTable[],1,FALSE),0),0)</f>
        <v>0</v>
      </c>
      <c r="U102" s="3">
        <f t="shared" si="6"/>
        <v>0</v>
      </c>
      <c r="V102" s="11">
        <f>IF(A102&gt;0,IF(T102&lt;&gt;0,IF(OR(codex518[[#This Row],[1]]&gt;W101,W101="1"),(V101+1+codex518[[#This Row],[T]]),V101+codex518[[#This Row],[T]]),V101+codex518[[#This Row],[T]]),0)</f>
        <v>0</v>
      </c>
      <c r="W102" s="3" t="e">
        <f>IF(#REF!&gt;0,#REF!,0)</f>
        <v>#REF!</v>
      </c>
    </row>
    <row r="103" spans="1:23" x14ac:dyDescent="0.25">
      <c r="A103">
        <v>102</v>
      </c>
      <c r="B103">
        <v>102</v>
      </c>
      <c r="C103">
        <v>0</v>
      </c>
      <c r="D103" t="s">
        <v>797</v>
      </c>
      <c r="S103" s="3">
        <f t="shared" si="5"/>
        <v>0</v>
      </c>
      <c r="T103" s="3">
        <f>IF(A103&gt;0,IFERROR(VLOOKUP(C103,AthleteTable[],1,FALSE),0),0)</f>
        <v>0</v>
      </c>
      <c r="U103" s="3">
        <f t="shared" si="6"/>
        <v>0</v>
      </c>
      <c r="V103" s="11">
        <f>IF(A103&gt;0,IF(T103&lt;&gt;0,IF(OR(codex518[[#This Row],[1]]&gt;W102,W102="1"),(V102+1+codex518[[#This Row],[T]]),V102+codex518[[#This Row],[T]]),V102+codex518[[#This Row],[T]]),0)</f>
        <v>0</v>
      </c>
      <c r="W103" s="3" t="e">
        <f>IF(#REF!&gt;0,#REF!,0)</f>
        <v>#REF!</v>
      </c>
    </row>
    <row r="104" spans="1:23" x14ac:dyDescent="0.25">
      <c r="A104">
        <v>103</v>
      </c>
      <c r="B104">
        <v>103</v>
      </c>
      <c r="C104">
        <v>0</v>
      </c>
      <c r="D104" t="s">
        <v>797</v>
      </c>
      <c r="S104" s="3">
        <f t="shared" si="5"/>
        <v>0</v>
      </c>
      <c r="T104" s="3">
        <f>IF(A104&gt;0,IFERROR(VLOOKUP(C104,AthleteTable[],1,FALSE),0),0)</f>
        <v>0</v>
      </c>
      <c r="U104" s="3">
        <f t="shared" si="6"/>
        <v>0</v>
      </c>
      <c r="V104" s="11">
        <f>IF(A104&gt;0,IF(T104&lt;&gt;0,IF(OR(codex518[[#This Row],[1]]&gt;W103,W103="1"),(V103+1+codex518[[#This Row],[T]]),V103+codex518[[#This Row],[T]]),V103+codex518[[#This Row],[T]]),0)</f>
        <v>0</v>
      </c>
      <c r="W104" s="3" t="e">
        <f>IF(#REF!&gt;0,#REF!,0)</f>
        <v>#REF!</v>
      </c>
    </row>
    <row r="105" spans="1:23" x14ac:dyDescent="0.25">
      <c r="A105">
        <v>104</v>
      </c>
      <c r="B105">
        <v>104</v>
      </c>
      <c r="C105">
        <v>0</v>
      </c>
      <c r="D105" t="s">
        <v>797</v>
      </c>
      <c r="S105" s="3">
        <f t="shared" si="5"/>
        <v>0</v>
      </c>
      <c r="T105" s="3">
        <f>IF(A105&gt;0,IFERROR(VLOOKUP(C105,AthleteTable[],1,FALSE),0),0)</f>
        <v>0</v>
      </c>
      <c r="U105" s="3">
        <f t="shared" si="6"/>
        <v>0</v>
      </c>
      <c r="V105" s="11">
        <f>IF(A105&gt;0,IF(T105&lt;&gt;0,IF(OR(codex518[[#This Row],[1]]&gt;W104,W104="1"),(V104+1+codex518[[#This Row],[T]]),V104+codex518[[#This Row],[T]]),V104+codex518[[#This Row],[T]]),0)</f>
        <v>0</v>
      </c>
      <c r="W105" s="3" t="e">
        <f>IF(#REF!&gt;0,#REF!,0)</f>
        <v>#REF!</v>
      </c>
    </row>
    <row r="106" spans="1:23" x14ac:dyDescent="0.25">
      <c r="A106">
        <v>105</v>
      </c>
      <c r="B106">
        <v>105</v>
      </c>
      <c r="C106">
        <v>0</v>
      </c>
      <c r="D106" t="s">
        <v>797</v>
      </c>
      <c r="S106" s="3">
        <f t="shared" si="5"/>
        <v>0</v>
      </c>
      <c r="T106" s="3">
        <f>IF(A106&gt;0,IFERROR(VLOOKUP(C106,AthleteTable[],1,FALSE),0),0)</f>
        <v>0</v>
      </c>
      <c r="U106" s="3">
        <f t="shared" si="6"/>
        <v>0</v>
      </c>
      <c r="V106" s="11">
        <f>IF(A106&gt;0,IF(T106&lt;&gt;0,IF(OR(codex518[[#This Row],[1]]&gt;W105,W105="1"),(V105+1+codex518[[#This Row],[T]]),V105+codex518[[#This Row],[T]]),V105+codex518[[#This Row],[T]]),0)</f>
        <v>0</v>
      </c>
      <c r="W106" s="3" t="e">
        <f>IF(#REF!&gt;0,#REF!,0)</f>
        <v>#REF!</v>
      </c>
    </row>
    <row r="107" spans="1:23" x14ac:dyDescent="0.25">
      <c r="A107">
        <v>106</v>
      </c>
      <c r="B107">
        <v>106</v>
      </c>
      <c r="C107">
        <v>0</v>
      </c>
      <c r="D107" t="s">
        <v>797</v>
      </c>
      <c r="S107" s="3">
        <f t="shared" si="5"/>
        <v>0</v>
      </c>
      <c r="T107" s="3">
        <f>IF(A107&gt;0,IFERROR(VLOOKUP(C107,AthleteTable[],1,FALSE),0),0)</f>
        <v>0</v>
      </c>
      <c r="U107" s="3">
        <f t="shared" si="6"/>
        <v>0</v>
      </c>
      <c r="V107" s="11">
        <f>IF(A107&gt;0,IF(T107&lt;&gt;0,IF(OR(codex518[[#This Row],[1]]&gt;W106,W106="1"),(V106+1+codex518[[#This Row],[T]]),V106+codex518[[#This Row],[T]]),V106+codex518[[#This Row],[T]]),0)</f>
        <v>0</v>
      </c>
      <c r="W107" s="3" t="e">
        <f>IF(#REF!&gt;0,#REF!,0)</f>
        <v>#REF!</v>
      </c>
    </row>
    <row r="108" spans="1:23" x14ac:dyDescent="0.25">
      <c r="A108">
        <v>107</v>
      </c>
      <c r="B108">
        <v>107</v>
      </c>
      <c r="C108">
        <v>0</v>
      </c>
      <c r="D108" t="s">
        <v>797</v>
      </c>
      <c r="S108" s="3">
        <f t="shared" si="5"/>
        <v>0</v>
      </c>
      <c r="T108" s="3">
        <f>IF(A108&gt;0,IFERROR(VLOOKUP(C108,AthleteTable[],1,FALSE),0),0)</f>
        <v>0</v>
      </c>
      <c r="U108" s="3">
        <f t="shared" si="6"/>
        <v>0</v>
      </c>
      <c r="V108" s="11">
        <f>IF(A108&gt;0,IF(T108&lt;&gt;0,IF(OR(codex518[[#This Row],[1]]&gt;W107,W107="1"),(V107+1+codex518[[#This Row],[T]]),V107+codex518[[#This Row],[T]]),V107+codex518[[#This Row],[T]]),0)</f>
        <v>0</v>
      </c>
      <c r="W108" s="3" t="e">
        <f>IF(#REF!&gt;0,#REF!,0)</f>
        <v>#REF!</v>
      </c>
    </row>
    <row r="109" spans="1:23" x14ac:dyDescent="0.25">
      <c r="A109">
        <v>108</v>
      </c>
      <c r="B109">
        <v>108</v>
      </c>
      <c r="C109">
        <v>0</v>
      </c>
      <c r="D109" t="s">
        <v>797</v>
      </c>
      <c r="S109" s="3">
        <f t="shared" si="5"/>
        <v>0</v>
      </c>
      <c r="T109" s="3">
        <f>IF(A109&gt;0,IFERROR(VLOOKUP(C109,AthleteTable[],1,FALSE),0),0)</f>
        <v>0</v>
      </c>
      <c r="U109" s="3">
        <f t="shared" si="6"/>
        <v>0</v>
      </c>
      <c r="V109" s="11">
        <f>IF(A109&gt;0,IF(T109&lt;&gt;0,IF(OR(codex518[[#This Row],[1]]&gt;W108,W108="1"),(V108+1+codex518[[#This Row],[T]]),V108+codex518[[#This Row],[T]]),V108+codex518[[#This Row],[T]]),0)</f>
        <v>0</v>
      </c>
      <c r="W109" s="3" t="e">
        <f>IF(#REF!&gt;0,#REF!,0)</f>
        <v>#REF!</v>
      </c>
    </row>
    <row r="110" spans="1:23" x14ac:dyDescent="0.25">
      <c r="A110">
        <v>109</v>
      </c>
      <c r="B110">
        <v>109</v>
      </c>
      <c r="C110">
        <v>0</v>
      </c>
      <c r="D110" t="s">
        <v>797</v>
      </c>
      <c r="S110" s="3">
        <f t="shared" si="5"/>
        <v>0</v>
      </c>
      <c r="T110" s="3">
        <f>IF(A110&gt;0,IFERROR(VLOOKUP(C110,AthleteTable[],1,FALSE),0),0)</f>
        <v>0</v>
      </c>
      <c r="U110" s="3">
        <f t="shared" si="6"/>
        <v>0</v>
      </c>
      <c r="V110" s="11">
        <f>IF(A110&gt;0,IF(T110&lt;&gt;0,IF(OR(codex518[[#This Row],[1]]&gt;W109,W109="1"),(V109+1+codex518[[#This Row],[T]]),V109+codex518[[#This Row],[T]]),V109+codex518[[#This Row],[T]]),0)</f>
        <v>0</v>
      </c>
      <c r="W110" s="3" t="e">
        <f>IF(#REF!&gt;0,#REF!,0)</f>
        <v>#REF!</v>
      </c>
    </row>
    <row r="111" spans="1:23" x14ac:dyDescent="0.25">
      <c r="A111">
        <v>110</v>
      </c>
      <c r="B111">
        <v>110</v>
      </c>
      <c r="C111">
        <v>0</v>
      </c>
      <c r="D111" t="s">
        <v>797</v>
      </c>
      <c r="S111" s="3">
        <f t="shared" si="5"/>
        <v>0</v>
      </c>
      <c r="T111" s="3">
        <f>IF(A111&gt;0,IFERROR(VLOOKUP(C111,AthleteTable[],1,FALSE),0),0)</f>
        <v>0</v>
      </c>
      <c r="U111" s="3">
        <f t="shared" si="6"/>
        <v>0</v>
      </c>
      <c r="V111" s="11">
        <f>IF(A111&gt;0,IF(T111&lt;&gt;0,IF(OR(codex518[[#This Row],[1]]&gt;W110,W110="1"),(V110+1+codex518[[#This Row],[T]]),V110+codex518[[#This Row],[T]]),V110+codex518[[#This Row],[T]]),0)</f>
        <v>0</v>
      </c>
      <c r="W111" s="3" t="e">
        <f>IF(#REF!&gt;0,#REF!,0)</f>
        <v>#REF!</v>
      </c>
    </row>
    <row r="112" spans="1:23" x14ac:dyDescent="0.25">
      <c r="A112">
        <v>111</v>
      </c>
      <c r="B112">
        <v>111</v>
      </c>
      <c r="C112">
        <v>0</v>
      </c>
      <c r="D112" t="s">
        <v>797</v>
      </c>
      <c r="S112" s="3">
        <f t="shared" si="5"/>
        <v>0</v>
      </c>
      <c r="T112" s="3">
        <f>IF(A112&gt;0,IFERROR(VLOOKUP(C112,AthleteTable[],1,FALSE),0),0)</f>
        <v>0</v>
      </c>
      <c r="U112" s="3">
        <f t="shared" si="6"/>
        <v>0</v>
      </c>
      <c r="V112" s="11">
        <f>IF(A112&gt;0,IF(T112&lt;&gt;0,IF(OR(codex518[[#This Row],[1]]&gt;W111,W111="1"),(V111+1+codex518[[#This Row],[T]]),V111+codex518[[#This Row],[T]]),V111+codex518[[#This Row],[T]]),0)</f>
        <v>0</v>
      </c>
      <c r="W112" s="3" t="e">
        <f>IF(#REF!&gt;0,#REF!,0)</f>
        <v>#REF!</v>
      </c>
    </row>
    <row r="113" spans="1:23" x14ac:dyDescent="0.25">
      <c r="A113">
        <v>112</v>
      </c>
      <c r="B113">
        <v>112</v>
      </c>
      <c r="C113">
        <v>0</v>
      </c>
      <c r="D113" t="s">
        <v>797</v>
      </c>
      <c r="S113" s="3">
        <f t="shared" si="5"/>
        <v>0</v>
      </c>
      <c r="T113" s="3">
        <f>IF(A113&gt;0,IFERROR(VLOOKUP(C113,AthleteTable[],1,FALSE),0),0)</f>
        <v>0</v>
      </c>
      <c r="U113" s="3">
        <f t="shared" si="6"/>
        <v>0</v>
      </c>
      <c r="V113" s="11">
        <f>IF(A113&gt;0,IF(T113&lt;&gt;0,IF(OR(codex518[[#This Row],[1]]&gt;W112,W112="1"),(V112+1+codex518[[#This Row],[T]]),V112+codex518[[#This Row],[T]]),V112+codex518[[#This Row],[T]]),0)</f>
        <v>0</v>
      </c>
      <c r="W113" s="3" t="e">
        <f>IF(#REF!&gt;0,#REF!,0)</f>
        <v>#REF!</v>
      </c>
    </row>
    <row r="114" spans="1:23" x14ac:dyDescent="0.25">
      <c r="A114">
        <v>113</v>
      </c>
      <c r="B114">
        <v>113</v>
      </c>
      <c r="C114">
        <v>0</v>
      </c>
      <c r="D114" t="s">
        <v>797</v>
      </c>
      <c r="S114" s="3">
        <f t="shared" si="5"/>
        <v>0</v>
      </c>
      <c r="T114" s="3">
        <f>IF(A114&gt;0,IFERROR(VLOOKUP(C114,AthleteTable[],1,FALSE),0),0)</f>
        <v>0</v>
      </c>
      <c r="U114" s="3">
        <f t="shared" si="6"/>
        <v>0</v>
      </c>
      <c r="V114" s="11">
        <f>IF(A114&gt;0,IF(T114&lt;&gt;0,IF(OR(codex518[[#This Row],[1]]&gt;W113,W113="1"),(V113+1+codex518[[#This Row],[T]]),V113+codex518[[#This Row],[T]]),V113+codex518[[#This Row],[T]]),0)</f>
        <v>0</v>
      </c>
      <c r="W114" s="3" t="e">
        <f>IF(#REF!&gt;0,#REF!,0)</f>
        <v>#REF!</v>
      </c>
    </row>
    <row r="115" spans="1:23" x14ac:dyDescent="0.25">
      <c r="A115">
        <v>114</v>
      </c>
      <c r="B115">
        <v>114</v>
      </c>
      <c r="C115">
        <v>0</v>
      </c>
      <c r="D115" t="s">
        <v>797</v>
      </c>
      <c r="S115" s="3">
        <f t="shared" si="5"/>
        <v>0</v>
      </c>
      <c r="T115" s="3">
        <f>IF(A115&gt;0,IFERROR(VLOOKUP(C115,AthleteTable[],1,FALSE),0),0)</f>
        <v>0</v>
      </c>
      <c r="U115" s="3">
        <f t="shared" si="6"/>
        <v>0</v>
      </c>
      <c r="V115" s="11">
        <f>IF(A115&gt;0,IF(T115&lt;&gt;0,IF(OR(codex518[[#This Row],[1]]&gt;W114,W114="1"),(V114+1+codex518[[#This Row],[T]]),V114+codex518[[#This Row],[T]]),V114+codex518[[#This Row],[T]]),0)</f>
        <v>0</v>
      </c>
      <c r="W115" s="3" t="e">
        <f>IF(#REF!&gt;0,#REF!,0)</f>
        <v>#REF!</v>
      </c>
    </row>
    <row r="116" spans="1:23" x14ac:dyDescent="0.25">
      <c r="A116">
        <v>115</v>
      </c>
      <c r="B116">
        <v>115</v>
      </c>
      <c r="C116">
        <v>0</v>
      </c>
      <c r="D116" t="s">
        <v>797</v>
      </c>
      <c r="S116" s="3">
        <f t="shared" si="5"/>
        <v>0</v>
      </c>
      <c r="T116" s="3">
        <f>IF(A116&gt;0,IFERROR(VLOOKUP(C116,AthleteTable[],1,FALSE),0),0)</f>
        <v>0</v>
      </c>
      <c r="U116" s="3">
        <f t="shared" si="6"/>
        <v>0</v>
      </c>
      <c r="V116" s="11">
        <f>IF(A116&gt;0,IF(T116&lt;&gt;0,IF(OR(codex518[[#This Row],[1]]&gt;W115,W115="1"),(V115+1+codex518[[#This Row],[T]]),V115+codex518[[#This Row],[T]]),V115+codex518[[#This Row],[T]]),0)</f>
        <v>0</v>
      </c>
      <c r="W116" s="3" t="e">
        <f>IF(#REF!&gt;0,#REF!,0)</f>
        <v>#REF!</v>
      </c>
    </row>
    <row r="117" spans="1:23" x14ac:dyDescent="0.25">
      <c r="A117">
        <v>116</v>
      </c>
      <c r="B117">
        <v>116</v>
      </c>
      <c r="C117">
        <v>0</v>
      </c>
      <c r="D117" t="s">
        <v>797</v>
      </c>
      <c r="S117" s="3">
        <f t="shared" si="5"/>
        <v>0</v>
      </c>
      <c r="T117" s="3">
        <f>IF(A117&gt;0,IFERROR(VLOOKUP(C117,AthleteTable[],1,FALSE),0),0)</f>
        <v>0</v>
      </c>
      <c r="U117" s="3">
        <f t="shared" si="6"/>
        <v>0</v>
      </c>
      <c r="V117" s="11">
        <f>IF(A117&gt;0,IF(T117&lt;&gt;0,IF(OR(codex518[[#This Row],[1]]&gt;W116,W116="1"),(V116+1+codex518[[#This Row],[T]]),V116+codex518[[#This Row],[T]]),V116+codex518[[#This Row],[T]]),0)</f>
        <v>0</v>
      </c>
      <c r="W117" s="3" t="e">
        <f>IF(#REF!&gt;0,#REF!,0)</f>
        <v>#REF!</v>
      </c>
    </row>
    <row r="118" spans="1:23" x14ac:dyDescent="0.25">
      <c r="A118">
        <v>117</v>
      </c>
      <c r="B118">
        <v>117</v>
      </c>
      <c r="C118">
        <v>0</v>
      </c>
      <c r="D118" t="s">
        <v>797</v>
      </c>
      <c r="S118" s="3">
        <f t="shared" si="5"/>
        <v>0</v>
      </c>
      <c r="T118" s="3">
        <f>IF(A118&gt;0,IFERROR(VLOOKUP(C118,AthleteTable[],1,FALSE),0),0)</f>
        <v>0</v>
      </c>
      <c r="U118" s="3">
        <f t="shared" si="6"/>
        <v>0</v>
      </c>
      <c r="V118" s="11">
        <f>IF(A118&gt;0,IF(T118&lt;&gt;0,IF(OR(codex518[[#This Row],[1]]&gt;W117,W117="1"),(V117+1+codex518[[#This Row],[T]]),V117+codex518[[#This Row],[T]]),V117+codex518[[#This Row],[T]]),0)</f>
        <v>0</v>
      </c>
      <c r="W118" s="3" t="e">
        <f>IF(#REF!&gt;0,#REF!,0)</f>
        <v>#REF!</v>
      </c>
    </row>
    <row r="119" spans="1:23" x14ac:dyDescent="0.25">
      <c r="A119">
        <v>118</v>
      </c>
      <c r="B119">
        <v>118</v>
      </c>
      <c r="C119">
        <v>0</v>
      </c>
      <c r="D119" t="s">
        <v>797</v>
      </c>
      <c r="S119" s="3">
        <f t="shared" si="5"/>
        <v>0</v>
      </c>
      <c r="T119" s="3">
        <f>IF(A119&gt;0,IFERROR(VLOOKUP(C119,AthleteTable[],1,FALSE),0),0)</f>
        <v>0</v>
      </c>
      <c r="U119" s="3">
        <f t="shared" si="6"/>
        <v>0</v>
      </c>
      <c r="V119" s="11">
        <f>IF(A119&gt;0,IF(T119&lt;&gt;0,IF(OR(codex518[[#This Row],[1]]&gt;W118,W118="1"),(V118+1+codex518[[#This Row],[T]]),V118+codex518[[#This Row],[T]]),V118+codex518[[#This Row],[T]]),0)</f>
        <v>0</v>
      </c>
      <c r="W119" s="3" t="e">
        <f>IF(#REF!&gt;0,#REF!,0)</f>
        <v>#REF!</v>
      </c>
    </row>
    <row r="120" spans="1:23" x14ac:dyDescent="0.25">
      <c r="A120">
        <v>119</v>
      </c>
      <c r="B120">
        <v>119</v>
      </c>
      <c r="C120">
        <v>0</v>
      </c>
      <c r="D120" t="s">
        <v>797</v>
      </c>
      <c r="S120" s="3">
        <f t="shared" si="5"/>
        <v>0</v>
      </c>
      <c r="T120" s="3">
        <f>IF(A120&gt;0,IFERROR(VLOOKUP(C120,AthleteTable[],1,FALSE),0),0)</f>
        <v>0</v>
      </c>
      <c r="U120" s="3">
        <f t="shared" si="6"/>
        <v>0</v>
      </c>
      <c r="V120" s="11">
        <f>IF(A120&gt;0,IF(T120&lt;&gt;0,IF(OR(codex518[[#This Row],[1]]&gt;W119,W119="1"),(V119+1+codex518[[#This Row],[T]]),V119+codex518[[#This Row],[T]]),V119+codex518[[#This Row],[T]]),0)</f>
        <v>0</v>
      </c>
      <c r="W120" s="3" t="e">
        <f>IF(#REF!&gt;0,#REF!,0)</f>
        <v>#REF!</v>
      </c>
    </row>
    <row r="121" spans="1:23" x14ac:dyDescent="0.25">
      <c r="A121">
        <v>120</v>
      </c>
      <c r="B121">
        <v>120</v>
      </c>
      <c r="C121">
        <v>0</v>
      </c>
      <c r="D121" t="s">
        <v>797</v>
      </c>
      <c r="S121" s="3">
        <f t="shared" si="5"/>
        <v>0</v>
      </c>
      <c r="T121" s="3">
        <f>IF(A121&gt;0,IFERROR(VLOOKUP(C121,AthleteTable[],1,FALSE),0),0)</f>
        <v>0</v>
      </c>
      <c r="U121" s="3">
        <f t="shared" si="6"/>
        <v>0</v>
      </c>
      <c r="V121" s="11">
        <f>IF(A121&gt;0,IF(T121&lt;&gt;0,IF(OR(codex518[[#This Row],[1]]&gt;W120,W120="1"),(V120+1+codex518[[#This Row],[T]]),V120+codex518[[#This Row],[T]]),V120+codex518[[#This Row],[T]]),0)</f>
        <v>0</v>
      </c>
      <c r="W121" s="3" t="e">
        <f>IF(#REF!&gt;0,#REF!,0)</f>
        <v>#REF!</v>
      </c>
    </row>
    <row r="122" spans="1:23" x14ac:dyDescent="0.25">
      <c r="A122">
        <v>121</v>
      </c>
      <c r="B122">
        <v>121</v>
      </c>
      <c r="C122">
        <v>0</v>
      </c>
      <c r="D122" t="s">
        <v>797</v>
      </c>
      <c r="S122" s="3">
        <f t="shared" si="5"/>
        <v>0</v>
      </c>
      <c r="T122" s="3">
        <f>IF(A122&gt;0,IFERROR(VLOOKUP(C122,AthleteTable[],1,FALSE),0),0)</f>
        <v>0</v>
      </c>
      <c r="U122" s="3">
        <f t="shared" si="6"/>
        <v>0</v>
      </c>
      <c r="V122" s="11">
        <f>IF(A122&gt;0,IF(T122&lt;&gt;0,IF(OR(codex518[[#This Row],[1]]&gt;W121,W121="1"),(V121+1+codex518[[#This Row],[T]]),V121+codex518[[#This Row],[T]]),V121+codex518[[#This Row],[T]]),0)</f>
        <v>0</v>
      </c>
      <c r="W122" s="3" t="e">
        <f>IF(#REF!&gt;0,#REF!,0)</f>
        <v>#REF!</v>
      </c>
    </row>
    <row r="123" spans="1:23" x14ac:dyDescent="0.25">
      <c r="A123">
        <v>122</v>
      </c>
      <c r="B123">
        <v>122</v>
      </c>
      <c r="C123">
        <v>0</v>
      </c>
      <c r="D123" t="s">
        <v>797</v>
      </c>
      <c r="S123" s="3">
        <f t="shared" si="5"/>
        <v>0</v>
      </c>
      <c r="T123" s="3">
        <f>IF(A123&gt;0,IFERROR(VLOOKUP(C123,AthleteTable[],1,FALSE),0),0)</f>
        <v>0</v>
      </c>
      <c r="U123" s="3">
        <f t="shared" si="6"/>
        <v>0</v>
      </c>
      <c r="V123" s="11">
        <f>IF(A123&gt;0,IF(T123&lt;&gt;0,IF(OR(codex518[[#This Row],[1]]&gt;W122,W122="1"),(V122+1+codex518[[#This Row],[T]]),V122+codex518[[#This Row],[T]]),V122+codex518[[#This Row],[T]]),0)</f>
        <v>0</v>
      </c>
      <c r="W123" s="3" t="e">
        <f>IF(#REF!&gt;0,#REF!,0)</f>
        <v>#REF!</v>
      </c>
    </row>
    <row r="124" spans="1:23" x14ac:dyDescent="0.25">
      <c r="A124">
        <v>123</v>
      </c>
      <c r="B124">
        <v>123</v>
      </c>
      <c r="C124">
        <v>0</v>
      </c>
      <c r="D124" t="s">
        <v>797</v>
      </c>
      <c r="S124" s="3">
        <f t="shared" si="5"/>
        <v>0</v>
      </c>
      <c r="T124" s="3">
        <f>IF(A124&gt;0,IFERROR(VLOOKUP(C124,AthleteTable[],1,FALSE),0),0)</f>
        <v>0</v>
      </c>
      <c r="U124" s="3">
        <f t="shared" si="6"/>
        <v>0</v>
      </c>
      <c r="V124" s="11">
        <f>IF(A124&gt;0,IF(T124&lt;&gt;0,IF(OR(codex518[[#This Row],[1]]&gt;W123,W123="1"),(V123+1+codex518[[#This Row],[T]]),V123+codex518[[#This Row],[T]]),V123+codex518[[#This Row],[T]]),0)</f>
        <v>0</v>
      </c>
      <c r="W124" s="3" t="e">
        <f>IF(#REF!&gt;0,#REF!,0)</f>
        <v>#REF!</v>
      </c>
    </row>
    <row r="125" spans="1:23" x14ac:dyDescent="0.25">
      <c r="A125">
        <v>124</v>
      </c>
      <c r="B125">
        <v>124</v>
      </c>
      <c r="C125">
        <v>0</v>
      </c>
      <c r="D125" t="s">
        <v>797</v>
      </c>
      <c r="S125" s="3">
        <f t="shared" si="5"/>
        <v>0</v>
      </c>
      <c r="T125" s="3">
        <f>IF(A125&gt;0,IFERROR(VLOOKUP(C125,AthleteTable[],1,FALSE),0),0)</f>
        <v>0</v>
      </c>
      <c r="U125" s="3">
        <f t="shared" si="6"/>
        <v>0</v>
      </c>
      <c r="V125" s="11">
        <f>IF(A125&gt;0,IF(T125&lt;&gt;0,IF(OR(codex518[[#This Row],[1]]&gt;W124,W124="1"),(V124+1+codex518[[#This Row],[T]]),V124+codex518[[#This Row],[T]]),V124+codex518[[#This Row],[T]]),0)</f>
        <v>0</v>
      </c>
      <c r="W125" s="3" t="e">
        <f>IF(#REF!&gt;0,#REF!,0)</f>
        <v>#REF!</v>
      </c>
    </row>
    <row r="126" spans="1:23" x14ac:dyDescent="0.25">
      <c r="A126">
        <v>125</v>
      </c>
      <c r="B126">
        <v>125</v>
      </c>
      <c r="C126">
        <v>0</v>
      </c>
      <c r="D126" t="s">
        <v>797</v>
      </c>
      <c r="S126" s="3">
        <f t="shared" si="5"/>
        <v>0</v>
      </c>
      <c r="T126" s="3">
        <f>IF(A126&gt;0,IFERROR(VLOOKUP(C126,AthleteTable[],1,FALSE),0),0)</f>
        <v>0</v>
      </c>
      <c r="U126" s="3">
        <f t="shared" si="6"/>
        <v>0</v>
      </c>
      <c r="V126" s="11">
        <f>IF(A126&gt;0,IF(T126&lt;&gt;0,IF(OR(codex518[[#This Row],[1]]&gt;W125,W125="1"),(V125+1+codex518[[#This Row],[T]]),V125+codex518[[#This Row],[T]]),V125+codex518[[#This Row],[T]]),0)</f>
        <v>0</v>
      </c>
      <c r="W126" s="3" t="e">
        <f>IF(#REF!&gt;0,#REF!,0)</f>
        <v>#REF!</v>
      </c>
    </row>
    <row r="127" spans="1:23" x14ac:dyDescent="0.25">
      <c r="A127">
        <v>126</v>
      </c>
      <c r="B127">
        <v>126</v>
      </c>
      <c r="C127">
        <v>0</v>
      </c>
      <c r="D127" t="s">
        <v>797</v>
      </c>
      <c r="S127" s="3">
        <f t="shared" si="5"/>
        <v>0</v>
      </c>
      <c r="T127" s="3">
        <f>IF(A127&gt;0,IFERROR(VLOOKUP(C127,AthleteTable[],1,FALSE),0),0)</f>
        <v>0</v>
      </c>
      <c r="U127" s="3">
        <f t="shared" si="6"/>
        <v>0</v>
      </c>
      <c r="V127" s="11">
        <f>IF(A127&gt;0,IF(T127&lt;&gt;0,IF(OR(codex518[[#This Row],[1]]&gt;W126,W126="1"),(V126+1+codex518[[#This Row],[T]]),V126+codex518[[#This Row],[T]]),V126+codex518[[#This Row],[T]]),0)</f>
        <v>0</v>
      </c>
      <c r="W127" s="3" t="e">
        <f>IF(#REF!&gt;0,#REF!,0)</f>
        <v>#REF!</v>
      </c>
    </row>
    <row r="128" spans="1:23" x14ac:dyDescent="0.25">
      <c r="A128">
        <v>127</v>
      </c>
      <c r="B128">
        <v>127</v>
      </c>
      <c r="C128">
        <v>0</v>
      </c>
      <c r="D128" t="s">
        <v>797</v>
      </c>
      <c r="S128" s="3">
        <f t="shared" si="5"/>
        <v>0</v>
      </c>
      <c r="T128" s="3">
        <f>IF(A128&gt;0,IFERROR(VLOOKUP(C128,AthleteTable[],1,FALSE),0),0)</f>
        <v>0</v>
      </c>
      <c r="U128" s="3">
        <f t="shared" si="6"/>
        <v>0</v>
      </c>
      <c r="V128" s="11">
        <f>IF(A128&gt;0,IF(T128&lt;&gt;0,IF(OR(codex518[[#This Row],[1]]&gt;W127,W127="1"),(V127+1+codex518[[#This Row],[T]]),V127+codex518[[#This Row],[T]]),V127+codex518[[#This Row],[T]]),0)</f>
        <v>0</v>
      </c>
      <c r="W128" s="3" t="e">
        <f>IF(#REF!&gt;0,#REF!,0)</f>
        <v>#REF!</v>
      </c>
    </row>
    <row r="129" spans="1:23" x14ac:dyDescent="0.25">
      <c r="A129">
        <v>128</v>
      </c>
      <c r="B129">
        <v>128</v>
      </c>
      <c r="C129">
        <v>0</v>
      </c>
      <c r="D129" t="s">
        <v>797</v>
      </c>
      <c r="S129" s="3">
        <f t="shared" si="5"/>
        <v>0</v>
      </c>
      <c r="T129" s="3">
        <f>IF(A129&gt;0,IFERROR(VLOOKUP(C129,AthleteTable[],1,FALSE),0),0)</f>
        <v>0</v>
      </c>
      <c r="U129" s="3">
        <f t="shared" si="6"/>
        <v>0</v>
      </c>
      <c r="V129" s="11">
        <f>IF(A129&gt;0,IF(T129&lt;&gt;0,IF(OR(codex518[[#This Row],[1]]&gt;W128,W128="1"),(V128+1+codex518[[#This Row],[T]]),V128+codex518[[#This Row],[T]]),V128+codex518[[#This Row],[T]]),0)</f>
        <v>0</v>
      </c>
      <c r="W129" s="3" t="e">
        <f>IF(#REF!&gt;0,#REF!,0)</f>
        <v>#REF!</v>
      </c>
    </row>
    <row r="130" spans="1:23" x14ac:dyDescent="0.25">
      <c r="A130">
        <v>129</v>
      </c>
      <c r="B130">
        <v>129</v>
      </c>
      <c r="C130">
        <v>0</v>
      </c>
      <c r="D130" t="s">
        <v>797</v>
      </c>
      <c r="S130" s="3">
        <f t="shared" si="5"/>
        <v>0</v>
      </c>
      <c r="T130" s="3">
        <f>IF(A130&gt;0,IFERROR(VLOOKUP(C130,AthleteTable[],1,FALSE),0),0)</f>
        <v>0</v>
      </c>
      <c r="U130" s="3">
        <f t="shared" si="6"/>
        <v>0</v>
      </c>
      <c r="V130" s="11">
        <f>IF(A130&gt;0,IF(T130&lt;&gt;0,IF(OR(codex518[[#This Row],[1]]&gt;W129,W129="1"),(V129+1+codex518[[#This Row],[T]]),V129+codex518[[#This Row],[T]]),V129+codex518[[#This Row],[T]]),0)</f>
        <v>0</v>
      </c>
      <c r="W130" s="3" t="e">
        <f>IF(#REF!&gt;0,#REF!,0)</f>
        <v>#REF!</v>
      </c>
    </row>
    <row r="131" spans="1:23" x14ac:dyDescent="0.25">
      <c r="A131">
        <v>130</v>
      </c>
      <c r="B131">
        <v>130</v>
      </c>
      <c r="C131">
        <v>0</v>
      </c>
      <c r="D131" t="s">
        <v>797</v>
      </c>
      <c r="S131" s="3">
        <f t="shared" ref="S131:S194" si="7">C131</f>
        <v>0</v>
      </c>
      <c r="T131" s="3">
        <f>IF(A131&gt;0,IFERROR(VLOOKUP(C131,AthleteTable[],1,FALSE),0),0)</f>
        <v>0</v>
      </c>
      <c r="U131" s="3">
        <f t="shared" si="6"/>
        <v>0</v>
      </c>
      <c r="V131" s="11">
        <f>IF(A131&gt;0,IF(T131&lt;&gt;0,IF(OR(codex518[[#This Row],[1]]&gt;W130,W130="1"),(V130+1+codex518[[#This Row],[T]]),V130+codex518[[#This Row],[T]]),V130+codex518[[#This Row],[T]]),0)</f>
        <v>0</v>
      </c>
      <c r="W131" s="3" t="e">
        <f>IF(#REF!&gt;0,#REF!,0)</f>
        <v>#REF!</v>
      </c>
    </row>
    <row r="132" spans="1:23" x14ac:dyDescent="0.25">
      <c r="A132">
        <v>131</v>
      </c>
      <c r="B132">
        <v>131</v>
      </c>
      <c r="C132">
        <v>0</v>
      </c>
      <c r="D132" t="s">
        <v>797</v>
      </c>
      <c r="S132" s="3">
        <f t="shared" si="7"/>
        <v>0</v>
      </c>
      <c r="T132" s="3">
        <f>IF(A132&gt;0,IFERROR(VLOOKUP(C132,AthleteTable[],1,FALSE),0),0)</f>
        <v>0</v>
      </c>
      <c r="U132" s="3">
        <f t="shared" si="6"/>
        <v>0</v>
      </c>
      <c r="V132" s="11">
        <f>IF(A132&gt;0,IF(T132&lt;&gt;0,IF(OR(codex518[[#This Row],[1]]&gt;W131,W131="1"),(V131+1+codex518[[#This Row],[T]]),V131+codex518[[#This Row],[T]]),V131+codex518[[#This Row],[T]]),0)</f>
        <v>0</v>
      </c>
      <c r="W132" s="3" t="e">
        <f>IF(#REF!&gt;0,#REF!,0)</f>
        <v>#REF!</v>
      </c>
    </row>
    <row r="133" spans="1:23" x14ac:dyDescent="0.25">
      <c r="A133">
        <v>132</v>
      </c>
      <c r="B133">
        <v>132</v>
      </c>
      <c r="C133">
        <v>0</v>
      </c>
      <c r="D133" t="s">
        <v>797</v>
      </c>
      <c r="S133" s="3">
        <f t="shared" si="7"/>
        <v>0</v>
      </c>
      <c r="T133" s="3">
        <f>IF(A133&gt;0,IFERROR(VLOOKUP(C133,AthleteTable[],1,FALSE),0),0)</f>
        <v>0</v>
      </c>
      <c r="U133" s="3">
        <f t="shared" si="6"/>
        <v>0</v>
      </c>
      <c r="V133" s="11">
        <f>IF(A133&gt;0,IF(T133&lt;&gt;0,IF(OR(codex518[[#This Row],[1]]&gt;W132,W132="1"),(V132+1+codex518[[#This Row],[T]]),V132+codex518[[#This Row],[T]]),V132+codex518[[#This Row],[T]]),0)</f>
        <v>0</v>
      </c>
      <c r="W133" s="3" t="e">
        <f>IF(#REF!&gt;0,#REF!,0)</f>
        <v>#REF!</v>
      </c>
    </row>
    <row r="134" spans="1:23" x14ac:dyDescent="0.25">
      <c r="A134">
        <v>133</v>
      </c>
      <c r="B134">
        <v>133</v>
      </c>
      <c r="C134">
        <v>0</v>
      </c>
      <c r="D134" t="s">
        <v>797</v>
      </c>
      <c r="S134" s="3">
        <f t="shared" si="7"/>
        <v>0</v>
      </c>
      <c r="T134" s="3">
        <f>IF(A134&gt;0,IFERROR(VLOOKUP(C134,AthleteTable[],1,FALSE),0),0)</f>
        <v>0</v>
      </c>
      <c r="U134" s="3">
        <f t="shared" ref="U134:U197" si="8">IFERROR(IF(W134&gt;0,IF(W133=W132,IF(T133&gt;0,IF(T132&gt;0,1,0),0),0),0),0)</f>
        <v>0</v>
      </c>
      <c r="V134" s="11">
        <f>IF(A134&gt;0,IF(T134&lt;&gt;0,IF(OR(codex518[[#This Row],[1]]&gt;W133,W133="1"),(V133+1+codex518[[#This Row],[T]]),V133+codex518[[#This Row],[T]]),V133+codex518[[#This Row],[T]]),0)</f>
        <v>0</v>
      </c>
      <c r="W134" s="3" t="e">
        <f>IF(#REF!&gt;0,#REF!,0)</f>
        <v>#REF!</v>
      </c>
    </row>
    <row r="135" spans="1:23" x14ac:dyDescent="0.25">
      <c r="A135">
        <v>134</v>
      </c>
      <c r="B135">
        <v>134</v>
      </c>
      <c r="C135">
        <v>0</v>
      </c>
      <c r="D135" t="s">
        <v>797</v>
      </c>
      <c r="S135" s="3">
        <f t="shared" si="7"/>
        <v>0</v>
      </c>
      <c r="T135" s="3">
        <f>IF(A135&gt;0,IFERROR(VLOOKUP(C135,AthleteTable[],1,FALSE),0),0)</f>
        <v>0</v>
      </c>
      <c r="U135" s="3">
        <f t="shared" si="8"/>
        <v>0</v>
      </c>
      <c r="V135" s="11">
        <f>IF(A135&gt;0,IF(T135&lt;&gt;0,IF(OR(codex518[[#This Row],[1]]&gt;W134,W134="1"),(V134+1+codex518[[#This Row],[T]]),V134+codex518[[#This Row],[T]]),V134+codex518[[#This Row],[T]]),0)</f>
        <v>0</v>
      </c>
      <c r="W135" s="3" t="e">
        <f>IF(#REF!&gt;0,#REF!,0)</f>
        <v>#REF!</v>
      </c>
    </row>
    <row r="136" spans="1:23" x14ac:dyDescent="0.25">
      <c r="A136">
        <v>135</v>
      </c>
      <c r="B136">
        <v>135</v>
      </c>
      <c r="C136">
        <v>0</v>
      </c>
      <c r="D136" t="s">
        <v>797</v>
      </c>
      <c r="S136" s="3">
        <f t="shared" si="7"/>
        <v>0</v>
      </c>
      <c r="T136" s="3">
        <f>IF(A136&gt;0,IFERROR(VLOOKUP(C136,AthleteTable[],1,FALSE),0),0)</f>
        <v>0</v>
      </c>
      <c r="U136" s="3">
        <f t="shared" si="8"/>
        <v>0</v>
      </c>
      <c r="V136" s="11">
        <f>IF(A136&gt;0,IF(T136&lt;&gt;0,IF(OR(codex518[[#This Row],[1]]&gt;W135,W135="1"),(V135+1+codex518[[#This Row],[T]]),V135+codex518[[#This Row],[T]]),V135+codex518[[#This Row],[T]]),0)</f>
        <v>0</v>
      </c>
      <c r="W136" s="3" t="e">
        <f>IF(#REF!&gt;0,#REF!,0)</f>
        <v>#REF!</v>
      </c>
    </row>
    <row r="137" spans="1:23" x14ac:dyDescent="0.25">
      <c r="A137">
        <v>136</v>
      </c>
      <c r="B137">
        <v>136</v>
      </c>
      <c r="C137">
        <v>0</v>
      </c>
      <c r="D137" t="s">
        <v>797</v>
      </c>
      <c r="S137" s="3">
        <f t="shared" si="7"/>
        <v>0</v>
      </c>
      <c r="T137" s="3">
        <f>IF(A137&gt;0,IFERROR(VLOOKUP(C137,AthleteTable[],1,FALSE),0),0)</f>
        <v>0</v>
      </c>
      <c r="U137" s="3">
        <f t="shared" si="8"/>
        <v>0</v>
      </c>
      <c r="V137" s="11">
        <f>IF(A137&gt;0,IF(T137&lt;&gt;0,IF(OR(codex518[[#This Row],[1]]&gt;W136,W136="1"),(V136+1+codex518[[#This Row],[T]]),V136+codex518[[#This Row],[T]]),V136+codex518[[#This Row],[T]]),0)</f>
        <v>0</v>
      </c>
      <c r="W137" s="3">
        <f t="shared" ref="W137:W200" si="9">IF(A91&gt;0,A91,0)</f>
        <v>90</v>
      </c>
    </row>
    <row r="138" spans="1:23" x14ac:dyDescent="0.25">
      <c r="A138">
        <v>137</v>
      </c>
      <c r="B138">
        <v>137</v>
      </c>
      <c r="C138">
        <v>0</v>
      </c>
      <c r="D138" t="s">
        <v>797</v>
      </c>
      <c r="S138" s="3">
        <f t="shared" si="7"/>
        <v>0</v>
      </c>
      <c r="T138" s="3">
        <f>IF(A138&gt;0,IFERROR(VLOOKUP(C138,AthleteTable[],1,FALSE),0),0)</f>
        <v>0</v>
      </c>
      <c r="U138" s="3">
        <f t="shared" si="8"/>
        <v>0</v>
      </c>
      <c r="V138" s="11">
        <f>IF(A138&gt;0,IF(T138&lt;&gt;0,IF(OR(codex518[[#This Row],[1]]&gt;W137,W137="1"),(V137+1+codex518[[#This Row],[T]]),V137+codex518[[#This Row],[T]]),V137+codex518[[#This Row],[T]]),0)</f>
        <v>0</v>
      </c>
      <c r="W138" s="3">
        <f t="shared" si="9"/>
        <v>91</v>
      </c>
    </row>
    <row r="139" spans="1:23" x14ac:dyDescent="0.25">
      <c r="A139">
        <v>138</v>
      </c>
      <c r="B139">
        <v>138</v>
      </c>
      <c r="C139">
        <v>0</v>
      </c>
      <c r="D139" t="s">
        <v>797</v>
      </c>
      <c r="S139" s="3">
        <f t="shared" si="7"/>
        <v>0</v>
      </c>
      <c r="T139" s="3">
        <f>IF(A139&gt;0,IFERROR(VLOOKUP(C139,AthleteTable[],1,FALSE),0),0)</f>
        <v>0</v>
      </c>
      <c r="U139" s="3">
        <f t="shared" si="8"/>
        <v>0</v>
      </c>
      <c r="V139" s="11">
        <f>IF(A139&gt;0,IF(T139&lt;&gt;0,IF(OR(codex518[[#This Row],[1]]&gt;W138,W138="1"),(V138+1+codex518[[#This Row],[T]]),V138+codex518[[#This Row],[T]]),V138+codex518[[#This Row],[T]]),0)</f>
        <v>0</v>
      </c>
      <c r="W139" s="3">
        <f t="shared" si="9"/>
        <v>92</v>
      </c>
    </row>
    <row r="140" spans="1:23" x14ac:dyDescent="0.25">
      <c r="A140">
        <v>139</v>
      </c>
      <c r="B140">
        <v>139</v>
      </c>
      <c r="C140">
        <v>0</v>
      </c>
      <c r="D140" t="s">
        <v>797</v>
      </c>
      <c r="S140" s="3">
        <f t="shared" si="7"/>
        <v>0</v>
      </c>
      <c r="T140" s="3">
        <f>IF(A140&gt;0,IFERROR(VLOOKUP(C140,AthleteTable[],1,FALSE),0),0)</f>
        <v>0</v>
      </c>
      <c r="U140" s="3">
        <f t="shared" si="8"/>
        <v>0</v>
      </c>
      <c r="V140" s="11">
        <f>IF(A140&gt;0,IF(T140&lt;&gt;0,IF(OR(codex518[[#This Row],[1]]&gt;W139,W139="1"),(V139+1+codex518[[#This Row],[T]]),V139+codex518[[#This Row],[T]]),V139+codex518[[#This Row],[T]]),0)</f>
        <v>0</v>
      </c>
      <c r="W140" s="3">
        <f t="shared" si="9"/>
        <v>93</v>
      </c>
    </row>
    <row r="141" spans="1:23" x14ac:dyDescent="0.25">
      <c r="A141">
        <v>140</v>
      </c>
      <c r="B141">
        <v>140</v>
      </c>
      <c r="C141">
        <v>0</v>
      </c>
      <c r="D141" t="s">
        <v>797</v>
      </c>
      <c r="S141" s="3">
        <f t="shared" si="7"/>
        <v>0</v>
      </c>
      <c r="T141" s="3">
        <f>IF(A141&gt;0,IFERROR(VLOOKUP(C141,AthleteTable[],1,FALSE),0),0)</f>
        <v>0</v>
      </c>
      <c r="U141" s="3">
        <f t="shared" si="8"/>
        <v>0</v>
      </c>
      <c r="V141" s="11">
        <f>IF(A141&gt;0,IF(T141&lt;&gt;0,IF(OR(codex518[[#This Row],[1]]&gt;W140,W140="1"),(V140+1+codex518[[#This Row],[T]]),V140+codex518[[#This Row],[T]]),V140+codex518[[#This Row],[T]]),0)</f>
        <v>0</v>
      </c>
      <c r="W141" s="3">
        <f t="shared" si="9"/>
        <v>94</v>
      </c>
    </row>
    <row r="142" spans="1:23" x14ac:dyDescent="0.25">
      <c r="A142">
        <v>141</v>
      </c>
      <c r="B142">
        <v>141</v>
      </c>
      <c r="C142">
        <v>0</v>
      </c>
      <c r="D142" t="s">
        <v>797</v>
      </c>
      <c r="S142" s="3">
        <f t="shared" si="7"/>
        <v>0</v>
      </c>
      <c r="T142" s="3">
        <f>IF(A142&gt;0,IFERROR(VLOOKUP(C142,AthleteTable[],1,FALSE),0),0)</f>
        <v>0</v>
      </c>
      <c r="U142" s="3">
        <f t="shared" si="8"/>
        <v>0</v>
      </c>
      <c r="V142" s="11">
        <f>IF(A142&gt;0,IF(T142&lt;&gt;0,IF(OR(codex518[[#This Row],[1]]&gt;W141,W141="1"),(V141+1+codex518[[#This Row],[T]]),V141+codex518[[#This Row],[T]]),V141+codex518[[#This Row],[T]]),0)</f>
        <v>0</v>
      </c>
      <c r="W142" s="3">
        <f t="shared" si="9"/>
        <v>95</v>
      </c>
    </row>
    <row r="143" spans="1:23" x14ac:dyDescent="0.25">
      <c r="A143">
        <v>142</v>
      </c>
      <c r="B143">
        <v>142</v>
      </c>
      <c r="C143">
        <v>0</v>
      </c>
      <c r="D143" t="s">
        <v>797</v>
      </c>
      <c r="S143" s="3">
        <f t="shared" si="7"/>
        <v>0</v>
      </c>
      <c r="T143" s="3">
        <f>IF(A143&gt;0,IFERROR(VLOOKUP(C143,AthleteTable[],1,FALSE),0),0)</f>
        <v>0</v>
      </c>
      <c r="U143" s="3">
        <f t="shared" si="8"/>
        <v>0</v>
      </c>
      <c r="V143" s="11">
        <f>IF(A143&gt;0,IF(T143&lt;&gt;0,IF(OR(codex518[[#This Row],[1]]&gt;W142,W142="1"),(V142+1+codex518[[#This Row],[T]]),V142+codex518[[#This Row],[T]]),V142+codex518[[#This Row],[T]]),0)</f>
        <v>0</v>
      </c>
      <c r="W143" s="3">
        <f t="shared" si="9"/>
        <v>96</v>
      </c>
    </row>
    <row r="144" spans="1:23" x14ac:dyDescent="0.25">
      <c r="A144">
        <v>143</v>
      </c>
      <c r="B144">
        <v>143</v>
      </c>
      <c r="C144">
        <v>0</v>
      </c>
      <c r="D144" t="s">
        <v>797</v>
      </c>
      <c r="S144" s="3">
        <f t="shared" si="7"/>
        <v>0</v>
      </c>
      <c r="T144" s="3">
        <f>IF(A144&gt;0,IFERROR(VLOOKUP(C144,AthleteTable[],1,FALSE),0),0)</f>
        <v>0</v>
      </c>
      <c r="U144" s="3">
        <f t="shared" si="8"/>
        <v>0</v>
      </c>
      <c r="V144" s="11">
        <f>IF(A144&gt;0,IF(T144&lt;&gt;0,IF(OR(codex518[[#This Row],[1]]&gt;W143,W143="1"),(V143+1+codex518[[#This Row],[T]]),V143+codex518[[#This Row],[T]]),V143+codex518[[#This Row],[T]]),0)</f>
        <v>0</v>
      </c>
      <c r="W144" s="3">
        <f t="shared" si="9"/>
        <v>97</v>
      </c>
    </row>
    <row r="145" spans="1:23" x14ac:dyDescent="0.25">
      <c r="A145">
        <v>144</v>
      </c>
      <c r="B145">
        <v>144</v>
      </c>
      <c r="C145">
        <v>0</v>
      </c>
      <c r="D145" t="s">
        <v>797</v>
      </c>
      <c r="S145" s="3">
        <f t="shared" si="7"/>
        <v>0</v>
      </c>
      <c r="T145" s="3">
        <f>IF(A145&gt;0,IFERROR(VLOOKUP(C145,AthleteTable[],1,FALSE),0),0)</f>
        <v>0</v>
      </c>
      <c r="U145" s="3">
        <f t="shared" si="8"/>
        <v>0</v>
      </c>
      <c r="V145" s="11">
        <f>IF(A145&gt;0,IF(T145&lt;&gt;0,IF(OR(codex518[[#This Row],[1]]&gt;W144,W144="1"),(V144+1+codex518[[#This Row],[T]]),V144+codex518[[#This Row],[T]]),V144+codex518[[#This Row],[T]]),0)</f>
        <v>0</v>
      </c>
      <c r="W145" s="3">
        <f t="shared" si="9"/>
        <v>98</v>
      </c>
    </row>
    <row r="146" spans="1:23" x14ac:dyDescent="0.25">
      <c r="A146">
        <v>145</v>
      </c>
      <c r="B146">
        <v>145</v>
      </c>
      <c r="C146">
        <v>0</v>
      </c>
      <c r="D146" t="s">
        <v>797</v>
      </c>
      <c r="S146" s="3">
        <f t="shared" si="7"/>
        <v>0</v>
      </c>
      <c r="T146" s="3">
        <f>IF(A146&gt;0,IFERROR(VLOOKUP(C146,AthleteTable[],1,FALSE),0),0)</f>
        <v>0</v>
      </c>
      <c r="U146" s="3">
        <f t="shared" si="8"/>
        <v>0</v>
      </c>
      <c r="V146" s="11">
        <f>IF(A146&gt;0,IF(T146&lt;&gt;0,IF(OR(codex518[[#This Row],[1]]&gt;W145,W145="1"),(V145+1+codex518[[#This Row],[T]]),V145+codex518[[#This Row],[T]]),V145+codex518[[#This Row],[T]]),0)</f>
        <v>0</v>
      </c>
      <c r="W146" s="3">
        <f t="shared" si="9"/>
        <v>99</v>
      </c>
    </row>
    <row r="147" spans="1:23" x14ac:dyDescent="0.25">
      <c r="A147">
        <v>146</v>
      </c>
      <c r="B147">
        <v>146</v>
      </c>
      <c r="C147">
        <v>0</v>
      </c>
      <c r="D147" t="s">
        <v>797</v>
      </c>
      <c r="S147" s="3">
        <f t="shared" si="7"/>
        <v>0</v>
      </c>
      <c r="T147" s="3">
        <f>IF(A147&gt;0,IFERROR(VLOOKUP(C147,AthleteTable[],1,FALSE),0),0)</f>
        <v>0</v>
      </c>
      <c r="U147" s="3">
        <f t="shared" si="8"/>
        <v>0</v>
      </c>
      <c r="V147" s="11">
        <f>IF(A147&gt;0,IF(T147&lt;&gt;0,IF(OR(codex518[[#This Row],[1]]&gt;W146,W146="1"),(V146+1+codex518[[#This Row],[T]]),V146+codex518[[#This Row],[T]]),V146+codex518[[#This Row],[T]]),0)</f>
        <v>0</v>
      </c>
      <c r="W147" s="3">
        <f t="shared" si="9"/>
        <v>100</v>
      </c>
    </row>
    <row r="148" spans="1:23" x14ac:dyDescent="0.25">
      <c r="A148">
        <v>147</v>
      </c>
      <c r="B148">
        <v>147</v>
      </c>
      <c r="C148">
        <v>0</v>
      </c>
      <c r="D148" t="s">
        <v>797</v>
      </c>
      <c r="S148" s="3">
        <f t="shared" si="7"/>
        <v>0</v>
      </c>
      <c r="T148" s="3">
        <f>IF(A148&gt;0,IFERROR(VLOOKUP(C148,AthleteTable[],1,FALSE),0),0)</f>
        <v>0</v>
      </c>
      <c r="U148" s="3">
        <f t="shared" si="8"/>
        <v>0</v>
      </c>
      <c r="V148" s="11">
        <f>IF(A148&gt;0,IF(T148&lt;&gt;0,IF(OR(codex518[[#This Row],[1]]&gt;W147,W147="1"),(V147+1+codex518[[#This Row],[T]]),V147+codex518[[#This Row],[T]]),V147+codex518[[#This Row],[T]]),0)</f>
        <v>0</v>
      </c>
      <c r="W148" s="3">
        <f t="shared" si="9"/>
        <v>101</v>
      </c>
    </row>
    <row r="149" spans="1:23" x14ac:dyDescent="0.25">
      <c r="A149">
        <v>148</v>
      </c>
      <c r="B149">
        <v>148</v>
      </c>
      <c r="C149">
        <v>0</v>
      </c>
      <c r="D149" t="s">
        <v>797</v>
      </c>
      <c r="S149" s="3">
        <f t="shared" si="7"/>
        <v>0</v>
      </c>
      <c r="T149" s="3">
        <f>IF(A149&gt;0,IFERROR(VLOOKUP(C149,AthleteTable[],1,FALSE),0),0)</f>
        <v>0</v>
      </c>
      <c r="U149" s="3">
        <f t="shared" si="8"/>
        <v>0</v>
      </c>
      <c r="V149" s="11">
        <f>IF(A149&gt;0,IF(T149&lt;&gt;0,IF(OR(codex518[[#This Row],[1]]&gt;W148,W148="1"),(V148+1+codex518[[#This Row],[T]]),V148+codex518[[#This Row],[T]]),V148+codex518[[#This Row],[T]]),0)</f>
        <v>0</v>
      </c>
      <c r="W149" s="3">
        <f t="shared" si="9"/>
        <v>102</v>
      </c>
    </row>
    <row r="150" spans="1:23" x14ac:dyDescent="0.25">
      <c r="A150">
        <v>149</v>
      </c>
      <c r="B150">
        <v>149</v>
      </c>
      <c r="C150">
        <v>0</v>
      </c>
      <c r="D150" t="s">
        <v>797</v>
      </c>
      <c r="S150" s="3">
        <f t="shared" si="7"/>
        <v>0</v>
      </c>
      <c r="T150" s="3">
        <f>IF(A150&gt;0,IFERROR(VLOOKUP(C150,AthleteTable[],1,FALSE),0),0)</f>
        <v>0</v>
      </c>
      <c r="U150" s="3">
        <f t="shared" si="8"/>
        <v>0</v>
      </c>
      <c r="V150" s="11">
        <f>IF(A150&gt;0,IF(T150&lt;&gt;0,IF(OR(codex518[[#This Row],[1]]&gt;W149,W149="1"),(V149+1+codex518[[#This Row],[T]]),V149+codex518[[#This Row],[T]]),V149+codex518[[#This Row],[T]]),0)</f>
        <v>0</v>
      </c>
      <c r="W150" s="3">
        <f t="shared" si="9"/>
        <v>103</v>
      </c>
    </row>
    <row r="151" spans="1:23" x14ac:dyDescent="0.25">
      <c r="A151">
        <v>150</v>
      </c>
      <c r="B151">
        <v>150</v>
      </c>
      <c r="C151">
        <v>0</v>
      </c>
      <c r="D151" t="s">
        <v>797</v>
      </c>
      <c r="S151" s="3">
        <f t="shared" si="7"/>
        <v>0</v>
      </c>
      <c r="T151" s="3">
        <f>IF(A151&gt;0,IFERROR(VLOOKUP(C151,AthleteTable[],1,FALSE),0),0)</f>
        <v>0</v>
      </c>
      <c r="U151" s="3">
        <f t="shared" si="8"/>
        <v>0</v>
      </c>
      <c r="V151" s="11">
        <f>IF(A151&gt;0,IF(T151&lt;&gt;0,IF(OR(codex518[[#This Row],[1]]&gt;W150,W150="1"),(V150+1+codex518[[#This Row],[T]]),V150+codex518[[#This Row],[T]]),V150+codex518[[#This Row],[T]]),0)</f>
        <v>0</v>
      </c>
      <c r="W151" s="3">
        <f t="shared" si="9"/>
        <v>104</v>
      </c>
    </row>
    <row r="152" spans="1:23" x14ac:dyDescent="0.25">
      <c r="A152">
        <v>151</v>
      </c>
      <c r="B152">
        <v>151</v>
      </c>
      <c r="C152">
        <v>0</v>
      </c>
      <c r="D152" t="s">
        <v>797</v>
      </c>
      <c r="S152" s="3">
        <f t="shared" si="7"/>
        <v>0</v>
      </c>
      <c r="T152" s="3">
        <f>IF(A152&gt;0,IFERROR(VLOOKUP(C152,AthleteTable[],1,FALSE),0),0)</f>
        <v>0</v>
      </c>
      <c r="U152" s="3">
        <f t="shared" si="8"/>
        <v>0</v>
      </c>
      <c r="V152" s="11">
        <f>IF(A152&gt;0,IF(T152&lt;&gt;0,IF(OR(codex518[[#This Row],[1]]&gt;W151,W151="1"),(V151+1+codex518[[#This Row],[T]]),V151+codex518[[#This Row],[T]]),V151+codex518[[#This Row],[T]]),0)</f>
        <v>0</v>
      </c>
      <c r="W152" s="3">
        <f t="shared" si="9"/>
        <v>105</v>
      </c>
    </row>
    <row r="153" spans="1:23" x14ac:dyDescent="0.25">
      <c r="A153">
        <v>152</v>
      </c>
      <c r="B153">
        <v>152</v>
      </c>
      <c r="C153">
        <v>0</v>
      </c>
      <c r="D153" t="s">
        <v>797</v>
      </c>
      <c r="S153" s="3">
        <f t="shared" si="7"/>
        <v>0</v>
      </c>
      <c r="T153" s="3">
        <f>IF(A153&gt;0,IFERROR(VLOOKUP(C153,AthleteTable[],1,FALSE),0),0)</f>
        <v>0</v>
      </c>
      <c r="U153" s="3">
        <f t="shared" si="8"/>
        <v>0</v>
      </c>
      <c r="V153" s="11">
        <f>IF(A153&gt;0,IF(T153&lt;&gt;0,IF(OR(codex518[[#This Row],[1]]&gt;W152,W152="1"),(V152+1+codex518[[#This Row],[T]]),V152+codex518[[#This Row],[T]]),V152+codex518[[#This Row],[T]]),0)</f>
        <v>0</v>
      </c>
      <c r="W153" s="3">
        <f t="shared" si="9"/>
        <v>106</v>
      </c>
    </row>
    <row r="154" spans="1:23" x14ac:dyDescent="0.25">
      <c r="A154">
        <v>153</v>
      </c>
      <c r="B154">
        <v>153</v>
      </c>
      <c r="C154">
        <v>0</v>
      </c>
      <c r="D154" t="s">
        <v>797</v>
      </c>
      <c r="S154" s="3">
        <f t="shared" si="7"/>
        <v>0</v>
      </c>
      <c r="T154" s="3">
        <f>IF(A154&gt;0,IFERROR(VLOOKUP(C154,AthleteTable[],1,FALSE),0),0)</f>
        <v>0</v>
      </c>
      <c r="U154" s="3">
        <f t="shared" si="8"/>
        <v>0</v>
      </c>
      <c r="V154" s="11">
        <f>IF(A154&gt;0,IF(T154&lt;&gt;0,IF(OR(codex518[[#This Row],[1]]&gt;W153,W153="1"),(V153+1+codex518[[#This Row],[T]]),V153+codex518[[#This Row],[T]]),V153+codex518[[#This Row],[T]]),0)</f>
        <v>0</v>
      </c>
      <c r="W154" s="3">
        <f t="shared" si="9"/>
        <v>107</v>
      </c>
    </row>
    <row r="155" spans="1:23" x14ac:dyDescent="0.25">
      <c r="A155">
        <v>154</v>
      </c>
      <c r="B155">
        <v>154</v>
      </c>
      <c r="C155">
        <v>0</v>
      </c>
      <c r="D155" t="s">
        <v>797</v>
      </c>
      <c r="S155" s="3">
        <f t="shared" si="7"/>
        <v>0</v>
      </c>
      <c r="T155" s="3">
        <f>IF(A155&gt;0,IFERROR(VLOOKUP(C155,AthleteTable[],1,FALSE),0),0)</f>
        <v>0</v>
      </c>
      <c r="U155" s="3">
        <f t="shared" si="8"/>
        <v>0</v>
      </c>
      <c r="V155" s="11">
        <f>IF(A155&gt;0,IF(T155&lt;&gt;0,IF(OR(codex518[[#This Row],[1]]&gt;W154,W154="1"),(V154+1+codex518[[#This Row],[T]]),V154+codex518[[#This Row],[T]]),V154+codex518[[#This Row],[T]]),0)</f>
        <v>0</v>
      </c>
      <c r="W155" s="3">
        <f t="shared" si="9"/>
        <v>108</v>
      </c>
    </row>
    <row r="156" spans="1:23" x14ac:dyDescent="0.25">
      <c r="A156">
        <v>155</v>
      </c>
      <c r="B156">
        <v>155</v>
      </c>
      <c r="C156">
        <v>0</v>
      </c>
      <c r="D156" t="s">
        <v>797</v>
      </c>
      <c r="S156" s="3">
        <f t="shared" si="7"/>
        <v>0</v>
      </c>
      <c r="T156" s="3">
        <f>IF(A156&gt;0,IFERROR(VLOOKUP(C156,AthleteTable[],1,FALSE),0),0)</f>
        <v>0</v>
      </c>
      <c r="U156" s="3">
        <f t="shared" si="8"/>
        <v>0</v>
      </c>
      <c r="V156" s="11">
        <f>IF(A156&gt;0,IF(T156&lt;&gt;0,IF(OR(codex518[[#This Row],[1]]&gt;W155,W155="1"),(V155+1+codex518[[#This Row],[T]]),V155+codex518[[#This Row],[T]]),V155+codex518[[#This Row],[T]]),0)</f>
        <v>0</v>
      </c>
      <c r="W156" s="3">
        <f t="shared" si="9"/>
        <v>109</v>
      </c>
    </row>
    <row r="157" spans="1:23" x14ac:dyDescent="0.25">
      <c r="A157">
        <v>156</v>
      </c>
      <c r="B157">
        <v>156</v>
      </c>
      <c r="C157">
        <v>0</v>
      </c>
      <c r="D157" t="s">
        <v>797</v>
      </c>
      <c r="S157" s="3">
        <f t="shared" si="7"/>
        <v>0</v>
      </c>
      <c r="T157" s="3">
        <f>IF(A157&gt;0,IFERROR(VLOOKUP(C157,AthleteTable[],1,FALSE),0),0)</f>
        <v>0</v>
      </c>
      <c r="U157" s="3">
        <f t="shared" si="8"/>
        <v>0</v>
      </c>
      <c r="V157" s="11">
        <f>IF(A157&gt;0,IF(T157&lt;&gt;0,IF(OR(codex518[[#This Row],[1]]&gt;W156,W156="1"),(V156+1+codex518[[#This Row],[T]]),V156+codex518[[#This Row],[T]]),V156+codex518[[#This Row],[T]]),0)</f>
        <v>0</v>
      </c>
      <c r="W157" s="3">
        <f t="shared" si="9"/>
        <v>110</v>
      </c>
    </row>
    <row r="158" spans="1:23" x14ac:dyDescent="0.25">
      <c r="A158">
        <v>157</v>
      </c>
      <c r="B158">
        <v>157</v>
      </c>
      <c r="C158">
        <v>0</v>
      </c>
      <c r="D158" t="s">
        <v>797</v>
      </c>
      <c r="S158" s="3">
        <f t="shared" si="7"/>
        <v>0</v>
      </c>
      <c r="T158" s="3">
        <f>IF(A158&gt;0,IFERROR(VLOOKUP(C158,AthleteTable[],1,FALSE),0),0)</f>
        <v>0</v>
      </c>
      <c r="U158" s="3">
        <f t="shared" si="8"/>
        <v>0</v>
      </c>
      <c r="V158" s="11">
        <f>IF(A158&gt;0,IF(T158&lt;&gt;0,IF(OR(codex518[[#This Row],[1]]&gt;W157,W157="1"),(V157+1+codex518[[#This Row],[T]]),V157+codex518[[#This Row],[T]]),V157+codex518[[#This Row],[T]]),0)</f>
        <v>0</v>
      </c>
      <c r="W158" s="3">
        <f t="shared" si="9"/>
        <v>111</v>
      </c>
    </row>
    <row r="159" spans="1:23" x14ac:dyDescent="0.25">
      <c r="A159">
        <v>158</v>
      </c>
      <c r="B159">
        <v>158</v>
      </c>
      <c r="C159">
        <v>0</v>
      </c>
      <c r="D159" t="s">
        <v>797</v>
      </c>
      <c r="S159" s="3">
        <f t="shared" si="7"/>
        <v>0</v>
      </c>
      <c r="T159" s="3">
        <f>IF(A159&gt;0,IFERROR(VLOOKUP(C159,AthleteTable[],1,FALSE),0),0)</f>
        <v>0</v>
      </c>
      <c r="U159" s="3">
        <f t="shared" si="8"/>
        <v>0</v>
      </c>
      <c r="V159" s="11">
        <f>IF(A159&gt;0,IF(T159&lt;&gt;0,IF(OR(codex518[[#This Row],[1]]&gt;W158,W158="1"),(V158+1+codex518[[#This Row],[T]]),V158+codex518[[#This Row],[T]]),V158+codex518[[#This Row],[T]]),0)</f>
        <v>0</v>
      </c>
      <c r="W159" s="3">
        <f t="shared" si="9"/>
        <v>112</v>
      </c>
    </row>
    <row r="160" spans="1:23" x14ac:dyDescent="0.25">
      <c r="A160">
        <v>159</v>
      </c>
      <c r="B160">
        <v>159</v>
      </c>
      <c r="C160">
        <v>0</v>
      </c>
      <c r="D160" t="s">
        <v>797</v>
      </c>
      <c r="S160" s="3">
        <f t="shared" si="7"/>
        <v>0</v>
      </c>
      <c r="T160" s="3">
        <f>IF(A160&gt;0,IFERROR(VLOOKUP(C160,AthleteTable[],1,FALSE),0),0)</f>
        <v>0</v>
      </c>
      <c r="U160" s="3">
        <f t="shared" si="8"/>
        <v>0</v>
      </c>
      <c r="V160" s="11">
        <f>IF(A160&gt;0,IF(T160&lt;&gt;0,IF(OR(codex518[[#This Row],[1]]&gt;W159,W159="1"),(V159+1+codex518[[#This Row],[T]]),V159+codex518[[#This Row],[T]]),V159+codex518[[#This Row],[T]]),0)</f>
        <v>0</v>
      </c>
      <c r="W160" s="3">
        <f t="shared" si="9"/>
        <v>113</v>
      </c>
    </row>
    <row r="161" spans="1:23" x14ac:dyDescent="0.25">
      <c r="A161">
        <v>160</v>
      </c>
      <c r="B161">
        <v>160</v>
      </c>
      <c r="C161">
        <v>0</v>
      </c>
      <c r="D161" t="s">
        <v>797</v>
      </c>
      <c r="S161" s="3">
        <f t="shared" si="7"/>
        <v>0</v>
      </c>
      <c r="T161" s="3">
        <f>IF(A161&gt;0,IFERROR(VLOOKUP(C161,AthleteTable[],1,FALSE),0),0)</f>
        <v>0</v>
      </c>
      <c r="U161" s="3">
        <f t="shared" si="8"/>
        <v>0</v>
      </c>
      <c r="V161" s="11">
        <f>IF(A161&gt;0,IF(T161&lt;&gt;0,IF(OR(codex518[[#This Row],[1]]&gt;W160,W160="1"),(V160+1+codex518[[#This Row],[T]]),V160+codex518[[#This Row],[T]]),V160+codex518[[#This Row],[T]]),0)</f>
        <v>0</v>
      </c>
      <c r="W161" s="3">
        <f t="shared" si="9"/>
        <v>114</v>
      </c>
    </row>
    <row r="162" spans="1:23" x14ac:dyDescent="0.25">
      <c r="A162">
        <v>161</v>
      </c>
      <c r="B162">
        <v>161</v>
      </c>
      <c r="C162">
        <v>0</v>
      </c>
      <c r="D162" t="s">
        <v>797</v>
      </c>
      <c r="S162" s="3">
        <f t="shared" si="7"/>
        <v>0</v>
      </c>
      <c r="T162" s="3">
        <f>IF(A162&gt;0,IFERROR(VLOOKUP(C162,AthleteTable[],1,FALSE),0),0)</f>
        <v>0</v>
      </c>
      <c r="U162" s="3">
        <f t="shared" si="8"/>
        <v>0</v>
      </c>
      <c r="V162" s="11">
        <f>IF(A162&gt;0,IF(T162&lt;&gt;0,IF(OR(codex518[[#This Row],[1]]&gt;W161,W161="1"),(V161+1+codex518[[#This Row],[T]]),V161+codex518[[#This Row],[T]]),V161+codex518[[#This Row],[T]]),0)</f>
        <v>0</v>
      </c>
      <c r="W162" s="3">
        <f t="shared" si="9"/>
        <v>115</v>
      </c>
    </row>
    <row r="163" spans="1:23" x14ac:dyDescent="0.25">
      <c r="A163">
        <v>162</v>
      </c>
      <c r="B163">
        <v>162</v>
      </c>
      <c r="C163">
        <v>0</v>
      </c>
      <c r="D163" t="s">
        <v>797</v>
      </c>
      <c r="S163" s="3">
        <f t="shared" si="7"/>
        <v>0</v>
      </c>
      <c r="T163" s="3">
        <f>IF(A163&gt;0,IFERROR(VLOOKUP(C163,AthleteTable[],1,FALSE),0),0)</f>
        <v>0</v>
      </c>
      <c r="U163" s="3">
        <f t="shared" si="8"/>
        <v>0</v>
      </c>
      <c r="V163" s="11">
        <f>IF(A163&gt;0,IF(T163&lt;&gt;0,IF(OR(codex518[[#This Row],[1]]&gt;W162,W162="1"),(V162+1+codex518[[#This Row],[T]]),V162+codex518[[#This Row],[T]]),V162+codex518[[#This Row],[T]]),0)</f>
        <v>0</v>
      </c>
      <c r="W163" s="3">
        <f t="shared" si="9"/>
        <v>116</v>
      </c>
    </row>
    <row r="164" spans="1:23" x14ac:dyDescent="0.25">
      <c r="A164">
        <v>163</v>
      </c>
      <c r="B164">
        <v>163</v>
      </c>
      <c r="C164">
        <v>0</v>
      </c>
      <c r="D164" t="s">
        <v>797</v>
      </c>
      <c r="S164" s="3">
        <f t="shared" si="7"/>
        <v>0</v>
      </c>
      <c r="T164" s="3">
        <f>IF(A164&gt;0,IFERROR(VLOOKUP(C164,AthleteTable[],1,FALSE),0),0)</f>
        <v>0</v>
      </c>
      <c r="U164" s="3">
        <f t="shared" si="8"/>
        <v>0</v>
      </c>
      <c r="V164" s="11">
        <f>IF(A164&gt;0,IF(T164&lt;&gt;0,IF(OR(codex518[[#This Row],[1]]&gt;W163,W163="1"),(V163+1+codex518[[#This Row],[T]]),V163+codex518[[#This Row],[T]]),V163+codex518[[#This Row],[T]]),0)</f>
        <v>0</v>
      </c>
      <c r="W164" s="3">
        <f t="shared" si="9"/>
        <v>117</v>
      </c>
    </row>
    <row r="165" spans="1:23" x14ac:dyDescent="0.25">
      <c r="A165">
        <v>164</v>
      </c>
      <c r="B165">
        <v>164</v>
      </c>
      <c r="C165">
        <v>0</v>
      </c>
      <c r="D165" t="s">
        <v>797</v>
      </c>
      <c r="S165" s="3">
        <f t="shared" si="7"/>
        <v>0</v>
      </c>
      <c r="T165" s="3">
        <f>IF(A165&gt;0,IFERROR(VLOOKUP(C165,AthleteTable[],1,FALSE),0),0)</f>
        <v>0</v>
      </c>
      <c r="U165" s="3">
        <f t="shared" si="8"/>
        <v>0</v>
      </c>
      <c r="V165" s="11">
        <f>IF(A165&gt;0,IF(T165&lt;&gt;0,IF(OR(codex518[[#This Row],[1]]&gt;W164,W164="1"),(V164+1+codex518[[#This Row],[T]]),V164+codex518[[#This Row],[T]]),V164+codex518[[#This Row],[T]]),0)</f>
        <v>0</v>
      </c>
      <c r="W165" s="3">
        <f t="shared" si="9"/>
        <v>118</v>
      </c>
    </row>
    <row r="166" spans="1:23" x14ac:dyDescent="0.25">
      <c r="A166">
        <v>165</v>
      </c>
      <c r="B166">
        <v>165</v>
      </c>
      <c r="C166">
        <v>0</v>
      </c>
      <c r="D166" t="s">
        <v>797</v>
      </c>
      <c r="S166" s="3">
        <f t="shared" si="7"/>
        <v>0</v>
      </c>
      <c r="T166" s="3">
        <f>IF(A166&gt;0,IFERROR(VLOOKUP(C166,AthleteTable[],1,FALSE),0),0)</f>
        <v>0</v>
      </c>
      <c r="U166" s="3">
        <f t="shared" si="8"/>
        <v>0</v>
      </c>
      <c r="V166" s="11">
        <f>IF(A166&gt;0,IF(T166&lt;&gt;0,IF(OR(codex518[[#This Row],[1]]&gt;W165,W165="1"),(V165+1+codex518[[#This Row],[T]]),V165+codex518[[#This Row],[T]]),V165+codex518[[#This Row],[T]]),0)</f>
        <v>0</v>
      </c>
      <c r="W166" s="3">
        <f t="shared" si="9"/>
        <v>119</v>
      </c>
    </row>
    <row r="167" spans="1:23" x14ac:dyDescent="0.25">
      <c r="A167">
        <v>166</v>
      </c>
      <c r="B167">
        <v>166</v>
      </c>
      <c r="C167">
        <v>0</v>
      </c>
      <c r="D167" t="s">
        <v>797</v>
      </c>
      <c r="S167" s="3">
        <f t="shared" si="7"/>
        <v>0</v>
      </c>
      <c r="T167" s="3">
        <f>IF(A167&gt;0,IFERROR(VLOOKUP(C167,AthleteTable[],1,FALSE),0),0)</f>
        <v>0</v>
      </c>
      <c r="U167" s="3">
        <f t="shared" si="8"/>
        <v>0</v>
      </c>
      <c r="V167" s="11">
        <f>IF(A167&gt;0,IF(T167&lt;&gt;0,IF(OR(codex518[[#This Row],[1]]&gt;W166,W166="1"),(V166+1+codex518[[#This Row],[T]]),V166+codex518[[#This Row],[T]]),V166+codex518[[#This Row],[T]]),0)</f>
        <v>0</v>
      </c>
      <c r="W167" s="3">
        <f t="shared" si="9"/>
        <v>120</v>
      </c>
    </row>
    <row r="168" spans="1:23" x14ac:dyDescent="0.25">
      <c r="A168">
        <v>167</v>
      </c>
      <c r="B168">
        <v>167</v>
      </c>
      <c r="C168">
        <v>0</v>
      </c>
      <c r="D168" t="s">
        <v>797</v>
      </c>
      <c r="S168" s="3">
        <f t="shared" si="7"/>
        <v>0</v>
      </c>
      <c r="T168" s="3">
        <f>IF(A168&gt;0,IFERROR(VLOOKUP(C168,AthleteTable[],1,FALSE),0),0)</f>
        <v>0</v>
      </c>
      <c r="U168" s="3">
        <f t="shared" si="8"/>
        <v>0</v>
      </c>
      <c r="V168" s="11">
        <f>IF(A168&gt;0,IF(T168&lt;&gt;0,IF(OR(codex518[[#This Row],[1]]&gt;W167,W167="1"),(V167+1+codex518[[#This Row],[T]]),V167+codex518[[#This Row],[T]]),V167+codex518[[#This Row],[T]]),0)</f>
        <v>0</v>
      </c>
      <c r="W168" s="3">
        <f t="shared" si="9"/>
        <v>121</v>
      </c>
    </row>
    <row r="169" spans="1:23" x14ac:dyDescent="0.25">
      <c r="A169">
        <v>168</v>
      </c>
      <c r="B169">
        <v>168</v>
      </c>
      <c r="C169">
        <v>0</v>
      </c>
      <c r="D169" t="s">
        <v>797</v>
      </c>
      <c r="S169" s="3">
        <f t="shared" si="7"/>
        <v>0</v>
      </c>
      <c r="T169" s="3">
        <f>IF(A169&gt;0,IFERROR(VLOOKUP(C169,AthleteTable[],1,FALSE),0),0)</f>
        <v>0</v>
      </c>
      <c r="U169" s="3">
        <f t="shared" si="8"/>
        <v>0</v>
      </c>
      <c r="V169" s="11">
        <f>IF(A169&gt;0,IF(T169&lt;&gt;0,IF(OR(codex518[[#This Row],[1]]&gt;W168,W168="1"),(V168+1+codex518[[#This Row],[T]]),V168+codex518[[#This Row],[T]]),V168+codex518[[#This Row],[T]]),0)</f>
        <v>0</v>
      </c>
      <c r="W169" s="3">
        <f t="shared" si="9"/>
        <v>122</v>
      </c>
    </row>
    <row r="170" spans="1:23" x14ac:dyDescent="0.25">
      <c r="A170">
        <v>169</v>
      </c>
      <c r="B170">
        <v>169</v>
      </c>
      <c r="C170">
        <v>0</v>
      </c>
      <c r="D170" t="s">
        <v>797</v>
      </c>
      <c r="S170" s="3">
        <f t="shared" si="7"/>
        <v>0</v>
      </c>
      <c r="T170" s="3">
        <f>IF(A170&gt;0,IFERROR(VLOOKUP(C170,AthleteTable[],1,FALSE),0),0)</f>
        <v>0</v>
      </c>
      <c r="U170" s="3">
        <f t="shared" si="8"/>
        <v>0</v>
      </c>
      <c r="V170" s="11">
        <f>IF(A170&gt;0,IF(T170&lt;&gt;0,IF(OR(codex518[[#This Row],[1]]&gt;W169,W169="1"),(V169+1+codex518[[#This Row],[T]]),V169+codex518[[#This Row],[T]]),V169+codex518[[#This Row],[T]]),0)</f>
        <v>0</v>
      </c>
      <c r="W170" s="3">
        <f t="shared" si="9"/>
        <v>123</v>
      </c>
    </row>
    <row r="171" spans="1:23" x14ac:dyDescent="0.25">
      <c r="A171">
        <v>170</v>
      </c>
      <c r="B171">
        <v>170</v>
      </c>
      <c r="C171">
        <v>0</v>
      </c>
      <c r="D171" t="s">
        <v>797</v>
      </c>
      <c r="S171" s="3">
        <f t="shared" si="7"/>
        <v>0</v>
      </c>
      <c r="T171" s="3">
        <f>IF(A171&gt;0,IFERROR(VLOOKUP(C171,AthleteTable[],1,FALSE),0),0)</f>
        <v>0</v>
      </c>
      <c r="U171" s="3">
        <f t="shared" si="8"/>
        <v>0</v>
      </c>
      <c r="V171" s="11">
        <f>IF(A171&gt;0,IF(T171&lt;&gt;0,IF(OR(codex518[[#This Row],[1]]&gt;W170,W170="1"),(V170+1+codex518[[#This Row],[T]]),V170+codex518[[#This Row],[T]]),V170+codex518[[#This Row],[T]]),0)</f>
        <v>0</v>
      </c>
      <c r="W171" s="3">
        <f t="shared" si="9"/>
        <v>124</v>
      </c>
    </row>
    <row r="172" spans="1:23" x14ac:dyDescent="0.25">
      <c r="A172">
        <v>171</v>
      </c>
      <c r="B172">
        <v>171</v>
      </c>
      <c r="C172">
        <v>0</v>
      </c>
      <c r="D172" t="s">
        <v>797</v>
      </c>
      <c r="S172" s="3">
        <f t="shared" si="7"/>
        <v>0</v>
      </c>
      <c r="T172" s="3">
        <f>IF(A172&gt;0,IFERROR(VLOOKUP(C172,AthleteTable[],1,FALSE),0),0)</f>
        <v>0</v>
      </c>
      <c r="U172" s="3">
        <f t="shared" si="8"/>
        <v>0</v>
      </c>
      <c r="V172" s="11">
        <f>IF(A172&gt;0,IF(T172&lt;&gt;0,IF(OR(codex518[[#This Row],[1]]&gt;W171,W171="1"),(V171+1+codex518[[#This Row],[T]]),V171+codex518[[#This Row],[T]]),V171+codex518[[#This Row],[T]]),0)</f>
        <v>0</v>
      </c>
      <c r="W172" s="3">
        <f t="shared" si="9"/>
        <v>125</v>
      </c>
    </row>
    <row r="173" spans="1:23" x14ac:dyDescent="0.25">
      <c r="A173">
        <v>172</v>
      </c>
      <c r="B173">
        <v>172</v>
      </c>
      <c r="C173">
        <v>0</v>
      </c>
      <c r="D173" t="s">
        <v>797</v>
      </c>
      <c r="S173" s="3">
        <f t="shared" si="7"/>
        <v>0</v>
      </c>
      <c r="T173" s="3">
        <f>IF(A173&gt;0,IFERROR(VLOOKUP(C173,AthleteTable[],1,FALSE),0),0)</f>
        <v>0</v>
      </c>
      <c r="U173" s="3">
        <f t="shared" si="8"/>
        <v>0</v>
      </c>
      <c r="V173" s="11">
        <f>IF(A173&gt;0,IF(T173&lt;&gt;0,IF(OR(codex518[[#This Row],[1]]&gt;W172,W172="1"),(V172+1+codex518[[#This Row],[T]]),V172+codex518[[#This Row],[T]]),V172+codex518[[#This Row],[T]]),0)</f>
        <v>0</v>
      </c>
      <c r="W173" s="3">
        <f t="shared" si="9"/>
        <v>126</v>
      </c>
    </row>
    <row r="174" spans="1:23" x14ac:dyDescent="0.25">
      <c r="A174">
        <v>173</v>
      </c>
      <c r="B174">
        <v>173</v>
      </c>
      <c r="C174">
        <v>0</v>
      </c>
      <c r="D174" t="s">
        <v>797</v>
      </c>
      <c r="S174" s="3">
        <f t="shared" si="7"/>
        <v>0</v>
      </c>
      <c r="T174" s="3">
        <f>IF(A174&gt;0,IFERROR(VLOOKUP(C174,AthleteTable[],1,FALSE),0),0)</f>
        <v>0</v>
      </c>
      <c r="U174" s="3">
        <f t="shared" si="8"/>
        <v>0</v>
      </c>
      <c r="V174" s="11">
        <f>IF(A174&gt;0,IF(T174&lt;&gt;0,IF(OR(codex518[[#This Row],[1]]&gt;W173,W173="1"),(V173+1+codex518[[#This Row],[T]]),V173+codex518[[#This Row],[T]]),V173+codex518[[#This Row],[T]]),0)</f>
        <v>0</v>
      </c>
      <c r="W174" s="3">
        <f t="shared" si="9"/>
        <v>127</v>
      </c>
    </row>
    <row r="175" spans="1:23" x14ac:dyDescent="0.25">
      <c r="A175">
        <v>174</v>
      </c>
      <c r="B175">
        <v>174</v>
      </c>
      <c r="C175">
        <v>0</v>
      </c>
      <c r="D175" t="s">
        <v>797</v>
      </c>
      <c r="S175" s="3">
        <f t="shared" si="7"/>
        <v>0</v>
      </c>
      <c r="T175" s="3">
        <f>IF(A175&gt;0,IFERROR(VLOOKUP(C175,AthleteTable[],1,FALSE),0),0)</f>
        <v>0</v>
      </c>
      <c r="U175" s="3">
        <f t="shared" si="8"/>
        <v>0</v>
      </c>
      <c r="V175" s="11">
        <f>IF(A175&gt;0,IF(T175&lt;&gt;0,IF(OR(codex518[[#This Row],[1]]&gt;W174,W174="1"),(V174+1+codex518[[#This Row],[T]]),V174+codex518[[#This Row],[T]]),V174+codex518[[#This Row],[T]]),0)</f>
        <v>0</v>
      </c>
      <c r="W175" s="3">
        <f t="shared" si="9"/>
        <v>128</v>
      </c>
    </row>
    <row r="176" spans="1:23" x14ac:dyDescent="0.25">
      <c r="A176">
        <v>175</v>
      </c>
      <c r="B176">
        <v>175</v>
      </c>
      <c r="C176">
        <v>0</v>
      </c>
      <c r="D176" t="s">
        <v>797</v>
      </c>
      <c r="S176" s="3">
        <f t="shared" si="7"/>
        <v>0</v>
      </c>
      <c r="T176" s="3">
        <f>IF(A176&gt;0,IFERROR(VLOOKUP(C176,AthleteTable[],1,FALSE),0),0)</f>
        <v>0</v>
      </c>
      <c r="U176" s="3">
        <f t="shared" si="8"/>
        <v>0</v>
      </c>
      <c r="V176" s="11">
        <f>IF(A176&gt;0,IF(T176&lt;&gt;0,IF(OR(codex518[[#This Row],[1]]&gt;W175,W175="1"),(V175+1+codex518[[#This Row],[T]]),V175+codex518[[#This Row],[T]]),V175+codex518[[#This Row],[T]]),0)</f>
        <v>0</v>
      </c>
      <c r="W176" s="3">
        <f t="shared" si="9"/>
        <v>129</v>
      </c>
    </row>
    <row r="177" spans="1:23" x14ac:dyDescent="0.25">
      <c r="A177">
        <v>176</v>
      </c>
      <c r="B177">
        <v>176</v>
      </c>
      <c r="C177">
        <v>0</v>
      </c>
      <c r="D177" t="s">
        <v>797</v>
      </c>
      <c r="S177" s="3">
        <f t="shared" si="7"/>
        <v>0</v>
      </c>
      <c r="T177" s="3">
        <f>IF(A177&gt;0,IFERROR(VLOOKUP(C177,AthleteTable[],1,FALSE),0),0)</f>
        <v>0</v>
      </c>
      <c r="U177" s="3">
        <f t="shared" si="8"/>
        <v>0</v>
      </c>
      <c r="V177" s="11">
        <f>IF(A177&gt;0,IF(T177&lt;&gt;0,IF(OR(codex518[[#This Row],[1]]&gt;W176,W176="1"),(V176+1+codex518[[#This Row],[T]]),V176+codex518[[#This Row],[T]]),V176+codex518[[#This Row],[T]]),0)</f>
        <v>0</v>
      </c>
      <c r="W177" s="3">
        <f t="shared" si="9"/>
        <v>130</v>
      </c>
    </row>
    <row r="178" spans="1:23" x14ac:dyDescent="0.25">
      <c r="A178">
        <v>177</v>
      </c>
      <c r="B178">
        <v>177</v>
      </c>
      <c r="C178">
        <v>0</v>
      </c>
      <c r="D178" t="s">
        <v>797</v>
      </c>
      <c r="S178" s="3">
        <f t="shared" si="7"/>
        <v>0</v>
      </c>
      <c r="T178" s="3">
        <f>IF(A178&gt;0,IFERROR(VLOOKUP(C178,AthleteTable[],1,FALSE),0),0)</f>
        <v>0</v>
      </c>
      <c r="U178" s="3">
        <f t="shared" si="8"/>
        <v>0</v>
      </c>
      <c r="V178" s="11">
        <f>IF(A178&gt;0,IF(T178&lt;&gt;0,IF(OR(codex518[[#This Row],[1]]&gt;W177,W177="1"),(V177+1+codex518[[#This Row],[T]]),V177+codex518[[#This Row],[T]]),V177+codex518[[#This Row],[T]]),0)</f>
        <v>0</v>
      </c>
      <c r="W178" s="3">
        <f t="shared" si="9"/>
        <v>131</v>
      </c>
    </row>
    <row r="179" spans="1:23" x14ac:dyDescent="0.25">
      <c r="A179">
        <v>178</v>
      </c>
      <c r="B179">
        <v>178</v>
      </c>
      <c r="C179">
        <v>0</v>
      </c>
      <c r="D179" t="s">
        <v>797</v>
      </c>
      <c r="S179" s="3">
        <f t="shared" si="7"/>
        <v>0</v>
      </c>
      <c r="T179" s="3">
        <f>IF(A179&gt;0,IFERROR(VLOOKUP(C179,AthleteTable[],1,FALSE),0),0)</f>
        <v>0</v>
      </c>
      <c r="U179" s="3">
        <f t="shared" si="8"/>
        <v>0</v>
      </c>
      <c r="V179" s="11">
        <f>IF(A179&gt;0,IF(T179&lt;&gt;0,IF(OR(codex518[[#This Row],[1]]&gt;W178,W178="1"),(V178+1+codex518[[#This Row],[T]]),V178+codex518[[#This Row],[T]]),V178+codex518[[#This Row],[T]]),0)</f>
        <v>0</v>
      </c>
      <c r="W179" s="3">
        <f t="shared" si="9"/>
        <v>132</v>
      </c>
    </row>
    <row r="180" spans="1:23" x14ac:dyDescent="0.25">
      <c r="A180">
        <v>179</v>
      </c>
      <c r="B180">
        <v>179</v>
      </c>
      <c r="C180">
        <v>0</v>
      </c>
      <c r="D180" t="s">
        <v>797</v>
      </c>
      <c r="S180" s="3">
        <f t="shared" si="7"/>
        <v>0</v>
      </c>
      <c r="T180" s="3">
        <f>IF(A180&gt;0,IFERROR(VLOOKUP(C180,AthleteTable[],1,FALSE),0),0)</f>
        <v>0</v>
      </c>
      <c r="U180" s="3">
        <f t="shared" si="8"/>
        <v>0</v>
      </c>
      <c r="V180" s="11">
        <f>IF(A180&gt;0,IF(T180&lt;&gt;0,IF(OR(codex518[[#This Row],[1]]&gt;W179,W179="1"),(V179+1+codex518[[#This Row],[T]]),V179+codex518[[#This Row],[T]]),V179+codex518[[#This Row],[T]]),0)</f>
        <v>0</v>
      </c>
      <c r="W180" s="3">
        <f t="shared" si="9"/>
        <v>133</v>
      </c>
    </row>
    <row r="181" spans="1:23" x14ac:dyDescent="0.25">
      <c r="A181">
        <v>180</v>
      </c>
      <c r="B181">
        <v>180</v>
      </c>
      <c r="C181">
        <v>0</v>
      </c>
      <c r="D181" t="s">
        <v>797</v>
      </c>
      <c r="S181" s="3">
        <f t="shared" si="7"/>
        <v>0</v>
      </c>
      <c r="T181" s="3">
        <f>IF(A181&gt;0,IFERROR(VLOOKUP(C181,AthleteTable[],1,FALSE),0),0)</f>
        <v>0</v>
      </c>
      <c r="U181" s="3">
        <f t="shared" si="8"/>
        <v>0</v>
      </c>
      <c r="V181" s="11">
        <f>IF(A181&gt;0,IF(T181&lt;&gt;0,IF(OR(codex518[[#This Row],[1]]&gt;W180,W180="1"),(V180+1+codex518[[#This Row],[T]]),V180+codex518[[#This Row],[T]]),V180+codex518[[#This Row],[T]]),0)</f>
        <v>0</v>
      </c>
      <c r="W181" s="3">
        <f t="shared" si="9"/>
        <v>134</v>
      </c>
    </row>
    <row r="182" spans="1:23" x14ac:dyDescent="0.25">
      <c r="A182">
        <v>181</v>
      </c>
      <c r="B182">
        <v>181</v>
      </c>
      <c r="C182">
        <v>0</v>
      </c>
      <c r="D182" t="s">
        <v>797</v>
      </c>
      <c r="S182" s="3">
        <f t="shared" si="7"/>
        <v>0</v>
      </c>
      <c r="T182" s="3">
        <f>IF(A182&gt;0,IFERROR(VLOOKUP(C182,AthleteTable[],1,FALSE),0),0)</f>
        <v>0</v>
      </c>
      <c r="U182" s="3">
        <f t="shared" si="8"/>
        <v>0</v>
      </c>
      <c r="V182" s="11">
        <f>IF(A182&gt;0,IF(T182&lt;&gt;0,IF(OR(codex518[[#This Row],[1]]&gt;W181,W181="1"),(V181+1+codex518[[#This Row],[T]]),V181+codex518[[#This Row],[T]]),V181+codex518[[#This Row],[T]]),0)</f>
        <v>0</v>
      </c>
      <c r="W182" s="3">
        <f t="shared" si="9"/>
        <v>135</v>
      </c>
    </row>
    <row r="183" spans="1:23" x14ac:dyDescent="0.25">
      <c r="A183">
        <v>182</v>
      </c>
      <c r="B183">
        <v>182</v>
      </c>
      <c r="C183">
        <v>0</v>
      </c>
      <c r="D183" t="s">
        <v>797</v>
      </c>
      <c r="S183" s="3">
        <f t="shared" si="7"/>
        <v>0</v>
      </c>
      <c r="T183" s="3">
        <f>IF(A183&gt;0,IFERROR(VLOOKUP(C183,AthleteTable[],1,FALSE),0),0)</f>
        <v>0</v>
      </c>
      <c r="U183" s="3">
        <f t="shared" si="8"/>
        <v>0</v>
      </c>
      <c r="V183" s="11">
        <f>IF(A183&gt;0,IF(T183&lt;&gt;0,IF(OR(codex518[[#This Row],[1]]&gt;W182,W182="1"),(V182+1+codex518[[#This Row],[T]]),V182+codex518[[#This Row],[T]]),V182+codex518[[#This Row],[T]]),0)</f>
        <v>0</v>
      </c>
      <c r="W183" s="3">
        <f t="shared" si="9"/>
        <v>136</v>
      </c>
    </row>
    <row r="184" spans="1:23" x14ac:dyDescent="0.25">
      <c r="A184">
        <v>183</v>
      </c>
      <c r="B184">
        <v>183</v>
      </c>
      <c r="C184">
        <v>0</v>
      </c>
      <c r="D184" t="s">
        <v>797</v>
      </c>
      <c r="S184" s="3">
        <f t="shared" si="7"/>
        <v>0</v>
      </c>
      <c r="T184" s="3">
        <f>IF(A184&gt;0,IFERROR(VLOOKUP(C184,AthleteTable[],1,FALSE),0),0)</f>
        <v>0</v>
      </c>
      <c r="U184" s="3">
        <f t="shared" si="8"/>
        <v>0</v>
      </c>
      <c r="V184" s="11">
        <f>IF(A184&gt;0,IF(T184&lt;&gt;0,IF(OR(codex518[[#This Row],[1]]&gt;W183,W183="1"),(V183+1+codex518[[#This Row],[T]]),V183+codex518[[#This Row],[T]]),V183+codex518[[#This Row],[T]]),0)</f>
        <v>0</v>
      </c>
      <c r="W184" s="3">
        <f t="shared" si="9"/>
        <v>137</v>
      </c>
    </row>
    <row r="185" spans="1:23" x14ac:dyDescent="0.25">
      <c r="A185">
        <v>184</v>
      </c>
      <c r="B185">
        <v>184</v>
      </c>
      <c r="C185">
        <v>0</v>
      </c>
      <c r="D185" t="s">
        <v>797</v>
      </c>
      <c r="S185" s="3">
        <f t="shared" si="7"/>
        <v>0</v>
      </c>
      <c r="T185" s="3">
        <f>IF(A185&gt;0,IFERROR(VLOOKUP(C185,AthleteTable[],1,FALSE),0),0)</f>
        <v>0</v>
      </c>
      <c r="U185" s="3">
        <f t="shared" si="8"/>
        <v>0</v>
      </c>
      <c r="V185" s="11">
        <f>IF(A185&gt;0,IF(T185&lt;&gt;0,IF(OR(codex518[[#This Row],[1]]&gt;W184,W184="1"),(V184+1+codex518[[#This Row],[T]]),V184+codex518[[#This Row],[T]]),V184+codex518[[#This Row],[T]]),0)</f>
        <v>0</v>
      </c>
      <c r="W185" s="3">
        <f t="shared" si="9"/>
        <v>138</v>
      </c>
    </row>
    <row r="186" spans="1:23" x14ac:dyDescent="0.25">
      <c r="A186">
        <v>185</v>
      </c>
      <c r="B186">
        <v>185</v>
      </c>
      <c r="C186">
        <v>0</v>
      </c>
      <c r="D186" t="s">
        <v>797</v>
      </c>
      <c r="S186" s="3">
        <f t="shared" si="7"/>
        <v>0</v>
      </c>
      <c r="T186" s="3">
        <f>IF(A186&gt;0,IFERROR(VLOOKUP(C186,AthleteTable[],1,FALSE),0),0)</f>
        <v>0</v>
      </c>
      <c r="U186" s="3">
        <f t="shared" si="8"/>
        <v>0</v>
      </c>
      <c r="V186" s="11">
        <f>IF(A186&gt;0,IF(T186&lt;&gt;0,IF(OR(codex518[[#This Row],[1]]&gt;W185,W185="1"),(V185+1+codex518[[#This Row],[T]]),V185+codex518[[#This Row],[T]]),V185+codex518[[#This Row],[T]]),0)</f>
        <v>0</v>
      </c>
      <c r="W186" s="3">
        <f t="shared" si="9"/>
        <v>139</v>
      </c>
    </row>
    <row r="187" spans="1:23" x14ac:dyDescent="0.25">
      <c r="A187">
        <v>186</v>
      </c>
      <c r="B187">
        <v>186</v>
      </c>
      <c r="C187">
        <v>0</v>
      </c>
      <c r="D187" t="s">
        <v>797</v>
      </c>
      <c r="S187" s="3">
        <f t="shared" si="7"/>
        <v>0</v>
      </c>
      <c r="T187" s="3">
        <f>IF(A187&gt;0,IFERROR(VLOOKUP(C187,AthleteTable[],1,FALSE),0),0)</f>
        <v>0</v>
      </c>
      <c r="U187" s="3">
        <f t="shared" si="8"/>
        <v>0</v>
      </c>
      <c r="V187" s="11">
        <f>IF(A187&gt;0,IF(T187&lt;&gt;0,IF(OR(codex518[[#This Row],[1]]&gt;W186,W186="1"),(V186+1+codex518[[#This Row],[T]]),V186+codex518[[#This Row],[T]]),V186+codex518[[#This Row],[T]]),0)</f>
        <v>0</v>
      </c>
      <c r="W187" s="3">
        <f t="shared" si="9"/>
        <v>140</v>
      </c>
    </row>
    <row r="188" spans="1:23" x14ac:dyDescent="0.25">
      <c r="A188">
        <v>187</v>
      </c>
      <c r="B188">
        <v>187</v>
      </c>
      <c r="C188">
        <v>0</v>
      </c>
      <c r="D188" t="s">
        <v>797</v>
      </c>
      <c r="S188" s="3">
        <f t="shared" si="7"/>
        <v>0</v>
      </c>
      <c r="T188" s="3">
        <f>IF(A188&gt;0,IFERROR(VLOOKUP(C188,AthleteTable[],1,FALSE),0),0)</f>
        <v>0</v>
      </c>
      <c r="U188" s="3">
        <f t="shared" si="8"/>
        <v>0</v>
      </c>
      <c r="V188" s="11">
        <f>IF(A188&gt;0,IF(T188&lt;&gt;0,IF(OR(codex518[[#This Row],[1]]&gt;W187,W187="1"),(V187+1+codex518[[#This Row],[T]]),V187+codex518[[#This Row],[T]]),V187+codex518[[#This Row],[T]]),0)</f>
        <v>0</v>
      </c>
      <c r="W188" s="3">
        <f t="shared" si="9"/>
        <v>141</v>
      </c>
    </row>
    <row r="189" spans="1:23" x14ac:dyDescent="0.25">
      <c r="A189">
        <v>188</v>
      </c>
      <c r="B189">
        <v>188</v>
      </c>
      <c r="C189">
        <v>0</v>
      </c>
      <c r="D189" t="s">
        <v>797</v>
      </c>
      <c r="S189" s="3">
        <f t="shared" si="7"/>
        <v>0</v>
      </c>
      <c r="T189" s="3">
        <f>IF(A189&gt;0,IFERROR(VLOOKUP(C189,AthleteTable[],1,FALSE),0),0)</f>
        <v>0</v>
      </c>
      <c r="U189" s="3">
        <f t="shared" si="8"/>
        <v>0</v>
      </c>
      <c r="V189" s="11">
        <f>IF(A189&gt;0,IF(T189&lt;&gt;0,IF(OR(codex518[[#This Row],[1]]&gt;W188,W188="1"),(V188+1+codex518[[#This Row],[T]]),V188+codex518[[#This Row],[T]]),V188+codex518[[#This Row],[T]]),0)</f>
        <v>0</v>
      </c>
      <c r="W189" s="3">
        <f t="shared" si="9"/>
        <v>142</v>
      </c>
    </row>
    <row r="190" spans="1:23" x14ac:dyDescent="0.25">
      <c r="A190">
        <v>189</v>
      </c>
      <c r="B190">
        <v>189</v>
      </c>
      <c r="C190">
        <v>0</v>
      </c>
      <c r="D190" t="s">
        <v>797</v>
      </c>
      <c r="S190" s="3">
        <f t="shared" si="7"/>
        <v>0</v>
      </c>
      <c r="T190" s="3">
        <f>IF(A190&gt;0,IFERROR(VLOOKUP(C190,AthleteTable[],1,FALSE),0),0)</f>
        <v>0</v>
      </c>
      <c r="U190" s="3">
        <f t="shared" si="8"/>
        <v>0</v>
      </c>
      <c r="V190" s="11">
        <f>IF(A190&gt;0,IF(T190&lt;&gt;0,IF(OR(codex518[[#This Row],[1]]&gt;W189,W189="1"),(V189+1+codex518[[#This Row],[T]]),V189+codex518[[#This Row],[T]]),V189+codex518[[#This Row],[T]]),0)</f>
        <v>0</v>
      </c>
      <c r="W190" s="3">
        <f t="shared" si="9"/>
        <v>143</v>
      </c>
    </row>
    <row r="191" spans="1:23" x14ac:dyDescent="0.25">
      <c r="A191">
        <v>190</v>
      </c>
      <c r="B191">
        <v>190</v>
      </c>
      <c r="C191">
        <v>0</v>
      </c>
      <c r="D191" t="s">
        <v>797</v>
      </c>
      <c r="S191" s="3">
        <f t="shared" si="7"/>
        <v>0</v>
      </c>
      <c r="T191" s="3">
        <f>IF(A191&gt;0,IFERROR(VLOOKUP(C191,AthleteTable[],1,FALSE),0),0)</f>
        <v>0</v>
      </c>
      <c r="U191" s="3">
        <f t="shared" si="8"/>
        <v>0</v>
      </c>
      <c r="V191" s="11">
        <f>IF(A191&gt;0,IF(T191&lt;&gt;0,IF(OR(codex518[[#This Row],[1]]&gt;W190,W190="1"),(V190+1+codex518[[#This Row],[T]]),V190+codex518[[#This Row],[T]]),V190+codex518[[#This Row],[T]]),0)</f>
        <v>0</v>
      </c>
      <c r="W191" s="3">
        <f t="shared" si="9"/>
        <v>144</v>
      </c>
    </row>
    <row r="192" spans="1:23" x14ac:dyDescent="0.25">
      <c r="A192">
        <v>191</v>
      </c>
      <c r="B192">
        <v>191</v>
      </c>
      <c r="C192">
        <v>0</v>
      </c>
      <c r="D192" t="s">
        <v>797</v>
      </c>
      <c r="S192" s="3">
        <f t="shared" si="7"/>
        <v>0</v>
      </c>
      <c r="T192" s="3">
        <f>IF(A192&gt;0,IFERROR(VLOOKUP(C192,AthleteTable[],1,FALSE),0),0)</f>
        <v>0</v>
      </c>
      <c r="U192" s="3">
        <f t="shared" si="8"/>
        <v>0</v>
      </c>
      <c r="V192" s="11">
        <f>IF(A192&gt;0,IF(T192&lt;&gt;0,IF(OR(codex518[[#This Row],[1]]&gt;W191,W191="1"),(V191+1+codex518[[#This Row],[T]]),V191+codex518[[#This Row],[T]]),V191+codex518[[#This Row],[T]]),0)</f>
        <v>0</v>
      </c>
      <c r="W192" s="3">
        <f t="shared" si="9"/>
        <v>145</v>
      </c>
    </row>
    <row r="193" spans="1:23" x14ac:dyDescent="0.25">
      <c r="A193">
        <v>192</v>
      </c>
      <c r="B193">
        <v>192</v>
      </c>
      <c r="C193">
        <v>0</v>
      </c>
      <c r="D193" t="s">
        <v>797</v>
      </c>
      <c r="S193" s="3">
        <f t="shared" si="7"/>
        <v>0</v>
      </c>
      <c r="T193" s="3">
        <f>IF(A193&gt;0,IFERROR(VLOOKUP(C193,AthleteTable[],1,FALSE),0),0)</f>
        <v>0</v>
      </c>
      <c r="U193" s="3">
        <f t="shared" si="8"/>
        <v>0</v>
      </c>
      <c r="V193" s="11">
        <f>IF(A193&gt;0,IF(T193&lt;&gt;0,IF(OR(codex518[[#This Row],[1]]&gt;W192,W192="1"),(V192+1+codex518[[#This Row],[T]]),V192+codex518[[#This Row],[T]]),V192+codex518[[#This Row],[T]]),0)</f>
        <v>0</v>
      </c>
      <c r="W193" s="3">
        <f t="shared" si="9"/>
        <v>146</v>
      </c>
    </row>
    <row r="194" spans="1:23" x14ac:dyDescent="0.25">
      <c r="A194">
        <v>193</v>
      </c>
      <c r="B194">
        <v>193</v>
      </c>
      <c r="C194">
        <v>0</v>
      </c>
      <c r="D194" t="s">
        <v>797</v>
      </c>
      <c r="S194" s="3">
        <f t="shared" si="7"/>
        <v>0</v>
      </c>
      <c r="T194" s="3">
        <f>IF(A194&gt;0,IFERROR(VLOOKUP(C194,AthleteTable[],1,FALSE),0),0)</f>
        <v>0</v>
      </c>
      <c r="U194" s="3">
        <f t="shared" si="8"/>
        <v>0</v>
      </c>
      <c r="V194" s="11">
        <f>IF(A194&gt;0,IF(T194&lt;&gt;0,IF(OR(codex518[[#This Row],[1]]&gt;W193,W193="1"),(V193+1+codex518[[#This Row],[T]]),V193+codex518[[#This Row],[T]]),V193+codex518[[#This Row],[T]]),0)</f>
        <v>0</v>
      </c>
      <c r="W194" s="3">
        <f t="shared" si="9"/>
        <v>147</v>
      </c>
    </row>
    <row r="195" spans="1:23" x14ac:dyDescent="0.25">
      <c r="A195">
        <v>194</v>
      </c>
      <c r="B195">
        <v>194</v>
      </c>
      <c r="C195">
        <v>0</v>
      </c>
      <c r="D195" t="s">
        <v>797</v>
      </c>
      <c r="S195" s="3">
        <f t="shared" ref="S195:S222" si="10">C195</f>
        <v>0</v>
      </c>
      <c r="T195" s="3">
        <f>IF(A195&gt;0,IFERROR(VLOOKUP(C195,AthleteTable[],1,FALSE),0),0)</f>
        <v>0</v>
      </c>
      <c r="U195" s="3">
        <f t="shared" si="8"/>
        <v>0</v>
      </c>
      <c r="V195" s="11">
        <f>IF(A195&gt;0,IF(T195&lt;&gt;0,IF(OR(codex518[[#This Row],[1]]&gt;W194,W194="1"),(V194+1+codex518[[#This Row],[T]]),V194+codex518[[#This Row],[T]]),V194+codex518[[#This Row],[T]]),0)</f>
        <v>0</v>
      </c>
      <c r="W195" s="3">
        <f t="shared" si="9"/>
        <v>148</v>
      </c>
    </row>
    <row r="196" spans="1:23" x14ac:dyDescent="0.25">
      <c r="A196">
        <v>195</v>
      </c>
      <c r="B196">
        <v>195</v>
      </c>
      <c r="C196">
        <v>0</v>
      </c>
      <c r="D196" t="s">
        <v>797</v>
      </c>
      <c r="S196" s="3">
        <f t="shared" si="10"/>
        <v>0</v>
      </c>
      <c r="T196" s="3">
        <f>IF(A196&gt;0,IFERROR(VLOOKUP(C196,AthleteTable[],1,FALSE),0),0)</f>
        <v>0</v>
      </c>
      <c r="U196" s="3">
        <f t="shared" si="8"/>
        <v>0</v>
      </c>
      <c r="V196" s="11">
        <f>IF(A196&gt;0,IF(T196&lt;&gt;0,IF(OR(codex518[[#This Row],[1]]&gt;W195,W195="1"),(V195+1+codex518[[#This Row],[T]]),V195+codex518[[#This Row],[T]]),V195+codex518[[#This Row],[T]]),0)</f>
        <v>0</v>
      </c>
      <c r="W196" s="3">
        <f t="shared" si="9"/>
        <v>149</v>
      </c>
    </row>
    <row r="197" spans="1:23" x14ac:dyDescent="0.25">
      <c r="A197">
        <v>196</v>
      </c>
      <c r="B197">
        <v>196</v>
      </c>
      <c r="C197">
        <v>0</v>
      </c>
      <c r="D197" t="s">
        <v>797</v>
      </c>
      <c r="S197" s="3">
        <f t="shared" si="10"/>
        <v>0</v>
      </c>
      <c r="T197" s="3">
        <f>IF(A197&gt;0,IFERROR(VLOOKUP(C197,AthleteTable[],1,FALSE),0),0)</f>
        <v>0</v>
      </c>
      <c r="U197" s="3">
        <f t="shared" si="8"/>
        <v>0</v>
      </c>
      <c r="V197" s="11">
        <f>IF(A197&gt;0,IF(T197&lt;&gt;0,IF(OR(codex518[[#This Row],[1]]&gt;W196,W196="1"),(V196+1+codex518[[#This Row],[T]]),V196+codex518[[#This Row],[T]]),V196+codex518[[#This Row],[T]]),0)</f>
        <v>0</v>
      </c>
      <c r="W197" s="3">
        <f t="shared" si="9"/>
        <v>150</v>
      </c>
    </row>
    <row r="198" spans="1:23" x14ac:dyDescent="0.25">
      <c r="A198">
        <v>197</v>
      </c>
      <c r="B198">
        <v>197</v>
      </c>
      <c r="C198">
        <v>0</v>
      </c>
      <c r="D198" t="s">
        <v>797</v>
      </c>
      <c r="S198" s="3">
        <f t="shared" si="10"/>
        <v>0</v>
      </c>
      <c r="T198" s="3">
        <f>IF(A198&gt;0,IFERROR(VLOOKUP(C198,AthleteTable[],1,FALSE),0),0)</f>
        <v>0</v>
      </c>
      <c r="U198" s="3">
        <f t="shared" ref="U198:U222" si="11">IFERROR(IF(W198&gt;0,IF(W197=W196,IF(T197&gt;0,IF(T196&gt;0,1,0),0),0),0),0)</f>
        <v>0</v>
      </c>
      <c r="V198" s="11">
        <f>IF(A198&gt;0,IF(T198&lt;&gt;0,IF(OR(codex518[[#This Row],[1]]&gt;W197,W197="1"),(V197+1+codex518[[#This Row],[T]]),V197+codex518[[#This Row],[T]]),V197+codex518[[#This Row],[T]]),0)</f>
        <v>0</v>
      </c>
      <c r="W198" s="3">
        <f t="shared" si="9"/>
        <v>151</v>
      </c>
    </row>
    <row r="199" spans="1:23" x14ac:dyDescent="0.25">
      <c r="A199">
        <v>198</v>
      </c>
      <c r="B199">
        <v>198</v>
      </c>
      <c r="C199">
        <v>0</v>
      </c>
      <c r="D199" t="s">
        <v>797</v>
      </c>
      <c r="S199" s="3">
        <f t="shared" si="10"/>
        <v>0</v>
      </c>
      <c r="T199" s="3">
        <f>IF(A199&gt;0,IFERROR(VLOOKUP(C199,AthleteTable[],1,FALSE),0),0)</f>
        <v>0</v>
      </c>
      <c r="U199" s="3">
        <f t="shared" si="11"/>
        <v>0</v>
      </c>
      <c r="V199" s="11">
        <f>IF(A199&gt;0,IF(T199&lt;&gt;0,IF(OR(codex518[[#This Row],[1]]&gt;W198,W198="1"),(V198+1+codex518[[#This Row],[T]]),V198+codex518[[#This Row],[T]]),V198+codex518[[#This Row],[T]]),0)</f>
        <v>0</v>
      </c>
      <c r="W199" s="3">
        <f t="shared" si="9"/>
        <v>152</v>
      </c>
    </row>
    <row r="200" spans="1:23" x14ac:dyDescent="0.25">
      <c r="A200">
        <v>199</v>
      </c>
      <c r="B200">
        <v>199</v>
      </c>
      <c r="C200">
        <v>0</v>
      </c>
      <c r="D200" t="s">
        <v>797</v>
      </c>
      <c r="S200" s="3">
        <f t="shared" si="10"/>
        <v>0</v>
      </c>
      <c r="T200" s="3">
        <f>IF(A200&gt;0,IFERROR(VLOOKUP(C200,AthleteTable[],1,FALSE),0),0)</f>
        <v>0</v>
      </c>
      <c r="U200" s="3">
        <f t="shared" si="11"/>
        <v>0</v>
      </c>
      <c r="V200" s="11">
        <f>IF(A200&gt;0,IF(T200&lt;&gt;0,IF(OR(codex518[[#This Row],[1]]&gt;W199,W199="1"),(V199+1+codex518[[#This Row],[T]]),V199+codex518[[#This Row],[T]]),V199+codex518[[#This Row],[T]]),0)</f>
        <v>0</v>
      </c>
      <c r="W200" s="3">
        <f t="shared" si="9"/>
        <v>153</v>
      </c>
    </row>
    <row r="201" spans="1:23" x14ac:dyDescent="0.25">
      <c r="A201">
        <v>200</v>
      </c>
      <c r="B201">
        <v>200</v>
      </c>
      <c r="C201">
        <v>0</v>
      </c>
      <c r="D201" t="s">
        <v>797</v>
      </c>
      <c r="S201" s="3">
        <f t="shared" si="10"/>
        <v>0</v>
      </c>
      <c r="T201" s="3">
        <f>IF(A201&gt;0,IFERROR(VLOOKUP(C201,AthleteTable[],1,FALSE),0),0)</f>
        <v>0</v>
      </c>
      <c r="U201" s="3">
        <f t="shared" si="11"/>
        <v>0</v>
      </c>
      <c r="V201" s="11">
        <f>IF(A201&gt;0,IF(T201&lt;&gt;0,IF(OR(codex518[[#This Row],[1]]&gt;W200,W200="1"),(V200+1+codex518[[#This Row],[T]]),V200+codex518[[#This Row],[T]]),V200+codex518[[#This Row],[T]]),0)</f>
        <v>0</v>
      </c>
      <c r="W201" s="3">
        <f t="shared" ref="W201:W222" si="12">IF(A155&gt;0,A155,0)</f>
        <v>154</v>
      </c>
    </row>
    <row r="202" spans="1:23" x14ac:dyDescent="0.25">
      <c r="S202" s="3">
        <f t="shared" si="10"/>
        <v>0</v>
      </c>
      <c r="T202" s="3">
        <f>IF(A202&gt;0,IFERROR(VLOOKUP(C202,AthleteTable[],1,FALSE),0),0)</f>
        <v>0</v>
      </c>
      <c r="U202" s="3">
        <f t="shared" si="11"/>
        <v>0</v>
      </c>
      <c r="V202" s="11">
        <f>IF(A202&gt;0,IF(T202&lt;&gt;0,IF(OR(codex518[[#This Row],[1]]&gt;W201,W201="1"),(V201+1+codex518[[#This Row],[T]]),V201+codex518[[#This Row],[T]]),V201+codex518[[#This Row],[T]]),0)</f>
        <v>0</v>
      </c>
      <c r="W202" s="3">
        <f t="shared" si="12"/>
        <v>155</v>
      </c>
    </row>
    <row r="203" spans="1:23" x14ac:dyDescent="0.25">
      <c r="S203" s="3">
        <f t="shared" si="10"/>
        <v>0</v>
      </c>
      <c r="T203" s="3">
        <f>IF(A203&gt;0,IFERROR(VLOOKUP(C203,AthleteTable[],1,FALSE),0),0)</f>
        <v>0</v>
      </c>
      <c r="U203" s="3">
        <f t="shared" si="11"/>
        <v>0</v>
      </c>
      <c r="V203" s="11">
        <f>IF(A203&gt;0,IF(T203&lt;&gt;0,IF(OR(codex518[[#This Row],[1]]&gt;W202,W202="1"),(V202+1+codex518[[#This Row],[T]]),V202+codex518[[#This Row],[T]]),V202+codex518[[#This Row],[T]]),0)</f>
        <v>0</v>
      </c>
      <c r="W203" s="3">
        <f t="shared" si="12"/>
        <v>156</v>
      </c>
    </row>
    <row r="204" spans="1:23" x14ac:dyDescent="0.25">
      <c r="S204" s="3">
        <f t="shared" si="10"/>
        <v>0</v>
      </c>
      <c r="T204" s="3">
        <f>IF(A204&gt;0,IFERROR(VLOOKUP(C204,AthleteTable[],1,FALSE),0),0)</f>
        <v>0</v>
      </c>
      <c r="U204" s="3">
        <f t="shared" si="11"/>
        <v>0</v>
      </c>
      <c r="V204" s="11">
        <f>IF(A204&gt;0,IF(T204&lt;&gt;0,IF(OR(codex518[[#This Row],[1]]&gt;W203,W203="1"),(V203+1+codex518[[#This Row],[T]]),V203+codex518[[#This Row],[T]]),V203+codex518[[#This Row],[T]]),0)</f>
        <v>0</v>
      </c>
      <c r="W204" s="3">
        <f t="shared" si="12"/>
        <v>157</v>
      </c>
    </row>
    <row r="205" spans="1:23" x14ac:dyDescent="0.25">
      <c r="S205" s="3">
        <f t="shared" si="10"/>
        <v>0</v>
      </c>
      <c r="T205" s="3">
        <f>IF(A205&gt;0,IFERROR(VLOOKUP(C205,AthleteTable[],1,FALSE),0),0)</f>
        <v>0</v>
      </c>
      <c r="U205" s="3">
        <f t="shared" si="11"/>
        <v>0</v>
      </c>
      <c r="V205" s="11">
        <f>IF(A205&gt;0,IF(T205&lt;&gt;0,IF(OR(codex518[[#This Row],[1]]&gt;W204,W204="1"),(V204+1+codex518[[#This Row],[T]]),V204+codex518[[#This Row],[T]]),V204+codex518[[#This Row],[T]]),0)</f>
        <v>0</v>
      </c>
      <c r="W205" s="3">
        <f t="shared" si="12"/>
        <v>158</v>
      </c>
    </row>
    <row r="206" spans="1:23" x14ac:dyDescent="0.25">
      <c r="S206" s="3">
        <f t="shared" si="10"/>
        <v>0</v>
      </c>
      <c r="T206" s="3">
        <f>IF(A206&gt;0,IFERROR(VLOOKUP(C206,AthleteTable[],1,FALSE),0),0)</f>
        <v>0</v>
      </c>
      <c r="U206" s="3">
        <f t="shared" si="11"/>
        <v>0</v>
      </c>
      <c r="V206" s="11">
        <f>IF(A206&gt;0,IF(T206&lt;&gt;0,IF(OR(codex518[[#This Row],[1]]&gt;W205,W205="1"),(V205+1+codex518[[#This Row],[T]]),V205+codex518[[#This Row],[T]]),V205+codex518[[#This Row],[T]]),0)</f>
        <v>0</v>
      </c>
      <c r="W206" s="3">
        <f t="shared" si="12"/>
        <v>159</v>
      </c>
    </row>
    <row r="207" spans="1:23" x14ac:dyDescent="0.25">
      <c r="S207" s="3">
        <f t="shared" si="10"/>
        <v>0</v>
      </c>
      <c r="T207" s="3">
        <f>IF(A207&gt;0,IFERROR(VLOOKUP(C207,AthleteTable[],1,FALSE),0),0)</f>
        <v>0</v>
      </c>
      <c r="U207" s="3">
        <f t="shared" si="11"/>
        <v>0</v>
      </c>
      <c r="V207" s="11">
        <f>IF(A207&gt;0,IF(T207&lt;&gt;0,IF(OR(codex518[[#This Row],[1]]&gt;W206,W206="1"),(V206+1+codex518[[#This Row],[T]]),V206+codex518[[#This Row],[T]]),V206+codex518[[#This Row],[T]]),0)</f>
        <v>0</v>
      </c>
      <c r="W207" s="3">
        <f t="shared" si="12"/>
        <v>160</v>
      </c>
    </row>
    <row r="208" spans="1:23" x14ac:dyDescent="0.25">
      <c r="S208" s="3">
        <f t="shared" si="10"/>
        <v>0</v>
      </c>
      <c r="T208" s="3">
        <f>IF(A208&gt;0,IFERROR(VLOOKUP(C208,AthleteTable[],1,FALSE),0),0)</f>
        <v>0</v>
      </c>
      <c r="U208" s="3">
        <f t="shared" si="11"/>
        <v>0</v>
      </c>
      <c r="V208" s="11">
        <f>IF(A208&gt;0,IF(T208&lt;&gt;0,IF(OR(codex518[[#This Row],[1]]&gt;W207,W207="1"),(V207+1+codex518[[#This Row],[T]]),V207+codex518[[#This Row],[T]]),V207+codex518[[#This Row],[T]]),0)</f>
        <v>0</v>
      </c>
      <c r="W208" s="3">
        <f t="shared" si="12"/>
        <v>161</v>
      </c>
    </row>
    <row r="209" spans="19:23" x14ac:dyDescent="0.25">
      <c r="S209" s="3">
        <f t="shared" si="10"/>
        <v>0</v>
      </c>
      <c r="T209" s="3">
        <f>IF(A209&gt;0,IFERROR(VLOOKUP(C209,AthleteTable[],1,FALSE),0),0)</f>
        <v>0</v>
      </c>
      <c r="U209" s="3">
        <f t="shared" si="11"/>
        <v>0</v>
      </c>
      <c r="V209" s="11">
        <f>IF(A209&gt;0,IF(T209&lt;&gt;0,IF(OR(codex518[[#This Row],[1]]&gt;W208,W208="1"),(V208+1+codex518[[#This Row],[T]]),V208+codex518[[#This Row],[T]]),V208+codex518[[#This Row],[T]]),0)</f>
        <v>0</v>
      </c>
      <c r="W209" s="3">
        <f t="shared" si="12"/>
        <v>162</v>
      </c>
    </row>
    <row r="210" spans="19:23" x14ac:dyDescent="0.25">
      <c r="S210" s="3">
        <f t="shared" si="10"/>
        <v>0</v>
      </c>
      <c r="T210" s="3">
        <f>IF(A210&gt;0,IFERROR(VLOOKUP(C210,AthleteTable[],1,FALSE),0),0)</f>
        <v>0</v>
      </c>
      <c r="U210" s="3">
        <f t="shared" si="11"/>
        <v>0</v>
      </c>
      <c r="V210" s="11">
        <f>IF(A210&gt;0,IF(T210&lt;&gt;0,IF(OR(codex518[[#This Row],[1]]&gt;W209,W209="1"),(V209+1+codex518[[#This Row],[T]]),V209+codex518[[#This Row],[T]]),V209+codex518[[#This Row],[T]]),0)</f>
        <v>0</v>
      </c>
      <c r="W210" s="3">
        <f t="shared" si="12"/>
        <v>163</v>
      </c>
    </row>
    <row r="211" spans="19:23" x14ac:dyDescent="0.25">
      <c r="S211" s="3">
        <f t="shared" si="10"/>
        <v>0</v>
      </c>
      <c r="T211" s="3">
        <f>IF(A211&gt;0,IFERROR(VLOOKUP(C211,AthleteTable[],1,FALSE),0),0)</f>
        <v>0</v>
      </c>
      <c r="U211" s="3">
        <f t="shared" si="11"/>
        <v>0</v>
      </c>
      <c r="V211" s="11">
        <f>IF(A211&gt;0,IF(T211&lt;&gt;0,IF(OR(codex518[[#This Row],[1]]&gt;W210,W210="1"),(V210+1+codex518[[#This Row],[T]]),V210+codex518[[#This Row],[T]]),V210+codex518[[#This Row],[T]]),0)</f>
        <v>0</v>
      </c>
      <c r="W211" s="3">
        <f t="shared" si="12"/>
        <v>164</v>
      </c>
    </row>
    <row r="212" spans="19:23" x14ac:dyDescent="0.25">
      <c r="S212" s="3">
        <f t="shared" si="10"/>
        <v>0</v>
      </c>
      <c r="T212" s="3">
        <f>IF(A212&gt;0,IFERROR(VLOOKUP(C212,AthleteTable[],1,FALSE),0),0)</f>
        <v>0</v>
      </c>
      <c r="U212" s="3">
        <f t="shared" si="11"/>
        <v>0</v>
      </c>
      <c r="V212" s="11">
        <f>IF(A212&gt;0,IF(T212&lt;&gt;0,IF(OR(codex518[[#This Row],[1]]&gt;W211,W211="1"),(V211+1+codex518[[#This Row],[T]]),V211+codex518[[#This Row],[T]]),V211+codex518[[#This Row],[T]]),0)</f>
        <v>0</v>
      </c>
      <c r="W212" s="3">
        <f t="shared" si="12"/>
        <v>165</v>
      </c>
    </row>
    <row r="213" spans="19:23" x14ac:dyDescent="0.25">
      <c r="S213" s="3">
        <f t="shared" si="10"/>
        <v>0</v>
      </c>
      <c r="T213" s="3">
        <f>IF(A213&gt;0,IFERROR(VLOOKUP(C213,AthleteTable[],1,FALSE),0),0)</f>
        <v>0</v>
      </c>
      <c r="U213" s="3">
        <f t="shared" si="11"/>
        <v>0</v>
      </c>
      <c r="V213" s="11">
        <f>IF(A213&gt;0,IF(T213&lt;&gt;0,IF(OR(codex518[[#This Row],[1]]&gt;W212,W212="1"),(V212+1+codex518[[#This Row],[T]]),V212+codex518[[#This Row],[T]]),V212+codex518[[#This Row],[T]]),0)</f>
        <v>0</v>
      </c>
      <c r="W213" s="3">
        <f t="shared" si="12"/>
        <v>166</v>
      </c>
    </row>
    <row r="214" spans="19:23" x14ac:dyDescent="0.25">
      <c r="S214" s="3">
        <f t="shared" si="10"/>
        <v>0</v>
      </c>
      <c r="T214" s="3">
        <f>IF(A214&gt;0,IFERROR(VLOOKUP(C214,AthleteTable[],1,FALSE),0),0)</f>
        <v>0</v>
      </c>
      <c r="U214" s="3">
        <f t="shared" si="11"/>
        <v>0</v>
      </c>
      <c r="V214" s="11">
        <f>IF(A214&gt;0,IF(T214&lt;&gt;0,IF(OR(codex518[[#This Row],[1]]&gt;W213,W213="1"),(V213+1+codex518[[#This Row],[T]]),V213+codex518[[#This Row],[T]]),V213+codex518[[#This Row],[T]]),0)</f>
        <v>0</v>
      </c>
      <c r="W214" s="3">
        <f t="shared" si="12"/>
        <v>167</v>
      </c>
    </row>
    <row r="215" spans="19:23" x14ac:dyDescent="0.25">
      <c r="S215" s="3">
        <f t="shared" si="10"/>
        <v>0</v>
      </c>
      <c r="T215" s="3">
        <f>IF(A215&gt;0,IFERROR(VLOOKUP(C215,AthleteTable[],1,FALSE),0),0)</f>
        <v>0</v>
      </c>
      <c r="U215" s="3">
        <f t="shared" si="11"/>
        <v>0</v>
      </c>
      <c r="V215" s="11">
        <f>IF(A215&gt;0,IF(T215&lt;&gt;0,IF(OR(codex518[[#This Row],[1]]&gt;W214,W214="1"),(V214+1+codex518[[#This Row],[T]]),V214+codex518[[#This Row],[T]]),V214+codex518[[#This Row],[T]]),0)</f>
        <v>0</v>
      </c>
      <c r="W215" s="3">
        <f t="shared" si="12"/>
        <v>168</v>
      </c>
    </row>
    <row r="216" spans="19:23" x14ac:dyDescent="0.25">
      <c r="S216" s="3">
        <f t="shared" si="10"/>
        <v>0</v>
      </c>
      <c r="T216" s="3">
        <f>IF(A216&gt;0,IFERROR(VLOOKUP(C216,AthleteTable[],1,FALSE),0),0)</f>
        <v>0</v>
      </c>
      <c r="U216" s="3">
        <f t="shared" si="11"/>
        <v>0</v>
      </c>
      <c r="V216" s="11">
        <f>IF(A216&gt;0,IF(T216&lt;&gt;0,IF(OR(codex518[[#This Row],[1]]&gt;W215,W215="1"),(V215+1+codex518[[#This Row],[T]]),V215+codex518[[#This Row],[T]]),V215+codex518[[#This Row],[T]]),0)</f>
        <v>0</v>
      </c>
      <c r="W216" s="3">
        <f t="shared" si="12"/>
        <v>169</v>
      </c>
    </row>
    <row r="217" spans="19:23" x14ac:dyDescent="0.25">
      <c r="S217" s="3">
        <f t="shared" si="10"/>
        <v>0</v>
      </c>
      <c r="T217" s="3">
        <f>IF(A217&gt;0,IFERROR(VLOOKUP(C217,AthleteTable[],1,FALSE),0),0)</f>
        <v>0</v>
      </c>
      <c r="U217" s="3">
        <f t="shared" si="11"/>
        <v>0</v>
      </c>
      <c r="V217" s="11">
        <f>IF(A217&gt;0,IF(T217&lt;&gt;0,IF(OR(codex518[[#This Row],[1]]&gt;W216,W216="1"),(V216+1+codex518[[#This Row],[T]]),V216+codex518[[#This Row],[T]]),V216+codex518[[#This Row],[T]]),0)</f>
        <v>0</v>
      </c>
      <c r="W217" s="3">
        <f t="shared" si="12"/>
        <v>170</v>
      </c>
    </row>
    <row r="218" spans="19:23" x14ac:dyDescent="0.25">
      <c r="S218" s="3">
        <f t="shared" si="10"/>
        <v>0</v>
      </c>
      <c r="T218" s="3">
        <f>IF(A218&gt;0,IFERROR(VLOOKUP(C218,AthleteTable[],1,FALSE),0),0)</f>
        <v>0</v>
      </c>
      <c r="U218" s="3">
        <f t="shared" si="11"/>
        <v>0</v>
      </c>
      <c r="V218" s="11">
        <f>IF(A218&gt;0,IF(T218&lt;&gt;0,IF(OR(codex518[[#This Row],[1]]&gt;W217,W217="1"),(V217+1+codex518[[#This Row],[T]]),V217+codex518[[#This Row],[T]]),V217+codex518[[#This Row],[T]]),0)</f>
        <v>0</v>
      </c>
      <c r="W218" s="3">
        <f t="shared" si="12"/>
        <v>171</v>
      </c>
    </row>
    <row r="219" spans="19:23" x14ac:dyDescent="0.25">
      <c r="S219" s="3">
        <f t="shared" si="10"/>
        <v>0</v>
      </c>
      <c r="T219" s="3">
        <f>IF(A219&gt;0,IFERROR(VLOOKUP(C219,AthleteTable[],1,FALSE),0),0)</f>
        <v>0</v>
      </c>
      <c r="U219" s="3">
        <f t="shared" si="11"/>
        <v>0</v>
      </c>
      <c r="V219" s="11">
        <f>IF(A219&gt;0,IF(T219&lt;&gt;0,IF(OR(codex518[[#This Row],[1]]&gt;W218,W218="1"),(V218+1+codex518[[#This Row],[T]]),V218+codex518[[#This Row],[T]]),V218+codex518[[#This Row],[T]]),0)</f>
        <v>0</v>
      </c>
      <c r="W219" s="3">
        <f t="shared" si="12"/>
        <v>172</v>
      </c>
    </row>
    <row r="220" spans="19:23" x14ac:dyDescent="0.25">
      <c r="S220" s="3">
        <f t="shared" si="10"/>
        <v>0</v>
      </c>
      <c r="T220" s="3">
        <f>IF(A220&gt;0,IFERROR(VLOOKUP(C220,AthleteTable[],1,FALSE),0),0)</f>
        <v>0</v>
      </c>
      <c r="U220" s="3">
        <f t="shared" si="11"/>
        <v>0</v>
      </c>
      <c r="V220" s="11">
        <f>IF(A220&gt;0,IF(T220&lt;&gt;0,IF(OR(codex518[[#This Row],[1]]&gt;W219,W219="1"),(V219+1+codex518[[#This Row],[T]]),V219+codex518[[#This Row],[T]]),V219+codex518[[#This Row],[T]]),0)</f>
        <v>0</v>
      </c>
      <c r="W220" s="3">
        <f t="shared" si="12"/>
        <v>173</v>
      </c>
    </row>
    <row r="221" spans="19:23" x14ac:dyDescent="0.25">
      <c r="S221" s="3">
        <f t="shared" si="10"/>
        <v>0</v>
      </c>
      <c r="T221" s="3">
        <f>IF(A221&gt;0,IFERROR(VLOOKUP(C221,AthleteTable[],1,FALSE),0),0)</f>
        <v>0</v>
      </c>
      <c r="U221" s="3">
        <f t="shared" si="11"/>
        <v>0</v>
      </c>
      <c r="V221" s="11">
        <f>IF(A221&gt;0,IF(T221&lt;&gt;0,IF(OR(codex518[[#This Row],[1]]&gt;W220,W220="1"),(V220+1+codex518[[#This Row],[T]]),V220+codex518[[#This Row],[T]]),V220+codex518[[#This Row],[T]]),0)</f>
        <v>0</v>
      </c>
      <c r="W221" s="3">
        <f t="shared" si="12"/>
        <v>174</v>
      </c>
    </row>
    <row r="222" spans="19:23" x14ac:dyDescent="0.25">
      <c r="S222" s="3">
        <f t="shared" si="10"/>
        <v>0</v>
      </c>
      <c r="T222" s="3">
        <f>IF(A222&gt;0,IFERROR(VLOOKUP(C222,AthleteTable[],1,FALSE),0),0)</f>
        <v>0</v>
      </c>
      <c r="U222" s="3">
        <f t="shared" si="11"/>
        <v>0</v>
      </c>
      <c r="V222" s="11">
        <f>IF(A222&gt;0,IF(T222&lt;&gt;0,IF(OR(codex518[[#This Row],[1]]&gt;W221,W221="1"),(V221+1+codex518[[#This Row],[T]]),V221+codex518[[#This Row],[T]]),V221+codex518[[#This Row],[T]]),0)</f>
        <v>0</v>
      </c>
      <c r="W222" s="3">
        <f t="shared" si="12"/>
        <v>175</v>
      </c>
    </row>
  </sheetData>
  <pageMargins left="0.7" right="0.7" top="0.75" bottom="0.75" header="0.3" footer="0.3"/>
  <tableParts count="1">
    <tablePart r:id="rId1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22"/>
  <sheetViews>
    <sheetView workbookViewId="0">
      <selection activeCell="V2" sqref="V2"/>
    </sheetView>
  </sheetViews>
  <sheetFormatPr defaultRowHeight="15" x14ac:dyDescent="0.25"/>
  <cols>
    <col min="1" max="1" width="5.28515625" bestFit="1" customWidth="1"/>
    <col min="2" max="2" width="4" bestFit="1" customWidth="1"/>
    <col min="3" max="3" width="8.5703125" bestFit="1" customWidth="1"/>
    <col min="4" max="4" width="9.5703125" bestFit="1" customWidth="1"/>
    <col min="5" max="5" width="4.85546875" bestFit="1" customWidth="1"/>
    <col min="6" max="6" width="7" bestFit="1" customWidth="1"/>
    <col min="7" max="7" width="5.85546875" bestFit="1" customWidth="1"/>
    <col min="8" max="8" width="10.28515625" bestFit="1" customWidth="1"/>
    <col min="9" max="9" width="9.5703125" bestFit="1" customWidth="1"/>
    <col min="19" max="19" width="11" style="3" customWidth="1"/>
    <col min="20" max="21" width="12.140625" style="3" customWidth="1"/>
    <col min="22" max="22" width="12.140625" style="11" customWidth="1"/>
    <col min="23" max="23" width="15" style="3" customWidth="1"/>
  </cols>
  <sheetData>
    <row r="1" spans="1:23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10</v>
      </c>
      <c r="S1" s="3" t="s">
        <v>1006</v>
      </c>
      <c r="T1" s="3" t="s">
        <v>1007</v>
      </c>
      <c r="U1" s="3" t="s">
        <v>1011</v>
      </c>
      <c r="V1" s="11" t="s">
        <v>1008</v>
      </c>
      <c r="W1" s="11" t="s">
        <v>1009</v>
      </c>
    </row>
    <row r="2" spans="1:23" x14ac:dyDescent="0.25">
      <c r="A2">
        <v>1</v>
      </c>
      <c r="B2">
        <v>1</v>
      </c>
      <c r="C2">
        <v>0</v>
      </c>
      <c r="D2" t="s">
        <v>797</v>
      </c>
      <c r="S2" s="3">
        <f>C2</f>
        <v>0</v>
      </c>
      <c r="T2" s="3">
        <f>IF(A2&gt;0,IFERROR(VLOOKUP(C2,AthleteTable[],1,FALSE),0),0)</f>
        <v>0</v>
      </c>
      <c r="U2" s="3">
        <f>IFERROR(IF(W2&gt;0,IF(W1=#REF!,IF(T1&gt;0,IF(#REF!&gt;0,1,0),0),0),0),0)</f>
        <v>0</v>
      </c>
      <c r="V2" s="11">
        <f>IF(A2&gt;0,IF(T2&lt;&gt;0,IF(OR(codex519[[#This Row],[1]]&gt;W1,W1="1"),(V1+1+codex519[[#This Row],[T]]),V1+codex519[[#This Row],[T]]),V1+codex519[[#This Row],[T]]),0)</f>
        <v>0</v>
      </c>
      <c r="W2" s="3">
        <f t="shared" ref="W2:W65" si="0">IF(A2&gt;0,A2,0)</f>
        <v>1</v>
      </c>
    </row>
    <row r="3" spans="1:23" x14ac:dyDescent="0.25">
      <c r="A3">
        <v>2</v>
      </c>
      <c r="B3">
        <v>2</v>
      </c>
      <c r="C3">
        <v>0</v>
      </c>
      <c r="D3" t="s">
        <v>797</v>
      </c>
      <c r="S3" s="3">
        <f t="shared" ref="S3:S66" si="1">C3</f>
        <v>0</v>
      </c>
      <c r="T3" s="3">
        <f>IF(A3&gt;0,IFERROR(VLOOKUP(C3,AthleteTable[],1,FALSE),0),0)</f>
        <v>0</v>
      </c>
      <c r="U3" s="3">
        <f t="shared" ref="U3:U4" si="2">IFERROR(IF(W3&gt;0,IF(W2=W1,IF(T2&gt;0,IF(T1&gt;0,1,0),0),0),0),0)</f>
        <v>0</v>
      </c>
      <c r="V3" s="11">
        <f>IF(A3&gt;0,IF(T3&lt;&gt;0,IF(OR(codex519[[#This Row],[1]]&gt;W2,W2="1"),(V2+1+codex519[[#This Row],[T]]),V2+codex519[[#This Row],[T]]),V2+codex519[[#This Row],[T]]),0)</f>
        <v>0</v>
      </c>
      <c r="W3" s="3">
        <f t="shared" si="0"/>
        <v>2</v>
      </c>
    </row>
    <row r="4" spans="1:23" x14ac:dyDescent="0.25">
      <c r="A4">
        <v>3</v>
      </c>
      <c r="B4">
        <v>3</v>
      </c>
      <c r="C4">
        <v>0</v>
      </c>
      <c r="D4" t="s">
        <v>797</v>
      </c>
      <c r="S4" s="3">
        <f t="shared" si="1"/>
        <v>0</v>
      </c>
      <c r="T4" s="3">
        <f>IF(A4&gt;0,IFERROR(VLOOKUP(C4,AthleteTable[],1,FALSE),0),0)</f>
        <v>0</v>
      </c>
      <c r="U4" s="3">
        <f t="shared" si="2"/>
        <v>0</v>
      </c>
      <c r="V4" s="11">
        <f>IF(A4&gt;0,IF(T4&lt;&gt;0,IF(OR(codex519[[#This Row],[1]]&gt;W3,W3="1"),(V3+1+codex519[[#This Row],[T]]),V3+codex519[[#This Row],[T]]),V3+codex519[[#This Row],[T]]),0)</f>
        <v>0</v>
      </c>
      <c r="W4" s="3">
        <f t="shared" si="0"/>
        <v>3</v>
      </c>
    </row>
    <row r="5" spans="1:23" x14ac:dyDescent="0.25">
      <c r="A5">
        <v>4</v>
      </c>
      <c r="B5">
        <v>4</v>
      </c>
      <c r="C5">
        <v>0</v>
      </c>
      <c r="D5" t="s">
        <v>797</v>
      </c>
      <c r="S5" s="3">
        <f t="shared" si="1"/>
        <v>0</v>
      </c>
      <c r="T5" s="3">
        <f>IF(A5&gt;0,IFERROR(VLOOKUP(C5,AthleteTable[],1,FALSE),0),0)</f>
        <v>0</v>
      </c>
      <c r="U5" s="3">
        <f>IFERROR(IF(W5&gt;0,IF(W4=W3,IF(T4&gt;0,IF(T3&gt;0,1,0),0),0),0),0)</f>
        <v>0</v>
      </c>
      <c r="V5" s="11">
        <f>IF(A5&gt;0,IF(T5&lt;&gt;0,IF(OR(codex519[[#This Row],[1]]&gt;W4,W4="1"),(V4+1+codex519[[#This Row],[T]]),V4+codex519[[#This Row],[T]]),V4+codex519[[#This Row],[T]]),0)</f>
        <v>0</v>
      </c>
      <c r="W5" s="3">
        <f t="shared" si="0"/>
        <v>4</v>
      </c>
    </row>
    <row r="6" spans="1:23" x14ac:dyDescent="0.25">
      <c r="A6">
        <v>5</v>
      </c>
      <c r="B6">
        <v>5</v>
      </c>
      <c r="C6">
        <v>0</v>
      </c>
      <c r="D6" t="s">
        <v>797</v>
      </c>
      <c r="S6" s="3">
        <f t="shared" si="1"/>
        <v>0</v>
      </c>
      <c r="T6" s="3">
        <f>IF(A6&gt;0,IFERROR(VLOOKUP(C6,AthleteTable[],1,FALSE),0),0)</f>
        <v>0</v>
      </c>
      <c r="U6" s="3">
        <f t="shared" ref="U6:U69" si="3">IFERROR(IF(W6&gt;0,IF(W5=W4,IF(T5&gt;0,IF(T4&gt;0,1,0),0),0),0),0)</f>
        <v>0</v>
      </c>
      <c r="V6" s="11">
        <f>IF(A6&gt;0,IF(T6&lt;&gt;0,IF(OR(codex519[[#This Row],[1]]&gt;W5,W5="1"),(V5+1+codex519[[#This Row],[T]]),V5+codex519[[#This Row],[T]]),V5+codex519[[#This Row],[T]]),0)</f>
        <v>0</v>
      </c>
      <c r="W6" s="3">
        <f t="shared" si="0"/>
        <v>5</v>
      </c>
    </row>
    <row r="7" spans="1:23" x14ac:dyDescent="0.25">
      <c r="A7">
        <v>6</v>
      </c>
      <c r="B7">
        <v>6</v>
      </c>
      <c r="C7">
        <v>0</v>
      </c>
      <c r="D7" t="s">
        <v>797</v>
      </c>
      <c r="S7" s="3">
        <f t="shared" si="1"/>
        <v>0</v>
      </c>
      <c r="T7" s="3">
        <f>IF(A7&gt;0,IFERROR(VLOOKUP(C7,AthleteTable[],1,FALSE),0),0)</f>
        <v>0</v>
      </c>
      <c r="U7" s="3">
        <f t="shared" si="3"/>
        <v>0</v>
      </c>
      <c r="V7" s="11">
        <f>IF(A7&gt;0,IF(T7&lt;&gt;0,IF(OR(codex519[[#This Row],[1]]&gt;W6,W6="1"),(V6+1+codex519[[#This Row],[T]]),V6+codex519[[#This Row],[T]]),V6+codex519[[#This Row],[T]]),0)</f>
        <v>0</v>
      </c>
      <c r="W7" s="3">
        <f t="shared" si="0"/>
        <v>6</v>
      </c>
    </row>
    <row r="8" spans="1:23" x14ac:dyDescent="0.25">
      <c r="A8">
        <v>7</v>
      </c>
      <c r="B8">
        <v>7</v>
      </c>
      <c r="C8">
        <v>0</v>
      </c>
      <c r="D8" t="s">
        <v>797</v>
      </c>
      <c r="S8" s="3">
        <f t="shared" si="1"/>
        <v>0</v>
      </c>
      <c r="T8" s="3">
        <f>IF(A8&gt;0,IFERROR(VLOOKUP(C8,AthleteTable[],1,FALSE),0),0)</f>
        <v>0</v>
      </c>
      <c r="U8" s="3">
        <f t="shared" si="3"/>
        <v>0</v>
      </c>
      <c r="V8" s="11">
        <f>IF(A8&gt;0,IF(T8&lt;&gt;0,IF(OR(codex519[[#This Row],[1]]&gt;W7,W7="1"),(V7+1+codex519[[#This Row],[T]]),V7+codex519[[#This Row],[T]]),V7+codex519[[#This Row],[T]]),0)</f>
        <v>0</v>
      </c>
      <c r="W8" s="3">
        <f t="shared" si="0"/>
        <v>7</v>
      </c>
    </row>
    <row r="9" spans="1:23" x14ac:dyDescent="0.25">
      <c r="A9">
        <v>8</v>
      </c>
      <c r="B9">
        <v>8</v>
      </c>
      <c r="C9">
        <v>0</v>
      </c>
      <c r="D9" t="s">
        <v>797</v>
      </c>
      <c r="S9" s="3">
        <f t="shared" si="1"/>
        <v>0</v>
      </c>
      <c r="T9" s="3">
        <f>IF(A9&gt;0,IFERROR(VLOOKUP(C9,AthleteTable[],1,FALSE),0),0)</f>
        <v>0</v>
      </c>
      <c r="U9" s="3">
        <f t="shared" si="3"/>
        <v>0</v>
      </c>
      <c r="V9" s="11">
        <f>IF(A9&gt;0,IF(T9&lt;&gt;0,IF(OR(codex519[[#This Row],[1]]&gt;W8,W8="1"),(V8+1+codex519[[#This Row],[T]]),V8+codex519[[#This Row],[T]]),V8+codex519[[#This Row],[T]]),0)</f>
        <v>0</v>
      </c>
      <c r="W9" s="3">
        <f t="shared" si="0"/>
        <v>8</v>
      </c>
    </row>
    <row r="10" spans="1:23" x14ac:dyDescent="0.25">
      <c r="A10">
        <v>9</v>
      </c>
      <c r="B10">
        <v>9</v>
      </c>
      <c r="C10">
        <v>0</v>
      </c>
      <c r="D10" t="s">
        <v>797</v>
      </c>
      <c r="S10" s="3">
        <f t="shared" si="1"/>
        <v>0</v>
      </c>
      <c r="T10" s="3">
        <f>IF(A10&gt;0,IFERROR(VLOOKUP(C10,AthleteTable[],1,FALSE),0),0)</f>
        <v>0</v>
      </c>
      <c r="U10" s="3">
        <f t="shared" si="3"/>
        <v>0</v>
      </c>
      <c r="V10" s="11">
        <f>IF(A10&gt;0,IF(T10&lt;&gt;0,IF(OR(codex519[[#This Row],[1]]&gt;W9,W9="1"),(V9+1+codex519[[#This Row],[T]]),V9+codex519[[#This Row],[T]]),V9+codex519[[#This Row],[T]]),0)</f>
        <v>0</v>
      </c>
      <c r="W10" s="3">
        <f t="shared" si="0"/>
        <v>9</v>
      </c>
    </row>
    <row r="11" spans="1:23" x14ac:dyDescent="0.25">
      <c r="A11">
        <v>10</v>
      </c>
      <c r="B11">
        <v>10</v>
      </c>
      <c r="C11">
        <v>0</v>
      </c>
      <c r="D11" t="s">
        <v>797</v>
      </c>
      <c r="S11" s="3">
        <f t="shared" si="1"/>
        <v>0</v>
      </c>
      <c r="T11" s="3">
        <f>IF(A11&gt;0,IFERROR(VLOOKUP(C11,AthleteTable[],1,FALSE),0),0)</f>
        <v>0</v>
      </c>
      <c r="U11" s="3">
        <f t="shared" si="3"/>
        <v>0</v>
      </c>
      <c r="V11" s="11">
        <f>IF(A11&gt;0,IF(T11&lt;&gt;0,IF(OR(codex519[[#This Row],[1]]&gt;W10,W10="1"),(V10+1+codex519[[#This Row],[T]]),V10+codex519[[#This Row],[T]]),V10+codex519[[#This Row],[T]]),0)</f>
        <v>0</v>
      </c>
      <c r="W11" s="3">
        <f t="shared" si="0"/>
        <v>10</v>
      </c>
    </row>
    <row r="12" spans="1:23" x14ac:dyDescent="0.25">
      <c r="A12">
        <v>11</v>
      </c>
      <c r="B12">
        <v>11</v>
      </c>
      <c r="C12">
        <v>0</v>
      </c>
      <c r="D12" t="s">
        <v>797</v>
      </c>
      <c r="S12" s="3">
        <f t="shared" si="1"/>
        <v>0</v>
      </c>
      <c r="T12" s="3">
        <f>IF(A12&gt;0,IFERROR(VLOOKUP(C12,AthleteTable[],1,FALSE),0),0)</f>
        <v>0</v>
      </c>
      <c r="U12" s="3">
        <f t="shared" si="3"/>
        <v>0</v>
      </c>
      <c r="V12" s="11">
        <f>IF(A12&gt;0,IF(T12&lt;&gt;0,IF(OR(codex519[[#This Row],[1]]&gt;W11,W11="1"),(V11+1+codex519[[#This Row],[T]]),V11+codex519[[#This Row],[T]]),V11+codex519[[#This Row],[T]]),0)</f>
        <v>0</v>
      </c>
      <c r="W12" s="3">
        <f t="shared" si="0"/>
        <v>11</v>
      </c>
    </row>
    <row r="13" spans="1:23" x14ac:dyDescent="0.25">
      <c r="A13">
        <v>12</v>
      </c>
      <c r="B13">
        <v>12</v>
      </c>
      <c r="C13">
        <v>0</v>
      </c>
      <c r="D13" t="s">
        <v>797</v>
      </c>
      <c r="S13" s="3">
        <f t="shared" si="1"/>
        <v>0</v>
      </c>
      <c r="T13" s="3">
        <f>IF(A13&gt;0,IFERROR(VLOOKUP(C13,AthleteTable[],1,FALSE),0),0)</f>
        <v>0</v>
      </c>
      <c r="U13" s="3">
        <f t="shared" si="3"/>
        <v>0</v>
      </c>
      <c r="V13" s="11">
        <f>IF(A13&gt;0,IF(T13&lt;&gt;0,IF(OR(codex519[[#This Row],[1]]&gt;W12,W12="1"),(V12+1+codex519[[#This Row],[T]]),V12+codex519[[#This Row],[T]]),V12+codex519[[#This Row],[T]]),0)</f>
        <v>0</v>
      </c>
      <c r="W13" s="3">
        <f t="shared" si="0"/>
        <v>12</v>
      </c>
    </row>
    <row r="14" spans="1:23" x14ac:dyDescent="0.25">
      <c r="A14">
        <v>13</v>
      </c>
      <c r="B14">
        <v>13</v>
      </c>
      <c r="C14">
        <v>0</v>
      </c>
      <c r="D14" t="s">
        <v>797</v>
      </c>
      <c r="S14" s="3">
        <f t="shared" si="1"/>
        <v>0</v>
      </c>
      <c r="T14" s="3">
        <f>IF(A14&gt;0,IFERROR(VLOOKUP(C14,AthleteTable[],1,FALSE),0),0)</f>
        <v>0</v>
      </c>
      <c r="U14" s="3">
        <f t="shared" si="3"/>
        <v>0</v>
      </c>
      <c r="V14" s="11">
        <f>IF(A14&gt;0,IF(T14&lt;&gt;0,IF(OR(codex519[[#This Row],[1]]&gt;W13,W13="1"),(V13+1+codex519[[#This Row],[T]]),V13+codex519[[#This Row],[T]]),V13+codex519[[#This Row],[T]]),0)</f>
        <v>0</v>
      </c>
      <c r="W14" s="3">
        <f t="shared" si="0"/>
        <v>13</v>
      </c>
    </row>
    <row r="15" spans="1:23" x14ac:dyDescent="0.25">
      <c r="A15">
        <v>14</v>
      </c>
      <c r="B15">
        <v>14</v>
      </c>
      <c r="C15">
        <v>0</v>
      </c>
      <c r="D15" t="s">
        <v>797</v>
      </c>
      <c r="S15" s="3">
        <f t="shared" si="1"/>
        <v>0</v>
      </c>
      <c r="T15" s="3">
        <f>IF(A15&gt;0,IFERROR(VLOOKUP(C15,AthleteTable[],1,FALSE),0),0)</f>
        <v>0</v>
      </c>
      <c r="U15" s="3">
        <f t="shared" si="3"/>
        <v>0</v>
      </c>
      <c r="V15" s="11">
        <f>IF(A15&gt;0,IF(T15&lt;&gt;0,IF(OR(codex519[[#This Row],[1]]&gt;W14,W14="1"),(V14+1+codex519[[#This Row],[T]]),V14+codex519[[#This Row],[T]]),V14+codex519[[#This Row],[T]]),0)</f>
        <v>0</v>
      </c>
      <c r="W15" s="3">
        <f t="shared" si="0"/>
        <v>14</v>
      </c>
    </row>
    <row r="16" spans="1:23" x14ac:dyDescent="0.25">
      <c r="A16">
        <v>15</v>
      </c>
      <c r="B16">
        <v>15</v>
      </c>
      <c r="C16">
        <v>0</v>
      </c>
      <c r="D16" t="s">
        <v>797</v>
      </c>
      <c r="S16" s="3">
        <f t="shared" si="1"/>
        <v>0</v>
      </c>
      <c r="T16" s="3">
        <f>IF(A16&gt;0,IFERROR(VLOOKUP(C16,AthleteTable[],1,FALSE),0),0)</f>
        <v>0</v>
      </c>
      <c r="U16" s="3">
        <f t="shared" si="3"/>
        <v>0</v>
      </c>
      <c r="V16" s="11">
        <f>IF(A16&gt;0,IF(T16&lt;&gt;0,IF(OR(codex519[[#This Row],[1]]&gt;W15,W15="1"),(V15+1+codex519[[#This Row],[T]]),V15+codex519[[#This Row],[T]]),V15+codex519[[#This Row],[T]]),0)</f>
        <v>0</v>
      </c>
      <c r="W16" s="3">
        <f t="shared" si="0"/>
        <v>15</v>
      </c>
    </row>
    <row r="17" spans="1:23" x14ac:dyDescent="0.25">
      <c r="A17">
        <v>16</v>
      </c>
      <c r="B17">
        <v>16</v>
      </c>
      <c r="C17">
        <v>0</v>
      </c>
      <c r="D17" t="s">
        <v>797</v>
      </c>
      <c r="S17" s="3">
        <f t="shared" si="1"/>
        <v>0</v>
      </c>
      <c r="T17" s="3">
        <f>IF(A17&gt;0,IFERROR(VLOOKUP(C17,AthleteTable[],1,FALSE),0),0)</f>
        <v>0</v>
      </c>
      <c r="U17" s="3">
        <f t="shared" si="3"/>
        <v>0</v>
      </c>
      <c r="V17" s="11">
        <f>IF(A17&gt;0,IF(T17&lt;&gt;0,IF(OR(codex519[[#This Row],[1]]&gt;W16,W16="1"),(V16+1+codex519[[#This Row],[T]]),V16+codex519[[#This Row],[T]]),V16+codex519[[#This Row],[T]]),0)</f>
        <v>0</v>
      </c>
      <c r="W17" s="3">
        <f t="shared" si="0"/>
        <v>16</v>
      </c>
    </row>
    <row r="18" spans="1:23" x14ac:dyDescent="0.25">
      <c r="A18">
        <v>17</v>
      </c>
      <c r="B18">
        <v>17</v>
      </c>
      <c r="C18">
        <v>0</v>
      </c>
      <c r="D18" t="s">
        <v>797</v>
      </c>
      <c r="S18" s="3">
        <f t="shared" si="1"/>
        <v>0</v>
      </c>
      <c r="T18" s="3">
        <f>IF(A18&gt;0,IFERROR(VLOOKUP(C18,AthleteTable[],1,FALSE),0),0)</f>
        <v>0</v>
      </c>
      <c r="U18" s="3">
        <f t="shared" si="3"/>
        <v>0</v>
      </c>
      <c r="V18" s="11">
        <f>IF(A18&gt;0,IF(T18&lt;&gt;0,IF(OR(codex519[[#This Row],[1]]&gt;W17,W17="1"),(V17+1+codex519[[#This Row],[T]]),V17+codex519[[#This Row],[T]]),V17+codex519[[#This Row],[T]]),0)</f>
        <v>0</v>
      </c>
      <c r="W18" s="3">
        <f t="shared" si="0"/>
        <v>17</v>
      </c>
    </row>
    <row r="19" spans="1:23" x14ac:dyDescent="0.25">
      <c r="A19">
        <v>18</v>
      </c>
      <c r="B19">
        <v>18</v>
      </c>
      <c r="C19">
        <v>0</v>
      </c>
      <c r="D19" t="s">
        <v>797</v>
      </c>
      <c r="S19" s="3">
        <f t="shared" si="1"/>
        <v>0</v>
      </c>
      <c r="T19" s="3">
        <f>IF(A19&gt;0,IFERROR(VLOOKUP(C19,AthleteTable[],1,FALSE),0),0)</f>
        <v>0</v>
      </c>
      <c r="U19" s="3">
        <f t="shared" si="3"/>
        <v>0</v>
      </c>
      <c r="V19" s="11">
        <f>IF(A19&gt;0,IF(T19&lt;&gt;0,IF(OR(codex519[[#This Row],[1]]&gt;W18,W18="1"),(V18+1+codex519[[#This Row],[T]]),V18+codex519[[#This Row],[T]]),V18+codex519[[#This Row],[T]]),0)</f>
        <v>0</v>
      </c>
      <c r="W19" s="3">
        <f t="shared" si="0"/>
        <v>18</v>
      </c>
    </row>
    <row r="20" spans="1:23" x14ac:dyDescent="0.25">
      <c r="A20">
        <v>19</v>
      </c>
      <c r="B20">
        <v>19</v>
      </c>
      <c r="C20">
        <v>0</v>
      </c>
      <c r="D20" t="s">
        <v>797</v>
      </c>
      <c r="S20" s="3">
        <f t="shared" si="1"/>
        <v>0</v>
      </c>
      <c r="T20" s="3">
        <f>IF(A20&gt;0,IFERROR(VLOOKUP(C20,AthleteTable[],1,FALSE),0),0)</f>
        <v>0</v>
      </c>
      <c r="U20" s="3">
        <f t="shared" si="3"/>
        <v>0</v>
      </c>
      <c r="V20" s="11">
        <f>IF(A20&gt;0,IF(T20&lt;&gt;0,IF(OR(codex519[[#This Row],[1]]&gt;W19,W19="1"),(V19+1+codex519[[#This Row],[T]]),V19+codex519[[#This Row],[T]]),V19+codex519[[#This Row],[T]]),0)</f>
        <v>0</v>
      </c>
      <c r="W20" s="3">
        <f t="shared" si="0"/>
        <v>19</v>
      </c>
    </row>
    <row r="21" spans="1:23" x14ac:dyDescent="0.25">
      <c r="A21">
        <v>20</v>
      </c>
      <c r="B21">
        <v>20</v>
      </c>
      <c r="C21">
        <v>0</v>
      </c>
      <c r="D21" t="s">
        <v>797</v>
      </c>
      <c r="S21" s="3">
        <f t="shared" si="1"/>
        <v>0</v>
      </c>
      <c r="T21" s="3">
        <f>IF(A21&gt;0,IFERROR(VLOOKUP(C21,AthleteTable[],1,FALSE),0),0)</f>
        <v>0</v>
      </c>
      <c r="U21" s="3">
        <f t="shared" si="3"/>
        <v>0</v>
      </c>
      <c r="V21" s="11">
        <f>IF(A21&gt;0,IF(T21&lt;&gt;0,IF(OR(codex519[[#This Row],[1]]&gt;W20,W20="1"),(V20+1+codex519[[#This Row],[T]]),V20+codex519[[#This Row],[T]]),V20+codex519[[#This Row],[T]]),0)</f>
        <v>0</v>
      </c>
      <c r="W21" s="3">
        <f t="shared" si="0"/>
        <v>20</v>
      </c>
    </row>
    <row r="22" spans="1:23" x14ac:dyDescent="0.25">
      <c r="A22">
        <v>21</v>
      </c>
      <c r="B22">
        <v>21</v>
      </c>
      <c r="C22">
        <v>0</v>
      </c>
      <c r="D22" t="s">
        <v>797</v>
      </c>
      <c r="S22" s="3">
        <f t="shared" si="1"/>
        <v>0</v>
      </c>
      <c r="T22" s="3">
        <f>IF(A22&gt;0,IFERROR(VLOOKUP(C22,AthleteTable[],1,FALSE),0),0)</f>
        <v>0</v>
      </c>
      <c r="U22" s="3">
        <f t="shared" si="3"/>
        <v>0</v>
      </c>
      <c r="V22" s="11">
        <f>IF(A22&gt;0,IF(T22&lt;&gt;0,IF(OR(codex519[[#This Row],[1]]&gt;W21,W21="1"),(V21+1+codex519[[#This Row],[T]]),V21+codex519[[#This Row],[T]]),V21+codex519[[#This Row],[T]]),0)</f>
        <v>0</v>
      </c>
      <c r="W22" s="3">
        <f t="shared" si="0"/>
        <v>21</v>
      </c>
    </row>
    <row r="23" spans="1:23" x14ac:dyDescent="0.25">
      <c r="A23">
        <v>22</v>
      </c>
      <c r="B23">
        <v>22</v>
      </c>
      <c r="C23">
        <v>0</v>
      </c>
      <c r="D23" t="s">
        <v>797</v>
      </c>
      <c r="S23" s="3">
        <f t="shared" si="1"/>
        <v>0</v>
      </c>
      <c r="T23" s="3">
        <f>IF(A23&gt;0,IFERROR(VLOOKUP(C23,AthleteTable[],1,FALSE),0),0)</f>
        <v>0</v>
      </c>
      <c r="U23" s="3">
        <f t="shared" si="3"/>
        <v>0</v>
      </c>
      <c r="V23" s="11">
        <f>IF(A23&gt;0,IF(T23&lt;&gt;0,IF(OR(codex519[[#This Row],[1]]&gt;W22,W22="1"),(V22+1+codex519[[#This Row],[T]]),V22+codex519[[#This Row],[T]]),V22+codex519[[#This Row],[T]]),0)</f>
        <v>0</v>
      </c>
      <c r="W23" s="3">
        <f t="shared" si="0"/>
        <v>22</v>
      </c>
    </row>
    <row r="24" spans="1:23" x14ac:dyDescent="0.25">
      <c r="A24">
        <v>23</v>
      </c>
      <c r="B24">
        <v>23</v>
      </c>
      <c r="C24">
        <v>0</v>
      </c>
      <c r="D24" t="s">
        <v>797</v>
      </c>
      <c r="S24" s="3">
        <f t="shared" si="1"/>
        <v>0</v>
      </c>
      <c r="T24" s="3">
        <f>IF(A24&gt;0,IFERROR(VLOOKUP(C24,AthleteTable[],1,FALSE),0),0)</f>
        <v>0</v>
      </c>
      <c r="U24" s="3">
        <f t="shared" si="3"/>
        <v>0</v>
      </c>
      <c r="V24" s="11">
        <f>IF(A24&gt;0,IF(T24&lt;&gt;0,IF(OR(codex519[[#This Row],[1]]&gt;W23,W23="1"),(V23+1+codex519[[#This Row],[T]]),V23+codex519[[#This Row],[T]]),V23+codex519[[#This Row],[T]]),0)</f>
        <v>0</v>
      </c>
      <c r="W24" s="3">
        <f t="shared" si="0"/>
        <v>23</v>
      </c>
    </row>
    <row r="25" spans="1:23" x14ac:dyDescent="0.25">
      <c r="A25">
        <v>24</v>
      </c>
      <c r="B25">
        <v>24</v>
      </c>
      <c r="C25">
        <v>0</v>
      </c>
      <c r="D25" t="s">
        <v>797</v>
      </c>
      <c r="S25" s="3">
        <f t="shared" si="1"/>
        <v>0</v>
      </c>
      <c r="T25" s="3">
        <f>IF(A25&gt;0,IFERROR(VLOOKUP(C25,AthleteTable[],1,FALSE),0),0)</f>
        <v>0</v>
      </c>
      <c r="U25" s="3">
        <f t="shared" si="3"/>
        <v>0</v>
      </c>
      <c r="V25" s="11">
        <f>IF(A25&gt;0,IF(T25&lt;&gt;0,IF(OR(codex519[[#This Row],[1]]&gt;W24,W24="1"),(V24+1+codex519[[#This Row],[T]]),V24+codex519[[#This Row],[T]]),V24+codex519[[#This Row],[T]]),0)</f>
        <v>0</v>
      </c>
      <c r="W25" s="3">
        <f t="shared" si="0"/>
        <v>24</v>
      </c>
    </row>
    <row r="26" spans="1:23" x14ac:dyDescent="0.25">
      <c r="A26">
        <v>25</v>
      </c>
      <c r="B26">
        <v>25</v>
      </c>
      <c r="C26">
        <v>0</v>
      </c>
      <c r="D26" t="s">
        <v>797</v>
      </c>
      <c r="S26" s="3">
        <f t="shared" si="1"/>
        <v>0</v>
      </c>
      <c r="T26" s="3">
        <f>IF(A26&gt;0,IFERROR(VLOOKUP(C26,AthleteTable[],1,FALSE),0),0)</f>
        <v>0</v>
      </c>
      <c r="U26" s="3">
        <f t="shared" si="3"/>
        <v>0</v>
      </c>
      <c r="V26" s="11">
        <f>IF(A26&gt;0,IF(T26&lt;&gt;0,IF(OR(codex519[[#This Row],[1]]&gt;W25,W25="1"),(V25+1+codex519[[#This Row],[T]]),V25+codex519[[#This Row],[T]]),V25+codex519[[#This Row],[T]]),0)</f>
        <v>0</v>
      </c>
      <c r="W26" s="3">
        <f t="shared" si="0"/>
        <v>25</v>
      </c>
    </row>
    <row r="27" spans="1:23" x14ac:dyDescent="0.25">
      <c r="A27">
        <v>26</v>
      </c>
      <c r="B27">
        <v>26</v>
      </c>
      <c r="C27">
        <v>0</v>
      </c>
      <c r="D27" t="s">
        <v>797</v>
      </c>
      <c r="S27" s="3">
        <f t="shared" si="1"/>
        <v>0</v>
      </c>
      <c r="T27" s="3">
        <f>IF(A27&gt;0,IFERROR(VLOOKUP(C27,AthleteTable[],1,FALSE),0),0)</f>
        <v>0</v>
      </c>
      <c r="U27" s="3">
        <f t="shared" si="3"/>
        <v>0</v>
      </c>
      <c r="V27" s="11">
        <f>IF(A27&gt;0,IF(T27&lt;&gt;0,IF(OR(codex519[[#This Row],[1]]&gt;W26,W26="1"),(V26+1+codex519[[#This Row],[T]]),V26+codex519[[#This Row],[T]]),V26+codex519[[#This Row],[T]]),0)</f>
        <v>0</v>
      </c>
      <c r="W27" s="3">
        <f t="shared" si="0"/>
        <v>26</v>
      </c>
    </row>
    <row r="28" spans="1:23" x14ac:dyDescent="0.25">
      <c r="A28">
        <v>27</v>
      </c>
      <c r="B28">
        <v>27</v>
      </c>
      <c r="C28">
        <v>0</v>
      </c>
      <c r="D28" t="s">
        <v>797</v>
      </c>
      <c r="S28" s="3">
        <f t="shared" si="1"/>
        <v>0</v>
      </c>
      <c r="T28" s="3">
        <f>IF(A28&gt;0,IFERROR(VLOOKUP(C28,AthleteTable[],1,FALSE),0),0)</f>
        <v>0</v>
      </c>
      <c r="U28" s="3">
        <f t="shared" si="3"/>
        <v>0</v>
      </c>
      <c r="V28" s="11">
        <f>IF(A28&gt;0,IF(T28&lt;&gt;0,IF(OR(codex519[[#This Row],[1]]&gt;W27,W27="1"),(V27+1+codex519[[#This Row],[T]]),V27+codex519[[#This Row],[T]]),V27+codex519[[#This Row],[T]]),0)</f>
        <v>0</v>
      </c>
      <c r="W28" s="3">
        <f t="shared" si="0"/>
        <v>27</v>
      </c>
    </row>
    <row r="29" spans="1:23" x14ac:dyDescent="0.25">
      <c r="A29">
        <v>28</v>
      </c>
      <c r="B29">
        <v>28</v>
      </c>
      <c r="C29">
        <v>0</v>
      </c>
      <c r="D29" t="s">
        <v>797</v>
      </c>
      <c r="S29" s="3">
        <f t="shared" si="1"/>
        <v>0</v>
      </c>
      <c r="T29" s="3">
        <f>IF(A29&gt;0,IFERROR(VLOOKUP(C29,AthleteTable[],1,FALSE),0),0)</f>
        <v>0</v>
      </c>
      <c r="U29" s="3">
        <f t="shared" si="3"/>
        <v>0</v>
      </c>
      <c r="V29" s="11">
        <f>IF(A29&gt;0,IF(T29&lt;&gt;0,IF(OR(codex519[[#This Row],[1]]&gt;W28,W28="1"),(V28+1+codex519[[#This Row],[T]]),V28+codex519[[#This Row],[T]]),V28+codex519[[#This Row],[T]]),0)</f>
        <v>0</v>
      </c>
      <c r="W29" s="3">
        <f t="shared" si="0"/>
        <v>28</v>
      </c>
    </row>
    <row r="30" spans="1:23" x14ac:dyDescent="0.25">
      <c r="A30">
        <v>29</v>
      </c>
      <c r="B30">
        <v>29</v>
      </c>
      <c r="C30">
        <v>0</v>
      </c>
      <c r="D30" t="s">
        <v>797</v>
      </c>
      <c r="S30" s="3">
        <f t="shared" si="1"/>
        <v>0</v>
      </c>
      <c r="T30" s="3">
        <f>IF(A30&gt;0,IFERROR(VLOOKUP(C30,AthleteTable[],1,FALSE),0),0)</f>
        <v>0</v>
      </c>
      <c r="U30" s="3">
        <f t="shared" si="3"/>
        <v>0</v>
      </c>
      <c r="V30" s="11">
        <f>IF(A30&gt;0,IF(T30&lt;&gt;0,IF(OR(codex519[[#This Row],[1]]&gt;W29,W29="1"),(V29+1+codex519[[#This Row],[T]]),V29+codex519[[#This Row],[T]]),V29+codex519[[#This Row],[T]]),0)</f>
        <v>0</v>
      </c>
      <c r="W30" s="3">
        <f t="shared" si="0"/>
        <v>29</v>
      </c>
    </row>
    <row r="31" spans="1:23" x14ac:dyDescent="0.25">
      <c r="A31">
        <v>30</v>
      </c>
      <c r="B31">
        <v>30</v>
      </c>
      <c r="C31">
        <v>0</v>
      </c>
      <c r="D31" t="s">
        <v>797</v>
      </c>
      <c r="S31" s="3">
        <f t="shared" si="1"/>
        <v>0</v>
      </c>
      <c r="T31" s="3">
        <f>IF(A31&gt;0,IFERROR(VLOOKUP(C31,AthleteTable[],1,FALSE),0),0)</f>
        <v>0</v>
      </c>
      <c r="U31" s="3">
        <f t="shared" si="3"/>
        <v>0</v>
      </c>
      <c r="V31" s="11">
        <f>IF(A31&gt;0,IF(T31&lt;&gt;0,IF(OR(codex519[[#This Row],[1]]&gt;W30,W30="1"),(V30+1+codex519[[#This Row],[T]]),V30+codex519[[#This Row],[T]]),V30+codex519[[#This Row],[T]]),0)</f>
        <v>0</v>
      </c>
      <c r="W31" s="3">
        <f t="shared" si="0"/>
        <v>30</v>
      </c>
    </row>
    <row r="32" spans="1:23" x14ac:dyDescent="0.25">
      <c r="A32">
        <v>31</v>
      </c>
      <c r="B32">
        <v>31</v>
      </c>
      <c r="C32">
        <v>0</v>
      </c>
      <c r="D32" t="s">
        <v>797</v>
      </c>
      <c r="S32" s="3">
        <f t="shared" si="1"/>
        <v>0</v>
      </c>
      <c r="T32" s="3">
        <f>IF(A32&gt;0,IFERROR(VLOOKUP(C32,AthleteTable[],1,FALSE),0),0)</f>
        <v>0</v>
      </c>
      <c r="U32" s="3">
        <f t="shared" si="3"/>
        <v>0</v>
      </c>
      <c r="V32" s="11">
        <f>IF(A32&gt;0,IF(T32&lt;&gt;0,IF(OR(codex519[[#This Row],[1]]&gt;W31,W31="1"),(V31+1+codex519[[#This Row],[T]]),V31+codex519[[#This Row],[T]]),V31+codex519[[#This Row],[T]]),0)</f>
        <v>0</v>
      </c>
      <c r="W32" s="3">
        <f t="shared" si="0"/>
        <v>31</v>
      </c>
    </row>
    <row r="33" spans="1:23" x14ac:dyDescent="0.25">
      <c r="A33">
        <v>32</v>
      </c>
      <c r="B33">
        <v>32</v>
      </c>
      <c r="C33">
        <v>0</v>
      </c>
      <c r="D33" t="s">
        <v>797</v>
      </c>
      <c r="S33" s="3">
        <f t="shared" si="1"/>
        <v>0</v>
      </c>
      <c r="T33" s="3">
        <f>IF(A33&gt;0,IFERROR(VLOOKUP(C33,AthleteTable[],1,FALSE),0),0)</f>
        <v>0</v>
      </c>
      <c r="U33" s="3">
        <f t="shared" si="3"/>
        <v>0</v>
      </c>
      <c r="V33" s="11">
        <f>IF(A33&gt;0,IF(T33&lt;&gt;0,IF(OR(codex519[[#This Row],[1]]&gt;W32,W32="1"),(V32+1+codex519[[#This Row],[T]]),V32+codex519[[#This Row],[T]]),V32+codex519[[#This Row],[T]]),0)</f>
        <v>0</v>
      </c>
      <c r="W33" s="3">
        <f t="shared" si="0"/>
        <v>32</v>
      </c>
    </row>
    <row r="34" spans="1:23" x14ac:dyDescent="0.25">
      <c r="A34">
        <v>33</v>
      </c>
      <c r="B34">
        <v>33</v>
      </c>
      <c r="C34">
        <v>0</v>
      </c>
      <c r="D34" t="s">
        <v>797</v>
      </c>
      <c r="S34" s="3">
        <f t="shared" si="1"/>
        <v>0</v>
      </c>
      <c r="T34" s="3">
        <f>IF(A34&gt;0,IFERROR(VLOOKUP(C34,AthleteTable[],1,FALSE),0),0)</f>
        <v>0</v>
      </c>
      <c r="U34" s="3">
        <f t="shared" si="3"/>
        <v>0</v>
      </c>
      <c r="V34" s="11">
        <f>IF(A34&gt;0,IF(T34&lt;&gt;0,IF(OR(codex519[[#This Row],[1]]&gt;W33,W33="1"),(V33+1+codex519[[#This Row],[T]]),V33+codex519[[#This Row],[T]]),V33+codex519[[#This Row],[T]]),0)</f>
        <v>0</v>
      </c>
      <c r="W34" s="3">
        <f t="shared" si="0"/>
        <v>33</v>
      </c>
    </row>
    <row r="35" spans="1:23" x14ac:dyDescent="0.25">
      <c r="A35">
        <v>34</v>
      </c>
      <c r="B35">
        <v>34</v>
      </c>
      <c r="C35">
        <v>0</v>
      </c>
      <c r="D35" t="s">
        <v>797</v>
      </c>
      <c r="S35" s="3">
        <f t="shared" si="1"/>
        <v>0</v>
      </c>
      <c r="T35" s="3">
        <f>IF(A35&gt;0,IFERROR(VLOOKUP(C35,AthleteTable[],1,FALSE),0),0)</f>
        <v>0</v>
      </c>
      <c r="U35" s="3">
        <f t="shared" si="3"/>
        <v>0</v>
      </c>
      <c r="V35" s="11">
        <f>IF(A35&gt;0,IF(T35&lt;&gt;0,IF(OR(codex519[[#This Row],[1]]&gt;W34,W34="1"),(V34+1+codex519[[#This Row],[T]]),V34+codex519[[#This Row],[T]]),V34+codex519[[#This Row],[T]]),0)</f>
        <v>0</v>
      </c>
      <c r="W35" s="3">
        <f t="shared" si="0"/>
        <v>34</v>
      </c>
    </row>
    <row r="36" spans="1:23" x14ac:dyDescent="0.25">
      <c r="A36">
        <v>35</v>
      </c>
      <c r="B36">
        <v>35</v>
      </c>
      <c r="C36">
        <v>0</v>
      </c>
      <c r="D36" t="s">
        <v>797</v>
      </c>
      <c r="S36" s="3">
        <f t="shared" si="1"/>
        <v>0</v>
      </c>
      <c r="T36" s="3">
        <f>IF(A36&gt;0,IFERROR(VLOOKUP(C36,AthleteTable[],1,FALSE),0),0)</f>
        <v>0</v>
      </c>
      <c r="U36" s="3">
        <f t="shared" si="3"/>
        <v>0</v>
      </c>
      <c r="V36" s="11">
        <f>IF(A36&gt;0,IF(T36&lt;&gt;0,IF(OR(codex519[[#This Row],[1]]&gt;W35,W35="1"),(V35+1+codex519[[#This Row],[T]]),V35+codex519[[#This Row],[T]]),V35+codex519[[#This Row],[T]]),0)</f>
        <v>0</v>
      </c>
      <c r="W36" s="3">
        <f t="shared" si="0"/>
        <v>35</v>
      </c>
    </row>
    <row r="37" spans="1:23" x14ac:dyDescent="0.25">
      <c r="A37">
        <v>36</v>
      </c>
      <c r="B37">
        <v>36</v>
      </c>
      <c r="C37">
        <v>0</v>
      </c>
      <c r="D37" t="s">
        <v>797</v>
      </c>
      <c r="S37" s="3">
        <f t="shared" si="1"/>
        <v>0</v>
      </c>
      <c r="T37" s="3">
        <f>IF(A37&gt;0,IFERROR(VLOOKUP(C37,AthleteTable[],1,FALSE),0),0)</f>
        <v>0</v>
      </c>
      <c r="U37" s="3">
        <f t="shared" si="3"/>
        <v>0</v>
      </c>
      <c r="V37" s="11">
        <f>IF(A37&gt;0,IF(T37&lt;&gt;0,IF(OR(codex519[[#This Row],[1]]&gt;W36,W36="1"),(V36+1+codex519[[#This Row],[T]]),V36+codex519[[#This Row],[T]]),V36+codex519[[#This Row],[T]]),0)</f>
        <v>0</v>
      </c>
      <c r="W37" s="3">
        <f t="shared" si="0"/>
        <v>36</v>
      </c>
    </row>
    <row r="38" spans="1:23" x14ac:dyDescent="0.25">
      <c r="A38">
        <v>37</v>
      </c>
      <c r="B38">
        <v>37</v>
      </c>
      <c r="C38">
        <v>0</v>
      </c>
      <c r="D38" t="s">
        <v>797</v>
      </c>
      <c r="S38" s="3">
        <f t="shared" si="1"/>
        <v>0</v>
      </c>
      <c r="T38" s="3">
        <f>IF(A38&gt;0,IFERROR(VLOOKUP(C38,AthleteTable[],1,FALSE),0),0)</f>
        <v>0</v>
      </c>
      <c r="U38" s="3">
        <f t="shared" si="3"/>
        <v>0</v>
      </c>
      <c r="V38" s="11">
        <f>IF(A38&gt;0,IF(T38&lt;&gt;0,IF(OR(codex519[[#This Row],[1]]&gt;W37,W37="1"),(V37+1+codex519[[#This Row],[T]]),V37+codex519[[#This Row],[T]]),V37+codex519[[#This Row],[T]]),0)</f>
        <v>0</v>
      </c>
      <c r="W38" s="3">
        <f t="shared" si="0"/>
        <v>37</v>
      </c>
    </row>
    <row r="39" spans="1:23" x14ac:dyDescent="0.25">
      <c r="A39">
        <v>38</v>
      </c>
      <c r="B39">
        <v>38</v>
      </c>
      <c r="C39">
        <v>0</v>
      </c>
      <c r="D39" t="s">
        <v>797</v>
      </c>
      <c r="S39" s="3">
        <f t="shared" si="1"/>
        <v>0</v>
      </c>
      <c r="T39" s="3">
        <f>IF(A39&gt;0,IFERROR(VLOOKUP(C39,AthleteTable[],1,FALSE),0),0)</f>
        <v>0</v>
      </c>
      <c r="U39" s="3">
        <f t="shared" si="3"/>
        <v>0</v>
      </c>
      <c r="V39" s="11">
        <f>IF(A39&gt;0,IF(T39&lt;&gt;0,IF(OR(codex519[[#This Row],[1]]&gt;W38,W38="1"),(V38+1+codex519[[#This Row],[T]]),V38+codex519[[#This Row],[T]]),V38+codex519[[#This Row],[T]]),0)</f>
        <v>0</v>
      </c>
      <c r="W39" s="3">
        <f t="shared" si="0"/>
        <v>38</v>
      </c>
    </row>
    <row r="40" spans="1:23" x14ac:dyDescent="0.25">
      <c r="A40">
        <v>39</v>
      </c>
      <c r="B40">
        <v>39</v>
      </c>
      <c r="C40">
        <v>0</v>
      </c>
      <c r="D40" t="s">
        <v>797</v>
      </c>
      <c r="S40" s="3">
        <f t="shared" si="1"/>
        <v>0</v>
      </c>
      <c r="T40" s="3">
        <f>IF(A40&gt;0,IFERROR(VLOOKUP(C40,AthleteTable[],1,FALSE),0),0)</f>
        <v>0</v>
      </c>
      <c r="U40" s="3">
        <f t="shared" si="3"/>
        <v>0</v>
      </c>
      <c r="V40" s="11">
        <f>IF(A40&gt;0,IF(T40&lt;&gt;0,IF(OR(codex519[[#This Row],[1]]&gt;W39,W39="1"),(V39+1+codex519[[#This Row],[T]]),V39+codex519[[#This Row],[T]]),V39+codex519[[#This Row],[T]]),0)</f>
        <v>0</v>
      </c>
      <c r="W40" s="3">
        <f t="shared" si="0"/>
        <v>39</v>
      </c>
    </row>
    <row r="41" spans="1:23" x14ac:dyDescent="0.25">
      <c r="A41">
        <v>40</v>
      </c>
      <c r="B41">
        <v>40</v>
      </c>
      <c r="C41">
        <v>0</v>
      </c>
      <c r="D41" t="s">
        <v>797</v>
      </c>
      <c r="S41" s="3">
        <f t="shared" si="1"/>
        <v>0</v>
      </c>
      <c r="T41" s="3">
        <f>IF(A41&gt;0,IFERROR(VLOOKUP(C41,AthleteTable[],1,FALSE),0),0)</f>
        <v>0</v>
      </c>
      <c r="U41" s="3">
        <f t="shared" si="3"/>
        <v>0</v>
      </c>
      <c r="V41" s="11">
        <f>IF(A41&gt;0,IF(T41&lt;&gt;0,IF(OR(codex519[[#This Row],[1]]&gt;W40,W40="1"),(V40+1+codex519[[#This Row],[T]]),V40+codex519[[#This Row],[T]]),V40+codex519[[#This Row],[T]]),0)</f>
        <v>0</v>
      </c>
      <c r="W41" s="3">
        <f t="shared" si="0"/>
        <v>40</v>
      </c>
    </row>
    <row r="42" spans="1:23" x14ac:dyDescent="0.25">
      <c r="A42">
        <v>41</v>
      </c>
      <c r="B42">
        <v>41</v>
      </c>
      <c r="C42">
        <v>0</v>
      </c>
      <c r="D42" t="s">
        <v>797</v>
      </c>
      <c r="S42" s="3">
        <f t="shared" si="1"/>
        <v>0</v>
      </c>
      <c r="T42" s="3">
        <f>IF(A42&gt;0,IFERROR(VLOOKUP(C42,AthleteTable[],1,FALSE),0),0)</f>
        <v>0</v>
      </c>
      <c r="U42" s="3">
        <f t="shared" si="3"/>
        <v>0</v>
      </c>
      <c r="V42" s="11">
        <f>IF(A42&gt;0,IF(T42&lt;&gt;0,IF(OR(codex519[[#This Row],[1]]&gt;W41,W41="1"),(V41+1+codex519[[#This Row],[T]]),V41+codex519[[#This Row],[T]]),V41+codex519[[#This Row],[T]]),0)</f>
        <v>0</v>
      </c>
      <c r="W42" s="3">
        <f t="shared" si="0"/>
        <v>41</v>
      </c>
    </row>
    <row r="43" spans="1:23" x14ac:dyDescent="0.25">
      <c r="A43">
        <v>42</v>
      </c>
      <c r="B43">
        <v>42</v>
      </c>
      <c r="C43">
        <v>0</v>
      </c>
      <c r="D43" t="s">
        <v>797</v>
      </c>
      <c r="S43" s="3">
        <f t="shared" si="1"/>
        <v>0</v>
      </c>
      <c r="T43" s="3">
        <f>IF(A43&gt;0,IFERROR(VLOOKUP(C43,AthleteTable[],1,FALSE),0),0)</f>
        <v>0</v>
      </c>
      <c r="U43" s="3">
        <f t="shared" si="3"/>
        <v>0</v>
      </c>
      <c r="V43" s="11">
        <f>IF(A43&gt;0,IF(T43&lt;&gt;0,IF(OR(codex519[[#This Row],[1]]&gt;W42,W42="1"),(V42+1+codex519[[#This Row],[T]]),V42+codex519[[#This Row],[T]]),V42+codex519[[#This Row],[T]]),0)</f>
        <v>0</v>
      </c>
      <c r="W43" s="3">
        <f t="shared" si="0"/>
        <v>42</v>
      </c>
    </row>
    <row r="44" spans="1:23" x14ac:dyDescent="0.25">
      <c r="A44">
        <v>43</v>
      </c>
      <c r="B44">
        <v>43</v>
      </c>
      <c r="C44">
        <v>0</v>
      </c>
      <c r="D44" t="s">
        <v>797</v>
      </c>
      <c r="S44" s="3">
        <f t="shared" si="1"/>
        <v>0</v>
      </c>
      <c r="T44" s="3">
        <f>IF(A44&gt;0,IFERROR(VLOOKUP(C44,AthleteTable[],1,FALSE),0),0)</f>
        <v>0</v>
      </c>
      <c r="U44" s="3">
        <f t="shared" si="3"/>
        <v>0</v>
      </c>
      <c r="V44" s="11">
        <f>IF(A44&gt;0,IF(T44&lt;&gt;0,IF(OR(codex519[[#This Row],[1]]&gt;W43,W43="1"),(V43+1+codex519[[#This Row],[T]]),V43+codex519[[#This Row],[T]]),V43+codex519[[#This Row],[T]]),0)</f>
        <v>0</v>
      </c>
      <c r="W44" s="3">
        <f t="shared" si="0"/>
        <v>43</v>
      </c>
    </row>
    <row r="45" spans="1:23" x14ac:dyDescent="0.25">
      <c r="A45">
        <v>44</v>
      </c>
      <c r="B45">
        <v>44</v>
      </c>
      <c r="C45">
        <v>0</v>
      </c>
      <c r="D45" t="s">
        <v>797</v>
      </c>
      <c r="S45" s="3">
        <f t="shared" si="1"/>
        <v>0</v>
      </c>
      <c r="T45" s="3">
        <f>IF(A45&gt;0,IFERROR(VLOOKUP(C45,AthleteTable[],1,FALSE),0),0)</f>
        <v>0</v>
      </c>
      <c r="U45" s="3">
        <f t="shared" si="3"/>
        <v>0</v>
      </c>
      <c r="V45" s="11">
        <f>IF(A45&gt;0,IF(T45&lt;&gt;0,IF(OR(codex519[[#This Row],[1]]&gt;W44,W44="1"),(V44+1+codex519[[#This Row],[T]]),V44+codex519[[#This Row],[T]]),V44+codex519[[#This Row],[T]]),0)</f>
        <v>0</v>
      </c>
      <c r="W45" s="3">
        <f t="shared" si="0"/>
        <v>44</v>
      </c>
    </row>
    <row r="46" spans="1:23" x14ac:dyDescent="0.25">
      <c r="A46">
        <v>45</v>
      </c>
      <c r="B46">
        <v>45</v>
      </c>
      <c r="C46">
        <v>0</v>
      </c>
      <c r="D46" t="s">
        <v>797</v>
      </c>
      <c r="S46" s="3">
        <f t="shared" si="1"/>
        <v>0</v>
      </c>
      <c r="T46" s="3">
        <f>IF(A46&gt;0,IFERROR(VLOOKUP(C46,AthleteTable[],1,FALSE),0),0)</f>
        <v>0</v>
      </c>
      <c r="U46" s="3">
        <f t="shared" si="3"/>
        <v>0</v>
      </c>
      <c r="V46" s="11">
        <f>IF(A46&gt;0,IF(T46&lt;&gt;0,IF(OR(codex519[[#This Row],[1]]&gt;W45,W45="1"),(V45+1+codex519[[#This Row],[T]]),V45+codex519[[#This Row],[T]]),V45+codex519[[#This Row],[T]]),0)</f>
        <v>0</v>
      </c>
      <c r="W46" s="3">
        <f t="shared" si="0"/>
        <v>45</v>
      </c>
    </row>
    <row r="47" spans="1:23" x14ac:dyDescent="0.25">
      <c r="A47">
        <v>46</v>
      </c>
      <c r="B47">
        <v>46</v>
      </c>
      <c r="C47">
        <v>0</v>
      </c>
      <c r="D47" t="s">
        <v>797</v>
      </c>
      <c r="S47" s="3">
        <f t="shared" si="1"/>
        <v>0</v>
      </c>
      <c r="T47" s="3">
        <f>IF(A47&gt;0,IFERROR(VLOOKUP(C47,AthleteTable[],1,FALSE),0),0)</f>
        <v>0</v>
      </c>
      <c r="U47" s="3">
        <f t="shared" si="3"/>
        <v>0</v>
      </c>
      <c r="V47" s="11">
        <f>IF(A47&gt;0,IF(T47&lt;&gt;0,IF(OR(codex519[[#This Row],[1]]&gt;W46,W46="1"),(V46+1+codex519[[#This Row],[T]]),V46+codex519[[#This Row],[T]]),V46+codex519[[#This Row],[T]]),0)</f>
        <v>0</v>
      </c>
      <c r="W47" s="3">
        <f t="shared" si="0"/>
        <v>46</v>
      </c>
    </row>
    <row r="48" spans="1:23" x14ac:dyDescent="0.25">
      <c r="A48">
        <v>47</v>
      </c>
      <c r="B48">
        <v>47</v>
      </c>
      <c r="C48">
        <v>0</v>
      </c>
      <c r="D48" t="s">
        <v>797</v>
      </c>
      <c r="S48" s="3">
        <f t="shared" si="1"/>
        <v>0</v>
      </c>
      <c r="T48" s="3">
        <f>IF(A48&gt;0,IFERROR(VLOOKUP(C48,AthleteTable[],1,FALSE),0),0)</f>
        <v>0</v>
      </c>
      <c r="U48" s="3">
        <f t="shared" si="3"/>
        <v>0</v>
      </c>
      <c r="V48" s="11">
        <f>IF(A48&gt;0,IF(T48&lt;&gt;0,IF(OR(codex519[[#This Row],[1]]&gt;W47,W47="1"),(V47+1+codex519[[#This Row],[T]]),V47+codex519[[#This Row],[T]]),V47+codex519[[#This Row],[T]]),0)</f>
        <v>0</v>
      </c>
      <c r="W48" s="3">
        <f t="shared" si="0"/>
        <v>47</v>
      </c>
    </row>
    <row r="49" spans="1:23" x14ac:dyDescent="0.25">
      <c r="A49">
        <v>48</v>
      </c>
      <c r="B49">
        <v>48</v>
      </c>
      <c r="C49">
        <v>0</v>
      </c>
      <c r="D49" t="s">
        <v>797</v>
      </c>
      <c r="S49" s="3">
        <f t="shared" si="1"/>
        <v>0</v>
      </c>
      <c r="T49" s="3">
        <f>IF(A49&gt;0,IFERROR(VLOOKUP(C49,AthleteTable[],1,FALSE),0),0)</f>
        <v>0</v>
      </c>
      <c r="U49" s="3">
        <f t="shared" si="3"/>
        <v>0</v>
      </c>
      <c r="V49" s="11">
        <f>IF(A49&gt;0,IF(T49&lt;&gt;0,IF(OR(codex519[[#This Row],[1]]&gt;W48,W48="1"),(V48+1+codex519[[#This Row],[T]]),V48+codex519[[#This Row],[T]]),V48+codex519[[#This Row],[T]]),0)</f>
        <v>0</v>
      </c>
      <c r="W49" s="3">
        <f t="shared" si="0"/>
        <v>48</v>
      </c>
    </row>
    <row r="50" spans="1:23" x14ac:dyDescent="0.25">
      <c r="A50">
        <v>49</v>
      </c>
      <c r="B50">
        <v>49</v>
      </c>
      <c r="C50">
        <v>0</v>
      </c>
      <c r="D50" t="s">
        <v>797</v>
      </c>
      <c r="S50" s="3">
        <f t="shared" si="1"/>
        <v>0</v>
      </c>
      <c r="T50" s="3">
        <f>IF(A50&gt;0,IFERROR(VLOOKUP(C50,AthleteTable[],1,FALSE),0),0)</f>
        <v>0</v>
      </c>
      <c r="U50" s="3">
        <f t="shared" si="3"/>
        <v>0</v>
      </c>
      <c r="V50" s="11">
        <f>IF(A50&gt;0,IF(T50&lt;&gt;0,IF(OR(codex519[[#This Row],[1]]&gt;W49,W49="1"),(V49+1+codex519[[#This Row],[T]]),V49+codex519[[#This Row],[T]]),V49+codex519[[#This Row],[T]]),0)</f>
        <v>0</v>
      </c>
      <c r="W50" s="3">
        <f t="shared" si="0"/>
        <v>49</v>
      </c>
    </row>
    <row r="51" spans="1:23" x14ac:dyDescent="0.25">
      <c r="A51">
        <v>50</v>
      </c>
      <c r="B51">
        <v>50</v>
      </c>
      <c r="C51">
        <v>0</v>
      </c>
      <c r="D51" t="s">
        <v>797</v>
      </c>
      <c r="S51" s="3">
        <f t="shared" si="1"/>
        <v>0</v>
      </c>
      <c r="T51" s="3">
        <f>IF(A51&gt;0,IFERROR(VLOOKUP(C51,AthleteTable[],1,FALSE),0),0)</f>
        <v>0</v>
      </c>
      <c r="U51" s="3">
        <f t="shared" si="3"/>
        <v>0</v>
      </c>
      <c r="V51" s="11">
        <f>IF(A51&gt;0,IF(T51&lt;&gt;0,IF(OR(codex519[[#This Row],[1]]&gt;W50,W50="1"),(V50+1+codex519[[#This Row],[T]]),V50+codex519[[#This Row],[T]]),V50+codex519[[#This Row],[T]]),0)</f>
        <v>0</v>
      </c>
      <c r="W51" s="3">
        <f t="shared" si="0"/>
        <v>50</v>
      </c>
    </row>
    <row r="52" spans="1:23" x14ac:dyDescent="0.25">
      <c r="A52">
        <v>51</v>
      </c>
      <c r="B52">
        <v>51</v>
      </c>
      <c r="C52">
        <v>0</v>
      </c>
      <c r="D52" t="s">
        <v>797</v>
      </c>
      <c r="S52" s="3">
        <f t="shared" si="1"/>
        <v>0</v>
      </c>
      <c r="T52" s="3">
        <f>IF(A52&gt;0,IFERROR(VLOOKUP(C52,AthleteTable[],1,FALSE),0),0)</f>
        <v>0</v>
      </c>
      <c r="U52" s="3">
        <f t="shared" si="3"/>
        <v>0</v>
      </c>
      <c r="V52" s="11">
        <f>IF(A52&gt;0,IF(T52&lt;&gt;0,IF(OR(codex519[[#This Row],[1]]&gt;W51,W51="1"),(V51+1+codex519[[#This Row],[T]]),V51+codex519[[#This Row],[T]]),V51+codex519[[#This Row],[T]]),0)</f>
        <v>0</v>
      </c>
      <c r="W52" s="3">
        <f t="shared" si="0"/>
        <v>51</v>
      </c>
    </row>
    <row r="53" spans="1:23" x14ac:dyDescent="0.25">
      <c r="A53">
        <v>52</v>
      </c>
      <c r="B53">
        <v>52</v>
      </c>
      <c r="C53">
        <v>0</v>
      </c>
      <c r="D53" t="s">
        <v>797</v>
      </c>
      <c r="S53" s="3">
        <f t="shared" si="1"/>
        <v>0</v>
      </c>
      <c r="T53" s="3">
        <f>IF(A53&gt;0,IFERROR(VLOOKUP(C53,AthleteTable[],1,FALSE),0),0)</f>
        <v>0</v>
      </c>
      <c r="U53" s="3">
        <f t="shared" si="3"/>
        <v>0</v>
      </c>
      <c r="V53" s="11">
        <f>IF(A53&gt;0,IF(T53&lt;&gt;0,IF(OR(codex519[[#This Row],[1]]&gt;W52,W52="1"),(V52+1+codex519[[#This Row],[T]]),V52+codex519[[#This Row],[T]]),V52+codex519[[#This Row],[T]]),0)</f>
        <v>0</v>
      </c>
      <c r="W53" s="3">
        <f t="shared" si="0"/>
        <v>52</v>
      </c>
    </row>
    <row r="54" spans="1:23" x14ac:dyDescent="0.25">
      <c r="A54">
        <v>53</v>
      </c>
      <c r="B54">
        <v>53</v>
      </c>
      <c r="C54">
        <v>0</v>
      </c>
      <c r="D54" t="s">
        <v>797</v>
      </c>
      <c r="S54" s="3">
        <f t="shared" si="1"/>
        <v>0</v>
      </c>
      <c r="T54" s="3">
        <f>IF(A54&gt;0,IFERROR(VLOOKUP(C54,AthleteTable[],1,FALSE),0),0)</f>
        <v>0</v>
      </c>
      <c r="U54" s="3">
        <f t="shared" si="3"/>
        <v>0</v>
      </c>
      <c r="V54" s="11">
        <f>IF(A54&gt;0,IF(T54&lt;&gt;0,IF(OR(codex519[[#This Row],[1]]&gt;W53,W53="1"),(V53+1+codex519[[#This Row],[T]]),V53+codex519[[#This Row],[T]]),V53+codex519[[#This Row],[T]]),0)</f>
        <v>0</v>
      </c>
      <c r="W54" s="3">
        <f t="shared" si="0"/>
        <v>53</v>
      </c>
    </row>
    <row r="55" spans="1:23" x14ac:dyDescent="0.25">
      <c r="A55">
        <v>54</v>
      </c>
      <c r="B55">
        <v>54</v>
      </c>
      <c r="C55">
        <v>0</v>
      </c>
      <c r="D55" t="s">
        <v>797</v>
      </c>
      <c r="S55" s="3">
        <f t="shared" si="1"/>
        <v>0</v>
      </c>
      <c r="T55" s="3">
        <f>IF(A55&gt;0,IFERROR(VLOOKUP(C55,AthleteTable[],1,FALSE),0),0)</f>
        <v>0</v>
      </c>
      <c r="U55" s="3">
        <f t="shared" si="3"/>
        <v>0</v>
      </c>
      <c r="V55" s="11">
        <f>IF(A55&gt;0,IF(T55&lt;&gt;0,IF(OR(codex519[[#This Row],[1]]&gt;W54,W54="1"),(V54+1+codex519[[#This Row],[T]]),V54+codex519[[#This Row],[T]]),V54+codex519[[#This Row],[T]]),0)</f>
        <v>0</v>
      </c>
      <c r="W55" s="3">
        <f t="shared" si="0"/>
        <v>54</v>
      </c>
    </row>
    <row r="56" spans="1:23" x14ac:dyDescent="0.25">
      <c r="A56">
        <v>55</v>
      </c>
      <c r="B56">
        <v>55</v>
      </c>
      <c r="C56">
        <v>0</v>
      </c>
      <c r="D56" t="s">
        <v>797</v>
      </c>
      <c r="S56" s="3">
        <f t="shared" si="1"/>
        <v>0</v>
      </c>
      <c r="T56" s="3">
        <f>IF(A56&gt;0,IFERROR(VLOOKUP(C56,AthleteTable[],1,FALSE),0),0)</f>
        <v>0</v>
      </c>
      <c r="U56" s="3">
        <f t="shared" si="3"/>
        <v>0</v>
      </c>
      <c r="V56" s="11">
        <f>IF(A56&gt;0,IF(T56&lt;&gt;0,IF(OR(codex519[[#This Row],[1]]&gt;W55,W55="1"),(V55+1+codex519[[#This Row],[T]]),V55+codex519[[#This Row],[T]]),V55+codex519[[#This Row],[T]]),0)</f>
        <v>0</v>
      </c>
      <c r="W56" s="3">
        <f t="shared" si="0"/>
        <v>55</v>
      </c>
    </row>
    <row r="57" spans="1:23" x14ac:dyDescent="0.25">
      <c r="A57">
        <v>56</v>
      </c>
      <c r="B57">
        <v>56</v>
      </c>
      <c r="C57">
        <v>0</v>
      </c>
      <c r="D57" t="s">
        <v>797</v>
      </c>
      <c r="S57" s="3">
        <f t="shared" si="1"/>
        <v>0</v>
      </c>
      <c r="T57" s="3">
        <f>IF(A57&gt;0,IFERROR(VLOOKUP(C57,AthleteTable[],1,FALSE),0),0)</f>
        <v>0</v>
      </c>
      <c r="U57" s="3">
        <f t="shared" si="3"/>
        <v>0</v>
      </c>
      <c r="V57" s="11">
        <f>IF(A57&gt;0,IF(T57&lt;&gt;0,IF(OR(codex519[[#This Row],[1]]&gt;W56,W56="1"),(V56+1+codex519[[#This Row],[T]]),V56+codex519[[#This Row],[T]]),V56+codex519[[#This Row],[T]]),0)</f>
        <v>0</v>
      </c>
      <c r="W57" s="3">
        <f t="shared" si="0"/>
        <v>56</v>
      </c>
    </row>
    <row r="58" spans="1:23" x14ac:dyDescent="0.25">
      <c r="A58">
        <v>57</v>
      </c>
      <c r="B58">
        <v>57</v>
      </c>
      <c r="C58">
        <v>0</v>
      </c>
      <c r="D58" t="s">
        <v>797</v>
      </c>
      <c r="S58" s="3">
        <f t="shared" si="1"/>
        <v>0</v>
      </c>
      <c r="T58" s="3">
        <f>IF(A58&gt;0,IFERROR(VLOOKUP(C58,AthleteTable[],1,FALSE),0),0)</f>
        <v>0</v>
      </c>
      <c r="U58" s="3">
        <f t="shared" si="3"/>
        <v>0</v>
      </c>
      <c r="V58" s="11">
        <f>IF(A58&gt;0,IF(T58&lt;&gt;0,IF(OR(codex519[[#This Row],[1]]&gt;W57,W57="1"),(V57+1+codex519[[#This Row],[T]]),V57+codex519[[#This Row],[T]]),V57+codex519[[#This Row],[T]]),0)</f>
        <v>0</v>
      </c>
      <c r="W58" s="3">
        <f t="shared" si="0"/>
        <v>57</v>
      </c>
    </row>
    <row r="59" spans="1:23" x14ac:dyDescent="0.25">
      <c r="A59">
        <v>58</v>
      </c>
      <c r="B59">
        <v>58</v>
      </c>
      <c r="C59">
        <v>0</v>
      </c>
      <c r="D59" t="s">
        <v>797</v>
      </c>
      <c r="S59" s="3">
        <f t="shared" si="1"/>
        <v>0</v>
      </c>
      <c r="T59" s="3">
        <f>IF(A59&gt;0,IFERROR(VLOOKUP(C59,AthleteTable[],1,FALSE),0),0)</f>
        <v>0</v>
      </c>
      <c r="U59" s="3">
        <f t="shared" si="3"/>
        <v>0</v>
      </c>
      <c r="V59" s="11">
        <f>IF(A59&gt;0,IF(T59&lt;&gt;0,IF(OR(codex519[[#This Row],[1]]&gt;W58,W58="1"),(V58+1+codex519[[#This Row],[T]]),V58+codex519[[#This Row],[T]]),V58+codex519[[#This Row],[T]]),0)</f>
        <v>0</v>
      </c>
      <c r="W59" s="3">
        <f t="shared" si="0"/>
        <v>58</v>
      </c>
    </row>
    <row r="60" spans="1:23" x14ac:dyDescent="0.25">
      <c r="A60">
        <v>59</v>
      </c>
      <c r="B60">
        <v>59</v>
      </c>
      <c r="C60">
        <v>0</v>
      </c>
      <c r="D60" t="s">
        <v>797</v>
      </c>
      <c r="S60" s="3">
        <f t="shared" si="1"/>
        <v>0</v>
      </c>
      <c r="T60" s="3">
        <f>IF(A60&gt;0,IFERROR(VLOOKUP(C60,AthleteTable[],1,FALSE),0),0)</f>
        <v>0</v>
      </c>
      <c r="U60" s="3">
        <f t="shared" si="3"/>
        <v>0</v>
      </c>
      <c r="V60" s="11">
        <f>IF(A60&gt;0,IF(T60&lt;&gt;0,IF(OR(codex519[[#This Row],[1]]&gt;W59,W59="1"),(V59+1+codex519[[#This Row],[T]]),V59+codex519[[#This Row],[T]]),V59+codex519[[#This Row],[T]]),0)</f>
        <v>0</v>
      </c>
      <c r="W60" s="3">
        <f t="shared" si="0"/>
        <v>59</v>
      </c>
    </row>
    <row r="61" spans="1:23" x14ac:dyDescent="0.25">
      <c r="A61">
        <v>60</v>
      </c>
      <c r="B61">
        <v>60</v>
      </c>
      <c r="C61">
        <v>0</v>
      </c>
      <c r="D61" t="s">
        <v>797</v>
      </c>
      <c r="S61" s="3">
        <f t="shared" si="1"/>
        <v>0</v>
      </c>
      <c r="T61" s="3">
        <f>IF(A61&gt;0,IFERROR(VLOOKUP(C61,AthleteTable[],1,FALSE),0),0)</f>
        <v>0</v>
      </c>
      <c r="U61" s="3">
        <f t="shared" si="3"/>
        <v>0</v>
      </c>
      <c r="V61" s="11">
        <f>IF(A61&gt;0,IF(T61&lt;&gt;0,IF(OR(codex519[[#This Row],[1]]&gt;W60,W60="1"),(V60+1+codex519[[#This Row],[T]]),V60+codex519[[#This Row],[T]]),V60+codex519[[#This Row],[T]]),0)</f>
        <v>0</v>
      </c>
      <c r="W61" s="3">
        <f t="shared" si="0"/>
        <v>60</v>
      </c>
    </row>
    <row r="62" spans="1:23" x14ac:dyDescent="0.25">
      <c r="A62">
        <v>61</v>
      </c>
      <c r="B62">
        <v>61</v>
      </c>
      <c r="C62">
        <v>0</v>
      </c>
      <c r="D62" t="s">
        <v>797</v>
      </c>
      <c r="S62" s="3">
        <f t="shared" si="1"/>
        <v>0</v>
      </c>
      <c r="T62" s="3">
        <f>IF(A62&gt;0,IFERROR(VLOOKUP(C62,AthleteTable[],1,FALSE),0),0)</f>
        <v>0</v>
      </c>
      <c r="U62" s="3">
        <f t="shared" si="3"/>
        <v>0</v>
      </c>
      <c r="V62" s="11">
        <f>IF(A62&gt;0,IF(T62&lt;&gt;0,IF(OR(codex519[[#This Row],[1]]&gt;W61,W61="1"),(V61+1+codex519[[#This Row],[T]]),V61+codex519[[#This Row],[T]]),V61+codex519[[#This Row],[T]]),0)</f>
        <v>0</v>
      </c>
      <c r="W62" s="3">
        <f t="shared" si="0"/>
        <v>61</v>
      </c>
    </row>
    <row r="63" spans="1:23" x14ac:dyDescent="0.25">
      <c r="A63">
        <v>62</v>
      </c>
      <c r="B63">
        <v>62</v>
      </c>
      <c r="C63">
        <v>0</v>
      </c>
      <c r="D63" t="s">
        <v>797</v>
      </c>
      <c r="S63" s="3">
        <f t="shared" si="1"/>
        <v>0</v>
      </c>
      <c r="T63" s="3">
        <f>IF(A63&gt;0,IFERROR(VLOOKUP(C63,AthleteTable[],1,FALSE),0),0)</f>
        <v>0</v>
      </c>
      <c r="U63" s="3">
        <f t="shared" si="3"/>
        <v>0</v>
      </c>
      <c r="V63" s="11">
        <f>IF(A63&gt;0,IF(T63&lt;&gt;0,IF(OR(codex519[[#This Row],[1]]&gt;W62,W62="1"),(V62+1+codex519[[#This Row],[T]]),V62+codex519[[#This Row],[T]]),V62+codex519[[#This Row],[T]]),0)</f>
        <v>0</v>
      </c>
      <c r="W63" s="3">
        <f t="shared" si="0"/>
        <v>62</v>
      </c>
    </row>
    <row r="64" spans="1:23" x14ac:dyDescent="0.25">
      <c r="A64">
        <v>63</v>
      </c>
      <c r="B64">
        <v>63</v>
      </c>
      <c r="C64">
        <v>0</v>
      </c>
      <c r="D64" t="s">
        <v>797</v>
      </c>
      <c r="S64" s="3">
        <f t="shared" si="1"/>
        <v>0</v>
      </c>
      <c r="T64" s="3">
        <f>IF(A64&gt;0,IFERROR(VLOOKUP(C64,AthleteTable[],1,FALSE),0),0)</f>
        <v>0</v>
      </c>
      <c r="U64" s="3">
        <f t="shared" si="3"/>
        <v>0</v>
      </c>
      <c r="V64" s="11">
        <f>IF(A64&gt;0,IF(T64&lt;&gt;0,IF(OR(codex519[[#This Row],[1]]&gt;W63,W63="1"),(V63+1+codex519[[#This Row],[T]]),V63+codex519[[#This Row],[T]]),V63+codex519[[#This Row],[T]]),0)</f>
        <v>0</v>
      </c>
      <c r="W64" s="3">
        <f t="shared" si="0"/>
        <v>63</v>
      </c>
    </row>
    <row r="65" spans="1:23" x14ac:dyDescent="0.25">
      <c r="A65">
        <v>64</v>
      </c>
      <c r="B65">
        <v>64</v>
      </c>
      <c r="C65">
        <v>0</v>
      </c>
      <c r="D65" t="s">
        <v>797</v>
      </c>
      <c r="S65" s="3">
        <f t="shared" si="1"/>
        <v>0</v>
      </c>
      <c r="T65" s="3">
        <f>IF(A65&gt;0,IFERROR(VLOOKUP(C65,AthleteTable[],1,FALSE),0),0)</f>
        <v>0</v>
      </c>
      <c r="U65" s="3">
        <f t="shared" si="3"/>
        <v>0</v>
      </c>
      <c r="V65" s="11">
        <f>IF(A65&gt;0,IF(T65&lt;&gt;0,IF(OR(codex519[[#This Row],[1]]&gt;W64,W64="1"),(V64+1+codex519[[#This Row],[T]]),V64+codex519[[#This Row],[T]]),V64+codex519[[#This Row],[T]]),0)</f>
        <v>0</v>
      </c>
      <c r="W65" s="3">
        <f t="shared" si="0"/>
        <v>64</v>
      </c>
    </row>
    <row r="66" spans="1:23" x14ac:dyDescent="0.25">
      <c r="A66">
        <v>65</v>
      </c>
      <c r="B66">
        <v>65</v>
      </c>
      <c r="C66">
        <v>0</v>
      </c>
      <c r="D66" t="s">
        <v>797</v>
      </c>
      <c r="S66" s="3">
        <f t="shared" si="1"/>
        <v>0</v>
      </c>
      <c r="T66" s="3">
        <f>IF(A66&gt;0,IFERROR(VLOOKUP(C66,AthleteTable[],1,FALSE),0),0)</f>
        <v>0</v>
      </c>
      <c r="U66" s="3">
        <f t="shared" si="3"/>
        <v>0</v>
      </c>
      <c r="V66" s="11">
        <f>IF(A66&gt;0,IF(T66&lt;&gt;0,IF(OR(codex519[[#This Row],[1]]&gt;W65,W65="1"),(V65+1+codex519[[#This Row],[T]]),V65+codex519[[#This Row],[T]]),V65+codex519[[#This Row],[T]]),0)</f>
        <v>0</v>
      </c>
      <c r="W66" s="3">
        <f t="shared" ref="W66:W90" si="4">IF(A66&gt;0,A66,0)</f>
        <v>65</v>
      </c>
    </row>
    <row r="67" spans="1:23" x14ac:dyDescent="0.25">
      <c r="A67">
        <v>66</v>
      </c>
      <c r="B67">
        <v>66</v>
      </c>
      <c r="C67">
        <v>0</v>
      </c>
      <c r="D67" t="s">
        <v>797</v>
      </c>
      <c r="S67" s="3">
        <f t="shared" ref="S67:S130" si="5">C67</f>
        <v>0</v>
      </c>
      <c r="T67" s="3">
        <f>IF(A67&gt;0,IFERROR(VLOOKUP(C67,AthleteTable[],1,FALSE),0),0)</f>
        <v>0</v>
      </c>
      <c r="U67" s="3">
        <f t="shared" si="3"/>
        <v>0</v>
      </c>
      <c r="V67" s="11">
        <f>IF(A67&gt;0,IF(T67&lt;&gt;0,IF(OR(codex519[[#This Row],[1]]&gt;W66,W66="1"),(V66+1+codex519[[#This Row],[T]]),V66+codex519[[#This Row],[T]]),V66+codex519[[#This Row],[T]]),0)</f>
        <v>0</v>
      </c>
      <c r="W67" s="3">
        <f t="shared" si="4"/>
        <v>66</v>
      </c>
    </row>
    <row r="68" spans="1:23" x14ac:dyDescent="0.25">
      <c r="A68">
        <v>67</v>
      </c>
      <c r="B68">
        <v>67</v>
      </c>
      <c r="C68">
        <v>0</v>
      </c>
      <c r="D68" t="s">
        <v>797</v>
      </c>
      <c r="S68" s="3">
        <f t="shared" si="5"/>
        <v>0</v>
      </c>
      <c r="T68" s="3">
        <f>IF(A68&gt;0,IFERROR(VLOOKUP(C68,AthleteTable[],1,FALSE),0),0)</f>
        <v>0</v>
      </c>
      <c r="U68" s="3">
        <f t="shared" si="3"/>
        <v>0</v>
      </c>
      <c r="V68" s="11">
        <f>IF(A68&gt;0,IF(T68&lt;&gt;0,IF(OR(codex519[[#This Row],[1]]&gt;W67,W67="1"),(V67+1+codex519[[#This Row],[T]]),V67+codex519[[#This Row],[T]]),V67+codex519[[#This Row],[T]]),0)</f>
        <v>0</v>
      </c>
      <c r="W68" s="3">
        <f t="shared" si="4"/>
        <v>67</v>
      </c>
    </row>
    <row r="69" spans="1:23" x14ac:dyDescent="0.25">
      <c r="A69">
        <v>68</v>
      </c>
      <c r="B69">
        <v>68</v>
      </c>
      <c r="C69">
        <v>0</v>
      </c>
      <c r="D69" t="s">
        <v>797</v>
      </c>
      <c r="S69" s="3">
        <f t="shared" si="5"/>
        <v>0</v>
      </c>
      <c r="T69" s="3">
        <f>IF(A69&gt;0,IFERROR(VLOOKUP(C69,AthleteTable[],1,FALSE),0),0)</f>
        <v>0</v>
      </c>
      <c r="U69" s="3">
        <f t="shared" si="3"/>
        <v>0</v>
      </c>
      <c r="V69" s="11">
        <f>IF(A69&gt;0,IF(T69&lt;&gt;0,IF(OR(codex519[[#This Row],[1]]&gt;W68,W68="1"),(V68+1+codex519[[#This Row],[T]]),V68+codex519[[#This Row],[T]]),V68+codex519[[#This Row],[T]]),0)</f>
        <v>0</v>
      </c>
      <c r="W69" s="3">
        <f t="shared" si="4"/>
        <v>68</v>
      </c>
    </row>
    <row r="70" spans="1:23" x14ac:dyDescent="0.25">
      <c r="A70">
        <v>69</v>
      </c>
      <c r="B70">
        <v>69</v>
      </c>
      <c r="C70">
        <v>0</v>
      </c>
      <c r="D70" t="s">
        <v>797</v>
      </c>
      <c r="S70" s="3">
        <f t="shared" si="5"/>
        <v>0</v>
      </c>
      <c r="T70" s="3">
        <f>IF(A70&gt;0,IFERROR(VLOOKUP(C70,AthleteTable[],1,FALSE),0),0)</f>
        <v>0</v>
      </c>
      <c r="U70" s="3">
        <f t="shared" ref="U70:U133" si="6">IFERROR(IF(W70&gt;0,IF(W69=W68,IF(T69&gt;0,IF(T68&gt;0,1,0),0),0),0),0)</f>
        <v>0</v>
      </c>
      <c r="V70" s="11">
        <f>IF(A70&gt;0,IF(T70&lt;&gt;0,IF(OR(codex519[[#This Row],[1]]&gt;W69,W69="1"),(V69+1+codex519[[#This Row],[T]]),V69+codex519[[#This Row],[T]]),V69+codex519[[#This Row],[T]]),0)</f>
        <v>0</v>
      </c>
      <c r="W70" s="3">
        <f t="shared" si="4"/>
        <v>69</v>
      </c>
    </row>
    <row r="71" spans="1:23" x14ac:dyDescent="0.25">
      <c r="A71">
        <v>70</v>
      </c>
      <c r="B71">
        <v>70</v>
      </c>
      <c r="C71">
        <v>0</v>
      </c>
      <c r="D71" t="s">
        <v>797</v>
      </c>
      <c r="S71" s="3">
        <f t="shared" si="5"/>
        <v>0</v>
      </c>
      <c r="T71" s="3">
        <f>IF(A71&gt;0,IFERROR(VLOOKUP(C71,AthleteTable[],1,FALSE),0),0)</f>
        <v>0</v>
      </c>
      <c r="U71" s="3">
        <f t="shared" si="6"/>
        <v>0</v>
      </c>
      <c r="V71" s="11">
        <f>IF(A71&gt;0,IF(T71&lt;&gt;0,IF(OR(codex519[[#This Row],[1]]&gt;W70,W70="1"),(V70+1+codex519[[#This Row],[T]]),V70+codex519[[#This Row],[T]]),V70+codex519[[#This Row],[T]]),0)</f>
        <v>0</v>
      </c>
      <c r="W71" s="3">
        <f t="shared" si="4"/>
        <v>70</v>
      </c>
    </row>
    <row r="72" spans="1:23" x14ac:dyDescent="0.25">
      <c r="A72">
        <v>71</v>
      </c>
      <c r="B72">
        <v>71</v>
      </c>
      <c r="C72">
        <v>0</v>
      </c>
      <c r="D72" t="s">
        <v>797</v>
      </c>
      <c r="S72" s="3">
        <f t="shared" si="5"/>
        <v>0</v>
      </c>
      <c r="T72" s="3">
        <f>IF(A72&gt;0,IFERROR(VLOOKUP(C72,AthleteTable[],1,FALSE),0),0)</f>
        <v>0</v>
      </c>
      <c r="U72" s="3">
        <f t="shared" si="6"/>
        <v>0</v>
      </c>
      <c r="V72" s="11">
        <f>IF(A72&gt;0,IF(T72&lt;&gt;0,IF(OR(codex519[[#This Row],[1]]&gt;W71,W71="1"),(V71+1+codex519[[#This Row],[T]]),V71+codex519[[#This Row],[T]]),V71+codex519[[#This Row],[T]]),0)</f>
        <v>0</v>
      </c>
      <c r="W72" s="3">
        <f t="shared" si="4"/>
        <v>71</v>
      </c>
    </row>
    <row r="73" spans="1:23" x14ac:dyDescent="0.25">
      <c r="A73">
        <v>72</v>
      </c>
      <c r="B73">
        <v>72</v>
      </c>
      <c r="C73">
        <v>0</v>
      </c>
      <c r="D73" t="s">
        <v>797</v>
      </c>
      <c r="S73" s="3">
        <f t="shared" si="5"/>
        <v>0</v>
      </c>
      <c r="T73" s="3">
        <f>IF(A73&gt;0,IFERROR(VLOOKUP(C73,AthleteTable[],1,FALSE),0),0)</f>
        <v>0</v>
      </c>
      <c r="U73" s="3">
        <f t="shared" si="6"/>
        <v>0</v>
      </c>
      <c r="V73" s="11">
        <f>IF(A73&gt;0,IF(T73&lt;&gt;0,IF(OR(codex519[[#This Row],[1]]&gt;W72,W72="1"),(V72+1+codex519[[#This Row],[T]]),V72+codex519[[#This Row],[T]]),V72+codex519[[#This Row],[T]]),0)</f>
        <v>0</v>
      </c>
      <c r="W73" s="3">
        <f t="shared" si="4"/>
        <v>72</v>
      </c>
    </row>
    <row r="74" spans="1:23" x14ac:dyDescent="0.25">
      <c r="A74">
        <v>73</v>
      </c>
      <c r="B74">
        <v>73</v>
      </c>
      <c r="C74">
        <v>0</v>
      </c>
      <c r="D74" t="s">
        <v>797</v>
      </c>
      <c r="S74" s="3">
        <f t="shared" si="5"/>
        <v>0</v>
      </c>
      <c r="T74" s="3">
        <f>IF(A74&gt;0,IFERROR(VLOOKUP(C74,AthleteTable[],1,FALSE),0),0)</f>
        <v>0</v>
      </c>
      <c r="U74" s="3">
        <f t="shared" si="6"/>
        <v>0</v>
      </c>
      <c r="V74" s="11">
        <f>IF(A74&gt;0,IF(T74&lt;&gt;0,IF(OR(codex519[[#This Row],[1]]&gt;W73,W73="1"),(V73+1+codex519[[#This Row],[T]]),V73+codex519[[#This Row],[T]]),V73+codex519[[#This Row],[T]]),0)</f>
        <v>0</v>
      </c>
      <c r="W74" s="3">
        <f t="shared" si="4"/>
        <v>73</v>
      </c>
    </row>
    <row r="75" spans="1:23" x14ac:dyDescent="0.25">
      <c r="A75">
        <v>74</v>
      </c>
      <c r="B75">
        <v>74</v>
      </c>
      <c r="C75">
        <v>0</v>
      </c>
      <c r="D75" t="s">
        <v>797</v>
      </c>
      <c r="S75" s="3">
        <f t="shared" si="5"/>
        <v>0</v>
      </c>
      <c r="T75" s="3">
        <f>IF(A75&gt;0,IFERROR(VLOOKUP(C75,AthleteTable[],1,FALSE),0),0)</f>
        <v>0</v>
      </c>
      <c r="U75" s="3">
        <f t="shared" si="6"/>
        <v>0</v>
      </c>
      <c r="V75" s="11">
        <f>IF(A75&gt;0,IF(T75&lt;&gt;0,IF(OR(codex519[[#This Row],[1]]&gt;W74,W74="1"),(V74+1+codex519[[#This Row],[T]]),V74+codex519[[#This Row],[T]]),V74+codex519[[#This Row],[T]]),0)</f>
        <v>0</v>
      </c>
      <c r="W75" s="3">
        <f t="shared" si="4"/>
        <v>74</v>
      </c>
    </row>
    <row r="76" spans="1:23" x14ac:dyDescent="0.25">
      <c r="A76">
        <v>75</v>
      </c>
      <c r="B76">
        <v>75</v>
      </c>
      <c r="C76">
        <v>0</v>
      </c>
      <c r="D76" t="s">
        <v>797</v>
      </c>
      <c r="S76" s="3">
        <f t="shared" si="5"/>
        <v>0</v>
      </c>
      <c r="T76" s="3">
        <f>IF(A76&gt;0,IFERROR(VLOOKUP(C76,AthleteTable[],1,FALSE),0),0)</f>
        <v>0</v>
      </c>
      <c r="U76" s="3">
        <f t="shared" si="6"/>
        <v>0</v>
      </c>
      <c r="V76" s="11">
        <f>IF(A76&gt;0,IF(T76&lt;&gt;0,IF(OR(codex519[[#This Row],[1]]&gt;W75,W75="1"),(V75+1+codex519[[#This Row],[T]]),V75+codex519[[#This Row],[T]]),V75+codex519[[#This Row],[T]]),0)</f>
        <v>0</v>
      </c>
      <c r="W76" s="3">
        <f t="shared" si="4"/>
        <v>75</v>
      </c>
    </row>
    <row r="77" spans="1:23" x14ac:dyDescent="0.25">
      <c r="A77">
        <v>76</v>
      </c>
      <c r="B77">
        <v>76</v>
      </c>
      <c r="C77">
        <v>0</v>
      </c>
      <c r="D77" t="s">
        <v>797</v>
      </c>
      <c r="S77" s="3">
        <f t="shared" si="5"/>
        <v>0</v>
      </c>
      <c r="T77" s="3">
        <f>IF(A77&gt;0,IFERROR(VLOOKUP(C77,AthleteTable[],1,FALSE),0),0)</f>
        <v>0</v>
      </c>
      <c r="U77" s="3">
        <f t="shared" si="6"/>
        <v>0</v>
      </c>
      <c r="V77" s="11">
        <f>IF(A77&gt;0,IF(T77&lt;&gt;0,IF(OR(codex519[[#This Row],[1]]&gt;W76,W76="1"),(V76+1+codex519[[#This Row],[T]]),V76+codex519[[#This Row],[T]]),V76+codex519[[#This Row],[T]]),0)</f>
        <v>0</v>
      </c>
      <c r="W77" s="3">
        <f t="shared" si="4"/>
        <v>76</v>
      </c>
    </row>
    <row r="78" spans="1:23" x14ac:dyDescent="0.25">
      <c r="A78">
        <v>77</v>
      </c>
      <c r="B78">
        <v>77</v>
      </c>
      <c r="C78">
        <v>0</v>
      </c>
      <c r="D78" t="s">
        <v>797</v>
      </c>
      <c r="S78" s="3">
        <f t="shared" si="5"/>
        <v>0</v>
      </c>
      <c r="T78" s="3">
        <f>IF(A78&gt;0,IFERROR(VLOOKUP(C78,AthleteTable[],1,FALSE),0),0)</f>
        <v>0</v>
      </c>
      <c r="U78" s="3">
        <f t="shared" si="6"/>
        <v>0</v>
      </c>
      <c r="V78" s="11">
        <f>IF(A78&gt;0,IF(T78&lt;&gt;0,IF(OR(codex519[[#This Row],[1]]&gt;W77,W77="1"),(V77+1+codex519[[#This Row],[T]]),V77+codex519[[#This Row],[T]]),V77+codex519[[#This Row],[T]]),0)</f>
        <v>0</v>
      </c>
      <c r="W78" s="3">
        <f t="shared" si="4"/>
        <v>77</v>
      </c>
    </row>
    <row r="79" spans="1:23" x14ac:dyDescent="0.25">
      <c r="A79">
        <v>78</v>
      </c>
      <c r="B79">
        <v>78</v>
      </c>
      <c r="C79">
        <v>0</v>
      </c>
      <c r="D79" t="s">
        <v>797</v>
      </c>
      <c r="S79" s="3">
        <f t="shared" si="5"/>
        <v>0</v>
      </c>
      <c r="T79" s="3">
        <f>IF(A79&gt;0,IFERROR(VLOOKUP(C79,AthleteTable[],1,FALSE),0),0)</f>
        <v>0</v>
      </c>
      <c r="U79" s="3">
        <f t="shared" si="6"/>
        <v>0</v>
      </c>
      <c r="V79" s="11">
        <f>IF(A79&gt;0,IF(T79&lt;&gt;0,IF(OR(codex519[[#This Row],[1]]&gt;W78,W78="1"),(V78+1+codex519[[#This Row],[T]]),V78+codex519[[#This Row],[T]]),V78+codex519[[#This Row],[T]]),0)</f>
        <v>0</v>
      </c>
      <c r="W79" s="3">
        <f t="shared" si="4"/>
        <v>78</v>
      </c>
    </row>
    <row r="80" spans="1:23" x14ac:dyDescent="0.25">
      <c r="A80">
        <v>79</v>
      </c>
      <c r="B80">
        <v>79</v>
      </c>
      <c r="C80">
        <v>0</v>
      </c>
      <c r="D80" t="s">
        <v>797</v>
      </c>
      <c r="S80" s="3">
        <f t="shared" si="5"/>
        <v>0</v>
      </c>
      <c r="T80" s="3">
        <f>IF(A80&gt;0,IFERROR(VLOOKUP(C80,AthleteTable[],1,FALSE),0),0)</f>
        <v>0</v>
      </c>
      <c r="U80" s="3">
        <f t="shared" si="6"/>
        <v>0</v>
      </c>
      <c r="V80" s="11">
        <f>IF(A80&gt;0,IF(T80&lt;&gt;0,IF(OR(codex519[[#This Row],[1]]&gt;W79,W79="1"),(V79+1+codex519[[#This Row],[T]]),V79+codex519[[#This Row],[T]]),V79+codex519[[#This Row],[T]]),0)</f>
        <v>0</v>
      </c>
      <c r="W80" s="3">
        <f t="shared" si="4"/>
        <v>79</v>
      </c>
    </row>
    <row r="81" spans="1:23" x14ac:dyDescent="0.25">
      <c r="A81">
        <v>80</v>
      </c>
      <c r="B81">
        <v>80</v>
      </c>
      <c r="C81">
        <v>0</v>
      </c>
      <c r="D81" t="s">
        <v>797</v>
      </c>
      <c r="S81" s="3">
        <f t="shared" si="5"/>
        <v>0</v>
      </c>
      <c r="T81" s="3">
        <f>IF(A81&gt;0,IFERROR(VLOOKUP(C81,AthleteTable[],1,FALSE),0),0)</f>
        <v>0</v>
      </c>
      <c r="U81" s="3">
        <f t="shared" si="6"/>
        <v>0</v>
      </c>
      <c r="V81" s="11">
        <f>IF(A81&gt;0,IF(T81&lt;&gt;0,IF(OR(codex519[[#This Row],[1]]&gt;W80,W80="1"),(V80+1+codex519[[#This Row],[T]]),V80+codex519[[#This Row],[T]]),V80+codex519[[#This Row],[T]]),0)</f>
        <v>0</v>
      </c>
      <c r="W81" s="3">
        <f t="shared" si="4"/>
        <v>80</v>
      </c>
    </row>
    <row r="82" spans="1:23" x14ac:dyDescent="0.25">
      <c r="A82">
        <v>81</v>
      </c>
      <c r="B82">
        <v>81</v>
      </c>
      <c r="C82">
        <v>0</v>
      </c>
      <c r="D82" t="s">
        <v>797</v>
      </c>
      <c r="S82" s="3">
        <f t="shared" si="5"/>
        <v>0</v>
      </c>
      <c r="T82" s="3">
        <f>IF(A82&gt;0,IFERROR(VLOOKUP(C82,AthleteTable[],1,FALSE),0),0)</f>
        <v>0</v>
      </c>
      <c r="U82" s="3">
        <f t="shared" si="6"/>
        <v>0</v>
      </c>
      <c r="V82" s="11">
        <f>IF(A82&gt;0,IF(T82&lt;&gt;0,IF(OR(codex519[[#This Row],[1]]&gt;W81,W81="1"),(V81+1+codex519[[#This Row],[T]]),V81+codex519[[#This Row],[T]]),V81+codex519[[#This Row],[T]]),0)</f>
        <v>0</v>
      </c>
      <c r="W82" s="3">
        <f t="shared" si="4"/>
        <v>81</v>
      </c>
    </row>
    <row r="83" spans="1:23" x14ac:dyDescent="0.25">
      <c r="A83">
        <v>82</v>
      </c>
      <c r="B83">
        <v>82</v>
      </c>
      <c r="C83">
        <v>0</v>
      </c>
      <c r="D83" t="s">
        <v>797</v>
      </c>
      <c r="S83" s="3">
        <f t="shared" si="5"/>
        <v>0</v>
      </c>
      <c r="T83" s="3">
        <f>IF(A83&gt;0,IFERROR(VLOOKUP(C83,AthleteTable[],1,FALSE),0),0)</f>
        <v>0</v>
      </c>
      <c r="U83" s="3">
        <f t="shared" si="6"/>
        <v>0</v>
      </c>
      <c r="V83" s="11">
        <f>IF(A83&gt;0,IF(T83&lt;&gt;0,IF(OR(codex519[[#This Row],[1]]&gt;W82,W82="1"),(V82+1+codex519[[#This Row],[T]]),V82+codex519[[#This Row],[T]]),V82+codex519[[#This Row],[T]]),0)</f>
        <v>0</v>
      </c>
      <c r="W83" s="3">
        <f t="shared" si="4"/>
        <v>82</v>
      </c>
    </row>
    <row r="84" spans="1:23" x14ac:dyDescent="0.25">
      <c r="A84">
        <v>83</v>
      </c>
      <c r="B84">
        <v>83</v>
      </c>
      <c r="C84">
        <v>0</v>
      </c>
      <c r="D84" t="s">
        <v>797</v>
      </c>
      <c r="S84" s="3">
        <f t="shared" si="5"/>
        <v>0</v>
      </c>
      <c r="T84" s="3">
        <f>IF(A84&gt;0,IFERROR(VLOOKUP(C84,AthleteTable[],1,FALSE),0),0)</f>
        <v>0</v>
      </c>
      <c r="U84" s="3">
        <f t="shared" si="6"/>
        <v>0</v>
      </c>
      <c r="V84" s="11">
        <f>IF(A84&gt;0,IF(T84&lt;&gt;0,IF(OR(codex519[[#This Row],[1]]&gt;W83,W83="1"),(V83+1+codex519[[#This Row],[T]]),V83+codex519[[#This Row],[T]]),V83+codex519[[#This Row],[T]]),0)</f>
        <v>0</v>
      </c>
      <c r="W84" s="3">
        <f t="shared" si="4"/>
        <v>83</v>
      </c>
    </row>
    <row r="85" spans="1:23" x14ac:dyDescent="0.25">
      <c r="A85">
        <v>84</v>
      </c>
      <c r="B85">
        <v>84</v>
      </c>
      <c r="C85">
        <v>0</v>
      </c>
      <c r="D85" t="s">
        <v>797</v>
      </c>
      <c r="S85" s="3">
        <f t="shared" si="5"/>
        <v>0</v>
      </c>
      <c r="T85" s="3">
        <f>IF(A85&gt;0,IFERROR(VLOOKUP(C85,AthleteTable[],1,FALSE),0),0)</f>
        <v>0</v>
      </c>
      <c r="U85" s="3">
        <f t="shared" si="6"/>
        <v>0</v>
      </c>
      <c r="V85" s="11">
        <f>IF(A85&gt;0,IF(T85&lt;&gt;0,IF(OR(codex519[[#This Row],[1]]&gt;W84,W84="1"),(V84+1+codex519[[#This Row],[T]]),V84+codex519[[#This Row],[T]]),V84+codex519[[#This Row],[T]]),0)</f>
        <v>0</v>
      </c>
      <c r="W85" s="3">
        <f t="shared" si="4"/>
        <v>84</v>
      </c>
    </row>
    <row r="86" spans="1:23" x14ac:dyDescent="0.25">
      <c r="A86">
        <v>85</v>
      </c>
      <c r="B86">
        <v>85</v>
      </c>
      <c r="C86">
        <v>0</v>
      </c>
      <c r="D86" t="s">
        <v>797</v>
      </c>
      <c r="S86" s="3">
        <f t="shared" si="5"/>
        <v>0</v>
      </c>
      <c r="T86" s="3">
        <f>IF(A86&gt;0,IFERROR(VLOOKUP(C86,AthleteTable[],1,FALSE),0),0)</f>
        <v>0</v>
      </c>
      <c r="U86" s="3">
        <f t="shared" si="6"/>
        <v>0</v>
      </c>
      <c r="V86" s="11">
        <f>IF(A86&gt;0,IF(T86&lt;&gt;0,IF(OR(codex519[[#This Row],[1]]&gt;W85,W85="1"),(V85+1+codex519[[#This Row],[T]]),V85+codex519[[#This Row],[T]]),V85+codex519[[#This Row],[T]]),0)</f>
        <v>0</v>
      </c>
      <c r="W86" s="3">
        <f t="shared" si="4"/>
        <v>85</v>
      </c>
    </row>
    <row r="87" spans="1:23" x14ac:dyDescent="0.25">
      <c r="A87">
        <v>86</v>
      </c>
      <c r="B87">
        <v>86</v>
      </c>
      <c r="C87">
        <v>0</v>
      </c>
      <c r="D87" t="s">
        <v>797</v>
      </c>
      <c r="S87" s="3">
        <f t="shared" si="5"/>
        <v>0</v>
      </c>
      <c r="T87" s="3">
        <f>IF(A87&gt;0,IFERROR(VLOOKUP(C87,AthleteTable[],1,FALSE),0),0)</f>
        <v>0</v>
      </c>
      <c r="U87" s="3">
        <f t="shared" si="6"/>
        <v>0</v>
      </c>
      <c r="V87" s="11">
        <f>IF(A87&gt;0,IF(T87&lt;&gt;0,IF(OR(codex519[[#This Row],[1]]&gt;W86,W86="1"),(V86+1+codex519[[#This Row],[T]]),V86+codex519[[#This Row],[T]]),V86+codex519[[#This Row],[T]]),0)</f>
        <v>0</v>
      </c>
      <c r="W87" s="3">
        <f t="shared" si="4"/>
        <v>86</v>
      </c>
    </row>
    <row r="88" spans="1:23" x14ac:dyDescent="0.25">
      <c r="A88">
        <v>87</v>
      </c>
      <c r="B88">
        <v>87</v>
      </c>
      <c r="C88">
        <v>0</v>
      </c>
      <c r="D88" t="s">
        <v>797</v>
      </c>
      <c r="S88" s="3">
        <f t="shared" si="5"/>
        <v>0</v>
      </c>
      <c r="T88" s="3">
        <f>IF(A88&gt;0,IFERROR(VLOOKUP(C88,AthleteTable[],1,FALSE),0),0)</f>
        <v>0</v>
      </c>
      <c r="U88" s="3">
        <f t="shared" si="6"/>
        <v>0</v>
      </c>
      <c r="V88" s="11">
        <f>IF(A88&gt;0,IF(T88&lt;&gt;0,IF(OR(codex519[[#This Row],[1]]&gt;W87,W87="1"),(V87+1+codex519[[#This Row],[T]]),V87+codex519[[#This Row],[T]]),V87+codex519[[#This Row],[T]]),0)</f>
        <v>0</v>
      </c>
      <c r="W88" s="3">
        <f t="shared" si="4"/>
        <v>87</v>
      </c>
    </row>
    <row r="89" spans="1:23" x14ac:dyDescent="0.25">
      <c r="A89">
        <v>88</v>
      </c>
      <c r="B89">
        <v>88</v>
      </c>
      <c r="C89">
        <v>0</v>
      </c>
      <c r="D89" t="s">
        <v>797</v>
      </c>
      <c r="S89" s="3">
        <f t="shared" si="5"/>
        <v>0</v>
      </c>
      <c r="T89" s="3">
        <f>IF(A89&gt;0,IFERROR(VLOOKUP(C89,AthleteTable[],1,FALSE),0),0)</f>
        <v>0</v>
      </c>
      <c r="U89" s="3">
        <f t="shared" si="6"/>
        <v>0</v>
      </c>
      <c r="V89" s="11">
        <f>IF(A89&gt;0,IF(T89&lt;&gt;0,IF(OR(codex519[[#This Row],[1]]&gt;W88,W88="1"),(V88+1+codex519[[#This Row],[T]]),V88+codex519[[#This Row],[T]]),V88+codex519[[#This Row],[T]]),0)</f>
        <v>0</v>
      </c>
      <c r="W89" s="3">
        <f t="shared" si="4"/>
        <v>88</v>
      </c>
    </row>
    <row r="90" spans="1:23" x14ac:dyDescent="0.25">
      <c r="A90">
        <v>89</v>
      </c>
      <c r="B90">
        <v>89</v>
      </c>
      <c r="C90">
        <v>0</v>
      </c>
      <c r="D90" t="s">
        <v>797</v>
      </c>
      <c r="S90" s="3">
        <f t="shared" si="5"/>
        <v>0</v>
      </c>
      <c r="T90" s="3">
        <f>IF(A90&gt;0,IFERROR(VLOOKUP(C90,AthleteTable[],1,FALSE),0),0)</f>
        <v>0</v>
      </c>
      <c r="U90" s="3">
        <f t="shared" si="6"/>
        <v>0</v>
      </c>
      <c r="V90" s="11">
        <f>IF(A90&gt;0,IF(T90&lt;&gt;0,IF(OR(codex519[[#This Row],[1]]&gt;W89,W89="1"),(V89+1+codex519[[#This Row],[T]]),V89+codex519[[#This Row],[T]]),V89+codex519[[#This Row],[T]]),0)</f>
        <v>0</v>
      </c>
      <c r="W90" s="3">
        <f t="shared" si="4"/>
        <v>89</v>
      </c>
    </row>
    <row r="91" spans="1:23" x14ac:dyDescent="0.25">
      <c r="A91">
        <v>90</v>
      </c>
      <c r="B91">
        <v>90</v>
      </c>
      <c r="C91">
        <v>0</v>
      </c>
      <c r="D91" t="s">
        <v>797</v>
      </c>
      <c r="S91" s="3">
        <f t="shared" si="5"/>
        <v>0</v>
      </c>
      <c r="T91" s="3">
        <f>IF(A91&gt;0,IFERROR(VLOOKUP(C91,AthleteTable[],1,FALSE),0),0)</f>
        <v>0</v>
      </c>
      <c r="U91" s="3">
        <f t="shared" si="6"/>
        <v>0</v>
      </c>
      <c r="V91" s="11">
        <f>IF(A91&gt;0,IF(T91&lt;&gt;0,IF(OR(codex519[[#This Row],[1]]&gt;W90,W90="1"),(V90+1+codex519[[#This Row],[T]]),V90+codex519[[#This Row],[T]]),V90+codex519[[#This Row],[T]]),0)</f>
        <v>0</v>
      </c>
      <c r="W91" s="3" t="e">
        <f>IF(#REF!&gt;0,#REF!,0)</f>
        <v>#REF!</v>
      </c>
    </row>
    <row r="92" spans="1:23" x14ac:dyDescent="0.25">
      <c r="A92">
        <v>91</v>
      </c>
      <c r="B92">
        <v>91</v>
      </c>
      <c r="C92">
        <v>0</v>
      </c>
      <c r="D92" t="s">
        <v>797</v>
      </c>
      <c r="S92" s="3">
        <f t="shared" si="5"/>
        <v>0</v>
      </c>
      <c r="T92" s="3">
        <f>IF(A92&gt;0,IFERROR(VLOOKUP(C92,AthleteTable[],1,FALSE),0),0)</f>
        <v>0</v>
      </c>
      <c r="U92" s="3">
        <f t="shared" si="6"/>
        <v>0</v>
      </c>
      <c r="V92" s="11">
        <f>IF(A92&gt;0,IF(T92&lt;&gt;0,IF(OR(codex519[[#This Row],[1]]&gt;W91,W91="1"),(V91+1+codex519[[#This Row],[T]]),V91+codex519[[#This Row],[T]]),V91+codex519[[#This Row],[T]]),0)</f>
        <v>0</v>
      </c>
      <c r="W92" s="3" t="e">
        <f>IF(#REF!&gt;0,#REF!,0)</f>
        <v>#REF!</v>
      </c>
    </row>
    <row r="93" spans="1:23" x14ac:dyDescent="0.25">
      <c r="A93">
        <v>92</v>
      </c>
      <c r="B93">
        <v>92</v>
      </c>
      <c r="C93">
        <v>0</v>
      </c>
      <c r="D93" t="s">
        <v>797</v>
      </c>
      <c r="S93" s="3">
        <f t="shared" si="5"/>
        <v>0</v>
      </c>
      <c r="T93" s="3">
        <f>IF(A93&gt;0,IFERROR(VLOOKUP(C93,AthleteTable[],1,FALSE),0),0)</f>
        <v>0</v>
      </c>
      <c r="U93" s="3">
        <f t="shared" si="6"/>
        <v>0</v>
      </c>
      <c r="V93" s="11">
        <f>IF(A93&gt;0,IF(T93&lt;&gt;0,IF(OR(codex519[[#This Row],[1]]&gt;W92,W92="1"),(V92+1+codex519[[#This Row],[T]]),V92+codex519[[#This Row],[T]]),V92+codex519[[#This Row],[T]]),0)</f>
        <v>0</v>
      </c>
      <c r="W93" s="3" t="e">
        <f>IF(#REF!&gt;0,#REF!,0)</f>
        <v>#REF!</v>
      </c>
    </row>
    <row r="94" spans="1:23" x14ac:dyDescent="0.25">
      <c r="A94">
        <v>93</v>
      </c>
      <c r="B94">
        <v>93</v>
      </c>
      <c r="C94">
        <v>0</v>
      </c>
      <c r="D94" t="s">
        <v>797</v>
      </c>
      <c r="S94" s="3">
        <f t="shared" si="5"/>
        <v>0</v>
      </c>
      <c r="T94" s="3">
        <f>IF(A94&gt;0,IFERROR(VLOOKUP(C94,AthleteTable[],1,FALSE),0),0)</f>
        <v>0</v>
      </c>
      <c r="U94" s="3">
        <f t="shared" si="6"/>
        <v>0</v>
      </c>
      <c r="V94" s="11">
        <f>IF(A94&gt;0,IF(T94&lt;&gt;0,IF(OR(codex519[[#This Row],[1]]&gt;W93,W93="1"),(V93+1+codex519[[#This Row],[T]]),V93+codex519[[#This Row],[T]]),V93+codex519[[#This Row],[T]]),0)</f>
        <v>0</v>
      </c>
      <c r="W94" s="3" t="e">
        <f>IF(#REF!&gt;0,#REF!,0)</f>
        <v>#REF!</v>
      </c>
    </row>
    <row r="95" spans="1:23" x14ac:dyDescent="0.25">
      <c r="A95">
        <v>94</v>
      </c>
      <c r="B95">
        <v>94</v>
      </c>
      <c r="C95">
        <v>0</v>
      </c>
      <c r="D95" t="s">
        <v>797</v>
      </c>
      <c r="S95" s="3">
        <f t="shared" si="5"/>
        <v>0</v>
      </c>
      <c r="T95" s="3">
        <f>IF(A95&gt;0,IFERROR(VLOOKUP(C95,AthleteTable[],1,FALSE),0),0)</f>
        <v>0</v>
      </c>
      <c r="U95" s="3">
        <f t="shared" si="6"/>
        <v>0</v>
      </c>
      <c r="V95" s="11">
        <f>IF(A95&gt;0,IF(T95&lt;&gt;0,IF(OR(codex519[[#This Row],[1]]&gt;W94,W94="1"),(V94+1+codex519[[#This Row],[T]]),V94+codex519[[#This Row],[T]]),V94+codex519[[#This Row],[T]]),0)</f>
        <v>0</v>
      </c>
      <c r="W95" s="3" t="e">
        <f>IF(#REF!&gt;0,#REF!,0)</f>
        <v>#REF!</v>
      </c>
    </row>
    <row r="96" spans="1:23" x14ac:dyDescent="0.25">
      <c r="A96">
        <v>95</v>
      </c>
      <c r="B96">
        <v>95</v>
      </c>
      <c r="C96">
        <v>0</v>
      </c>
      <c r="D96" t="s">
        <v>797</v>
      </c>
      <c r="S96" s="3">
        <f t="shared" si="5"/>
        <v>0</v>
      </c>
      <c r="T96" s="3">
        <f>IF(A96&gt;0,IFERROR(VLOOKUP(C96,AthleteTable[],1,FALSE),0),0)</f>
        <v>0</v>
      </c>
      <c r="U96" s="3">
        <f t="shared" si="6"/>
        <v>0</v>
      </c>
      <c r="V96" s="11">
        <f>IF(A96&gt;0,IF(T96&lt;&gt;0,IF(OR(codex519[[#This Row],[1]]&gt;W95,W95="1"),(V95+1+codex519[[#This Row],[T]]),V95+codex519[[#This Row],[T]]),V95+codex519[[#This Row],[T]]),0)</f>
        <v>0</v>
      </c>
      <c r="W96" s="3" t="e">
        <f>IF(#REF!&gt;0,#REF!,0)</f>
        <v>#REF!</v>
      </c>
    </row>
    <row r="97" spans="1:23" x14ac:dyDescent="0.25">
      <c r="A97">
        <v>96</v>
      </c>
      <c r="B97">
        <v>96</v>
      </c>
      <c r="C97">
        <v>0</v>
      </c>
      <c r="D97" t="s">
        <v>797</v>
      </c>
      <c r="S97" s="3">
        <f t="shared" si="5"/>
        <v>0</v>
      </c>
      <c r="T97" s="3">
        <f>IF(A97&gt;0,IFERROR(VLOOKUP(C97,AthleteTable[],1,FALSE),0),0)</f>
        <v>0</v>
      </c>
      <c r="U97" s="3">
        <f t="shared" si="6"/>
        <v>0</v>
      </c>
      <c r="V97" s="11">
        <f>IF(A97&gt;0,IF(T97&lt;&gt;0,IF(OR(codex519[[#This Row],[1]]&gt;W96,W96="1"),(V96+1+codex519[[#This Row],[T]]),V96+codex519[[#This Row],[T]]),V96+codex519[[#This Row],[T]]),0)</f>
        <v>0</v>
      </c>
      <c r="W97" s="3" t="e">
        <f>IF(#REF!&gt;0,#REF!,0)</f>
        <v>#REF!</v>
      </c>
    </row>
    <row r="98" spans="1:23" x14ac:dyDescent="0.25">
      <c r="A98">
        <v>97</v>
      </c>
      <c r="B98">
        <v>97</v>
      </c>
      <c r="C98">
        <v>0</v>
      </c>
      <c r="D98" t="s">
        <v>797</v>
      </c>
      <c r="S98" s="3">
        <f t="shared" si="5"/>
        <v>0</v>
      </c>
      <c r="T98" s="3">
        <f>IF(A98&gt;0,IFERROR(VLOOKUP(C98,AthleteTable[],1,FALSE),0),0)</f>
        <v>0</v>
      </c>
      <c r="U98" s="3">
        <f t="shared" si="6"/>
        <v>0</v>
      </c>
      <c r="V98" s="11">
        <f>IF(A98&gt;0,IF(T98&lt;&gt;0,IF(OR(codex519[[#This Row],[1]]&gt;W97,W97="1"),(V97+1+codex519[[#This Row],[T]]),V97+codex519[[#This Row],[T]]),V97+codex519[[#This Row],[T]]),0)</f>
        <v>0</v>
      </c>
      <c r="W98" s="3" t="e">
        <f>IF(#REF!&gt;0,#REF!,0)</f>
        <v>#REF!</v>
      </c>
    </row>
    <row r="99" spans="1:23" x14ac:dyDescent="0.25">
      <c r="A99">
        <v>98</v>
      </c>
      <c r="B99">
        <v>98</v>
      </c>
      <c r="C99">
        <v>0</v>
      </c>
      <c r="D99" t="s">
        <v>797</v>
      </c>
      <c r="S99" s="3">
        <f t="shared" si="5"/>
        <v>0</v>
      </c>
      <c r="T99" s="3">
        <f>IF(A99&gt;0,IFERROR(VLOOKUP(C99,AthleteTable[],1,FALSE),0),0)</f>
        <v>0</v>
      </c>
      <c r="U99" s="3">
        <f t="shared" si="6"/>
        <v>0</v>
      </c>
      <c r="V99" s="11">
        <f>IF(A99&gt;0,IF(T99&lt;&gt;0,IF(OR(codex519[[#This Row],[1]]&gt;W98,W98="1"),(V98+1+codex519[[#This Row],[T]]),V98+codex519[[#This Row],[T]]),V98+codex519[[#This Row],[T]]),0)</f>
        <v>0</v>
      </c>
      <c r="W99" s="3" t="e">
        <f>IF(#REF!&gt;0,#REF!,0)</f>
        <v>#REF!</v>
      </c>
    </row>
    <row r="100" spans="1:23" x14ac:dyDescent="0.25">
      <c r="A100">
        <v>99</v>
      </c>
      <c r="B100">
        <v>99</v>
      </c>
      <c r="C100">
        <v>0</v>
      </c>
      <c r="D100" t="s">
        <v>797</v>
      </c>
      <c r="S100" s="3">
        <f t="shared" si="5"/>
        <v>0</v>
      </c>
      <c r="T100" s="3">
        <f>IF(A100&gt;0,IFERROR(VLOOKUP(C100,AthleteTable[],1,FALSE),0),0)</f>
        <v>0</v>
      </c>
      <c r="U100" s="3">
        <f t="shared" si="6"/>
        <v>0</v>
      </c>
      <c r="V100" s="11">
        <f>IF(A100&gt;0,IF(T100&lt;&gt;0,IF(OR(codex519[[#This Row],[1]]&gt;W99,W99="1"),(V99+1+codex519[[#This Row],[T]]),V99+codex519[[#This Row],[T]]),V99+codex519[[#This Row],[T]]),0)</f>
        <v>0</v>
      </c>
      <c r="W100" s="3" t="e">
        <f>IF(#REF!&gt;0,#REF!,0)</f>
        <v>#REF!</v>
      </c>
    </row>
    <row r="101" spans="1:23" x14ac:dyDescent="0.25">
      <c r="A101">
        <v>100</v>
      </c>
      <c r="B101">
        <v>100</v>
      </c>
      <c r="C101">
        <v>0</v>
      </c>
      <c r="D101" t="s">
        <v>797</v>
      </c>
      <c r="S101" s="3">
        <f t="shared" si="5"/>
        <v>0</v>
      </c>
      <c r="T101" s="3">
        <f>IF(A101&gt;0,IFERROR(VLOOKUP(C101,AthleteTable[],1,FALSE),0),0)</f>
        <v>0</v>
      </c>
      <c r="U101" s="3">
        <f t="shared" si="6"/>
        <v>0</v>
      </c>
      <c r="V101" s="11">
        <f>IF(A101&gt;0,IF(T101&lt;&gt;0,IF(OR(codex519[[#This Row],[1]]&gt;W100,W100="1"),(V100+1+codex519[[#This Row],[T]]),V100+codex519[[#This Row],[T]]),V100+codex519[[#This Row],[T]]),0)</f>
        <v>0</v>
      </c>
      <c r="W101" s="3" t="e">
        <f>IF(#REF!&gt;0,#REF!,0)</f>
        <v>#REF!</v>
      </c>
    </row>
    <row r="102" spans="1:23" x14ac:dyDescent="0.25">
      <c r="A102">
        <v>101</v>
      </c>
      <c r="B102">
        <v>101</v>
      </c>
      <c r="C102">
        <v>0</v>
      </c>
      <c r="D102" t="s">
        <v>797</v>
      </c>
      <c r="S102" s="3">
        <f t="shared" si="5"/>
        <v>0</v>
      </c>
      <c r="T102" s="3">
        <f>IF(A102&gt;0,IFERROR(VLOOKUP(C102,AthleteTable[],1,FALSE),0),0)</f>
        <v>0</v>
      </c>
      <c r="U102" s="3">
        <f t="shared" si="6"/>
        <v>0</v>
      </c>
      <c r="V102" s="11">
        <f>IF(A102&gt;0,IF(T102&lt;&gt;0,IF(OR(codex519[[#This Row],[1]]&gt;W101,W101="1"),(V101+1+codex519[[#This Row],[T]]),V101+codex519[[#This Row],[T]]),V101+codex519[[#This Row],[T]]),0)</f>
        <v>0</v>
      </c>
      <c r="W102" s="3" t="e">
        <f>IF(#REF!&gt;0,#REF!,0)</f>
        <v>#REF!</v>
      </c>
    </row>
    <row r="103" spans="1:23" x14ac:dyDescent="0.25">
      <c r="A103">
        <v>102</v>
      </c>
      <c r="B103">
        <v>102</v>
      </c>
      <c r="C103">
        <v>0</v>
      </c>
      <c r="D103" t="s">
        <v>797</v>
      </c>
      <c r="S103" s="3">
        <f t="shared" si="5"/>
        <v>0</v>
      </c>
      <c r="T103" s="3">
        <f>IF(A103&gt;0,IFERROR(VLOOKUP(C103,AthleteTable[],1,FALSE),0),0)</f>
        <v>0</v>
      </c>
      <c r="U103" s="3">
        <f t="shared" si="6"/>
        <v>0</v>
      </c>
      <c r="V103" s="11">
        <f>IF(A103&gt;0,IF(T103&lt;&gt;0,IF(OR(codex519[[#This Row],[1]]&gt;W102,W102="1"),(V102+1+codex519[[#This Row],[T]]),V102+codex519[[#This Row],[T]]),V102+codex519[[#This Row],[T]]),0)</f>
        <v>0</v>
      </c>
      <c r="W103" s="3" t="e">
        <f>IF(#REF!&gt;0,#REF!,0)</f>
        <v>#REF!</v>
      </c>
    </row>
    <row r="104" spans="1:23" x14ac:dyDescent="0.25">
      <c r="A104">
        <v>103</v>
      </c>
      <c r="B104">
        <v>103</v>
      </c>
      <c r="C104">
        <v>0</v>
      </c>
      <c r="D104" t="s">
        <v>797</v>
      </c>
      <c r="S104" s="3">
        <f t="shared" si="5"/>
        <v>0</v>
      </c>
      <c r="T104" s="3">
        <f>IF(A104&gt;0,IFERROR(VLOOKUP(C104,AthleteTable[],1,FALSE),0),0)</f>
        <v>0</v>
      </c>
      <c r="U104" s="3">
        <f t="shared" si="6"/>
        <v>0</v>
      </c>
      <c r="V104" s="11">
        <f>IF(A104&gt;0,IF(T104&lt;&gt;0,IF(OR(codex519[[#This Row],[1]]&gt;W103,W103="1"),(V103+1+codex519[[#This Row],[T]]),V103+codex519[[#This Row],[T]]),V103+codex519[[#This Row],[T]]),0)</f>
        <v>0</v>
      </c>
      <c r="W104" s="3" t="e">
        <f>IF(#REF!&gt;0,#REF!,0)</f>
        <v>#REF!</v>
      </c>
    </row>
    <row r="105" spans="1:23" x14ac:dyDescent="0.25">
      <c r="A105">
        <v>104</v>
      </c>
      <c r="B105">
        <v>104</v>
      </c>
      <c r="C105">
        <v>0</v>
      </c>
      <c r="D105" t="s">
        <v>797</v>
      </c>
      <c r="S105" s="3">
        <f t="shared" si="5"/>
        <v>0</v>
      </c>
      <c r="T105" s="3">
        <f>IF(A105&gt;0,IFERROR(VLOOKUP(C105,AthleteTable[],1,FALSE),0),0)</f>
        <v>0</v>
      </c>
      <c r="U105" s="3">
        <f t="shared" si="6"/>
        <v>0</v>
      </c>
      <c r="V105" s="11">
        <f>IF(A105&gt;0,IF(T105&lt;&gt;0,IF(OR(codex519[[#This Row],[1]]&gt;W104,W104="1"),(V104+1+codex519[[#This Row],[T]]),V104+codex519[[#This Row],[T]]),V104+codex519[[#This Row],[T]]),0)</f>
        <v>0</v>
      </c>
      <c r="W105" s="3" t="e">
        <f>IF(#REF!&gt;0,#REF!,0)</f>
        <v>#REF!</v>
      </c>
    </row>
    <row r="106" spans="1:23" x14ac:dyDescent="0.25">
      <c r="A106">
        <v>105</v>
      </c>
      <c r="B106">
        <v>105</v>
      </c>
      <c r="C106">
        <v>0</v>
      </c>
      <c r="D106" t="s">
        <v>797</v>
      </c>
      <c r="S106" s="3">
        <f t="shared" si="5"/>
        <v>0</v>
      </c>
      <c r="T106" s="3">
        <f>IF(A106&gt;0,IFERROR(VLOOKUP(C106,AthleteTable[],1,FALSE),0),0)</f>
        <v>0</v>
      </c>
      <c r="U106" s="3">
        <f t="shared" si="6"/>
        <v>0</v>
      </c>
      <c r="V106" s="11">
        <f>IF(A106&gt;0,IF(T106&lt;&gt;0,IF(OR(codex519[[#This Row],[1]]&gt;W105,W105="1"),(V105+1+codex519[[#This Row],[T]]),V105+codex519[[#This Row],[T]]),V105+codex519[[#This Row],[T]]),0)</f>
        <v>0</v>
      </c>
      <c r="W106" s="3" t="e">
        <f>IF(#REF!&gt;0,#REF!,0)</f>
        <v>#REF!</v>
      </c>
    </row>
    <row r="107" spans="1:23" x14ac:dyDescent="0.25">
      <c r="A107">
        <v>106</v>
      </c>
      <c r="B107">
        <v>106</v>
      </c>
      <c r="C107">
        <v>0</v>
      </c>
      <c r="D107" t="s">
        <v>797</v>
      </c>
      <c r="S107" s="3">
        <f t="shared" si="5"/>
        <v>0</v>
      </c>
      <c r="T107" s="3">
        <f>IF(A107&gt;0,IFERROR(VLOOKUP(C107,AthleteTable[],1,FALSE),0),0)</f>
        <v>0</v>
      </c>
      <c r="U107" s="3">
        <f t="shared" si="6"/>
        <v>0</v>
      </c>
      <c r="V107" s="11">
        <f>IF(A107&gt;0,IF(T107&lt;&gt;0,IF(OR(codex519[[#This Row],[1]]&gt;W106,W106="1"),(V106+1+codex519[[#This Row],[T]]),V106+codex519[[#This Row],[T]]),V106+codex519[[#This Row],[T]]),0)</f>
        <v>0</v>
      </c>
      <c r="W107" s="3" t="e">
        <f>IF(#REF!&gt;0,#REF!,0)</f>
        <v>#REF!</v>
      </c>
    </row>
    <row r="108" spans="1:23" x14ac:dyDescent="0.25">
      <c r="A108">
        <v>107</v>
      </c>
      <c r="B108">
        <v>107</v>
      </c>
      <c r="C108">
        <v>0</v>
      </c>
      <c r="D108" t="s">
        <v>797</v>
      </c>
      <c r="S108" s="3">
        <f t="shared" si="5"/>
        <v>0</v>
      </c>
      <c r="T108" s="3">
        <f>IF(A108&gt;0,IFERROR(VLOOKUP(C108,AthleteTable[],1,FALSE),0),0)</f>
        <v>0</v>
      </c>
      <c r="U108" s="3">
        <f t="shared" si="6"/>
        <v>0</v>
      </c>
      <c r="V108" s="11">
        <f>IF(A108&gt;0,IF(T108&lt;&gt;0,IF(OR(codex519[[#This Row],[1]]&gt;W107,W107="1"),(V107+1+codex519[[#This Row],[T]]),V107+codex519[[#This Row],[T]]),V107+codex519[[#This Row],[T]]),0)</f>
        <v>0</v>
      </c>
      <c r="W108" s="3" t="e">
        <f>IF(#REF!&gt;0,#REF!,0)</f>
        <v>#REF!</v>
      </c>
    </row>
    <row r="109" spans="1:23" x14ac:dyDescent="0.25">
      <c r="A109">
        <v>108</v>
      </c>
      <c r="B109">
        <v>108</v>
      </c>
      <c r="C109">
        <v>0</v>
      </c>
      <c r="D109" t="s">
        <v>797</v>
      </c>
      <c r="S109" s="3">
        <f t="shared" si="5"/>
        <v>0</v>
      </c>
      <c r="T109" s="3">
        <f>IF(A109&gt;0,IFERROR(VLOOKUP(C109,AthleteTable[],1,FALSE),0),0)</f>
        <v>0</v>
      </c>
      <c r="U109" s="3">
        <f t="shared" si="6"/>
        <v>0</v>
      </c>
      <c r="V109" s="11">
        <f>IF(A109&gt;0,IF(T109&lt;&gt;0,IF(OR(codex519[[#This Row],[1]]&gt;W108,W108="1"),(V108+1+codex519[[#This Row],[T]]),V108+codex519[[#This Row],[T]]),V108+codex519[[#This Row],[T]]),0)</f>
        <v>0</v>
      </c>
      <c r="W109" s="3" t="e">
        <f>IF(#REF!&gt;0,#REF!,0)</f>
        <v>#REF!</v>
      </c>
    </row>
    <row r="110" spans="1:23" x14ac:dyDescent="0.25">
      <c r="A110">
        <v>109</v>
      </c>
      <c r="B110">
        <v>109</v>
      </c>
      <c r="C110">
        <v>0</v>
      </c>
      <c r="D110" t="s">
        <v>797</v>
      </c>
      <c r="S110" s="3">
        <f t="shared" si="5"/>
        <v>0</v>
      </c>
      <c r="T110" s="3">
        <f>IF(A110&gt;0,IFERROR(VLOOKUP(C110,AthleteTable[],1,FALSE),0),0)</f>
        <v>0</v>
      </c>
      <c r="U110" s="3">
        <f t="shared" si="6"/>
        <v>0</v>
      </c>
      <c r="V110" s="11">
        <f>IF(A110&gt;0,IF(T110&lt;&gt;0,IF(OR(codex519[[#This Row],[1]]&gt;W109,W109="1"),(V109+1+codex519[[#This Row],[T]]),V109+codex519[[#This Row],[T]]),V109+codex519[[#This Row],[T]]),0)</f>
        <v>0</v>
      </c>
      <c r="W110" s="3" t="e">
        <f>IF(#REF!&gt;0,#REF!,0)</f>
        <v>#REF!</v>
      </c>
    </row>
    <row r="111" spans="1:23" x14ac:dyDescent="0.25">
      <c r="A111">
        <v>110</v>
      </c>
      <c r="B111">
        <v>110</v>
      </c>
      <c r="C111">
        <v>0</v>
      </c>
      <c r="D111" t="s">
        <v>797</v>
      </c>
      <c r="S111" s="3">
        <f t="shared" si="5"/>
        <v>0</v>
      </c>
      <c r="T111" s="3">
        <f>IF(A111&gt;0,IFERROR(VLOOKUP(C111,AthleteTable[],1,FALSE),0),0)</f>
        <v>0</v>
      </c>
      <c r="U111" s="3">
        <f t="shared" si="6"/>
        <v>0</v>
      </c>
      <c r="V111" s="11">
        <f>IF(A111&gt;0,IF(T111&lt;&gt;0,IF(OR(codex519[[#This Row],[1]]&gt;W110,W110="1"),(V110+1+codex519[[#This Row],[T]]),V110+codex519[[#This Row],[T]]),V110+codex519[[#This Row],[T]]),0)</f>
        <v>0</v>
      </c>
      <c r="W111" s="3" t="e">
        <f>IF(#REF!&gt;0,#REF!,0)</f>
        <v>#REF!</v>
      </c>
    </row>
    <row r="112" spans="1:23" x14ac:dyDescent="0.25">
      <c r="A112">
        <v>111</v>
      </c>
      <c r="B112">
        <v>111</v>
      </c>
      <c r="C112">
        <v>0</v>
      </c>
      <c r="D112" t="s">
        <v>797</v>
      </c>
      <c r="S112" s="3">
        <f t="shared" si="5"/>
        <v>0</v>
      </c>
      <c r="T112" s="3">
        <f>IF(A112&gt;0,IFERROR(VLOOKUP(C112,AthleteTable[],1,FALSE),0),0)</f>
        <v>0</v>
      </c>
      <c r="U112" s="3">
        <f t="shared" si="6"/>
        <v>0</v>
      </c>
      <c r="V112" s="11">
        <f>IF(A112&gt;0,IF(T112&lt;&gt;0,IF(OR(codex519[[#This Row],[1]]&gt;W111,W111="1"),(V111+1+codex519[[#This Row],[T]]),V111+codex519[[#This Row],[T]]),V111+codex519[[#This Row],[T]]),0)</f>
        <v>0</v>
      </c>
      <c r="W112" s="3" t="e">
        <f>IF(#REF!&gt;0,#REF!,0)</f>
        <v>#REF!</v>
      </c>
    </row>
    <row r="113" spans="1:23" x14ac:dyDescent="0.25">
      <c r="A113">
        <v>112</v>
      </c>
      <c r="B113">
        <v>112</v>
      </c>
      <c r="C113">
        <v>0</v>
      </c>
      <c r="D113" t="s">
        <v>797</v>
      </c>
      <c r="S113" s="3">
        <f t="shared" si="5"/>
        <v>0</v>
      </c>
      <c r="T113" s="3">
        <f>IF(A113&gt;0,IFERROR(VLOOKUP(C113,AthleteTable[],1,FALSE),0),0)</f>
        <v>0</v>
      </c>
      <c r="U113" s="3">
        <f t="shared" si="6"/>
        <v>0</v>
      </c>
      <c r="V113" s="11">
        <f>IF(A113&gt;0,IF(T113&lt;&gt;0,IF(OR(codex519[[#This Row],[1]]&gt;W112,W112="1"),(V112+1+codex519[[#This Row],[T]]),V112+codex519[[#This Row],[T]]),V112+codex519[[#This Row],[T]]),0)</f>
        <v>0</v>
      </c>
      <c r="W113" s="3" t="e">
        <f>IF(#REF!&gt;0,#REF!,0)</f>
        <v>#REF!</v>
      </c>
    </row>
    <row r="114" spans="1:23" x14ac:dyDescent="0.25">
      <c r="A114">
        <v>113</v>
      </c>
      <c r="B114">
        <v>113</v>
      </c>
      <c r="C114">
        <v>0</v>
      </c>
      <c r="D114" t="s">
        <v>797</v>
      </c>
      <c r="S114" s="3">
        <f t="shared" si="5"/>
        <v>0</v>
      </c>
      <c r="T114" s="3">
        <f>IF(A114&gt;0,IFERROR(VLOOKUP(C114,AthleteTable[],1,FALSE),0),0)</f>
        <v>0</v>
      </c>
      <c r="U114" s="3">
        <f t="shared" si="6"/>
        <v>0</v>
      </c>
      <c r="V114" s="11">
        <f>IF(A114&gt;0,IF(T114&lt;&gt;0,IF(OR(codex519[[#This Row],[1]]&gt;W113,W113="1"),(V113+1+codex519[[#This Row],[T]]),V113+codex519[[#This Row],[T]]),V113+codex519[[#This Row],[T]]),0)</f>
        <v>0</v>
      </c>
      <c r="W114" s="3" t="e">
        <f>IF(#REF!&gt;0,#REF!,0)</f>
        <v>#REF!</v>
      </c>
    </row>
    <row r="115" spans="1:23" x14ac:dyDescent="0.25">
      <c r="A115">
        <v>114</v>
      </c>
      <c r="B115">
        <v>114</v>
      </c>
      <c r="C115">
        <v>0</v>
      </c>
      <c r="D115" t="s">
        <v>797</v>
      </c>
      <c r="S115" s="3">
        <f t="shared" si="5"/>
        <v>0</v>
      </c>
      <c r="T115" s="3">
        <f>IF(A115&gt;0,IFERROR(VLOOKUP(C115,AthleteTable[],1,FALSE),0),0)</f>
        <v>0</v>
      </c>
      <c r="U115" s="3">
        <f t="shared" si="6"/>
        <v>0</v>
      </c>
      <c r="V115" s="11">
        <f>IF(A115&gt;0,IF(T115&lt;&gt;0,IF(OR(codex519[[#This Row],[1]]&gt;W114,W114="1"),(V114+1+codex519[[#This Row],[T]]),V114+codex519[[#This Row],[T]]),V114+codex519[[#This Row],[T]]),0)</f>
        <v>0</v>
      </c>
      <c r="W115" s="3" t="e">
        <f>IF(#REF!&gt;0,#REF!,0)</f>
        <v>#REF!</v>
      </c>
    </row>
    <row r="116" spans="1:23" x14ac:dyDescent="0.25">
      <c r="A116">
        <v>115</v>
      </c>
      <c r="B116">
        <v>115</v>
      </c>
      <c r="C116">
        <v>0</v>
      </c>
      <c r="D116" t="s">
        <v>797</v>
      </c>
      <c r="S116" s="3">
        <f t="shared" si="5"/>
        <v>0</v>
      </c>
      <c r="T116" s="3">
        <f>IF(A116&gt;0,IFERROR(VLOOKUP(C116,AthleteTable[],1,FALSE),0),0)</f>
        <v>0</v>
      </c>
      <c r="U116" s="3">
        <f t="shared" si="6"/>
        <v>0</v>
      </c>
      <c r="V116" s="11">
        <f>IF(A116&gt;0,IF(T116&lt;&gt;0,IF(OR(codex519[[#This Row],[1]]&gt;W115,W115="1"),(V115+1+codex519[[#This Row],[T]]),V115+codex519[[#This Row],[T]]),V115+codex519[[#This Row],[T]]),0)</f>
        <v>0</v>
      </c>
      <c r="W116" s="3" t="e">
        <f>IF(#REF!&gt;0,#REF!,0)</f>
        <v>#REF!</v>
      </c>
    </row>
    <row r="117" spans="1:23" x14ac:dyDescent="0.25">
      <c r="A117">
        <v>116</v>
      </c>
      <c r="B117">
        <v>116</v>
      </c>
      <c r="C117">
        <v>0</v>
      </c>
      <c r="D117" t="s">
        <v>797</v>
      </c>
      <c r="S117" s="3">
        <f t="shared" si="5"/>
        <v>0</v>
      </c>
      <c r="T117" s="3">
        <f>IF(A117&gt;0,IFERROR(VLOOKUP(C117,AthleteTable[],1,FALSE),0),0)</f>
        <v>0</v>
      </c>
      <c r="U117" s="3">
        <f t="shared" si="6"/>
        <v>0</v>
      </c>
      <c r="V117" s="11">
        <f>IF(A117&gt;0,IF(T117&lt;&gt;0,IF(OR(codex519[[#This Row],[1]]&gt;W116,W116="1"),(V116+1+codex519[[#This Row],[T]]),V116+codex519[[#This Row],[T]]),V116+codex519[[#This Row],[T]]),0)</f>
        <v>0</v>
      </c>
      <c r="W117" s="3" t="e">
        <f>IF(#REF!&gt;0,#REF!,0)</f>
        <v>#REF!</v>
      </c>
    </row>
    <row r="118" spans="1:23" x14ac:dyDescent="0.25">
      <c r="A118">
        <v>117</v>
      </c>
      <c r="B118">
        <v>117</v>
      </c>
      <c r="C118">
        <v>0</v>
      </c>
      <c r="D118" t="s">
        <v>797</v>
      </c>
      <c r="S118" s="3">
        <f t="shared" si="5"/>
        <v>0</v>
      </c>
      <c r="T118" s="3">
        <f>IF(A118&gt;0,IFERROR(VLOOKUP(C118,AthleteTable[],1,FALSE),0),0)</f>
        <v>0</v>
      </c>
      <c r="U118" s="3">
        <f t="shared" si="6"/>
        <v>0</v>
      </c>
      <c r="V118" s="11">
        <f>IF(A118&gt;0,IF(T118&lt;&gt;0,IF(OR(codex519[[#This Row],[1]]&gt;W117,W117="1"),(V117+1+codex519[[#This Row],[T]]),V117+codex519[[#This Row],[T]]),V117+codex519[[#This Row],[T]]),0)</f>
        <v>0</v>
      </c>
      <c r="W118" s="3" t="e">
        <f>IF(#REF!&gt;0,#REF!,0)</f>
        <v>#REF!</v>
      </c>
    </row>
    <row r="119" spans="1:23" x14ac:dyDescent="0.25">
      <c r="A119">
        <v>118</v>
      </c>
      <c r="B119">
        <v>118</v>
      </c>
      <c r="C119">
        <v>0</v>
      </c>
      <c r="D119" t="s">
        <v>797</v>
      </c>
      <c r="S119" s="3">
        <f t="shared" si="5"/>
        <v>0</v>
      </c>
      <c r="T119" s="3">
        <f>IF(A119&gt;0,IFERROR(VLOOKUP(C119,AthleteTable[],1,FALSE),0),0)</f>
        <v>0</v>
      </c>
      <c r="U119" s="3">
        <f t="shared" si="6"/>
        <v>0</v>
      </c>
      <c r="V119" s="11">
        <f>IF(A119&gt;0,IF(T119&lt;&gt;0,IF(OR(codex519[[#This Row],[1]]&gt;W118,W118="1"),(V118+1+codex519[[#This Row],[T]]),V118+codex519[[#This Row],[T]]),V118+codex519[[#This Row],[T]]),0)</f>
        <v>0</v>
      </c>
      <c r="W119" s="3" t="e">
        <f>IF(#REF!&gt;0,#REF!,0)</f>
        <v>#REF!</v>
      </c>
    </row>
    <row r="120" spans="1:23" x14ac:dyDescent="0.25">
      <c r="A120">
        <v>119</v>
      </c>
      <c r="B120">
        <v>119</v>
      </c>
      <c r="C120">
        <v>0</v>
      </c>
      <c r="D120" t="s">
        <v>797</v>
      </c>
      <c r="S120" s="3">
        <f t="shared" si="5"/>
        <v>0</v>
      </c>
      <c r="T120" s="3">
        <f>IF(A120&gt;0,IFERROR(VLOOKUP(C120,AthleteTable[],1,FALSE),0),0)</f>
        <v>0</v>
      </c>
      <c r="U120" s="3">
        <f t="shared" si="6"/>
        <v>0</v>
      </c>
      <c r="V120" s="11">
        <f>IF(A120&gt;0,IF(T120&lt;&gt;0,IF(OR(codex519[[#This Row],[1]]&gt;W119,W119="1"),(V119+1+codex519[[#This Row],[T]]),V119+codex519[[#This Row],[T]]),V119+codex519[[#This Row],[T]]),0)</f>
        <v>0</v>
      </c>
      <c r="W120" s="3" t="e">
        <f>IF(#REF!&gt;0,#REF!,0)</f>
        <v>#REF!</v>
      </c>
    </row>
    <row r="121" spans="1:23" x14ac:dyDescent="0.25">
      <c r="A121">
        <v>120</v>
      </c>
      <c r="B121">
        <v>120</v>
      </c>
      <c r="C121">
        <v>0</v>
      </c>
      <c r="D121" t="s">
        <v>797</v>
      </c>
      <c r="S121" s="3">
        <f t="shared" si="5"/>
        <v>0</v>
      </c>
      <c r="T121" s="3">
        <f>IF(A121&gt;0,IFERROR(VLOOKUP(C121,AthleteTable[],1,FALSE),0),0)</f>
        <v>0</v>
      </c>
      <c r="U121" s="3">
        <f t="shared" si="6"/>
        <v>0</v>
      </c>
      <c r="V121" s="11">
        <f>IF(A121&gt;0,IF(T121&lt;&gt;0,IF(OR(codex519[[#This Row],[1]]&gt;W120,W120="1"),(V120+1+codex519[[#This Row],[T]]),V120+codex519[[#This Row],[T]]),V120+codex519[[#This Row],[T]]),0)</f>
        <v>0</v>
      </c>
      <c r="W121" s="3" t="e">
        <f>IF(#REF!&gt;0,#REF!,0)</f>
        <v>#REF!</v>
      </c>
    </row>
    <row r="122" spans="1:23" x14ac:dyDescent="0.25">
      <c r="A122">
        <v>121</v>
      </c>
      <c r="B122">
        <v>121</v>
      </c>
      <c r="C122">
        <v>0</v>
      </c>
      <c r="D122" t="s">
        <v>797</v>
      </c>
      <c r="S122" s="3">
        <f t="shared" si="5"/>
        <v>0</v>
      </c>
      <c r="T122" s="3">
        <f>IF(A122&gt;0,IFERROR(VLOOKUP(C122,AthleteTable[],1,FALSE),0),0)</f>
        <v>0</v>
      </c>
      <c r="U122" s="3">
        <f t="shared" si="6"/>
        <v>0</v>
      </c>
      <c r="V122" s="11">
        <f>IF(A122&gt;0,IF(T122&lt;&gt;0,IF(OR(codex519[[#This Row],[1]]&gt;W121,W121="1"),(V121+1+codex519[[#This Row],[T]]),V121+codex519[[#This Row],[T]]),V121+codex519[[#This Row],[T]]),0)</f>
        <v>0</v>
      </c>
      <c r="W122" s="3" t="e">
        <f>IF(#REF!&gt;0,#REF!,0)</f>
        <v>#REF!</v>
      </c>
    </row>
    <row r="123" spans="1:23" x14ac:dyDescent="0.25">
      <c r="A123">
        <v>122</v>
      </c>
      <c r="B123">
        <v>122</v>
      </c>
      <c r="C123">
        <v>0</v>
      </c>
      <c r="D123" t="s">
        <v>797</v>
      </c>
      <c r="S123" s="3">
        <f t="shared" si="5"/>
        <v>0</v>
      </c>
      <c r="T123" s="3">
        <f>IF(A123&gt;0,IFERROR(VLOOKUP(C123,AthleteTable[],1,FALSE),0),0)</f>
        <v>0</v>
      </c>
      <c r="U123" s="3">
        <f t="shared" si="6"/>
        <v>0</v>
      </c>
      <c r="V123" s="11">
        <f>IF(A123&gt;0,IF(T123&lt;&gt;0,IF(OR(codex519[[#This Row],[1]]&gt;W122,W122="1"),(V122+1+codex519[[#This Row],[T]]),V122+codex519[[#This Row],[T]]),V122+codex519[[#This Row],[T]]),0)</f>
        <v>0</v>
      </c>
      <c r="W123" s="3" t="e">
        <f>IF(#REF!&gt;0,#REF!,0)</f>
        <v>#REF!</v>
      </c>
    </row>
    <row r="124" spans="1:23" x14ac:dyDescent="0.25">
      <c r="A124">
        <v>123</v>
      </c>
      <c r="B124">
        <v>123</v>
      </c>
      <c r="C124">
        <v>0</v>
      </c>
      <c r="D124" t="s">
        <v>797</v>
      </c>
      <c r="S124" s="3">
        <f t="shared" si="5"/>
        <v>0</v>
      </c>
      <c r="T124" s="3">
        <f>IF(A124&gt;0,IFERROR(VLOOKUP(C124,AthleteTable[],1,FALSE),0),0)</f>
        <v>0</v>
      </c>
      <c r="U124" s="3">
        <f t="shared" si="6"/>
        <v>0</v>
      </c>
      <c r="V124" s="11">
        <f>IF(A124&gt;0,IF(T124&lt;&gt;0,IF(OR(codex519[[#This Row],[1]]&gt;W123,W123="1"),(V123+1+codex519[[#This Row],[T]]),V123+codex519[[#This Row],[T]]),V123+codex519[[#This Row],[T]]),0)</f>
        <v>0</v>
      </c>
      <c r="W124" s="3" t="e">
        <f>IF(#REF!&gt;0,#REF!,0)</f>
        <v>#REF!</v>
      </c>
    </row>
    <row r="125" spans="1:23" x14ac:dyDescent="0.25">
      <c r="A125">
        <v>124</v>
      </c>
      <c r="B125">
        <v>124</v>
      </c>
      <c r="C125">
        <v>0</v>
      </c>
      <c r="D125" t="s">
        <v>797</v>
      </c>
      <c r="S125" s="3">
        <f t="shared" si="5"/>
        <v>0</v>
      </c>
      <c r="T125" s="3">
        <f>IF(A125&gt;0,IFERROR(VLOOKUP(C125,AthleteTable[],1,FALSE),0),0)</f>
        <v>0</v>
      </c>
      <c r="U125" s="3">
        <f t="shared" si="6"/>
        <v>0</v>
      </c>
      <c r="V125" s="11">
        <f>IF(A125&gt;0,IF(T125&lt;&gt;0,IF(OR(codex519[[#This Row],[1]]&gt;W124,W124="1"),(V124+1+codex519[[#This Row],[T]]),V124+codex519[[#This Row],[T]]),V124+codex519[[#This Row],[T]]),0)</f>
        <v>0</v>
      </c>
      <c r="W125" s="3" t="e">
        <f>IF(#REF!&gt;0,#REF!,0)</f>
        <v>#REF!</v>
      </c>
    </row>
    <row r="126" spans="1:23" x14ac:dyDescent="0.25">
      <c r="A126">
        <v>125</v>
      </c>
      <c r="B126">
        <v>125</v>
      </c>
      <c r="C126">
        <v>0</v>
      </c>
      <c r="D126" t="s">
        <v>797</v>
      </c>
      <c r="S126" s="3">
        <f t="shared" si="5"/>
        <v>0</v>
      </c>
      <c r="T126" s="3">
        <f>IF(A126&gt;0,IFERROR(VLOOKUP(C126,AthleteTable[],1,FALSE),0),0)</f>
        <v>0</v>
      </c>
      <c r="U126" s="3">
        <f t="shared" si="6"/>
        <v>0</v>
      </c>
      <c r="V126" s="11">
        <f>IF(A126&gt;0,IF(T126&lt;&gt;0,IF(OR(codex519[[#This Row],[1]]&gt;W125,W125="1"),(V125+1+codex519[[#This Row],[T]]),V125+codex519[[#This Row],[T]]),V125+codex519[[#This Row],[T]]),0)</f>
        <v>0</v>
      </c>
      <c r="W126" s="3" t="e">
        <f>IF(#REF!&gt;0,#REF!,0)</f>
        <v>#REF!</v>
      </c>
    </row>
    <row r="127" spans="1:23" x14ac:dyDescent="0.25">
      <c r="A127">
        <v>126</v>
      </c>
      <c r="B127">
        <v>126</v>
      </c>
      <c r="C127">
        <v>0</v>
      </c>
      <c r="D127" t="s">
        <v>797</v>
      </c>
      <c r="S127" s="3">
        <f t="shared" si="5"/>
        <v>0</v>
      </c>
      <c r="T127" s="3">
        <f>IF(A127&gt;0,IFERROR(VLOOKUP(C127,AthleteTable[],1,FALSE),0),0)</f>
        <v>0</v>
      </c>
      <c r="U127" s="3">
        <f t="shared" si="6"/>
        <v>0</v>
      </c>
      <c r="V127" s="11">
        <f>IF(A127&gt;0,IF(T127&lt;&gt;0,IF(OR(codex519[[#This Row],[1]]&gt;W126,W126="1"),(V126+1+codex519[[#This Row],[T]]),V126+codex519[[#This Row],[T]]),V126+codex519[[#This Row],[T]]),0)</f>
        <v>0</v>
      </c>
      <c r="W127" s="3" t="e">
        <f>IF(#REF!&gt;0,#REF!,0)</f>
        <v>#REF!</v>
      </c>
    </row>
    <row r="128" spans="1:23" x14ac:dyDescent="0.25">
      <c r="A128">
        <v>127</v>
      </c>
      <c r="B128">
        <v>127</v>
      </c>
      <c r="C128">
        <v>0</v>
      </c>
      <c r="D128" t="s">
        <v>797</v>
      </c>
      <c r="S128" s="3">
        <f t="shared" si="5"/>
        <v>0</v>
      </c>
      <c r="T128" s="3">
        <f>IF(A128&gt;0,IFERROR(VLOOKUP(C128,AthleteTable[],1,FALSE),0),0)</f>
        <v>0</v>
      </c>
      <c r="U128" s="3">
        <f t="shared" si="6"/>
        <v>0</v>
      </c>
      <c r="V128" s="11">
        <f>IF(A128&gt;0,IF(T128&lt;&gt;0,IF(OR(codex519[[#This Row],[1]]&gt;W127,W127="1"),(V127+1+codex519[[#This Row],[T]]),V127+codex519[[#This Row],[T]]),V127+codex519[[#This Row],[T]]),0)</f>
        <v>0</v>
      </c>
      <c r="W128" s="3" t="e">
        <f>IF(#REF!&gt;0,#REF!,0)</f>
        <v>#REF!</v>
      </c>
    </row>
    <row r="129" spans="1:23" x14ac:dyDescent="0.25">
      <c r="A129">
        <v>128</v>
      </c>
      <c r="B129">
        <v>128</v>
      </c>
      <c r="C129">
        <v>0</v>
      </c>
      <c r="D129" t="s">
        <v>797</v>
      </c>
      <c r="S129" s="3">
        <f t="shared" si="5"/>
        <v>0</v>
      </c>
      <c r="T129" s="3">
        <f>IF(A129&gt;0,IFERROR(VLOOKUP(C129,AthleteTable[],1,FALSE),0),0)</f>
        <v>0</v>
      </c>
      <c r="U129" s="3">
        <f t="shared" si="6"/>
        <v>0</v>
      </c>
      <c r="V129" s="11">
        <f>IF(A129&gt;0,IF(T129&lt;&gt;0,IF(OR(codex519[[#This Row],[1]]&gt;W128,W128="1"),(V128+1+codex519[[#This Row],[T]]),V128+codex519[[#This Row],[T]]),V128+codex519[[#This Row],[T]]),0)</f>
        <v>0</v>
      </c>
      <c r="W129" s="3" t="e">
        <f>IF(#REF!&gt;0,#REF!,0)</f>
        <v>#REF!</v>
      </c>
    </row>
    <row r="130" spans="1:23" x14ac:dyDescent="0.25">
      <c r="A130">
        <v>129</v>
      </c>
      <c r="B130">
        <v>129</v>
      </c>
      <c r="C130">
        <v>0</v>
      </c>
      <c r="D130" t="s">
        <v>797</v>
      </c>
      <c r="S130" s="3">
        <f t="shared" si="5"/>
        <v>0</v>
      </c>
      <c r="T130" s="3">
        <f>IF(A130&gt;0,IFERROR(VLOOKUP(C130,AthleteTable[],1,FALSE),0),0)</f>
        <v>0</v>
      </c>
      <c r="U130" s="3">
        <f t="shared" si="6"/>
        <v>0</v>
      </c>
      <c r="V130" s="11">
        <f>IF(A130&gt;0,IF(T130&lt;&gt;0,IF(OR(codex519[[#This Row],[1]]&gt;W129,W129="1"),(V129+1+codex519[[#This Row],[T]]),V129+codex519[[#This Row],[T]]),V129+codex519[[#This Row],[T]]),0)</f>
        <v>0</v>
      </c>
      <c r="W130" s="3" t="e">
        <f>IF(#REF!&gt;0,#REF!,0)</f>
        <v>#REF!</v>
      </c>
    </row>
    <row r="131" spans="1:23" x14ac:dyDescent="0.25">
      <c r="A131">
        <v>130</v>
      </c>
      <c r="B131">
        <v>130</v>
      </c>
      <c r="C131">
        <v>0</v>
      </c>
      <c r="D131" t="s">
        <v>797</v>
      </c>
      <c r="S131" s="3">
        <f t="shared" ref="S131:S194" si="7">C131</f>
        <v>0</v>
      </c>
      <c r="T131" s="3">
        <f>IF(A131&gt;0,IFERROR(VLOOKUP(C131,AthleteTable[],1,FALSE),0),0)</f>
        <v>0</v>
      </c>
      <c r="U131" s="3">
        <f t="shared" si="6"/>
        <v>0</v>
      </c>
      <c r="V131" s="11">
        <f>IF(A131&gt;0,IF(T131&lt;&gt;0,IF(OR(codex519[[#This Row],[1]]&gt;W130,W130="1"),(V130+1+codex519[[#This Row],[T]]),V130+codex519[[#This Row],[T]]),V130+codex519[[#This Row],[T]]),0)</f>
        <v>0</v>
      </c>
      <c r="W131" s="3" t="e">
        <f>IF(#REF!&gt;0,#REF!,0)</f>
        <v>#REF!</v>
      </c>
    </row>
    <row r="132" spans="1:23" x14ac:dyDescent="0.25">
      <c r="A132">
        <v>131</v>
      </c>
      <c r="B132">
        <v>131</v>
      </c>
      <c r="C132">
        <v>0</v>
      </c>
      <c r="D132" t="s">
        <v>797</v>
      </c>
      <c r="S132" s="3">
        <f t="shared" si="7"/>
        <v>0</v>
      </c>
      <c r="T132" s="3">
        <f>IF(A132&gt;0,IFERROR(VLOOKUP(C132,AthleteTable[],1,FALSE),0),0)</f>
        <v>0</v>
      </c>
      <c r="U132" s="3">
        <f t="shared" si="6"/>
        <v>0</v>
      </c>
      <c r="V132" s="11">
        <f>IF(A132&gt;0,IF(T132&lt;&gt;0,IF(OR(codex519[[#This Row],[1]]&gt;W131,W131="1"),(V131+1+codex519[[#This Row],[T]]),V131+codex519[[#This Row],[T]]),V131+codex519[[#This Row],[T]]),0)</f>
        <v>0</v>
      </c>
      <c r="W132" s="3" t="e">
        <f>IF(#REF!&gt;0,#REF!,0)</f>
        <v>#REF!</v>
      </c>
    </row>
    <row r="133" spans="1:23" x14ac:dyDescent="0.25">
      <c r="A133">
        <v>132</v>
      </c>
      <c r="B133">
        <v>132</v>
      </c>
      <c r="C133">
        <v>0</v>
      </c>
      <c r="D133" t="s">
        <v>797</v>
      </c>
      <c r="S133" s="3">
        <f t="shared" si="7"/>
        <v>0</v>
      </c>
      <c r="T133" s="3">
        <f>IF(A133&gt;0,IFERROR(VLOOKUP(C133,AthleteTable[],1,FALSE),0),0)</f>
        <v>0</v>
      </c>
      <c r="U133" s="3">
        <f t="shared" si="6"/>
        <v>0</v>
      </c>
      <c r="V133" s="11">
        <f>IF(A133&gt;0,IF(T133&lt;&gt;0,IF(OR(codex519[[#This Row],[1]]&gt;W132,W132="1"),(V132+1+codex519[[#This Row],[T]]),V132+codex519[[#This Row],[T]]),V132+codex519[[#This Row],[T]]),0)</f>
        <v>0</v>
      </c>
      <c r="W133" s="3" t="e">
        <f>IF(#REF!&gt;0,#REF!,0)</f>
        <v>#REF!</v>
      </c>
    </row>
    <row r="134" spans="1:23" x14ac:dyDescent="0.25">
      <c r="A134">
        <v>133</v>
      </c>
      <c r="B134">
        <v>133</v>
      </c>
      <c r="C134">
        <v>0</v>
      </c>
      <c r="D134" t="s">
        <v>797</v>
      </c>
      <c r="S134" s="3">
        <f t="shared" si="7"/>
        <v>0</v>
      </c>
      <c r="T134" s="3">
        <f>IF(A134&gt;0,IFERROR(VLOOKUP(C134,AthleteTable[],1,FALSE),0),0)</f>
        <v>0</v>
      </c>
      <c r="U134" s="3">
        <f t="shared" ref="U134:U197" si="8">IFERROR(IF(W134&gt;0,IF(W133=W132,IF(T133&gt;0,IF(T132&gt;0,1,0),0),0),0),0)</f>
        <v>0</v>
      </c>
      <c r="V134" s="11">
        <f>IF(A134&gt;0,IF(T134&lt;&gt;0,IF(OR(codex519[[#This Row],[1]]&gt;W133,W133="1"),(V133+1+codex519[[#This Row],[T]]),V133+codex519[[#This Row],[T]]),V133+codex519[[#This Row],[T]]),0)</f>
        <v>0</v>
      </c>
      <c r="W134" s="3" t="e">
        <f>IF(#REF!&gt;0,#REF!,0)</f>
        <v>#REF!</v>
      </c>
    </row>
    <row r="135" spans="1:23" x14ac:dyDescent="0.25">
      <c r="A135">
        <v>134</v>
      </c>
      <c r="B135">
        <v>134</v>
      </c>
      <c r="C135">
        <v>0</v>
      </c>
      <c r="D135" t="s">
        <v>797</v>
      </c>
      <c r="S135" s="3">
        <f t="shared" si="7"/>
        <v>0</v>
      </c>
      <c r="T135" s="3">
        <f>IF(A135&gt;0,IFERROR(VLOOKUP(C135,AthleteTable[],1,FALSE),0),0)</f>
        <v>0</v>
      </c>
      <c r="U135" s="3">
        <f t="shared" si="8"/>
        <v>0</v>
      </c>
      <c r="V135" s="11">
        <f>IF(A135&gt;0,IF(T135&lt;&gt;0,IF(OR(codex519[[#This Row],[1]]&gt;W134,W134="1"),(V134+1+codex519[[#This Row],[T]]),V134+codex519[[#This Row],[T]]),V134+codex519[[#This Row],[T]]),0)</f>
        <v>0</v>
      </c>
      <c r="W135" s="3" t="e">
        <f>IF(#REF!&gt;0,#REF!,0)</f>
        <v>#REF!</v>
      </c>
    </row>
    <row r="136" spans="1:23" x14ac:dyDescent="0.25">
      <c r="A136">
        <v>135</v>
      </c>
      <c r="B136">
        <v>135</v>
      </c>
      <c r="C136">
        <v>0</v>
      </c>
      <c r="D136" t="s">
        <v>797</v>
      </c>
      <c r="S136" s="3">
        <f t="shared" si="7"/>
        <v>0</v>
      </c>
      <c r="T136" s="3">
        <f>IF(A136&gt;0,IFERROR(VLOOKUP(C136,AthleteTable[],1,FALSE),0),0)</f>
        <v>0</v>
      </c>
      <c r="U136" s="3">
        <f t="shared" si="8"/>
        <v>0</v>
      </c>
      <c r="V136" s="11">
        <f>IF(A136&gt;0,IF(T136&lt;&gt;0,IF(OR(codex519[[#This Row],[1]]&gt;W135,W135="1"),(V135+1+codex519[[#This Row],[T]]),V135+codex519[[#This Row],[T]]),V135+codex519[[#This Row],[T]]),0)</f>
        <v>0</v>
      </c>
      <c r="W136" s="3" t="e">
        <f>IF(#REF!&gt;0,#REF!,0)</f>
        <v>#REF!</v>
      </c>
    </row>
    <row r="137" spans="1:23" x14ac:dyDescent="0.25">
      <c r="A137">
        <v>136</v>
      </c>
      <c r="B137">
        <v>136</v>
      </c>
      <c r="C137">
        <v>0</v>
      </c>
      <c r="D137" t="s">
        <v>797</v>
      </c>
      <c r="S137" s="3">
        <f t="shared" si="7"/>
        <v>0</v>
      </c>
      <c r="T137" s="3">
        <f>IF(A137&gt;0,IFERROR(VLOOKUP(C137,AthleteTable[],1,FALSE),0),0)</f>
        <v>0</v>
      </c>
      <c r="U137" s="3">
        <f t="shared" si="8"/>
        <v>0</v>
      </c>
      <c r="V137" s="11">
        <f>IF(A137&gt;0,IF(T137&lt;&gt;0,IF(OR(codex519[[#This Row],[1]]&gt;W136,W136="1"),(V136+1+codex519[[#This Row],[T]]),V136+codex519[[#This Row],[T]]),V136+codex519[[#This Row],[T]]),0)</f>
        <v>0</v>
      </c>
      <c r="W137" s="3">
        <f t="shared" ref="W137:W200" si="9">IF(A91&gt;0,A91,0)</f>
        <v>90</v>
      </c>
    </row>
    <row r="138" spans="1:23" x14ac:dyDescent="0.25">
      <c r="A138">
        <v>137</v>
      </c>
      <c r="B138">
        <v>137</v>
      </c>
      <c r="C138">
        <v>0</v>
      </c>
      <c r="D138" t="s">
        <v>797</v>
      </c>
      <c r="S138" s="3">
        <f t="shared" si="7"/>
        <v>0</v>
      </c>
      <c r="T138" s="3">
        <f>IF(A138&gt;0,IFERROR(VLOOKUP(C138,AthleteTable[],1,FALSE),0),0)</f>
        <v>0</v>
      </c>
      <c r="U138" s="3">
        <f t="shared" si="8"/>
        <v>0</v>
      </c>
      <c r="V138" s="11">
        <f>IF(A138&gt;0,IF(T138&lt;&gt;0,IF(OR(codex519[[#This Row],[1]]&gt;W137,W137="1"),(V137+1+codex519[[#This Row],[T]]),V137+codex519[[#This Row],[T]]),V137+codex519[[#This Row],[T]]),0)</f>
        <v>0</v>
      </c>
      <c r="W138" s="3">
        <f t="shared" si="9"/>
        <v>91</v>
      </c>
    </row>
    <row r="139" spans="1:23" x14ac:dyDescent="0.25">
      <c r="A139">
        <v>138</v>
      </c>
      <c r="B139">
        <v>138</v>
      </c>
      <c r="C139">
        <v>0</v>
      </c>
      <c r="D139" t="s">
        <v>797</v>
      </c>
      <c r="S139" s="3">
        <f t="shared" si="7"/>
        <v>0</v>
      </c>
      <c r="T139" s="3">
        <f>IF(A139&gt;0,IFERROR(VLOOKUP(C139,AthleteTable[],1,FALSE),0),0)</f>
        <v>0</v>
      </c>
      <c r="U139" s="3">
        <f t="shared" si="8"/>
        <v>0</v>
      </c>
      <c r="V139" s="11">
        <f>IF(A139&gt;0,IF(T139&lt;&gt;0,IF(OR(codex519[[#This Row],[1]]&gt;W138,W138="1"),(V138+1+codex519[[#This Row],[T]]),V138+codex519[[#This Row],[T]]),V138+codex519[[#This Row],[T]]),0)</f>
        <v>0</v>
      </c>
      <c r="W139" s="3">
        <f t="shared" si="9"/>
        <v>92</v>
      </c>
    </row>
    <row r="140" spans="1:23" x14ac:dyDescent="0.25">
      <c r="A140">
        <v>139</v>
      </c>
      <c r="B140">
        <v>139</v>
      </c>
      <c r="C140">
        <v>0</v>
      </c>
      <c r="D140" t="s">
        <v>797</v>
      </c>
      <c r="S140" s="3">
        <f t="shared" si="7"/>
        <v>0</v>
      </c>
      <c r="T140" s="3">
        <f>IF(A140&gt;0,IFERROR(VLOOKUP(C140,AthleteTable[],1,FALSE),0),0)</f>
        <v>0</v>
      </c>
      <c r="U140" s="3">
        <f t="shared" si="8"/>
        <v>0</v>
      </c>
      <c r="V140" s="11">
        <f>IF(A140&gt;0,IF(T140&lt;&gt;0,IF(OR(codex519[[#This Row],[1]]&gt;W139,W139="1"),(V139+1+codex519[[#This Row],[T]]),V139+codex519[[#This Row],[T]]),V139+codex519[[#This Row],[T]]),0)</f>
        <v>0</v>
      </c>
      <c r="W140" s="3">
        <f t="shared" si="9"/>
        <v>93</v>
      </c>
    </row>
    <row r="141" spans="1:23" x14ac:dyDescent="0.25">
      <c r="A141">
        <v>140</v>
      </c>
      <c r="B141">
        <v>140</v>
      </c>
      <c r="C141">
        <v>0</v>
      </c>
      <c r="D141" t="s">
        <v>797</v>
      </c>
      <c r="S141" s="3">
        <f t="shared" si="7"/>
        <v>0</v>
      </c>
      <c r="T141" s="3">
        <f>IF(A141&gt;0,IFERROR(VLOOKUP(C141,AthleteTable[],1,FALSE),0),0)</f>
        <v>0</v>
      </c>
      <c r="U141" s="3">
        <f t="shared" si="8"/>
        <v>0</v>
      </c>
      <c r="V141" s="11">
        <f>IF(A141&gt;0,IF(T141&lt;&gt;0,IF(OR(codex519[[#This Row],[1]]&gt;W140,W140="1"),(V140+1+codex519[[#This Row],[T]]),V140+codex519[[#This Row],[T]]),V140+codex519[[#This Row],[T]]),0)</f>
        <v>0</v>
      </c>
      <c r="W141" s="3">
        <f t="shared" si="9"/>
        <v>94</v>
      </c>
    </row>
    <row r="142" spans="1:23" x14ac:dyDescent="0.25">
      <c r="A142">
        <v>141</v>
      </c>
      <c r="B142">
        <v>141</v>
      </c>
      <c r="C142">
        <v>0</v>
      </c>
      <c r="D142" t="s">
        <v>797</v>
      </c>
      <c r="S142" s="3">
        <f t="shared" si="7"/>
        <v>0</v>
      </c>
      <c r="T142" s="3">
        <f>IF(A142&gt;0,IFERROR(VLOOKUP(C142,AthleteTable[],1,FALSE),0),0)</f>
        <v>0</v>
      </c>
      <c r="U142" s="3">
        <f t="shared" si="8"/>
        <v>0</v>
      </c>
      <c r="V142" s="11">
        <f>IF(A142&gt;0,IF(T142&lt;&gt;0,IF(OR(codex519[[#This Row],[1]]&gt;W141,W141="1"),(V141+1+codex519[[#This Row],[T]]),V141+codex519[[#This Row],[T]]),V141+codex519[[#This Row],[T]]),0)</f>
        <v>0</v>
      </c>
      <c r="W142" s="3">
        <f t="shared" si="9"/>
        <v>95</v>
      </c>
    </row>
    <row r="143" spans="1:23" x14ac:dyDescent="0.25">
      <c r="A143">
        <v>142</v>
      </c>
      <c r="B143">
        <v>142</v>
      </c>
      <c r="C143">
        <v>0</v>
      </c>
      <c r="D143" t="s">
        <v>797</v>
      </c>
      <c r="S143" s="3">
        <f t="shared" si="7"/>
        <v>0</v>
      </c>
      <c r="T143" s="3">
        <f>IF(A143&gt;0,IFERROR(VLOOKUP(C143,AthleteTable[],1,FALSE),0),0)</f>
        <v>0</v>
      </c>
      <c r="U143" s="3">
        <f t="shared" si="8"/>
        <v>0</v>
      </c>
      <c r="V143" s="11">
        <f>IF(A143&gt;0,IF(T143&lt;&gt;0,IF(OR(codex519[[#This Row],[1]]&gt;W142,W142="1"),(V142+1+codex519[[#This Row],[T]]),V142+codex519[[#This Row],[T]]),V142+codex519[[#This Row],[T]]),0)</f>
        <v>0</v>
      </c>
      <c r="W143" s="3">
        <f t="shared" si="9"/>
        <v>96</v>
      </c>
    </row>
    <row r="144" spans="1:23" x14ac:dyDescent="0.25">
      <c r="A144">
        <v>143</v>
      </c>
      <c r="B144">
        <v>143</v>
      </c>
      <c r="C144">
        <v>0</v>
      </c>
      <c r="D144" t="s">
        <v>797</v>
      </c>
      <c r="S144" s="3">
        <f t="shared" si="7"/>
        <v>0</v>
      </c>
      <c r="T144" s="3">
        <f>IF(A144&gt;0,IFERROR(VLOOKUP(C144,AthleteTable[],1,FALSE),0),0)</f>
        <v>0</v>
      </c>
      <c r="U144" s="3">
        <f t="shared" si="8"/>
        <v>0</v>
      </c>
      <c r="V144" s="11">
        <f>IF(A144&gt;0,IF(T144&lt;&gt;0,IF(OR(codex519[[#This Row],[1]]&gt;W143,W143="1"),(V143+1+codex519[[#This Row],[T]]),V143+codex519[[#This Row],[T]]),V143+codex519[[#This Row],[T]]),0)</f>
        <v>0</v>
      </c>
      <c r="W144" s="3">
        <f t="shared" si="9"/>
        <v>97</v>
      </c>
    </row>
    <row r="145" spans="1:23" x14ac:dyDescent="0.25">
      <c r="A145">
        <v>144</v>
      </c>
      <c r="B145">
        <v>144</v>
      </c>
      <c r="C145">
        <v>0</v>
      </c>
      <c r="D145" t="s">
        <v>797</v>
      </c>
      <c r="S145" s="3">
        <f t="shared" si="7"/>
        <v>0</v>
      </c>
      <c r="T145" s="3">
        <f>IF(A145&gt;0,IFERROR(VLOOKUP(C145,AthleteTable[],1,FALSE),0),0)</f>
        <v>0</v>
      </c>
      <c r="U145" s="3">
        <f t="shared" si="8"/>
        <v>0</v>
      </c>
      <c r="V145" s="11">
        <f>IF(A145&gt;0,IF(T145&lt;&gt;0,IF(OR(codex519[[#This Row],[1]]&gt;W144,W144="1"),(V144+1+codex519[[#This Row],[T]]),V144+codex519[[#This Row],[T]]),V144+codex519[[#This Row],[T]]),0)</f>
        <v>0</v>
      </c>
      <c r="W145" s="3">
        <f t="shared" si="9"/>
        <v>98</v>
      </c>
    </row>
    <row r="146" spans="1:23" x14ac:dyDescent="0.25">
      <c r="A146">
        <v>145</v>
      </c>
      <c r="B146">
        <v>145</v>
      </c>
      <c r="C146">
        <v>0</v>
      </c>
      <c r="D146" t="s">
        <v>797</v>
      </c>
      <c r="S146" s="3">
        <f t="shared" si="7"/>
        <v>0</v>
      </c>
      <c r="T146" s="3">
        <f>IF(A146&gt;0,IFERROR(VLOOKUP(C146,AthleteTable[],1,FALSE),0),0)</f>
        <v>0</v>
      </c>
      <c r="U146" s="3">
        <f t="shared" si="8"/>
        <v>0</v>
      </c>
      <c r="V146" s="11">
        <f>IF(A146&gt;0,IF(T146&lt;&gt;0,IF(OR(codex519[[#This Row],[1]]&gt;W145,W145="1"),(V145+1+codex519[[#This Row],[T]]),V145+codex519[[#This Row],[T]]),V145+codex519[[#This Row],[T]]),0)</f>
        <v>0</v>
      </c>
      <c r="W146" s="3">
        <f t="shared" si="9"/>
        <v>99</v>
      </c>
    </row>
    <row r="147" spans="1:23" x14ac:dyDescent="0.25">
      <c r="A147">
        <v>146</v>
      </c>
      <c r="B147">
        <v>146</v>
      </c>
      <c r="C147">
        <v>0</v>
      </c>
      <c r="D147" t="s">
        <v>797</v>
      </c>
      <c r="S147" s="3">
        <f t="shared" si="7"/>
        <v>0</v>
      </c>
      <c r="T147" s="3">
        <f>IF(A147&gt;0,IFERROR(VLOOKUP(C147,AthleteTable[],1,FALSE),0),0)</f>
        <v>0</v>
      </c>
      <c r="U147" s="3">
        <f t="shared" si="8"/>
        <v>0</v>
      </c>
      <c r="V147" s="11">
        <f>IF(A147&gt;0,IF(T147&lt;&gt;0,IF(OR(codex519[[#This Row],[1]]&gt;W146,W146="1"),(V146+1+codex519[[#This Row],[T]]),V146+codex519[[#This Row],[T]]),V146+codex519[[#This Row],[T]]),0)</f>
        <v>0</v>
      </c>
      <c r="W147" s="3">
        <f t="shared" si="9"/>
        <v>100</v>
      </c>
    </row>
    <row r="148" spans="1:23" x14ac:dyDescent="0.25">
      <c r="A148">
        <v>147</v>
      </c>
      <c r="B148">
        <v>147</v>
      </c>
      <c r="C148">
        <v>0</v>
      </c>
      <c r="D148" t="s">
        <v>797</v>
      </c>
      <c r="S148" s="3">
        <f t="shared" si="7"/>
        <v>0</v>
      </c>
      <c r="T148" s="3">
        <f>IF(A148&gt;0,IFERROR(VLOOKUP(C148,AthleteTable[],1,FALSE),0),0)</f>
        <v>0</v>
      </c>
      <c r="U148" s="3">
        <f t="shared" si="8"/>
        <v>0</v>
      </c>
      <c r="V148" s="11">
        <f>IF(A148&gt;0,IF(T148&lt;&gt;0,IF(OR(codex519[[#This Row],[1]]&gt;W147,W147="1"),(V147+1+codex519[[#This Row],[T]]),V147+codex519[[#This Row],[T]]),V147+codex519[[#This Row],[T]]),0)</f>
        <v>0</v>
      </c>
      <c r="W148" s="3">
        <f t="shared" si="9"/>
        <v>101</v>
      </c>
    </row>
    <row r="149" spans="1:23" x14ac:dyDescent="0.25">
      <c r="A149">
        <v>148</v>
      </c>
      <c r="B149">
        <v>148</v>
      </c>
      <c r="C149">
        <v>0</v>
      </c>
      <c r="D149" t="s">
        <v>797</v>
      </c>
      <c r="S149" s="3">
        <f t="shared" si="7"/>
        <v>0</v>
      </c>
      <c r="T149" s="3">
        <f>IF(A149&gt;0,IFERROR(VLOOKUP(C149,AthleteTable[],1,FALSE),0),0)</f>
        <v>0</v>
      </c>
      <c r="U149" s="3">
        <f t="shared" si="8"/>
        <v>0</v>
      </c>
      <c r="V149" s="11">
        <f>IF(A149&gt;0,IF(T149&lt;&gt;0,IF(OR(codex519[[#This Row],[1]]&gt;W148,W148="1"),(V148+1+codex519[[#This Row],[T]]),V148+codex519[[#This Row],[T]]),V148+codex519[[#This Row],[T]]),0)</f>
        <v>0</v>
      </c>
      <c r="W149" s="3">
        <f t="shared" si="9"/>
        <v>102</v>
      </c>
    </row>
    <row r="150" spans="1:23" x14ac:dyDescent="0.25">
      <c r="A150">
        <v>149</v>
      </c>
      <c r="B150">
        <v>149</v>
      </c>
      <c r="C150">
        <v>0</v>
      </c>
      <c r="D150" t="s">
        <v>797</v>
      </c>
      <c r="S150" s="3">
        <f t="shared" si="7"/>
        <v>0</v>
      </c>
      <c r="T150" s="3">
        <f>IF(A150&gt;0,IFERROR(VLOOKUP(C150,AthleteTable[],1,FALSE),0),0)</f>
        <v>0</v>
      </c>
      <c r="U150" s="3">
        <f t="shared" si="8"/>
        <v>0</v>
      </c>
      <c r="V150" s="11">
        <f>IF(A150&gt;0,IF(T150&lt;&gt;0,IF(OR(codex519[[#This Row],[1]]&gt;W149,W149="1"),(V149+1+codex519[[#This Row],[T]]),V149+codex519[[#This Row],[T]]),V149+codex519[[#This Row],[T]]),0)</f>
        <v>0</v>
      </c>
      <c r="W150" s="3">
        <f t="shared" si="9"/>
        <v>103</v>
      </c>
    </row>
    <row r="151" spans="1:23" x14ac:dyDescent="0.25">
      <c r="A151">
        <v>150</v>
      </c>
      <c r="B151">
        <v>150</v>
      </c>
      <c r="C151">
        <v>0</v>
      </c>
      <c r="D151" t="s">
        <v>797</v>
      </c>
      <c r="S151" s="3">
        <f t="shared" si="7"/>
        <v>0</v>
      </c>
      <c r="T151" s="3">
        <f>IF(A151&gt;0,IFERROR(VLOOKUP(C151,AthleteTable[],1,FALSE),0),0)</f>
        <v>0</v>
      </c>
      <c r="U151" s="3">
        <f t="shared" si="8"/>
        <v>0</v>
      </c>
      <c r="V151" s="11">
        <f>IF(A151&gt;0,IF(T151&lt;&gt;0,IF(OR(codex519[[#This Row],[1]]&gt;W150,W150="1"),(V150+1+codex519[[#This Row],[T]]),V150+codex519[[#This Row],[T]]),V150+codex519[[#This Row],[T]]),0)</f>
        <v>0</v>
      </c>
      <c r="W151" s="3">
        <f t="shared" si="9"/>
        <v>104</v>
      </c>
    </row>
    <row r="152" spans="1:23" x14ac:dyDescent="0.25">
      <c r="A152">
        <v>151</v>
      </c>
      <c r="B152">
        <v>151</v>
      </c>
      <c r="C152">
        <v>0</v>
      </c>
      <c r="D152" t="s">
        <v>797</v>
      </c>
      <c r="S152" s="3">
        <f t="shared" si="7"/>
        <v>0</v>
      </c>
      <c r="T152" s="3">
        <f>IF(A152&gt;0,IFERROR(VLOOKUP(C152,AthleteTable[],1,FALSE),0),0)</f>
        <v>0</v>
      </c>
      <c r="U152" s="3">
        <f t="shared" si="8"/>
        <v>0</v>
      </c>
      <c r="V152" s="11">
        <f>IF(A152&gt;0,IF(T152&lt;&gt;0,IF(OR(codex519[[#This Row],[1]]&gt;W151,W151="1"),(V151+1+codex519[[#This Row],[T]]),V151+codex519[[#This Row],[T]]),V151+codex519[[#This Row],[T]]),0)</f>
        <v>0</v>
      </c>
      <c r="W152" s="3">
        <f t="shared" si="9"/>
        <v>105</v>
      </c>
    </row>
    <row r="153" spans="1:23" x14ac:dyDescent="0.25">
      <c r="A153">
        <v>152</v>
      </c>
      <c r="B153">
        <v>152</v>
      </c>
      <c r="C153">
        <v>0</v>
      </c>
      <c r="D153" t="s">
        <v>797</v>
      </c>
      <c r="S153" s="3">
        <f t="shared" si="7"/>
        <v>0</v>
      </c>
      <c r="T153" s="3">
        <f>IF(A153&gt;0,IFERROR(VLOOKUP(C153,AthleteTable[],1,FALSE),0),0)</f>
        <v>0</v>
      </c>
      <c r="U153" s="3">
        <f t="shared" si="8"/>
        <v>0</v>
      </c>
      <c r="V153" s="11">
        <f>IF(A153&gt;0,IF(T153&lt;&gt;0,IF(OR(codex519[[#This Row],[1]]&gt;W152,W152="1"),(V152+1+codex519[[#This Row],[T]]),V152+codex519[[#This Row],[T]]),V152+codex519[[#This Row],[T]]),0)</f>
        <v>0</v>
      </c>
      <c r="W153" s="3">
        <f t="shared" si="9"/>
        <v>106</v>
      </c>
    </row>
    <row r="154" spans="1:23" x14ac:dyDescent="0.25">
      <c r="A154">
        <v>153</v>
      </c>
      <c r="B154">
        <v>153</v>
      </c>
      <c r="C154">
        <v>0</v>
      </c>
      <c r="D154" t="s">
        <v>797</v>
      </c>
      <c r="S154" s="3">
        <f t="shared" si="7"/>
        <v>0</v>
      </c>
      <c r="T154" s="3">
        <f>IF(A154&gt;0,IFERROR(VLOOKUP(C154,AthleteTable[],1,FALSE),0),0)</f>
        <v>0</v>
      </c>
      <c r="U154" s="3">
        <f t="shared" si="8"/>
        <v>0</v>
      </c>
      <c r="V154" s="11">
        <f>IF(A154&gt;0,IF(T154&lt;&gt;0,IF(OR(codex519[[#This Row],[1]]&gt;W153,W153="1"),(V153+1+codex519[[#This Row],[T]]),V153+codex519[[#This Row],[T]]),V153+codex519[[#This Row],[T]]),0)</f>
        <v>0</v>
      </c>
      <c r="W154" s="3">
        <f t="shared" si="9"/>
        <v>107</v>
      </c>
    </row>
    <row r="155" spans="1:23" x14ac:dyDescent="0.25">
      <c r="A155">
        <v>154</v>
      </c>
      <c r="B155">
        <v>154</v>
      </c>
      <c r="C155">
        <v>0</v>
      </c>
      <c r="D155" t="s">
        <v>797</v>
      </c>
      <c r="S155" s="3">
        <f t="shared" si="7"/>
        <v>0</v>
      </c>
      <c r="T155" s="3">
        <f>IF(A155&gt;0,IFERROR(VLOOKUP(C155,AthleteTable[],1,FALSE),0),0)</f>
        <v>0</v>
      </c>
      <c r="U155" s="3">
        <f t="shared" si="8"/>
        <v>0</v>
      </c>
      <c r="V155" s="11">
        <f>IF(A155&gt;0,IF(T155&lt;&gt;0,IF(OR(codex519[[#This Row],[1]]&gt;W154,W154="1"),(V154+1+codex519[[#This Row],[T]]),V154+codex519[[#This Row],[T]]),V154+codex519[[#This Row],[T]]),0)</f>
        <v>0</v>
      </c>
      <c r="W155" s="3">
        <f t="shared" si="9"/>
        <v>108</v>
      </c>
    </row>
    <row r="156" spans="1:23" x14ac:dyDescent="0.25">
      <c r="A156">
        <v>155</v>
      </c>
      <c r="B156">
        <v>155</v>
      </c>
      <c r="C156">
        <v>0</v>
      </c>
      <c r="D156" t="s">
        <v>797</v>
      </c>
      <c r="S156" s="3">
        <f t="shared" si="7"/>
        <v>0</v>
      </c>
      <c r="T156" s="3">
        <f>IF(A156&gt;0,IFERROR(VLOOKUP(C156,AthleteTable[],1,FALSE),0),0)</f>
        <v>0</v>
      </c>
      <c r="U156" s="3">
        <f t="shared" si="8"/>
        <v>0</v>
      </c>
      <c r="V156" s="11">
        <f>IF(A156&gt;0,IF(T156&lt;&gt;0,IF(OR(codex519[[#This Row],[1]]&gt;W155,W155="1"),(V155+1+codex519[[#This Row],[T]]),V155+codex519[[#This Row],[T]]),V155+codex519[[#This Row],[T]]),0)</f>
        <v>0</v>
      </c>
      <c r="W156" s="3">
        <f t="shared" si="9"/>
        <v>109</v>
      </c>
    </row>
    <row r="157" spans="1:23" x14ac:dyDescent="0.25">
      <c r="A157">
        <v>156</v>
      </c>
      <c r="B157">
        <v>156</v>
      </c>
      <c r="C157">
        <v>0</v>
      </c>
      <c r="D157" t="s">
        <v>797</v>
      </c>
      <c r="S157" s="3">
        <f t="shared" si="7"/>
        <v>0</v>
      </c>
      <c r="T157" s="3">
        <f>IF(A157&gt;0,IFERROR(VLOOKUP(C157,AthleteTable[],1,FALSE),0),0)</f>
        <v>0</v>
      </c>
      <c r="U157" s="3">
        <f t="shared" si="8"/>
        <v>0</v>
      </c>
      <c r="V157" s="11">
        <f>IF(A157&gt;0,IF(T157&lt;&gt;0,IF(OR(codex519[[#This Row],[1]]&gt;W156,W156="1"),(V156+1+codex519[[#This Row],[T]]),V156+codex519[[#This Row],[T]]),V156+codex519[[#This Row],[T]]),0)</f>
        <v>0</v>
      </c>
      <c r="W157" s="3">
        <f t="shared" si="9"/>
        <v>110</v>
      </c>
    </row>
    <row r="158" spans="1:23" x14ac:dyDescent="0.25">
      <c r="A158">
        <v>157</v>
      </c>
      <c r="B158">
        <v>157</v>
      </c>
      <c r="C158">
        <v>0</v>
      </c>
      <c r="D158" t="s">
        <v>797</v>
      </c>
      <c r="S158" s="3">
        <f t="shared" si="7"/>
        <v>0</v>
      </c>
      <c r="T158" s="3">
        <f>IF(A158&gt;0,IFERROR(VLOOKUP(C158,AthleteTable[],1,FALSE),0),0)</f>
        <v>0</v>
      </c>
      <c r="U158" s="3">
        <f t="shared" si="8"/>
        <v>0</v>
      </c>
      <c r="V158" s="11">
        <f>IF(A158&gt;0,IF(T158&lt;&gt;0,IF(OR(codex519[[#This Row],[1]]&gt;W157,W157="1"),(V157+1+codex519[[#This Row],[T]]),V157+codex519[[#This Row],[T]]),V157+codex519[[#This Row],[T]]),0)</f>
        <v>0</v>
      </c>
      <c r="W158" s="3">
        <f t="shared" si="9"/>
        <v>111</v>
      </c>
    </row>
    <row r="159" spans="1:23" x14ac:dyDescent="0.25">
      <c r="A159">
        <v>158</v>
      </c>
      <c r="B159">
        <v>158</v>
      </c>
      <c r="C159">
        <v>0</v>
      </c>
      <c r="D159" t="s">
        <v>797</v>
      </c>
      <c r="S159" s="3">
        <f t="shared" si="7"/>
        <v>0</v>
      </c>
      <c r="T159" s="3">
        <f>IF(A159&gt;0,IFERROR(VLOOKUP(C159,AthleteTable[],1,FALSE),0),0)</f>
        <v>0</v>
      </c>
      <c r="U159" s="3">
        <f t="shared" si="8"/>
        <v>0</v>
      </c>
      <c r="V159" s="11">
        <f>IF(A159&gt;0,IF(T159&lt;&gt;0,IF(OR(codex519[[#This Row],[1]]&gt;W158,W158="1"),(V158+1+codex519[[#This Row],[T]]),V158+codex519[[#This Row],[T]]),V158+codex519[[#This Row],[T]]),0)</f>
        <v>0</v>
      </c>
      <c r="W159" s="3">
        <f t="shared" si="9"/>
        <v>112</v>
      </c>
    </row>
    <row r="160" spans="1:23" x14ac:dyDescent="0.25">
      <c r="A160">
        <v>159</v>
      </c>
      <c r="B160">
        <v>159</v>
      </c>
      <c r="C160">
        <v>0</v>
      </c>
      <c r="D160" t="s">
        <v>797</v>
      </c>
      <c r="S160" s="3">
        <f t="shared" si="7"/>
        <v>0</v>
      </c>
      <c r="T160" s="3">
        <f>IF(A160&gt;0,IFERROR(VLOOKUP(C160,AthleteTable[],1,FALSE),0),0)</f>
        <v>0</v>
      </c>
      <c r="U160" s="3">
        <f t="shared" si="8"/>
        <v>0</v>
      </c>
      <c r="V160" s="11">
        <f>IF(A160&gt;0,IF(T160&lt;&gt;0,IF(OR(codex519[[#This Row],[1]]&gt;W159,W159="1"),(V159+1+codex519[[#This Row],[T]]),V159+codex519[[#This Row],[T]]),V159+codex519[[#This Row],[T]]),0)</f>
        <v>0</v>
      </c>
      <c r="W160" s="3">
        <f t="shared" si="9"/>
        <v>113</v>
      </c>
    </row>
    <row r="161" spans="1:23" x14ac:dyDescent="0.25">
      <c r="A161">
        <v>160</v>
      </c>
      <c r="B161">
        <v>160</v>
      </c>
      <c r="C161">
        <v>0</v>
      </c>
      <c r="D161" t="s">
        <v>797</v>
      </c>
      <c r="S161" s="3">
        <f t="shared" si="7"/>
        <v>0</v>
      </c>
      <c r="T161" s="3">
        <f>IF(A161&gt;0,IFERROR(VLOOKUP(C161,AthleteTable[],1,FALSE),0),0)</f>
        <v>0</v>
      </c>
      <c r="U161" s="3">
        <f t="shared" si="8"/>
        <v>0</v>
      </c>
      <c r="V161" s="11">
        <f>IF(A161&gt;0,IF(T161&lt;&gt;0,IF(OR(codex519[[#This Row],[1]]&gt;W160,W160="1"),(V160+1+codex519[[#This Row],[T]]),V160+codex519[[#This Row],[T]]),V160+codex519[[#This Row],[T]]),0)</f>
        <v>0</v>
      </c>
      <c r="W161" s="3">
        <f t="shared" si="9"/>
        <v>114</v>
      </c>
    </row>
    <row r="162" spans="1:23" x14ac:dyDescent="0.25">
      <c r="A162">
        <v>161</v>
      </c>
      <c r="B162">
        <v>161</v>
      </c>
      <c r="C162">
        <v>0</v>
      </c>
      <c r="D162" t="s">
        <v>797</v>
      </c>
      <c r="S162" s="3">
        <f t="shared" si="7"/>
        <v>0</v>
      </c>
      <c r="T162" s="3">
        <f>IF(A162&gt;0,IFERROR(VLOOKUP(C162,AthleteTable[],1,FALSE),0),0)</f>
        <v>0</v>
      </c>
      <c r="U162" s="3">
        <f t="shared" si="8"/>
        <v>0</v>
      </c>
      <c r="V162" s="11">
        <f>IF(A162&gt;0,IF(T162&lt;&gt;0,IF(OR(codex519[[#This Row],[1]]&gt;W161,W161="1"),(V161+1+codex519[[#This Row],[T]]),V161+codex519[[#This Row],[T]]),V161+codex519[[#This Row],[T]]),0)</f>
        <v>0</v>
      </c>
      <c r="W162" s="3">
        <f t="shared" si="9"/>
        <v>115</v>
      </c>
    </row>
    <row r="163" spans="1:23" x14ac:dyDescent="0.25">
      <c r="A163">
        <v>162</v>
      </c>
      <c r="B163">
        <v>162</v>
      </c>
      <c r="C163">
        <v>0</v>
      </c>
      <c r="D163" t="s">
        <v>797</v>
      </c>
      <c r="S163" s="3">
        <f t="shared" si="7"/>
        <v>0</v>
      </c>
      <c r="T163" s="3">
        <f>IF(A163&gt;0,IFERROR(VLOOKUP(C163,AthleteTable[],1,FALSE),0),0)</f>
        <v>0</v>
      </c>
      <c r="U163" s="3">
        <f t="shared" si="8"/>
        <v>0</v>
      </c>
      <c r="V163" s="11">
        <f>IF(A163&gt;0,IF(T163&lt;&gt;0,IF(OR(codex519[[#This Row],[1]]&gt;W162,W162="1"),(V162+1+codex519[[#This Row],[T]]),V162+codex519[[#This Row],[T]]),V162+codex519[[#This Row],[T]]),0)</f>
        <v>0</v>
      </c>
      <c r="W163" s="3">
        <f t="shared" si="9"/>
        <v>116</v>
      </c>
    </row>
    <row r="164" spans="1:23" x14ac:dyDescent="0.25">
      <c r="A164">
        <v>163</v>
      </c>
      <c r="B164">
        <v>163</v>
      </c>
      <c r="C164">
        <v>0</v>
      </c>
      <c r="D164" t="s">
        <v>797</v>
      </c>
      <c r="S164" s="3">
        <f t="shared" si="7"/>
        <v>0</v>
      </c>
      <c r="T164" s="3">
        <f>IF(A164&gt;0,IFERROR(VLOOKUP(C164,AthleteTable[],1,FALSE),0),0)</f>
        <v>0</v>
      </c>
      <c r="U164" s="3">
        <f t="shared" si="8"/>
        <v>0</v>
      </c>
      <c r="V164" s="11">
        <f>IF(A164&gt;0,IF(T164&lt;&gt;0,IF(OR(codex519[[#This Row],[1]]&gt;W163,W163="1"),(V163+1+codex519[[#This Row],[T]]),V163+codex519[[#This Row],[T]]),V163+codex519[[#This Row],[T]]),0)</f>
        <v>0</v>
      </c>
      <c r="W164" s="3">
        <f t="shared" si="9"/>
        <v>117</v>
      </c>
    </row>
    <row r="165" spans="1:23" x14ac:dyDescent="0.25">
      <c r="A165">
        <v>164</v>
      </c>
      <c r="B165">
        <v>164</v>
      </c>
      <c r="C165">
        <v>0</v>
      </c>
      <c r="D165" t="s">
        <v>797</v>
      </c>
      <c r="S165" s="3">
        <f t="shared" si="7"/>
        <v>0</v>
      </c>
      <c r="T165" s="3">
        <f>IF(A165&gt;0,IFERROR(VLOOKUP(C165,AthleteTable[],1,FALSE),0),0)</f>
        <v>0</v>
      </c>
      <c r="U165" s="3">
        <f t="shared" si="8"/>
        <v>0</v>
      </c>
      <c r="V165" s="11">
        <f>IF(A165&gt;0,IF(T165&lt;&gt;0,IF(OR(codex519[[#This Row],[1]]&gt;W164,W164="1"),(V164+1+codex519[[#This Row],[T]]),V164+codex519[[#This Row],[T]]),V164+codex519[[#This Row],[T]]),0)</f>
        <v>0</v>
      </c>
      <c r="W165" s="3">
        <f t="shared" si="9"/>
        <v>118</v>
      </c>
    </row>
    <row r="166" spans="1:23" x14ac:dyDescent="0.25">
      <c r="A166">
        <v>165</v>
      </c>
      <c r="B166">
        <v>165</v>
      </c>
      <c r="C166">
        <v>0</v>
      </c>
      <c r="D166" t="s">
        <v>797</v>
      </c>
      <c r="S166" s="3">
        <f t="shared" si="7"/>
        <v>0</v>
      </c>
      <c r="T166" s="3">
        <f>IF(A166&gt;0,IFERROR(VLOOKUP(C166,AthleteTable[],1,FALSE),0),0)</f>
        <v>0</v>
      </c>
      <c r="U166" s="3">
        <f t="shared" si="8"/>
        <v>0</v>
      </c>
      <c r="V166" s="11">
        <f>IF(A166&gt;0,IF(T166&lt;&gt;0,IF(OR(codex519[[#This Row],[1]]&gt;W165,W165="1"),(V165+1+codex519[[#This Row],[T]]),V165+codex519[[#This Row],[T]]),V165+codex519[[#This Row],[T]]),0)</f>
        <v>0</v>
      </c>
      <c r="W166" s="3">
        <f t="shared" si="9"/>
        <v>119</v>
      </c>
    </row>
    <row r="167" spans="1:23" x14ac:dyDescent="0.25">
      <c r="A167">
        <v>166</v>
      </c>
      <c r="B167">
        <v>166</v>
      </c>
      <c r="C167">
        <v>0</v>
      </c>
      <c r="D167" t="s">
        <v>797</v>
      </c>
      <c r="S167" s="3">
        <f t="shared" si="7"/>
        <v>0</v>
      </c>
      <c r="T167" s="3">
        <f>IF(A167&gt;0,IFERROR(VLOOKUP(C167,AthleteTable[],1,FALSE),0),0)</f>
        <v>0</v>
      </c>
      <c r="U167" s="3">
        <f t="shared" si="8"/>
        <v>0</v>
      </c>
      <c r="V167" s="11">
        <f>IF(A167&gt;0,IF(T167&lt;&gt;0,IF(OR(codex519[[#This Row],[1]]&gt;W166,W166="1"),(V166+1+codex519[[#This Row],[T]]),V166+codex519[[#This Row],[T]]),V166+codex519[[#This Row],[T]]),0)</f>
        <v>0</v>
      </c>
      <c r="W167" s="3">
        <f t="shared" si="9"/>
        <v>120</v>
      </c>
    </row>
    <row r="168" spans="1:23" x14ac:dyDescent="0.25">
      <c r="A168">
        <v>167</v>
      </c>
      <c r="B168">
        <v>167</v>
      </c>
      <c r="C168">
        <v>0</v>
      </c>
      <c r="D168" t="s">
        <v>797</v>
      </c>
      <c r="S168" s="3">
        <f t="shared" si="7"/>
        <v>0</v>
      </c>
      <c r="T168" s="3">
        <f>IF(A168&gt;0,IFERROR(VLOOKUP(C168,AthleteTable[],1,FALSE),0),0)</f>
        <v>0</v>
      </c>
      <c r="U168" s="3">
        <f t="shared" si="8"/>
        <v>0</v>
      </c>
      <c r="V168" s="11">
        <f>IF(A168&gt;0,IF(T168&lt;&gt;0,IF(OR(codex519[[#This Row],[1]]&gt;W167,W167="1"),(V167+1+codex519[[#This Row],[T]]),V167+codex519[[#This Row],[T]]),V167+codex519[[#This Row],[T]]),0)</f>
        <v>0</v>
      </c>
      <c r="W168" s="3">
        <f t="shared" si="9"/>
        <v>121</v>
      </c>
    </row>
    <row r="169" spans="1:23" x14ac:dyDescent="0.25">
      <c r="A169">
        <v>168</v>
      </c>
      <c r="B169">
        <v>168</v>
      </c>
      <c r="C169">
        <v>0</v>
      </c>
      <c r="D169" t="s">
        <v>797</v>
      </c>
      <c r="S169" s="3">
        <f t="shared" si="7"/>
        <v>0</v>
      </c>
      <c r="T169" s="3">
        <f>IF(A169&gt;0,IFERROR(VLOOKUP(C169,AthleteTable[],1,FALSE),0),0)</f>
        <v>0</v>
      </c>
      <c r="U169" s="3">
        <f t="shared" si="8"/>
        <v>0</v>
      </c>
      <c r="V169" s="11">
        <f>IF(A169&gt;0,IF(T169&lt;&gt;0,IF(OR(codex519[[#This Row],[1]]&gt;W168,W168="1"),(V168+1+codex519[[#This Row],[T]]),V168+codex519[[#This Row],[T]]),V168+codex519[[#This Row],[T]]),0)</f>
        <v>0</v>
      </c>
      <c r="W169" s="3">
        <f t="shared" si="9"/>
        <v>122</v>
      </c>
    </row>
    <row r="170" spans="1:23" x14ac:dyDescent="0.25">
      <c r="A170">
        <v>169</v>
      </c>
      <c r="B170">
        <v>169</v>
      </c>
      <c r="C170">
        <v>0</v>
      </c>
      <c r="D170" t="s">
        <v>797</v>
      </c>
      <c r="S170" s="3">
        <f t="shared" si="7"/>
        <v>0</v>
      </c>
      <c r="T170" s="3">
        <f>IF(A170&gt;0,IFERROR(VLOOKUP(C170,AthleteTable[],1,FALSE),0),0)</f>
        <v>0</v>
      </c>
      <c r="U170" s="3">
        <f t="shared" si="8"/>
        <v>0</v>
      </c>
      <c r="V170" s="11">
        <f>IF(A170&gt;0,IF(T170&lt;&gt;0,IF(OR(codex519[[#This Row],[1]]&gt;W169,W169="1"),(V169+1+codex519[[#This Row],[T]]),V169+codex519[[#This Row],[T]]),V169+codex519[[#This Row],[T]]),0)</f>
        <v>0</v>
      </c>
      <c r="W170" s="3">
        <f t="shared" si="9"/>
        <v>123</v>
      </c>
    </row>
    <row r="171" spans="1:23" x14ac:dyDescent="0.25">
      <c r="A171">
        <v>170</v>
      </c>
      <c r="B171">
        <v>170</v>
      </c>
      <c r="C171">
        <v>0</v>
      </c>
      <c r="D171" t="s">
        <v>797</v>
      </c>
      <c r="S171" s="3">
        <f t="shared" si="7"/>
        <v>0</v>
      </c>
      <c r="T171" s="3">
        <f>IF(A171&gt;0,IFERROR(VLOOKUP(C171,AthleteTable[],1,FALSE),0),0)</f>
        <v>0</v>
      </c>
      <c r="U171" s="3">
        <f t="shared" si="8"/>
        <v>0</v>
      </c>
      <c r="V171" s="11">
        <f>IF(A171&gt;0,IF(T171&lt;&gt;0,IF(OR(codex519[[#This Row],[1]]&gt;W170,W170="1"),(V170+1+codex519[[#This Row],[T]]),V170+codex519[[#This Row],[T]]),V170+codex519[[#This Row],[T]]),0)</f>
        <v>0</v>
      </c>
      <c r="W171" s="3">
        <f t="shared" si="9"/>
        <v>124</v>
      </c>
    </row>
    <row r="172" spans="1:23" x14ac:dyDescent="0.25">
      <c r="A172">
        <v>171</v>
      </c>
      <c r="B172">
        <v>171</v>
      </c>
      <c r="C172">
        <v>0</v>
      </c>
      <c r="D172" t="s">
        <v>797</v>
      </c>
      <c r="S172" s="3">
        <f t="shared" si="7"/>
        <v>0</v>
      </c>
      <c r="T172" s="3">
        <f>IF(A172&gt;0,IFERROR(VLOOKUP(C172,AthleteTable[],1,FALSE),0),0)</f>
        <v>0</v>
      </c>
      <c r="U172" s="3">
        <f t="shared" si="8"/>
        <v>0</v>
      </c>
      <c r="V172" s="11">
        <f>IF(A172&gt;0,IF(T172&lt;&gt;0,IF(OR(codex519[[#This Row],[1]]&gt;W171,W171="1"),(V171+1+codex519[[#This Row],[T]]),V171+codex519[[#This Row],[T]]),V171+codex519[[#This Row],[T]]),0)</f>
        <v>0</v>
      </c>
      <c r="W172" s="3">
        <f t="shared" si="9"/>
        <v>125</v>
      </c>
    </row>
    <row r="173" spans="1:23" x14ac:dyDescent="0.25">
      <c r="A173">
        <v>172</v>
      </c>
      <c r="B173">
        <v>172</v>
      </c>
      <c r="C173">
        <v>0</v>
      </c>
      <c r="D173" t="s">
        <v>797</v>
      </c>
      <c r="S173" s="3">
        <f t="shared" si="7"/>
        <v>0</v>
      </c>
      <c r="T173" s="3">
        <f>IF(A173&gt;0,IFERROR(VLOOKUP(C173,AthleteTable[],1,FALSE),0),0)</f>
        <v>0</v>
      </c>
      <c r="U173" s="3">
        <f t="shared" si="8"/>
        <v>0</v>
      </c>
      <c r="V173" s="11">
        <f>IF(A173&gt;0,IF(T173&lt;&gt;0,IF(OR(codex519[[#This Row],[1]]&gt;W172,W172="1"),(V172+1+codex519[[#This Row],[T]]),V172+codex519[[#This Row],[T]]),V172+codex519[[#This Row],[T]]),0)</f>
        <v>0</v>
      </c>
      <c r="W173" s="3">
        <f t="shared" si="9"/>
        <v>126</v>
      </c>
    </row>
    <row r="174" spans="1:23" x14ac:dyDescent="0.25">
      <c r="A174">
        <v>173</v>
      </c>
      <c r="B174">
        <v>173</v>
      </c>
      <c r="C174">
        <v>0</v>
      </c>
      <c r="D174" t="s">
        <v>797</v>
      </c>
      <c r="S174" s="3">
        <f t="shared" si="7"/>
        <v>0</v>
      </c>
      <c r="T174" s="3">
        <f>IF(A174&gt;0,IFERROR(VLOOKUP(C174,AthleteTable[],1,FALSE),0),0)</f>
        <v>0</v>
      </c>
      <c r="U174" s="3">
        <f t="shared" si="8"/>
        <v>0</v>
      </c>
      <c r="V174" s="11">
        <f>IF(A174&gt;0,IF(T174&lt;&gt;0,IF(OR(codex519[[#This Row],[1]]&gt;W173,W173="1"),(V173+1+codex519[[#This Row],[T]]),V173+codex519[[#This Row],[T]]),V173+codex519[[#This Row],[T]]),0)</f>
        <v>0</v>
      </c>
      <c r="W174" s="3">
        <f t="shared" si="9"/>
        <v>127</v>
      </c>
    </row>
    <row r="175" spans="1:23" x14ac:dyDescent="0.25">
      <c r="A175">
        <v>174</v>
      </c>
      <c r="B175">
        <v>174</v>
      </c>
      <c r="C175">
        <v>0</v>
      </c>
      <c r="D175" t="s">
        <v>797</v>
      </c>
      <c r="S175" s="3">
        <f t="shared" si="7"/>
        <v>0</v>
      </c>
      <c r="T175" s="3">
        <f>IF(A175&gt;0,IFERROR(VLOOKUP(C175,AthleteTable[],1,FALSE),0),0)</f>
        <v>0</v>
      </c>
      <c r="U175" s="3">
        <f t="shared" si="8"/>
        <v>0</v>
      </c>
      <c r="V175" s="11">
        <f>IF(A175&gt;0,IF(T175&lt;&gt;0,IF(OR(codex519[[#This Row],[1]]&gt;W174,W174="1"),(V174+1+codex519[[#This Row],[T]]),V174+codex519[[#This Row],[T]]),V174+codex519[[#This Row],[T]]),0)</f>
        <v>0</v>
      </c>
      <c r="W175" s="3">
        <f t="shared" si="9"/>
        <v>128</v>
      </c>
    </row>
    <row r="176" spans="1:23" x14ac:dyDescent="0.25">
      <c r="A176">
        <v>175</v>
      </c>
      <c r="B176">
        <v>175</v>
      </c>
      <c r="C176">
        <v>0</v>
      </c>
      <c r="D176" t="s">
        <v>797</v>
      </c>
      <c r="S176" s="3">
        <f t="shared" si="7"/>
        <v>0</v>
      </c>
      <c r="T176" s="3">
        <f>IF(A176&gt;0,IFERROR(VLOOKUP(C176,AthleteTable[],1,FALSE),0),0)</f>
        <v>0</v>
      </c>
      <c r="U176" s="3">
        <f t="shared" si="8"/>
        <v>0</v>
      </c>
      <c r="V176" s="11">
        <f>IF(A176&gt;0,IF(T176&lt;&gt;0,IF(OR(codex519[[#This Row],[1]]&gt;W175,W175="1"),(V175+1+codex519[[#This Row],[T]]),V175+codex519[[#This Row],[T]]),V175+codex519[[#This Row],[T]]),0)</f>
        <v>0</v>
      </c>
      <c r="W176" s="3">
        <f t="shared" si="9"/>
        <v>129</v>
      </c>
    </row>
    <row r="177" spans="1:23" x14ac:dyDescent="0.25">
      <c r="A177">
        <v>176</v>
      </c>
      <c r="B177">
        <v>176</v>
      </c>
      <c r="C177">
        <v>0</v>
      </c>
      <c r="D177" t="s">
        <v>797</v>
      </c>
      <c r="S177" s="3">
        <f t="shared" si="7"/>
        <v>0</v>
      </c>
      <c r="T177" s="3">
        <f>IF(A177&gt;0,IFERROR(VLOOKUP(C177,AthleteTable[],1,FALSE),0),0)</f>
        <v>0</v>
      </c>
      <c r="U177" s="3">
        <f t="shared" si="8"/>
        <v>0</v>
      </c>
      <c r="V177" s="11">
        <f>IF(A177&gt;0,IF(T177&lt;&gt;0,IF(OR(codex519[[#This Row],[1]]&gt;W176,W176="1"),(V176+1+codex519[[#This Row],[T]]),V176+codex519[[#This Row],[T]]),V176+codex519[[#This Row],[T]]),0)</f>
        <v>0</v>
      </c>
      <c r="W177" s="3">
        <f t="shared" si="9"/>
        <v>130</v>
      </c>
    </row>
    <row r="178" spans="1:23" x14ac:dyDescent="0.25">
      <c r="A178">
        <v>177</v>
      </c>
      <c r="B178">
        <v>177</v>
      </c>
      <c r="C178">
        <v>0</v>
      </c>
      <c r="D178" t="s">
        <v>797</v>
      </c>
      <c r="S178" s="3">
        <f t="shared" si="7"/>
        <v>0</v>
      </c>
      <c r="T178" s="3">
        <f>IF(A178&gt;0,IFERROR(VLOOKUP(C178,AthleteTable[],1,FALSE),0),0)</f>
        <v>0</v>
      </c>
      <c r="U178" s="3">
        <f t="shared" si="8"/>
        <v>0</v>
      </c>
      <c r="V178" s="11">
        <f>IF(A178&gt;0,IF(T178&lt;&gt;0,IF(OR(codex519[[#This Row],[1]]&gt;W177,W177="1"),(V177+1+codex519[[#This Row],[T]]),V177+codex519[[#This Row],[T]]),V177+codex519[[#This Row],[T]]),0)</f>
        <v>0</v>
      </c>
      <c r="W178" s="3">
        <f t="shared" si="9"/>
        <v>131</v>
      </c>
    </row>
    <row r="179" spans="1:23" x14ac:dyDescent="0.25">
      <c r="A179">
        <v>178</v>
      </c>
      <c r="B179">
        <v>178</v>
      </c>
      <c r="C179">
        <v>0</v>
      </c>
      <c r="D179" t="s">
        <v>797</v>
      </c>
      <c r="S179" s="3">
        <f t="shared" si="7"/>
        <v>0</v>
      </c>
      <c r="T179" s="3">
        <f>IF(A179&gt;0,IFERROR(VLOOKUP(C179,AthleteTable[],1,FALSE),0),0)</f>
        <v>0</v>
      </c>
      <c r="U179" s="3">
        <f t="shared" si="8"/>
        <v>0</v>
      </c>
      <c r="V179" s="11">
        <f>IF(A179&gt;0,IF(T179&lt;&gt;0,IF(OR(codex519[[#This Row],[1]]&gt;W178,W178="1"),(V178+1+codex519[[#This Row],[T]]),V178+codex519[[#This Row],[T]]),V178+codex519[[#This Row],[T]]),0)</f>
        <v>0</v>
      </c>
      <c r="W179" s="3">
        <f t="shared" si="9"/>
        <v>132</v>
      </c>
    </row>
    <row r="180" spans="1:23" x14ac:dyDescent="0.25">
      <c r="A180">
        <v>179</v>
      </c>
      <c r="B180">
        <v>179</v>
      </c>
      <c r="C180">
        <v>0</v>
      </c>
      <c r="D180" t="s">
        <v>797</v>
      </c>
      <c r="S180" s="3">
        <f t="shared" si="7"/>
        <v>0</v>
      </c>
      <c r="T180" s="3">
        <f>IF(A180&gt;0,IFERROR(VLOOKUP(C180,AthleteTable[],1,FALSE),0),0)</f>
        <v>0</v>
      </c>
      <c r="U180" s="3">
        <f t="shared" si="8"/>
        <v>0</v>
      </c>
      <c r="V180" s="11">
        <f>IF(A180&gt;0,IF(T180&lt;&gt;0,IF(OR(codex519[[#This Row],[1]]&gt;W179,W179="1"),(V179+1+codex519[[#This Row],[T]]),V179+codex519[[#This Row],[T]]),V179+codex519[[#This Row],[T]]),0)</f>
        <v>0</v>
      </c>
      <c r="W180" s="3">
        <f t="shared" si="9"/>
        <v>133</v>
      </c>
    </row>
    <row r="181" spans="1:23" x14ac:dyDescent="0.25">
      <c r="A181">
        <v>180</v>
      </c>
      <c r="B181">
        <v>180</v>
      </c>
      <c r="C181">
        <v>0</v>
      </c>
      <c r="D181" t="s">
        <v>797</v>
      </c>
      <c r="S181" s="3">
        <f t="shared" si="7"/>
        <v>0</v>
      </c>
      <c r="T181" s="3">
        <f>IF(A181&gt;0,IFERROR(VLOOKUP(C181,AthleteTable[],1,FALSE),0),0)</f>
        <v>0</v>
      </c>
      <c r="U181" s="3">
        <f t="shared" si="8"/>
        <v>0</v>
      </c>
      <c r="V181" s="11">
        <f>IF(A181&gt;0,IF(T181&lt;&gt;0,IF(OR(codex519[[#This Row],[1]]&gt;W180,W180="1"),(V180+1+codex519[[#This Row],[T]]),V180+codex519[[#This Row],[T]]),V180+codex519[[#This Row],[T]]),0)</f>
        <v>0</v>
      </c>
      <c r="W181" s="3">
        <f t="shared" si="9"/>
        <v>134</v>
      </c>
    </row>
    <row r="182" spans="1:23" x14ac:dyDescent="0.25">
      <c r="A182">
        <v>181</v>
      </c>
      <c r="B182">
        <v>181</v>
      </c>
      <c r="C182">
        <v>0</v>
      </c>
      <c r="D182" t="s">
        <v>797</v>
      </c>
      <c r="S182" s="3">
        <f t="shared" si="7"/>
        <v>0</v>
      </c>
      <c r="T182" s="3">
        <f>IF(A182&gt;0,IFERROR(VLOOKUP(C182,AthleteTable[],1,FALSE),0),0)</f>
        <v>0</v>
      </c>
      <c r="U182" s="3">
        <f t="shared" si="8"/>
        <v>0</v>
      </c>
      <c r="V182" s="11">
        <f>IF(A182&gt;0,IF(T182&lt;&gt;0,IF(OR(codex519[[#This Row],[1]]&gt;W181,W181="1"),(V181+1+codex519[[#This Row],[T]]),V181+codex519[[#This Row],[T]]),V181+codex519[[#This Row],[T]]),0)</f>
        <v>0</v>
      </c>
      <c r="W182" s="3">
        <f t="shared" si="9"/>
        <v>135</v>
      </c>
    </row>
    <row r="183" spans="1:23" x14ac:dyDescent="0.25">
      <c r="A183">
        <v>182</v>
      </c>
      <c r="B183">
        <v>182</v>
      </c>
      <c r="C183">
        <v>0</v>
      </c>
      <c r="D183" t="s">
        <v>797</v>
      </c>
      <c r="S183" s="3">
        <f t="shared" si="7"/>
        <v>0</v>
      </c>
      <c r="T183" s="3">
        <f>IF(A183&gt;0,IFERROR(VLOOKUP(C183,AthleteTable[],1,FALSE),0),0)</f>
        <v>0</v>
      </c>
      <c r="U183" s="3">
        <f t="shared" si="8"/>
        <v>0</v>
      </c>
      <c r="V183" s="11">
        <f>IF(A183&gt;0,IF(T183&lt;&gt;0,IF(OR(codex519[[#This Row],[1]]&gt;W182,W182="1"),(V182+1+codex519[[#This Row],[T]]),V182+codex519[[#This Row],[T]]),V182+codex519[[#This Row],[T]]),0)</f>
        <v>0</v>
      </c>
      <c r="W183" s="3">
        <f t="shared" si="9"/>
        <v>136</v>
      </c>
    </row>
    <row r="184" spans="1:23" x14ac:dyDescent="0.25">
      <c r="A184">
        <v>183</v>
      </c>
      <c r="B184">
        <v>183</v>
      </c>
      <c r="C184">
        <v>0</v>
      </c>
      <c r="D184" t="s">
        <v>797</v>
      </c>
      <c r="S184" s="3">
        <f t="shared" si="7"/>
        <v>0</v>
      </c>
      <c r="T184" s="3">
        <f>IF(A184&gt;0,IFERROR(VLOOKUP(C184,AthleteTable[],1,FALSE),0),0)</f>
        <v>0</v>
      </c>
      <c r="U184" s="3">
        <f t="shared" si="8"/>
        <v>0</v>
      </c>
      <c r="V184" s="11">
        <f>IF(A184&gt;0,IF(T184&lt;&gt;0,IF(OR(codex519[[#This Row],[1]]&gt;W183,W183="1"),(V183+1+codex519[[#This Row],[T]]),V183+codex519[[#This Row],[T]]),V183+codex519[[#This Row],[T]]),0)</f>
        <v>0</v>
      </c>
      <c r="W184" s="3">
        <f t="shared" si="9"/>
        <v>137</v>
      </c>
    </row>
    <row r="185" spans="1:23" x14ac:dyDescent="0.25">
      <c r="A185">
        <v>184</v>
      </c>
      <c r="B185">
        <v>184</v>
      </c>
      <c r="C185">
        <v>0</v>
      </c>
      <c r="D185" t="s">
        <v>797</v>
      </c>
      <c r="S185" s="3">
        <f t="shared" si="7"/>
        <v>0</v>
      </c>
      <c r="T185" s="3">
        <f>IF(A185&gt;0,IFERROR(VLOOKUP(C185,AthleteTable[],1,FALSE),0),0)</f>
        <v>0</v>
      </c>
      <c r="U185" s="3">
        <f t="shared" si="8"/>
        <v>0</v>
      </c>
      <c r="V185" s="11">
        <f>IF(A185&gt;0,IF(T185&lt;&gt;0,IF(OR(codex519[[#This Row],[1]]&gt;W184,W184="1"),(V184+1+codex519[[#This Row],[T]]),V184+codex519[[#This Row],[T]]),V184+codex519[[#This Row],[T]]),0)</f>
        <v>0</v>
      </c>
      <c r="W185" s="3">
        <f t="shared" si="9"/>
        <v>138</v>
      </c>
    </row>
    <row r="186" spans="1:23" x14ac:dyDescent="0.25">
      <c r="A186">
        <v>185</v>
      </c>
      <c r="B186">
        <v>185</v>
      </c>
      <c r="C186">
        <v>0</v>
      </c>
      <c r="D186" t="s">
        <v>797</v>
      </c>
      <c r="S186" s="3">
        <f t="shared" si="7"/>
        <v>0</v>
      </c>
      <c r="T186" s="3">
        <f>IF(A186&gt;0,IFERROR(VLOOKUP(C186,AthleteTable[],1,FALSE),0),0)</f>
        <v>0</v>
      </c>
      <c r="U186" s="3">
        <f t="shared" si="8"/>
        <v>0</v>
      </c>
      <c r="V186" s="11">
        <f>IF(A186&gt;0,IF(T186&lt;&gt;0,IF(OR(codex519[[#This Row],[1]]&gt;W185,W185="1"),(V185+1+codex519[[#This Row],[T]]),V185+codex519[[#This Row],[T]]),V185+codex519[[#This Row],[T]]),0)</f>
        <v>0</v>
      </c>
      <c r="W186" s="3">
        <f t="shared" si="9"/>
        <v>139</v>
      </c>
    </row>
    <row r="187" spans="1:23" x14ac:dyDescent="0.25">
      <c r="A187">
        <v>186</v>
      </c>
      <c r="B187">
        <v>186</v>
      </c>
      <c r="C187">
        <v>0</v>
      </c>
      <c r="D187" t="s">
        <v>797</v>
      </c>
      <c r="S187" s="3">
        <f t="shared" si="7"/>
        <v>0</v>
      </c>
      <c r="T187" s="3">
        <f>IF(A187&gt;0,IFERROR(VLOOKUP(C187,AthleteTable[],1,FALSE),0),0)</f>
        <v>0</v>
      </c>
      <c r="U187" s="3">
        <f t="shared" si="8"/>
        <v>0</v>
      </c>
      <c r="V187" s="11">
        <f>IF(A187&gt;0,IF(T187&lt;&gt;0,IF(OR(codex519[[#This Row],[1]]&gt;W186,W186="1"),(V186+1+codex519[[#This Row],[T]]),V186+codex519[[#This Row],[T]]),V186+codex519[[#This Row],[T]]),0)</f>
        <v>0</v>
      </c>
      <c r="W187" s="3">
        <f t="shared" si="9"/>
        <v>140</v>
      </c>
    </row>
    <row r="188" spans="1:23" x14ac:dyDescent="0.25">
      <c r="A188">
        <v>187</v>
      </c>
      <c r="B188">
        <v>187</v>
      </c>
      <c r="C188">
        <v>0</v>
      </c>
      <c r="D188" t="s">
        <v>797</v>
      </c>
      <c r="S188" s="3">
        <f t="shared" si="7"/>
        <v>0</v>
      </c>
      <c r="T188" s="3">
        <f>IF(A188&gt;0,IFERROR(VLOOKUP(C188,AthleteTable[],1,FALSE),0),0)</f>
        <v>0</v>
      </c>
      <c r="U188" s="3">
        <f t="shared" si="8"/>
        <v>0</v>
      </c>
      <c r="V188" s="11">
        <f>IF(A188&gt;0,IF(T188&lt;&gt;0,IF(OR(codex519[[#This Row],[1]]&gt;W187,W187="1"),(V187+1+codex519[[#This Row],[T]]),V187+codex519[[#This Row],[T]]),V187+codex519[[#This Row],[T]]),0)</f>
        <v>0</v>
      </c>
      <c r="W188" s="3">
        <f t="shared" si="9"/>
        <v>141</v>
      </c>
    </row>
    <row r="189" spans="1:23" x14ac:dyDescent="0.25">
      <c r="A189">
        <v>188</v>
      </c>
      <c r="B189">
        <v>188</v>
      </c>
      <c r="C189">
        <v>0</v>
      </c>
      <c r="D189" t="s">
        <v>797</v>
      </c>
      <c r="S189" s="3">
        <f t="shared" si="7"/>
        <v>0</v>
      </c>
      <c r="T189" s="3">
        <f>IF(A189&gt;0,IFERROR(VLOOKUP(C189,AthleteTable[],1,FALSE),0),0)</f>
        <v>0</v>
      </c>
      <c r="U189" s="3">
        <f t="shared" si="8"/>
        <v>0</v>
      </c>
      <c r="V189" s="11">
        <f>IF(A189&gt;0,IF(T189&lt;&gt;0,IF(OR(codex519[[#This Row],[1]]&gt;W188,W188="1"),(V188+1+codex519[[#This Row],[T]]),V188+codex519[[#This Row],[T]]),V188+codex519[[#This Row],[T]]),0)</f>
        <v>0</v>
      </c>
      <c r="W189" s="3">
        <f t="shared" si="9"/>
        <v>142</v>
      </c>
    </row>
    <row r="190" spans="1:23" x14ac:dyDescent="0.25">
      <c r="A190">
        <v>189</v>
      </c>
      <c r="B190">
        <v>189</v>
      </c>
      <c r="C190">
        <v>0</v>
      </c>
      <c r="D190" t="s">
        <v>797</v>
      </c>
      <c r="S190" s="3">
        <f t="shared" si="7"/>
        <v>0</v>
      </c>
      <c r="T190" s="3">
        <f>IF(A190&gt;0,IFERROR(VLOOKUP(C190,AthleteTable[],1,FALSE),0),0)</f>
        <v>0</v>
      </c>
      <c r="U190" s="3">
        <f t="shared" si="8"/>
        <v>0</v>
      </c>
      <c r="V190" s="11">
        <f>IF(A190&gt;0,IF(T190&lt;&gt;0,IF(OR(codex519[[#This Row],[1]]&gt;W189,W189="1"),(V189+1+codex519[[#This Row],[T]]),V189+codex519[[#This Row],[T]]),V189+codex519[[#This Row],[T]]),0)</f>
        <v>0</v>
      </c>
      <c r="W190" s="3">
        <f t="shared" si="9"/>
        <v>143</v>
      </c>
    </row>
    <row r="191" spans="1:23" x14ac:dyDescent="0.25">
      <c r="A191">
        <v>190</v>
      </c>
      <c r="B191">
        <v>190</v>
      </c>
      <c r="C191">
        <v>0</v>
      </c>
      <c r="D191" t="s">
        <v>797</v>
      </c>
      <c r="S191" s="3">
        <f t="shared" si="7"/>
        <v>0</v>
      </c>
      <c r="T191" s="3">
        <f>IF(A191&gt;0,IFERROR(VLOOKUP(C191,AthleteTable[],1,FALSE),0),0)</f>
        <v>0</v>
      </c>
      <c r="U191" s="3">
        <f t="shared" si="8"/>
        <v>0</v>
      </c>
      <c r="V191" s="11">
        <f>IF(A191&gt;0,IF(T191&lt;&gt;0,IF(OR(codex519[[#This Row],[1]]&gt;W190,W190="1"),(V190+1+codex519[[#This Row],[T]]),V190+codex519[[#This Row],[T]]),V190+codex519[[#This Row],[T]]),0)</f>
        <v>0</v>
      </c>
      <c r="W191" s="3">
        <f t="shared" si="9"/>
        <v>144</v>
      </c>
    </row>
    <row r="192" spans="1:23" x14ac:dyDescent="0.25">
      <c r="A192">
        <v>191</v>
      </c>
      <c r="B192">
        <v>191</v>
      </c>
      <c r="C192">
        <v>0</v>
      </c>
      <c r="D192" t="s">
        <v>797</v>
      </c>
      <c r="S192" s="3">
        <f t="shared" si="7"/>
        <v>0</v>
      </c>
      <c r="T192" s="3">
        <f>IF(A192&gt;0,IFERROR(VLOOKUP(C192,AthleteTable[],1,FALSE),0),0)</f>
        <v>0</v>
      </c>
      <c r="U192" s="3">
        <f t="shared" si="8"/>
        <v>0</v>
      </c>
      <c r="V192" s="11">
        <f>IF(A192&gt;0,IF(T192&lt;&gt;0,IF(OR(codex519[[#This Row],[1]]&gt;W191,W191="1"),(V191+1+codex519[[#This Row],[T]]),V191+codex519[[#This Row],[T]]),V191+codex519[[#This Row],[T]]),0)</f>
        <v>0</v>
      </c>
      <c r="W192" s="3">
        <f t="shared" si="9"/>
        <v>145</v>
      </c>
    </row>
    <row r="193" spans="1:23" x14ac:dyDescent="0.25">
      <c r="A193">
        <v>192</v>
      </c>
      <c r="B193">
        <v>192</v>
      </c>
      <c r="C193">
        <v>0</v>
      </c>
      <c r="D193" t="s">
        <v>797</v>
      </c>
      <c r="S193" s="3">
        <f t="shared" si="7"/>
        <v>0</v>
      </c>
      <c r="T193" s="3">
        <f>IF(A193&gt;0,IFERROR(VLOOKUP(C193,AthleteTable[],1,FALSE),0),0)</f>
        <v>0</v>
      </c>
      <c r="U193" s="3">
        <f t="shared" si="8"/>
        <v>0</v>
      </c>
      <c r="V193" s="11">
        <f>IF(A193&gt;0,IF(T193&lt;&gt;0,IF(OR(codex519[[#This Row],[1]]&gt;W192,W192="1"),(V192+1+codex519[[#This Row],[T]]),V192+codex519[[#This Row],[T]]),V192+codex519[[#This Row],[T]]),0)</f>
        <v>0</v>
      </c>
      <c r="W193" s="3">
        <f t="shared" si="9"/>
        <v>146</v>
      </c>
    </row>
    <row r="194" spans="1:23" x14ac:dyDescent="0.25">
      <c r="A194">
        <v>193</v>
      </c>
      <c r="B194">
        <v>193</v>
      </c>
      <c r="C194">
        <v>0</v>
      </c>
      <c r="D194" t="s">
        <v>797</v>
      </c>
      <c r="S194" s="3">
        <f t="shared" si="7"/>
        <v>0</v>
      </c>
      <c r="T194" s="3">
        <f>IF(A194&gt;0,IFERROR(VLOOKUP(C194,AthleteTable[],1,FALSE),0),0)</f>
        <v>0</v>
      </c>
      <c r="U194" s="3">
        <f t="shared" si="8"/>
        <v>0</v>
      </c>
      <c r="V194" s="11">
        <f>IF(A194&gt;0,IF(T194&lt;&gt;0,IF(OR(codex519[[#This Row],[1]]&gt;W193,W193="1"),(V193+1+codex519[[#This Row],[T]]),V193+codex519[[#This Row],[T]]),V193+codex519[[#This Row],[T]]),0)</f>
        <v>0</v>
      </c>
      <c r="W194" s="3">
        <f t="shared" si="9"/>
        <v>147</v>
      </c>
    </row>
    <row r="195" spans="1:23" x14ac:dyDescent="0.25">
      <c r="A195">
        <v>194</v>
      </c>
      <c r="B195">
        <v>194</v>
      </c>
      <c r="C195">
        <v>0</v>
      </c>
      <c r="D195" t="s">
        <v>797</v>
      </c>
      <c r="S195" s="3">
        <f t="shared" ref="S195:S222" si="10">C195</f>
        <v>0</v>
      </c>
      <c r="T195" s="3">
        <f>IF(A195&gt;0,IFERROR(VLOOKUP(C195,AthleteTable[],1,FALSE),0),0)</f>
        <v>0</v>
      </c>
      <c r="U195" s="3">
        <f t="shared" si="8"/>
        <v>0</v>
      </c>
      <c r="V195" s="11">
        <f>IF(A195&gt;0,IF(T195&lt;&gt;0,IF(OR(codex519[[#This Row],[1]]&gt;W194,W194="1"),(V194+1+codex519[[#This Row],[T]]),V194+codex519[[#This Row],[T]]),V194+codex519[[#This Row],[T]]),0)</f>
        <v>0</v>
      </c>
      <c r="W195" s="3">
        <f t="shared" si="9"/>
        <v>148</v>
      </c>
    </row>
    <row r="196" spans="1:23" x14ac:dyDescent="0.25">
      <c r="A196">
        <v>195</v>
      </c>
      <c r="B196">
        <v>195</v>
      </c>
      <c r="C196">
        <v>0</v>
      </c>
      <c r="D196" t="s">
        <v>797</v>
      </c>
      <c r="S196" s="3">
        <f t="shared" si="10"/>
        <v>0</v>
      </c>
      <c r="T196" s="3">
        <f>IF(A196&gt;0,IFERROR(VLOOKUP(C196,AthleteTable[],1,FALSE),0),0)</f>
        <v>0</v>
      </c>
      <c r="U196" s="3">
        <f t="shared" si="8"/>
        <v>0</v>
      </c>
      <c r="V196" s="11">
        <f>IF(A196&gt;0,IF(T196&lt;&gt;0,IF(OR(codex519[[#This Row],[1]]&gt;W195,W195="1"),(V195+1+codex519[[#This Row],[T]]),V195+codex519[[#This Row],[T]]),V195+codex519[[#This Row],[T]]),0)</f>
        <v>0</v>
      </c>
      <c r="W196" s="3">
        <f t="shared" si="9"/>
        <v>149</v>
      </c>
    </row>
    <row r="197" spans="1:23" x14ac:dyDescent="0.25">
      <c r="A197">
        <v>196</v>
      </c>
      <c r="B197">
        <v>196</v>
      </c>
      <c r="C197">
        <v>0</v>
      </c>
      <c r="D197" t="s">
        <v>797</v>
      </c>
      <c r="S197" s="3">
        <f t="shared" si="10"/>
        <v>0</v>
      </c>
      <c r="T197" s="3">
        <f>IF(A197&gt;0,IFERROR(VLOOKUP(C197,AthleteTable[],1,FALSE),0),0)</f>
        <v>0</v>
      </c>
      <c r="U197" s="3">
        <f t="shared" si="8"/>
        <v>0</v>
      </c>
      <c r="V197" s="11">
        <f>IF(A197&gt;0,IF(T197&lt;&gt;0,IF(OR(codex519[[#This Row],[1]]&gt;W196,W196="1"),(V196+1+codex519[[#This Row],[T]]),V196+codex519[[#This Row],[T]]),V196+codex519[[#This Row],[T]]),0)</f>
        <v>0</v>
      </c>
      <c r="W197" s="3">
        <f t="shared" si="9"/>
        <v>150</v>
      </c>
    </row>
    <row r="198" spans="1:23" x14ac:dyDescent="0.25">
      <c r="A198">
        <v>197</v>
      </c>
      <c r="B198">
        <v>197</v>
      </c>
      <c r="C198">
        <v>0</v>
      </c>
      <c r="D198" t="s">
        <v>797</v>
      </c>
      <c r="S198" s="3">
        <f t="shared" si="10"/>
        <v>0</v>
      </c>
      <c r="T198" s="3">
        <f>IF(A198&gt;0,IFERROR(VLOOKUP(C198,AthleteTable[],1,FALSE),0),0)</f>
        <v>0</v>
      </c>
      <c r="U198" s="3">
        <f t="shared" ref="U198:U222" si="11">IFERROR(IF(W198&gt;0,IF(W197=W196,IF(T197&gt;0,IF(T196&gt;0,1,0),0),0),0),0)</f>
        <v>0</v>
      </c>
      <c r="V198" s="11">
        <f>IF(A198&gt;0,IF(T198&lt;&gt;0,IF(OR(codex519[[#This Row],[1]]&gt;W197,W197="1"),(V197+1+codex519[[#This Row],[T]]),V197+codex519[[#This Row],[T]]),V197+codex519[[#This Row],[T]]),0)</f>
        <v>0</v>
      </c>
      <c r="W198" s="3">
        <f t="shared" si="9"/>
        <v>151</v>
      </c>
    </row>
    <row r="199" spans="1:23" x14ac:dyDescent="0.25">
      <c r="A199">
        <v>198</v>
      </c>
      <c r="B199">
        <v>198</v>
      </c>
      <c r="C199">
        <v>0</v>
      </c>
      <c r="D199" t="s">
        <v>797</v>
      </c>
      <c r="S199" s="3">
        <f t="shared" si="10"/>
        <v>0</v>
      </c>
      <c r="T199" s="3">
        <f>IF(A199&gt;0,IFERROR(VLOOKUP(C199,AthleteTable[],1,FALSE),0),0)</f>
        <v>0</v>
      </c>
      <c r="U199" s="3">
        <f t="shared" si="11"/>
        <v>0</v>
      </c>
      <c r="V199" s="11">
        <f>IF(A199&gt;0,IF(T199&lt;&gt;0,IF(OR(codex519[[#This Row],[1]]&gt;W198,W198="1"),(V198+1+codex519[[#This Row],[T]]),V198+codex519[[#This Row],[T]]),V198+codex519[[#This Row],[T]]),0)</f>
        <v>0</v>
      </c>
      <c r="W199" s="3">
        <f t="shared" si="9"/>
        <v>152</v>
      </c>
    </row>
    <row r="200" spans="1:23" x14ac:dyDescent="0.25">
      <c r="A200">
        <v>199</v>
      </c>
      <c r="B200">
        <v>199</v>
      </c>
      <c r="C200">
        <v>0</v>
      </c>
      <c r="D200" t="s">
        <v>797</v>
      </c>
      <c r="S200" s="3">
        <f t="shared" si="10"/>
        <v>0</v>
      </c>
      <c r="T200" s="3">
        <f>IF(A200&gt;0,IFERROR(VLOOKUP(C200,AthleteTable[],1,FALSE),0),0)</f>
        <v>0</v>
      </c>
      <c r="U200" s="3">
        <f t="shared" si="11"/>
        <v>0</v>
      </c>
      <c r="V200" s="11">
        <f>IF(A200&gt;0,IF(T200&lt;&gt;0,IF(OR(codex519[[#This Row],[1]]&gt;W199,W199="1"),(V199+1+codex519[[#This Row],[T]]),V199+codex519[[#This Row],[T]]),V199+codex519[[#This Row],[T]]),0)</f>
        <v>0</v>
      </c>
      <c r="W200" s="3">
        <f t="shared" si="9"/>
        <v>153</v>
      </c>
    </row>
    <row r="201" spans="1:23" x14ac:dyDescent="0.25">
      <c r="A201">
        <v>200</v>
      </c>
      <c r="B201">
        <v>200</v>
      </c>
      <c r="C201">
        <v>0</v>
      </c>
      <c r="D201" t="s">
        <v>797</v>
      </c>
      <c r="S201" s="3">
        <f t="shared" si="10"/>
        <v>0</v>
      </c>
      <c r="T201" s="3">
        <f>IF(A201&gt;0,IFERROR(VLOOKUP(C201,AthleteTable[],1,FALSE),0),0)</f>
        <v>0</v>
      </c>
      <c r="U201" s="3">
        <f t="shared" si="11"/>
        <v>0</v>
      </c>
      <c r="V201" s="11">
        <f>IF(A201&gt;0,IF(T201&lt;&gt;0,IF(OR(codex519[[#This Row],[1]]&gt;W200,W200="1"),(V200+1+codex519[[#This Row],[T]]),V200+codex519[[#This Row],[T]]),V200+codex519[[#This Row],[T]]),0)</f>
        <v>0</v>
      </c>
      <c r="W201" s="3">
        <f t="shared" ref="W201:W222" si="12">IF(A155&gt;0,A155,0)</f>
        <v>154</v>
      </c>
    </row>
    <row r="202" spans="1:23" x14ac:dyDescent="0.25">
      <c r="S202" s="3">
        <f t="shared" si="10"/>
        <v>0</v>
      </c>
      <c r="T202" s="3">
        <f>IF(A202&gt;0,IFERROR(VLOOKUP(C202,AthleteTable[],1,FALSE),0),0)</f>
        <v>0</v>
      </c>
      <c r="U202" s="3">
        <f t="shared" si="11"/>
        <v>0</v>
      </c>
      <c r="V202" s="11">
        <f>IF(A202&gt;0,IF(T202&lt;&gt;0,IF(OR(codex519[[#This Row],[1]]&gt;W201,W201="1"),(V201+1+codex519[[#This Row],[T]]),V201+codex519[[#This Row],[T]]),V201+codex519[[#This Row],[T]]),0)</f>
        <v>0</v>
      </c>
      <c r="W202" s="3">
        <f t="shared" si="12"/>
        <v>155</v>
      </c>
    </row>
    <row r="203" spans="1:23" x14ac:dyDescent="0.25">
      <c r="S203" s="3">
        <f t="shared" si="10"/>
        <v>0</v>
      </c>
      <c r="T203" s="3">
        <f>IF(A203&gt;0,IFERROR(VLOOKUP(C203,AthleteTable[],1,FALSE),0),0)</f>
        <v>0</v>
      </c>
      <c r="U203" s="3">
        <f t="shared" si="11"/>
        <v>0</v>
      </c>
      <c r="V203" s="11">
        <f>IF(A203&gt;0,IF(T203&lt;&gt;0,IF(OR(codex519[[#This Row],[1]]&gt;W202,W202="1"),(V202+1+codex519[[#This Row],[T]]),V202+codex519[[#This Row],[T]]),V202+codex519[[#This Row],[T]]),0)</f>
        <v>0</v>
      </c>
      <c r="W203" s="3">
        <f t="shared" si="12"/>
        <v>156</v>
      </c>
    </row>
    <row r="204" spans="1:23" x14ac:dyDescent="0.25">
      <c r="S204" s="3">
        <f t="shared" si="10"/>
        <v>0</v>
      </c>
      <c r="T204" s="3">
        <f>IF(A204&gt;0,IFERROR(VLOOKUP(C204,AthleteTable[],1,FALSE),0),0)</f>
        <v>0</v>
      </c>
      <c r="U204" s="3">
        <f t="shared" si="11"/>
        <v>0</v>
      </c>
      <c r="V204" s="11">
        <f>IF(A204&gt;0,IF(T204&lt;&gt;0,IF(OR(codex519[[#This Row],[1]]&gt;W203,W203="1"),(V203+1+codex519[[#This Row],[T]]),V203+codex519[[#This Row],[T]]),V203+codex519[[#This Row],[T]]),0)</f>
        <v>0</v>
      </c>
      <c r="W204" s="3">
        <f t="shared" si="12"/>
        <v>157</v>
      </c>
    </row>
    <row r="205" spans="1:23" x14ac:dyDescent="0.25">
      <c r="S205" s="3">
        <f t="shared" si="10"/>
        <v>0</v>
      </c>
      <c r="T205" s="3">
        <f>IF(A205&gt;0,IFERROR(VLOOKUP(C205,AthleteTable[],1,FALSE),0),0)</f>
        <v>0</v>
      </c>
      <c r="U205" s="3">
        <f t="shared" si="11"/>
        <v>0</v>
      </c>
      <c r="V205" s="11">
        <f>IF(A205&gt;0,IF(T205&lt;&gt;0,IF(OR(codex519[[#This Row],[1]]&gt;W204,W204="1"),(V204+1+codex519[[#This Row],[T]]),V204+codex519[[#This Row],[T]]),V204+codex519[[#This Row],[T]]),0)</f>
        <v>0</v>
      </c>
      <c r="W205" s="3">
        <f t="shared" si="12"/>
        <v>158</v>
      </c>
    </row>
    <row r="206" spans="1:23" x14ac:dyDescent="0.25">
      <c r="S206" s="3">
        <f t="shared" si="10"/>
        <v>0</v>
      </c>
      <c r="T206" s="3">
        <f>IF(A206&gt;0,IFERROR(VLOOKUP(C206,AthleteTable[],1,FALSE),0),0)</f>
        <v>0</v>
      </c>
      <c r="U206" s="3">
        <f t="shared" si="11"/>
        <v>0</v>
      </c>
      <c r="V206" s="11">
        <f>IF(A206&gt;0,IF(T206&lt;&gt;0,IF(OR(codex519[[#This Row],[1]]&gt;W205,W205="1"),(V205+1+codex519[[#This Row],[T]]),V205+codex519[[#This Row],[T]]),V205+codex519[[#This Row],[T]]),0)</f>
        <v>0</v>
      </c>
      <c r="W206" s="3">
        <f t="shared" si="12"/>
        <v>159</v>
      </c>
    </row>
    <row r="207" spans="1:23" x14ac:dyDescent="0.25">
      <c r="S207" s="3">
        <f t="shared" si="10"/>
        <v>0</v>
      </c>
      <c r="T207" s="3">
        <f>IF(A207&gt;0,IFERROR(VLOOKUP(C207,AthleteTable[],1,FALSE),0),0)</f>
        <v>0</v>
      </c>
      <c r="U207" s="3">
        <f t="shared" si="11"/>
        <v>0</v>
      </c>
      <c r="V207" s="11">
        <f>IF(A207&gt;0,IF(T207&lt;&gt;0,IF(OR(codex519[[#This Row],[1]]&gt;W206,W206="1"),(V206+1+codex519[[#This Row],[T]]),V206+codex519[[#This Row],[T]]),V206+codex519[[#This Row],[T]]),0)</f>
        <v>0</v>
      </c>
      <c r="W207" s="3">
        <f t="shared" si="12"/>
        <v>160</v>
      </c>
    </row>
    <row r="208" spans="1:23" x14ac:dyDescent="0.25">
      <c r="S208" s="3">
        <f t="shared" si="10"/>
        <v>0</v>
      </c>
      <c r="T208" s="3">
        <f>IF(A208&gt;0,IFERROR(VLOOKUP(C208,AthleteTable[],1,FALSE),0),0)</f>
        <v>0</v>
      </c>
      <c r="U208" s="3">
        <f t="shared" si="11"/>
        <v>0</v>
      </c>
      <c r="V208" s="11">
        <f>IF(A208&gt;0,IF(T208&lt;&gt;0,IF(OR(codex519[[#This Row],[1]]&gt;W207,W207="1"),(V207+1+codex519[[#This Row],[T]]),V207+codex519[[#This Row],[T]]),V207+codex519[[#This Row],[T]]),0)</f>
        <v>0</v>
      </c>
      <c r="W208" s="3">
        <f t="shared" si="12"/>
        <v>161</v>
      </c>
    </row>
    <row r="209" spans="19:23" x14ac:dyDescent="0.25">
      <c r="S209" s="3">
        <f t="shared" si="10"/>
        <v>0</v>
      </c>
      <c r="T209" s="3">
        <f>IF(A209&gt;0,IFERROR(VLOOKUP(C209,AthleteTable[],1,FALSE),0),0)</f>
        <v>0</v>
      </c>
      <c r="U209" s="3">
        <f t="shared" si="11"/>
        <v>0</v>
      </c>
      <c r="V209" s="11">
        <f>IF(A209&gt;0,IF(T209&lt;&gt;0,IF(OR(codex519[[#This Row],[1]]&gt;W208,W208="1"),(V208+1+codex519[[#This Row],[T]]),V208+codex519[[#This Row],[T]]),V208+codex519[[#This Row],[T]]),0)</f>
        <v>0</v>
      </c>
      <c r="W209" s="3">
        <f t="shared" si="12"/>
        <v>162</v>
      </c>
    </row>
    <row r="210" spans="19:23" x14ac:dyDescent="0.25">
      <c r="S210" s="3">
        <f t="shared" si="10"/>
        <v>0</v>
      </c>
      <c r="T210" s="3">
        <f>IF(A210&gt;0,IFERROR(VLOOKUP(C210,AthleteTable[],1,FALSE),0),0)</f>
        <v>0</v>
      </c>
      <c r="U210" s="3">
        <f t="shared" si="11"/>
        <v>0</v>
      </c>
      <c r="V210" s="11">
        <f>IF(A210&gt;0,IF(T210&lt;&gt;0,IF(OR(codex519[[#This Row],[1]]&gt;W209,W209="1"),(V209+1+codex519[[#This Row],[T]]),V209+codex519[[#This Row],[T]]),V209+codex519[[#This Row],[T]]),0)</f>
        <v>0</v>
      </c>
      <c r="W210" s="3">
        <f t="shared" si="12"/>
        <v>163</v>
      </c>
    </row>
    <row r="211" spans="19:23" x14ac:dyDescent="0.25">
      <c r="S211" s="3">
        <f t="shared" si="10"/>
        <v>0</v>
      </c>
      <c r="T211" s="3">
        <f>IF(A211&gt;0,IFERROR(VLOOKUP(C211,AthleteTable[],1,FALSE),0),0)</f>
        <v>0</v>
      </c>
      <c r="U211" s="3">
        <f t="shared" si="11"/>
        <v>0</v>
      </c>
      <c r="V211" s="11">
        <f>IF(A211&gt;0,IF(T211&lt;&gt;0,IF(OR(codex519[[#This Row],[1]]&gt;W210,W210="1"),(V210+1+codex519[[#This Row],[T]]),V210+codex519[[#This Row],[T]]),V210+codex519[[#This Row],[T]]),0)</f>
        <v>0</v>
      </c>
      <c r="W211" s="3">
        <f t="shared" si="12"/>
        <v>164</v>
      </c>
    </row>
    <row r="212" spans="19:23" x14ac:dyDescent="0.25">
      <c r="S212" s="3">
        <f t="shared" si="10"/>
        <v>0</v>
      </c>
      <c r="T212" s="3">
        <f>IF(A212&gt;0,IFERROR(VLOOKUP(C212,AthleteTable[],1,FALSE),0),0)</f>
        <v>0</v>
      </c>
      <c r="U212" s="3">
        <f t="shared" si="11"/>
        <v>0</v>
      </c>
      <c r="V212" s="11">
        <f>IF(A212&gt;0,IF(T212&lt;&gt;0,IF(OR(codex519[[#This Row],[1]]&gt;W211,W211="1"),(V211+1+codex519[[#This Row],[T]]),V211+codex519[[#This Row],[T]]),V211+codex519[[#This Row],[T]]),0)</f>
        <v>0</v>
      </c>
      <c r="W212" s="3">
        <f t="shared" si="12"/>
        <v>165</v>
      </c>
    </row>
    <row r="213" spans="19:23" x14ac:dyDescent="0.25">
      <c r="S213" s="3">
        <f t="shared" si="10"/>
        <v>0</v>
      </c>
      <c r="T213" s="3">
        <f>IF(A213&gt;0,IFERROR(VLOOKUP(C213,AthleteTable[],1,FALSE),0),0)</f>
        <v>0</v>
      </c>
      <c r="U213" s="3">
        <f t="shared" si="11"/>
        <v>0</v>
      </c>
      <c r="V213" s="11">
        <f>IF(A213&gt;0,IF(T213&lt;&gt;0,IF(OR(codex519[[#This Row],[1]]&gt;W212,W212="1"),(V212+1+codex519[[#This Row],[T]]),V212+codex519[[#This Row],[T]]),V212+codex519[[#This Row],[T]]),0)</f>
        <v>0</v>
      </c>
      <c r="W213" s="3">
        <f t="shared" si="12"/>
        <v>166</v>
      </c>
    </row>
    <row r="214" spans="19:23" x14ac:dyDescent="0.25">
      <c r="S214" s="3">
        <f t="shared" si="10"/>
        <v>0</v>
      </c>
      <c r="T214" s="3">
        <f>IF(A214&gt;0,IFERROR(VLOOKUP(C214,AthleteTable[],1,FALSE),0),0)</f>
        <v>0</v>
      </c>
      <c r="U214" s="3">
        <f t="shared" si="11"/>
        <v>0</v>
      </c>
      <c r="V214" s="11">
        <f>IF(A214&gt;0,IF(T214&lt;&gt;0,IF(OR(codex519[[#This Row],[1]]&gt;W213,W213="1"),(V213+1+codex519[[#This Row],[T]]),V213+codex519[[#This Row],[T]]),V213+codex519[[#This Row],[T]]),0)</f>
        <v>0</v>
      </c>
      <c r="W214" s="3">
        <f t="shared" si="12"/>
        <v>167</v>
      </c>
    </row>
    <row r="215" spans="19:23" x14ac:dyDescent="0.25">
      <c r="S215" s="3">
        <f t="shared" si="10"/>
        <v>0</v>
      </c>
      <c r="T215" s="3">
        <f>IF(A215&gt;0,IFERROR(VLOOKUP(C215,AthleteTable[],1,FALSE),0),0)</f>
        <v>0</v>
      </c>
      <c r="U215" s="3">
        <f t="shared" si="11"/>
        <v>0</v>
      </c>
      <c r="V215" s="11">
        <f>IF(A215&gt;0,IF(T215&lt;&gt;0,IF(OR(codex519[[#This Row],[1]]&gt;W214,W214="1"),(V214+1+codex519[[#This Row],[T]]),V214+codex519[[#This Row],[T]]),V214+codex519[[#This Row],[T]]),0)</f>
        <v>0</v>
      </c>
      <c r="W215" s="3">
        <f t="shared" si="12"/>
        <v>168</v>
      </c>
    </row>
    <row r="216" spans="19:23" x14ac:dyDescent="0.25">
      <c r="S216" s="3">
        <f t="shared" si="10"/>
        <v>0</v>
      </c>
      <c r="T216" s="3">
        <f>IF(A216&gt;0,IFERROR(VLOOKUP(C216,AthleteTable[],1,FALSE),0),0)</f>
        <v>0</v>
      </c>
      <c r="U216" s="3">
        <f t="shared" si="11"/>
        <v>0</v>
      </c>
      <c r="V216" s="11">
        <f>IF(A216&gt;0,IF(T216&lt;&gt;0,IF(OR(codex519[[#This Row],[1]]&gt;W215,W215="1"),(V215+1+codex519[[#This Row],[T]]),V215+codex519[[#This Row],[T]]),V215+codex519[[#This Row],[T]]),0)</f>
        <v>0</v>
      </c>
      <c r="W216" s="3">
        <f t="shared" si="12"/>
        <v>169</v>
      </c>
    </row>
    <row r="217" spans="19:23" x14ac:dyDescent="0.25">
      <c r="S217" s="3">
        <f t="shared" si="10"/>
        <v>0</v>
      </c>
      <c r="T217" s="3">
        <f>IF(A217&gt;0,IFERROR(VLOOKUP(C217,AthleteTable[],1,FALSE),0),0)</f>
        <v>0</v>
      </c>
      <c r="U217" s="3">
        <f t="shared" si="11"/>
        <v>0</v>
      </c>
      <c r="V217" s="11">
        <f>IF(A217&gt;0,IF(T217&lt;&gt;0,IF(OR(codex519[[#This Row],[1]]&gt;W216,W216="1"),(V216+1+codex519[[#This Row],[T]]),V216+codex519[[#This Row],[T]]),V216+codex519[[#This Row],[T]]),0)</f>
        <v>0</v>
      </c>
      <c r="W217" s="3">
        <f t="shared" si="12"/>
        <v>170</v>
      </c>
    </row>
    <row r="218" spans="19:23" x14ac:dyDescent="0.25">
      <c r="S218" s="3">
        <f t="shared" si="10"/>
        <v>0</v>
      </c>
      <c r="T218" s="3">
        <f>IF(A218&gt;0,IFERROR(VLOOKUP(C218,AthleteTable[],1,FALSE),0),0)</f>
        <v>0</v>
      </c>
      <c r="U218" s="3">
        <f t="shared" si="11"/>
        <v>0</v>
      </c>
      <c r="V218" s="11">
        <f>IF(A218&gt;0,IF(T218&lt;&gt;0,IF(OR(codex519[[#This Row],[1]]&gt;W217,W217="1"),(V217+1+codex519[[#This Row],[T]]),V217+codex519[[#This Row],[T]]),V217+codex519[[#This Row],[T]]),0)</f>
        <v>0</v>
      </c>
      <c r="W218" s="3">
        <f t="shared" si="12"/>
        <v>171</v>
      </c>
    </row>
    <row r="219" spans="19:23" x14ac:dyDescent="0.25">
      <c r="S219" s="3">
        <f t="shared" si="10"/>
        <v>0</v>
      </c>
      <c r="T219" s="3">
        <f>IF(A219&gt;0,IFERROR(VLOOKUP(C219,AthleteTable[],1,FALSE),0),0)</f>
        <v>0</v>
      </c>
      <c r="U219" s="3">
        <f t="shared" si="11"/>
        <v>0</v>
      </c>
      <c r="V219" s="11">
        <f>IF(A219&gt;0,IF(T219&lt;&gt;0,IF(OR(codex519[[#This Row],[1]]&gt;W218,W218="1"),(V218+1+codex519[[#This Row],[T]]),V218+codex519[[#This Row],[T]]),V218+codex519[[#This Row],[T]]),0)</f>
        <v>0</v>
      </c>
      <c r="W219" s="3">
        <f t="shared" si="12"/>
        <v>172</v>
      </c>
    </row>
    <row r="220" spans="19:23" x14ac:dyDescent="0.25">
      <c r="S220" s="3">
        <f t="shared" si="10"/>
        <v>0</v>
      </c>
      <c r="T220" s="3">
        <f>IF(A220&gt;0,IFERROR(VLOOKUP(C220,AthleteTable[],1,FALSE),0),0)</f>
        <v>0</v>
      </c>
      <c r="U220" s="3">
        <f t="shared" si="11"/>
        <v>0</v>
      </c>
      <c r="V220" s="11">
        <f>IF(A220&gt;0,IF(T220&lt;&gt;0,IF(OR(codex519[[#This Row],[1]]&gt;W219,W219="1"),(V219+1+codex519[[#This Row],[T]]),V219+codex519[[#This Row],[T]]),V219+codex519[[#This Row],[T]]),0)</f>
        <v>0</v>
      </c>
      <c r="W220" s="3">
        <f t="shared" si="12"/>
        <v>173</v>
      </c>
    </row>
    <row r="221" spans="19:23" x14ac:dyDescent="0.25">
      <c r="S221" s="3">
        <f t="shared" si="10"/>
        <v>0</v>
      </c>
      <c r="T221" s="3">
        <f>IF(A221&gt;0,IFERROR(VLOOKUP(C221,AthleteTable[],1,FALSE),0),0)</f>
        <v>0</v>
      </c>
      <c r="U221" s="3">
        <f t="shared" si="11"/>
        <v>0</v>
      </c>
      <c r="V221" s="11">
        <f>IF(A221&gt;0,IF(T221&lt;&gt;0,IF(OR(codex519[[#This Row],[1]]&gt;W220,W220="1"),(V220+1+codex519[[#This Row],[T]]),V220+codex519[[#This Row],[T]]),V220+codex519[[#This Row],[T]]),0)</f>
        <v>0</v>
      </c>
      <c r="W221" s="3">
        <f t="shared" si="12"/>
        <v>174</v>
      </c>
    </row>
    <row r="222" spans="19:23" x14ac:dyDescent="0.25">
      <c r="S222" s="3">
        <f t="shared" si="10"/>
        <v>0</v>
      </c>
      <c r="T222" s="3">
        <f>IF(A222&gt;0,IFERROR(VLOOKUP(C222,AthleteTable[],1,FALSE),0),0)</f>
        <v>0</v>
      </c>
      <c r="U222" s="3">
        <f t="shared" si="11"/>
        <v>0</v>
      </c>
      <c r="V222" s="11">
        <f>IF(A222&gt;0,IF(T222&lt;&gt;0,IF(OR(codex519[[#This Row],[1]]&gt;W221,W221="1"),(V221+1+codex519[[#This Row],[T]]),V221+codex519[[#This Row],[T]]),V221+codex519[[#This Row],[T]]),0)</f>
        <v>0</v>
      </c>
      <c r="W222" s="3">
        <f t="shared" si="12"/>
        <v>175</v>
      </c>
    </row>
  </sheetData>
  <pageMargins left="0.7" right="0.7" top="0.75" bottom="0.75" header="0.3" footer="0.3"/>
  <tableParts count="1">
    <tablePart r:id="rId1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22"/>
  <sheetViews>
    <sheetView workbookViewId="0">
      <selection activeCell="V4" sqref="V4"/>
    </sheetView>
  </sheetViews>
  <sheetFormatPr defaultRowHeight="15" x14ac:dyDescent="0.25"/>
  <cols>
    <col min="1" max="1" width="20.28515625" bestFit="1" customWidth="1"/>
    <col min="2" max="2" width="4" bestFit="1" customWidth="1"/>
    <col min="3" max="3" width="8.5703125" bestFit="1" customWidth="1"/>
    <col min="4" max="4" width="23" bestFit="1" customWidth="1"/>
    <col min="5" max="5" width="5" bestFit="1" customWidth="1"/>
    <col min="6" max="6" width="7" bestFit="1" customWidth="1"/>
    <col min="7" max="8" width="7.5703125" bestFit="1" customWidth="1"/>
    <col min="9" max="9" width="10.28515625" bestFit="1" customWidth="1"/>
    <col min="10" max="10" width="8.5703125" customWidth="1"/>
    <col min="11" max="12" width="9.5703125" style="3" customWidth="1"/>
    <col min="21" max="21" width="11" style="3" customWidth="1"/>
    <col min="22" max="23" width="12.140625" style="3" customWidth="1"/>
    <col min="24" max="24" width="12.140625" style="11" customWidth="1"/>
    <col min="25" max="25" width="15" style="3" customWidth="1"/>
  </cols>
  <sheetData>
    <row r="1" spans="1:25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s="3" t="s">
        <v>10</v>
      </c>
      <c r="U1" s="3" t="s">
        <v>1006</v>
      </c>
      <c r="V1" s="3" t="s">
        <v>1007</v>
      </c>
      <c r="W1" s="3" t="s">
        <v>1011</v>
      </c>
      <c r="X1" s="11" t="s">
        <v>1008</v>
      </c>
      <c r="Y1" s="11" t="s">
        <v>1009</v>
      </c>
    </row>
    <row r="2" spans="1:25" x14ac:dyDescent="0.25">
      <c r="A2">
        <v>1</v>
      </c>
      <c r="B2">
        <v>8</v>
      </c>
      <c r="C2">
        <v>103942</v>
      </c>
      <c r="D2" t="s">
        <v>114</v>
      </c>
      <c r="E2">
        <v>1993</v>
      </c>
      <c r="F2" t="s">
        <v>15</v>
      </c>
      <c r="G2">
        <v>45.69</v>
      </c>
      <c r="H2">
        <v>49.69</v>
      </c>
      <c r="I2" t="s">
        <v>1173</v>
      </c>
      <c r="K2" s="3">
        <v>34.92</v>
      </c>
      <c r="U2" s="3">
        <f>C2</f>
        <v>103942</v>
      </c>
      <c r="V2" s="3">
        <f>IF(A2&gt;0,IFERROR(VLOOKUP(C2,AthleteTable[],1,FALSE),0),0)</f>
        <v>103942</v>
      </c>
      <c r="W2" s="3">
        <f>IFERROR(IF(Y2&gt;0,IF(Y1=#REF!,IF(V1&gt;0,IF(#REF!&gt;0,1,0),0),0),0),0)</f>
        <v>0</v>
      </c>
      <c r="X2" s="11">
        <f>IF(A2&gt;0,IF(V2&lt;&gt;0,IF(OR(codex554[[#This Row],[1]]&gt;Y1,Y1="1"),(X1+1+codex554[[#This Row],[T]]),X1+codex554[[#This Row],[T]]),X1+codex554[[#This Row],[T]]),0)</f>
        <v>1</v>
      </c>
      <c r="Y2" s="3">
        <f t="shared" ref="Y2:Y65" si="0">IF(A2&gt;0,A2,0)</f>
        <v>1</v>
      </c>
    </row>
    <row r="3" spans="1:25" x14ac:dyDescent="0.25">
      <c r="A3">
        <v>2</v>
      </c>
      <c r="B3">
        <v>12</v>
      </c>
      <c r="C3">
        <v>104354</v>
      </c>
      <c r="D3" t="s">
        <v>35</v>
      </c>
      <c r="E3">
        <v>1996</v>
      </c>
      <c r="F3" t="s">
        <v>15</v>
      </c>
      <c r="G3">
        <v>46.77</v>
      </c>
      <c r="H3">
        <v>48.82</v>
      </c>
      <c r="I3" t="s">
        <v>1174</v>
      </c>
      <c r="J3">
        <v>0.21</v>
      </c>
      <c r="K3" s="3">
        <v>36.51</v>
      </c>
      <c r="U3" s="3">
        <f t="shared" ref="U3:U66" si="1">C3</f>
        <v>104354</v>
      </c>
      <c r="V3" s="3">
        <f>IF(A3&gt;0,IFERROR(VLOOKUP(C3,AthleteTable[],1,FALSE),0),0)</f>
        <v>104354</v>
      </c>
      <c r="W3" s="3">
        <f t="shared" ref="W3:W4" si="2">IFERROR(IF(Y3&gt;0,IF(Y2=Y1,IF(V2&gt;0,IF(V1&gt;0,1,0),0),0),0),0)</f>
        <v>0</v>
      </c>
      <c r="X3" s="11">
        <f>IF(A3&gt;0,IF(V3&lt;&gt;0,IF(OR(codex554[[#This Row],[1]]&gt;Y2,Y2="1"),(X2+1+codex554[[#This Row],[T]]),X2+codex554[[#This Row],[T]]),X2+codex554[[#This Row],[T]]),0)</f>
        <v>2</v>
      </c>
      <c r="Y3" s="3">
        <f t="shared" si="0"/>
        <v>2</v>
      </c>
    </row>
    <row r="4" spans="1:25" x14ac:dyDescent="0.25">
      <c r="A4">
        <v>3</v>
      </c>
      <c r="B4">
        <v>6</v>
      </c>
      <c r="C4">
        <v>104469</v>
      </c>
      <c r="D4" t="s">
        <v>1175</v>
      </c>
      <c r="E4">
        <v>1997</v>
      </c>
      <c r="F4" t="s">
        <v>15</v>
      </c>
      <c r="G4">
        <v>47.06</v>
      </c>
      <c r="H4">
        <v>48.62</v>
      </c>
      <c r="I4" t="s">
        <v>1176</v>
      </c>
      <c r="J4">
        <v>0.3</v>
      </c>
      <c r="K4" s="3">
        <v>37.18</v>
      </c>
      <c r="U4" s="3">
        <f t="shared" si="1"/>
        <v>104469</v>
      </c>
      <c r="V4" s="3">
        <f>IF(A4&gt;0,IFERROR(VLOOKUP(C4,AthleteTable[],1,FALSE),0),0)</f>
        <v>104469</v>
      </c>
      <c r="W4" s="3">
        <f t="shared" si="2"/>
        <v>0</v>
      </c>
      <c r="X4" s="11">
        <f>IF(A4&gt;0,IF(V4&lt;&gt;0,IF(OR(codex554[[#This Row],[1]]&gt;Y3,Y3="1"),(X3+1+codex554[[#This Row],[T]]),X3+codex554[[#This Row],[T]]),X3+codex554[[#This Row],[T]]),0)</f>
        <v>3</v>
      </c>
      <c r="Y4" s="3">
        <f t="shared" si="0"/>
        <v>3</v>
      </c>
    </row>
    <row r="5" spans="1:25" x14ac:dyDescent="0.25">
      <c r="A5">
        <v>4</v>
      </c>
      <c r="B5">
        <v>1</v>
      </c>
      <c r="C5">
        <v>104156</v>
      </c>
      <c r="D5" t="s">
        <v>174</v>
      </c>
      <c r="E5">
        <v>1994</v>
      </c>
      <c r="F5" t="s">
        <v>15</v>
      </c>
      <c r="G5">
        <v>46.77</v>
      </c>
      <c r="H5">
        <v>49.08</v>
      </c>
      <c r="I5" t="s">
        <v>1177</v>
      </c>
      <c r="J5">
        <v>0.47</v>
      </c>
      <c r="K5" s="3">
        <v>38.47</v>
      </c>
      <c r="U5" s="3">
        <f t="shared" si="1"/>
        <v>104156</v>
      </c>
      <c r="V5" s="3">
        <f>IF(A5&gt;0,IFERROR(VLOOKUP(C5,AthleteTable[],1,FALSE),0),0)</f>
        <v>104156</v>
      </c>
      <c r="W5" s="3">
        <f>IFERROR(IF(Y5&gt;0,IF(Y4=Y3,IF(V4&gt;0,IF(V3&gt;0,1,0),0),0),0),0)</f>
        <v>0</v>
      </c>
      <c r="X5" s="11">
        <f>IF(A5&gt;0,IF(V5&lt;&gt;0,IF(OR(codex554[[#This Row],[1]]&gt;Y4,Y4="1"),(X4+1+codex554[[#This Row],[T]]),X4+codex554[[#This Row],[T]]),X4+codex554[[#This Row],[T]]),0)</f>
        <v>4</v>
      </c>
      <c r="Y5" s="3">
        <f t="shared" si="0"/>
        <v>4</v>
      </c>
    </row>
    <row r="6" spans="1:25" x14ac:dyDescent="0.25">
      <c r="A6">
        <v>5</v>
      </c>
      <c r="B6">
        <v>3</v>
      </c>
      <c r="C6">
        <v>6530544</v>
      </c>
      <c r="D6" t="s">
        <v>1178</v>
      </c>
      <c r="E6">
        <v>1993</v>
      </c>
      <c r="F6" t="s">
        <v>113</v>
      </c>
      <c r="G6">
        <v>47.32</v>
      </c>
      <c r="H6">
        <v>48.87</v>
      </c>
      <c r="I6" t="s">
        <v>1179</v>
      </c>
      <c r="J6">
        <v>0.81</v>
      </c>
      <c r="K6" s="3">
        <v>41.03</v>
      </c>
      <c r="U6" s="3">
        <f t="shared" si="1"/>
        <v>6530544</v>
      </c>
      <c r="V6" s="3">
        <f>IF(A6&gt;0,IFERROR(VLOOKUP(C6,AthleteTable[],1,FALSE),0),0)</f>
        <v>0</v>
      </c>
      <c r="W6" s="3">
        <f t="shared" ref="W6:W69" si="3">IFERROR(IF(Y6&gt;0,IF(Y5=Y4,IF(V5&gt;0,IF(V4&gt;0,1,0),0),0),0),0)</f>
        <v>0</v>
      </c>
      <c r="X6" s="11">
        <f>IF(A6&gt;0,IF(V6&lt;&gt;0,IF(OR(codex554[[#This Row],[1]]&gt;Y5,Y5="1"),(X5+1+codex554[[#This Row],[T]]),X5+codex554[[#This Row],[T]]),X5+codex554[[#This Row],[T]]),0)</f>
        <v>4</v>
      </c>
      <c r="Y6" s="3">
        <f t="shared" si="0"/>
        <v>5</v>
      </c>
    </row>
    <row r="7" spans="1:25" x14ac:dyDescent="0.25">
      <c r="A7">
        <v>6</v>
      </c>
      <c r="B7">
        <v>13</v>
      </c>
      <c r="C7">
        <v>104467</v>
      </c>
      <c r="D7" t="s">
        <v>19</v>
      </c>
      <c r="E7">
        <v>1997</v>
      </c>
      <c r="F7" t="s">
        <v>15</v>
      </c>
      <c r="G7">
        <v>47.61</v>
      </c>
      <c r="H7">
        <v>49.03</v>
      </c>
      <c r="I7" t="s">
        <v>1180</v>
      </c>
      <c r="J7">
        <v>1.26</v>
      </c>
      <c r="K7" s="3">
        <v>44.43</v>
      </c>
      <c r="U7" s="3">
        <f t="shared" si="1"/>
        <v>104467</v>
      </c>
      <c r="V7" s="3">
        <f>IF(A7&gt;0,IFERROR(VLOOKUP(C7,AthleteTable[],1,FALSE),0),0)</f>
        <v>104467</v>
      </c>
      <c r="W7" s="3">
        <f t="shared" si="3"/>
        <v>0</v>
      </c>
      <c r="X7" s="11">
        <f>IF(A7&gt;0,IF(V7&lt;&gt;0,IF(OR(codex554[[#This Row],[1]]&gt;Y6,Y6="1"),(X6+1+codex554[[#This Row],[T]]),X6+codex554[[#This Row],[T]]),X6+codex554[[#This Row],[T]]),0)</f>
        <v>5</v>
      </c>
      <c r="Y7" s="3">
        <f t="shared" si="0"/>
        <v>6</v>
      </c>
    </row>
    <row r="8" spans="1:25" x14ac:dyDescent="0.25">
      <c r="A8">
        <v>7</v>
      </c>
      <c r="B8">
        <v>15</v>
      </c>
      <c r="C8">
        <v>104133</v>
      </c>
      <c r="D8" t="s">
        <v>23</v>
      </c>
      <c r="E8">
        <v>1994</v>
      </c>
      <c r="F8" t="s">
        <v>15</v>
      </c>
      <c r="G8">
        <v>49.25</v>
      </c>
      <c r="H8">
        <v>47.48</v>
      </c>
      <c r="I8" t="s">
        <v>1181</v>
      </c>
      <c r="J8">
        <v>1.35</v>
      </c>
      <c r="K8" s="3">
        <v>45.11</v>
      </c>
      <c r="U8" s="3">
        <f t="shared" si="1"/>
        <v>104133</v>
      </c>
      <c r="V8" s="3">
        <f>IF(A8&gt;0,IFERROR(VLOOKUP(C8,AthleteTable[],1,FALSE),0),0)</f>
        <v>104133</v>
      </c>
      <c r="W8" s="3">
        <f t="shared" si="3"/>
        <v>0</v>
      </c>
      <c r="X8" s="11">
        <f>IF(A8&gt;0,IF(V8&lt;&gt;0,IF(OR(codex554[[#This Row],[1]]&gt;Y7,Y7="1"),(X7+1+codex554[[#This Row],[T]]),X7+codex554[[#This Row],[T]]),X7+codex554[[#This Row],[T]]),0)</f>
        <v>6</v>
      </c>
      <c r="Y8" s="3">
        <f t="shared" si="0"/>
        <v>7</v>
      </c>
    </row>
    <row r="9" spans="1:25" x14ac:dyDescent="0.25">
      <c r="A9">
        <v>8</v>
      </c>
      <c r="B9">
        <v>9</v>
      </c>
      <c r="C9">
        <v>104534</v>
      </c>
      <c r="D9" t="s">
        <v>45</v>
      </c>
      <c r="E9">
        <v>1997</v>
      </c>
      <c r="F9" t="s">
        <v>15</v>
      </c>
      <c r="G9">
        <v>47.22</v>
      </c>
      <c r="H9">
        <v>49.81</v>
      </c>
      <c r="I9" t="s">
        <v>1182</v>
      </c>
      <c r="J9">
        <v>1.65</v>
      </c>
      <c r="K9" s="3">
        <v>47.38</v>
      </c>
      <c r="U9" s="3">
        <f t="shared" si="1"/>
        <v>104534</v>
      </c>
      <c r="V9" s="3">
        <f>IF(A9&gt;0,IFERROR(VLOOKUP(C9,AthleteTable[],1,FALSE),0),0)</f>
        <v>0</v>
      </c>
      <c r="W9" s="3">
        <f t="shared" si="3"/>
        <v>0</v>
      </c>
      <c r="X9" s="11">
        <f>IF(A9&gt;0,IF(V9&lt;&gt;0,IF(OR(codex554[[#This Row],[1]]&gt;Y8,Y8="1"),(X8+1+codex554[[#This Row],[T]]),X8+codex554[[#This Row],[T]]),X8+codex554[[#This Row],[T]]),0)</f>
        <v>6</v>
      </c>
      <c r="Y9" s="3">
        <f t="shared" si="0"/>
        <v>8</v>
      </c>
    </row>
    <row r="10" spans="1:25" x14ac:dyDescent="0.25">
      <c r="A10">
        <v>9</v>
      </c>
      <c r="B10">
        <v>24</v>
      </c>
      <c r="C10">
        <v>6531468</v>
      </c>
      <c r="D10" t="s">
        <v>1061</v>
      </c>
      <c r="E10">
        <v>1996</v>
      </c>
      <c r="F10" t="s">
        <v>113</v>
      </c>
      <c r="G10">
        <v>47.81</v>
      </c>
      <c r="H10">
        <v>49.26</v>
      </c>
      <c r="I10" t="s">
        <v>1183</v>
      </c>
      <c r="J10">
        <v>1.69</v>
      </c>
      <c r="K10" s="3">
        <v>47.68</v>
      </c>
      <c r="U10" s="3">
        <f t="shared" si="1"/>
        <v>6531468</v>
      </c>
      <c r="V10" s="3">
        <f>IF(A10&gt;0,IFERROR(VLOOKUP(C10,AthleteTable[],1,FALSE),0),0)</f>
        <v>0</v>
      </c>
      <c r="W10" s="3">
        <f t="shared" si="3"/>
        <v>0</v>
      </c>
      <c r="X10" s="11">
        <f>IF(A10&gt;0,IF(V10&lt;&gt;0,IF(OR(codex554[[#This Row],[1]]&gt;Y9,Y9="1"),(X9+1+codex554[[#This Row],[T]]),X9+codex554[[#This Row],[T]]),X9+codex554[[#This Row],[T]]),0)</f>
        <v>6</v>
      </c>
      <c r="Y10" s="3">
        <f t="shared" si="0"/>
        <v>9</v>
      </c>
    </row>
    <row r="11" spans="1:25" x14ac:dyDescent="0.25">
      <c r="A11">
        <v>10</v>
      </c>
      <c r="B11">
        <v>19</v>
      </c>
      <c r="C11">
        <v>6531922</v>
      </c>
      <c r="D11" t="s">
        <v>265</v>
      </c>
      <c r="E11">
        <v>1997</v>
      </c>
      <c r="F11" t="s">
        <v>113</v>
      </c>
      <c r="G11">
        <v>48.26</v>
      </c>
      <c r="H11">
        <v>49.16</v>
      </c>
      <c r="I11" t="s">
        <v>1184</v>
      </c>
      <c r="J11">
        <v>2.04</v>
      </c>
      <c r="K11" s="3">
        <v>50.32</v>
      </c>
      <c r="U11" s="3">
        <f t="shared" si="1"/>
        <v>6531922</v>
      </c>
      <c r="V11" s="3">
        <f>IF(A11&gt;0,IFERROR(VLOOKUP(C11,AthleteTable[],1,FALSE),0),0)</f>
        <v>0</v>
      </c>
      <c r="W11" s="3">
        <f t="shared" si="3"/>
        <v>0</v>
      </c>
      <c r="X11" s="11">
        <f>IF(A11&gt;0,IF(V11&lt;&gt;0,IF(OR(codex554[[#This Row],[1]]&gt;Y10,Y10="1"),(X10+1+codex554[[#This Row],[T]]),X10+codex554[[#This Row],[T]]),X10+codex554[[#This Row],[T]]),0)</f>
        <v>6</v>
      </c>
      <c r="Y11" s="3">
        <f t="shared" si="0"/>
        <v>10</v>
      </c>
    </row>
    <row r="12" spans="1:25" x14ac:dyDescent="0.25">
      <c r="A12">
        <v>11</v>
      </c>
      <c r="B12">
        <v>22</v>
      </c>
      <c r="C12">
        <v>104590</v>
      </c>
      <c r="D12" t="s">
        <v>51</v>
      </c>
      <c r="E12">
        <v>1998</v>
      </c>
      <c r="F12" t="s">
        <v>15</v>
      </c>
      <c r="G12">
        <v>48.52</v>
      </c>
      <c r="H12">
        <v>48.97</v>
      </c>
      <c r="I12" t="s">
        <v>1185</v>
      </c>
      <c r="J12">
        <v>2.11</v>
      </c>
      <c r="K12" s="3">
        <v>50.85</v>
      </c>
      <c r="U12" s="3">
        <f t="shared" si="1"/>
        <v>104590</v>
      </c>
      <c r="V12" s="3">
        <f>IF(A12&gt;0,IFERROR(VLOOKUP(C12,AthleteTable[],1,FALSE),0),0)</f>
        <v>104590</v>
      </c>
      <c r="W12" s="3">
        <f t="shared" si="3"/>
        <v>0</v>
      </c>
      <c r="X12" s="11">
        <f>IF(A12&gt;0,IF(V12&lt;&gt;0,IF(OR(codex554[[#This Row],[1]]&gt;Y11,Y11="1"),(X11+1+codex554[[#This Row],[T]]),X11+codex554[[#This Row],[T]]),X11+codex554[[#This Row],[T]]),0)</f>
        <v>7</v>
      </c>
      <c r="Y12" s="3">
        <f t="shared" si="0"/>
        <v>11</v>
      </c>
    </row>
    <row r="13" spans="1:25" x14ac:dyDescent="0.25">
      <c r="A13">
        <v>12</v>
      </c>
      <c r="B13">
        <v>4</v>
      </c>
      <c r="C13">
        <v>104346</v>
      </c>
      <c r="D13" t="s">
        <v>27</v>
      </c>
      <c r="E13">
        <v>1996</v>
      </c>
      <c r="F13" t="s">
        <v>15</v>
      </c>
      <c r="G13">
        <v>47.88</v>
      </c>
      <c r="H13">
        <v>49.72</v>
      </c>
      <c r="I13" t="s">
        <v>1186</v>
      </c>
      <c r="J13">
        <v>2.2200000000000002</v>
      </c>
      <c r="K13" s="3">
        <v>51.68</v>
      </c>
      <c r="U13" s="3">
        <f t="shared" si="1"/>
        <v>104346</v>
      </c>
      <c r="V13" s="3">
        <f>IF(A13&gt;0,IFERROR(VLOOKUP(C13,AthleteTable[],1,FALSE),0),0)</f>
        <v>104346</v>
      </c>
      <c r="W13" s="3">
        <f t="shared" si="3"/>
        <v>0</v>
      </c>
      <c r="X13" s="11">
        <f>IF(A13&gt;0,IF(V13&lt;&gt;0,IF(OR(codex554[[#This Row],[1]]&gt;Y12,Y12="1"),(X12+1+codex554[[#This Row],[T]]),X12+codex554[[#This Row],[T]]),X12+codex554[[#This Row],[T]]),0)</f>
        <v>8</v>
      </c>
      <c r="Y13" s="3">
        <f t="shared" si="0"/>
        <v>12</v>
      </c>
    </row>
    <row r="14" spans="1:25" x14ac:dyDescent="0.25">
      <c r="A14">
        <v>13</v>
      </c>
      <c r="B14">
        <v>17</v>
      </c>
      <c r="C14">
        <v>6531640</v>
      </c>
      <c r="D14" t="s">
        <v>1187</v>
      </c>
      <c r="E14">
        <v>1996</v>
      </c>
      <c r="F14" t="s">
        <v>113</v>
      </c>
      <c r="G14">
        <v>48.41</v>
      </c>
      <c r="H14">
        <v>49.46</v>
      </c>
      <c r="I14" t="s">
        <v>1188</v>
      </c>
      <c r="J14">
        <v>2.4900000000000002</v>
      </c>
      <c r="K14" s="3">
        <v>53.72</v>
      </c>
      <c r="U14" s="3">
        <f t="shared" si="1"/>
        <v>6531640</v>
      </c>
      <c r="V14" s="3">
        <f>IF(A14&gt;0,IFERROR(VLOOKUP(C14,AthleteTable[],1,FALSE),0),0)</f>
        <v>0</v>
      </c>
      <c r="W14" s="3">
        <f t="shared" si="3"/>
        <v>0</v>
      </c>
      <c r="X14" s="11">
        <f>IF(A14&gt;0,IF(V14&lt;&gt;0,IF(OR(codex554[[#This Row],[1]]&gt;Y13,Y13="1"),(X13+1+codex554[[#This Row],[T]]),X13+codex554[[#This Row],[T]]),X13+codex554[[#This Row],[T]]),0)</f>
        <v>8</v>
      </c>
      <c r="Y14" s="3">
        <f t="shared" si="0"/>
        <v>13</v>
      </c>
    </row>
    <row r="15" spans="1:25" x14ac:dyDescent="0.25">
      <c r="A15">
        <v>14</v>
      </c>
      <c r="B15">
        <v>10</v>
      </c>
      <c r="C15">
        <v>104352</v>
      </c>
      <c r="D15" t="s">
        <v>49</v>
      </c>
      <c r="E15">
        <v>1996</v>
      </c>
      <c r="F15" t="s">
        <v>15</v>
      </c>
      <c r="G15">
        <v>48.8</v>
      </c>
      <c r="H15">
        <v>49.3</v>
      </c>
      <c r="I15" t="s">
        <v>1189</v>
      </c>
      <c r="J15">
        <v>2.72</v>
      </c>
      <c r="K15" s="3">
        <v>55.45</v>
      </c>
      <c r="U15" s="3">
        <f t="shared" si="1"/>
        <v>104352</v>
      </c>
      <c r="V15" s="3">
        <f>IF(A15&gt;0,IFERROR(VLOOKUP(C15,AthleteTable[],1,FALSE),0),0)</f>
        <v>104352</v>
      </c>
      <c r="W15" s="3">
        <f t="shared" si="3"/>
        <v>0</v>
      </c>
      <c r="X15" s="11">
        <f>IF(A15&gt;0,IF(V15&lt;&gt;0,IF(OR(codex554[[#This Row],[1]]&gt;Y14,Y14="1"),(X14+1+codex554[[#This Row],[T]]),X14+codex554[[#This Row],[T]]),X14+codex554[[#This Row],[T]]),0)</f>
        <v>9</v>
      </c>
      <c r="Y15" s="3">
        <f t="shared" si="0"/>
        <v>14</v>
      </c>
    </row>
    <row r="16" spans="1:25" x14ac:dyDescent="0.25">
      <c r="A16">
        <v>15</v>
      </c>
      <c r="B16">
        <v>25</v>
      </c>
      <c r="C16">
        <v>104277</v>
      </c>
      <c r="D16" t="s">
        <v>290</v>
      </c>
      <c r="E16">
        <v>1995</v>
      </c>
      <c r="F16" t="s">
        <v>15</v>
      </c>
      <c r="G16">
        <v>49.85</v>
      </c>
      <c r="H16">
        <v>48.73</v>
      </c>
      <c r="I16" t="s">
        <v>136</v>
      </c>
      <c r="J16">
        <v>3.2</v>
      </c>
      <c r="K16" s="3">
        <v>59.08</v>
      </c>
      <c r="U16" s="3">
        <f t="shared" si="1"/>
        <v>104277</v>
      </c>
      <c r="V16" s="3">
        <f>IF(A16&gt;0,IFERROR(VLOOKUP(C16,AthleteTable[],1,FALSE),0),0)</f>
        <v>104277</v>
      </c>
      <c r="W16" s="3">
        <f t="shared" si="3"/>
        <v>0</v>
      </c>
      <c r="X16" s="11">
        <f>IF(A16&gt;0,IF(V16&lt;&gt;0,IF(OR(codex554[[#This Row],[1]]&gt;Y15,Y15="1"),(X15+1+codex554[[#This Row],[T]]),X15+codex554[[#This Row],[T]]),X15+codex554[[#This Row],[T]]),0)</f>
        <v>10</v>
      </c>
      <c r="Y16" s="3">
        <f t="shared" si="0"/>
        <v>15</v>
      </c>
    </row>
    <row r="17" spans="1:25" x14ac:dyDescent="0.25">
      <c r="A17">
        <v>16</v>
      </c>
      <c r="B17">
        <v>38</v>
      </c>
      <c r="C17">
        <v>6531526</v>
      </c>
      <c r="D17" t="s">
        <v>228</v>
      </c>
      <c r="E17">
        <v>1996</v>
      </c>
      <c r="F17" t="s">
        <v>113</v>
      </c>
      <c r="G17">
        <v>49.4</v>
      </c>
      <c r="H17">
        <v>49.25</v>
      </c>
      <c r="I17" t="s">
        <v>1190</v>
      </c>
      <c r="J17">
        <v>3.27</v>
      </c>
      <c r="K17" s="3">
        <v>59.6</v>
      </c>
      <c r="U17" s="3">
        <f t="shared" si="1"/>
        <v>6531526</v>
      </c>
      <c r="V17" s="3">
        <f>IF(A17&gt;0,IFERROR(VLOOKUP(C17,AthleteTable[],1,FALSE),0),0)</f>
        <v>0</v>
      </c>
      <c r="W17" s="3">
        <f t="shared" si="3"/>
        <v>0</v>
      </c>
      <c r="X17" s="11">
        <f>IF(A17&gt;0,IF(V17&lt;&gt;0,IF(OR(codex554[[#This Row],[1]]&gt;Y16,Y16="1"),(X16+1+codex554[[#This Row],[T]]),X16+codex554[[#This Row],[T]]),X16+codex554[[#This Row],[T]]),0)</f>
        <v>10</v>
      </c>
      <c r="Y17" s="3">
        <f t="shared" si="0"/>
        <v>16</v>
      </c>
    </row>
    <row r="18" spans="1:25" x14ac:dyDescent="0.25">
      <c r="A18">
        <v>17</v>
      </c>
      <c r="B18">
        <v>28</v>
      </c>
      <c r="C18">
        <v>104620</v>
      </c>
      <c r="D18" t="s">
        <v>70</v>
      </c>
      <c r="E18">
        <v>1998</v>
      </c>
      <c r="F18" t="s">
        <v>15</v>
      </c>
      <c r="G18">
        <v>49.59</v>
      </c>
      <c r="H18">
        <v>49.19</v>
      </c>
      <c r="I18" t="s">
        <v>1191</v>
      </c>
      <c r="J18">
        <v>3.4</v>
      </c>
      <c r="K18" s="3">
        <v>60.59</v>
      </c>
      <c r="U18" s="3">
        <f t="shared" si="1"/>
        <v>104620</v>
      </c>
      <c r="V18" s="3">
        <f>IF(A18&gt;0,IFERROR(VLOOKUP(C18,AthleteTable[],1,FALSE),0),0)</f>
        <v>0</v>
      </c>
      <c r="W18" s="3">
        <f t="shared" si="3"/>
        <v>0</v>
      </c>
      <c r="X18" s="11">
        <f>IF(A18&gt;0,IF(V18&lt;&gt;0,IF(OR(codex554[[#This Row],[1]]&gt;Y17,Y17="1"),(X17+1+codex554[[#This Row],[T]]),X17+codex554[[#This Row],[T]]),X17+codex554[[#This Row],[T]]),0)</f>
        <v>10</v>
      </c>
      <c r="Y18" s="3">
        <f t="shared" si="0"/>
        <v>17</v>
      </c>
    </row>
    <row r="19" spans="1:25" x14ac:dyDescent="0.25">
      <c r="A19">
        <v>18</v>
      </c>
      <c r="B19">
        <v>64</v>
      </c>
      <c r="C19">
        <v>104601</v>
      </c>
      <c r="D19" t="s">
        <v>117</v>
      </c>
      <c r="E19">
        <v>1998</v>
      </c>
      <c r="F19" t="s">
        <v>15</v>
      </c>
      <c r="G19">
        <v>49.28</v>
      </c>
      <c r="H19">
        <v>49.65</v>
      </c>
      <c r="I19" t="s">
        <v>1192</v>
      </c>
      <c r="J19">
        <v>3.55</v>
      </c>
      <c r="K19" s="3">
        <v>61.72</v>
      </c>
      <c r="U19" s="3">
        <f t="shared" si="1"/>
        <v>104601</v>
      </c>
      <c r="V19" s="3">
        <f>IF(A19&gt;0,IFERROR(VLOOKUP(C19,AthleteTable[],1,FALSE),0),0)</f>
        <v>104601</v>
      </c>
      <c r="W19" s="3">
        <f t="shared" si="3"/>
        <v>0</v>
      </c>
      <c r="X19" s="11">
        <f>IF(A19&gt;0,IF(V19&lt;&gt;0,IF(OR(codex554[[#This Row],[1]]&gt;Y18,Y18="1"),(X18+1+codex554[[#This Row],[T]]),X18+codex554[[#This Row],[T]]),X18+codex554[[#This Row],[T]]),0)</f>
        <v>11</v>
      </c>
      <c r="Y19" s="3">
        <f t="shared" si="0"/>
        <v>18</v>
      </c>
    </row>
    <row r="20" spans="1:25" x14ac:dyDescent="0.25">
      <c r="A20">
        <v>19</v>
      </c>
      <c r="B20">
        <v>31</v>
      </c>
      <c r="C20">
        <v>104343</v>
      </c>
      <c r="D20" t="s">
        <v>1051</v>
      </c>
      <c r="E20">
        <v>1996</v>
      </c>
      <c r="F20" t="s">
        <v>15</v>
      </c>
      <c r="G20">
        <v>49.09</v>
      </c>
      <c r="H20">
        <v>49.96</v>
      </c>
      <c r="I20" t="s">
        <v>1193</v>
      </c>
      <c r="J20">
        <v>3.67</v>
      </c>
      <c r="K20" s="3">
        <v>62.62</v>
      </c>
      <c r="U20" s="3">
        <f t="shared" si="1"/>
        <v>104343</v>
      </c>
      <c r="V20" s="3">
        <f>IF(A20&gt;0,IFERROR(VLOOKUP(C20,AthleteTable[],1,FALSE),0),0)</f>
        <v>104343</v>
      </c>
      <c r="W20" s="3">
        <f t="shared" si="3"/>
        <v>0</v>
      </c>
      <c r="X20" s="11">
        <f>IF(A20&gt;0,IF(V20&lt;&gt;0,IF(OR(codex554[[#This Row],[1]]&gt;Y19,Y19="1"),(X19+1+codex554[[#This Row],[T]]),X19+codex554[[#This Row],[T]]),X19+codex554[[#This Row],[T]]),0)</f>
        <v>12</v>
      </c>
      <c r="Y20" s="3">
        <f t="shared" si="0"/>
        <v>19</v>
      </c>
    </row>
    <row r="21" spans="1:25" x14ac:dyDescent="0.25">
      <c r="A21">
        <v>20</v>
      </c>
      <c r="B21">
        <v>29</v>
      </c>
      <c r="C21">
        <v>104581</v>
      </c>
      <c r="D21" t="s">
        <v>59</v>
      </c>
      <c r="E21">
        <v>1998</v>
      </c>
      <c r="F21" t="s">
        <v>15</v>
      </c>
      <c r="G21">
        <v>49.5</v>
      </c>
      <c r="H21">
        <v>49.9</v>
      </c>
      <c r="I21" t="s">
        <v>1194</v>
      </c>
      <c r="J21">
        <v>4.0199999999999996</v>
      </c>
      <c r="K21" s="3">
        <v>65.27</v>
      </c>
      <c r="U21" s="3">
        <f t="shared" si="1"/>
        <v>104581</v>
      </c>
      <c r="V21" s="3">
        <f>IF(A21&gt;0,IFERROR(VLOOKUP(C21,AthleteTable[],1,FALSE),0),0)</f>
        <v>104581</v>
      </c>
      <c r="W21" s="3">
        <f t="shared" si="3"/>
        <v>0</v>
      </c>
      <c r="X21" s="11">
        <f>IF(A21&gt;0,IF(V21&lt;&gt;0,IF(OR(codex554[[#This Row],[1]]&gt;Y20,Y20="1"),(X20+1+codex554[[#This Row],[T]]),X20+codex554[[#This Row],[T]]),X20+codex554[[#This Row],[T]]),0)</f>
        <v>13</v>
      </c>
      <c r="Y21" s="3">
        <f t="shared" si="0"/>
        <v>20</v>
      </c>
    </row>
    <row r="22" spans="1:25" x14ac:dyDescent="0.25">
      <c r="A22">
        <v>21</v>
      </c>
      <c r="B22">
        <v>27</v>
      </c>
      <c r="C22">
        <v>104591</v>
      </c>
      <c r="D22" t="s">
        <v>110</v>
      </c>
      <c r="E22">
        <v>1998</v>
      </c>
      <c r="F22" t="s">
        <v>15</v>
      </c>
      <c r="G22">
        <v>49.92</v>
      </c>
      <c r="H22">
        <v>50.37</v>
      </c>
      <c r="I22" t="s">
        <v>1195</v>
      </c>
      <c r="J22">
        <v>4.91</v>
      </c>
      <c r="K22" s="3">
        <v>71.98</v>
      </c>
      <c r="U22" s="3">
        <f t="shared" si="1"/>
        <v>104591</v>
      </c>
      <c r="V22" s="3">
        <f>IF(A22&gt;0,IFERROR(VLOOKUP(C22,AthleteTable[],1,FALSE),0),0)</f>
        <v>104591</v>
      </c>
      <c r="W22" s="3">
        <f t="shared" si="3"/>
        <v>0</v>
      </c>
      <c r="X22" s="11">
        <f>IF(A22&gt;0,IF(V22&lt;&gt;0,IF(OR(codex554[[#This Row],[1]]&gt;Y21,Y21="1"),(X21+1+codex554[[#This Row],[T]]),X21+codex554[[#This Row],[T]]),X21+codex554[[#This Row],[T]]),0)</f>
        <v>14</v>
      </c>
      <c r="Y22" s="3">
        <f t="shared" si="0"/>
        <v>21</v>
      </c>
    </row>
    <row r="23" spans="1:25" x14ac:dyDescent="0.25">
      <c r="A23">
        <v>22</v>
      </c>
      <c r="B23">
        <v>56</v>
      </c>
      <c r="C23">
        <v>6300452</v>
      </c>
      <c r="D23" t="s">
        <v>278</v>
      </c>
      <c r="E23">
        <v>1998</v>
      </c>
      <c r="F23" t="s">
        <v>240</v>
      </c>
      <c r="G23">
        <v>50.18</v>
      </c>
      <c r="H23">
        <v>50.35</v>
      </c>
      <c r="I23" t="s">
        <v>1196</v>
      </c>
      <c r="J23">
        <v>5.15</v>
      </c>
      <c r="K23" s="3">
        <v>73.8</v>
      </c>
      <c r="U23" s="3">
        <f t="shared" si="1"/>
        <v>6300452</v>
      </c>
      <c r="V23" s="3">
        <f>IF(A23&gt;0,IFERROR(VLOOKUP(C23,AthleteTable[],1,FALSE),0),0)</f>
        <v>0</v>
      </c>
      <c r="W23" s="3">
        <f t="shared" si="3"/>
        <v>0</v>
      </c>
      <c r="X23" s="11">
        <f>IF(A23&gt;0,IF(V23&lt;&gt;0,IF(OR(codex554[[#This Row],[1]]&gt;Y22,Y22="1"),(X22+1+codex554[[#This Row],[T]]),X22+codex554[[#This Row],[T]]),X22+codex554[[#This Row],[T]]),0)</f>
        <v>14</v>
      </c>
      <c r="Y23" s="3">
        <f t="shared" si="0"/>
        <v>22</v>
      </c>
    </row>
    <row r="24" spans="1:25" x14ac:dyDescent="0.25">
      <c r="A24">
        <v>23</v>
      </c>
      <c r="B24">
        <v>37</v>
      </c>
      <c r="C24">
        <v>104459</v>
      </c>
      <c r="D24" t="s">
        <v>68</v>
      </c>
      <c r="E24">
        <v>1997</v>
      </c>
      <c r="F24" t="s">
        <v>15</v>
      </c>
      <c r="G24">
        <v>50.15</v>
      </c>
      <c r="H24">
        <v>50.54</v>
      </c>
      <c r="I24" t="s">
        <v>1197</v>
      </c>
      <c r="J24">
        <v>5.31</v>
      </c>
      <c r="K24" s="3">
        <v>75</v>
      </c>
      <c r="U24" s="3">
        <f t="shared" si="1"/>
        <v>104459</v>
      </c>
      <c r="V24" s="3">
        <f>IF(A24&gt;0,IFERROR(VLOOKUP(C24,AthleteTable[],1,FALSE),0),0)</f>
        <v>104459</v>
      </c>
      <c r="W24" s="3">
        <f t="shared" si="3"/>
        <v>0</v>
      </c>
      <c r="X24" s="11">
        <f>IF(A24&gt;0,IF(V24&lt;&gt;0,IF(OR(codex554[[#This Row],[1]]&gt;Y23,Y23="1"),(X23+1+codex554[[#This Row],[T]]),X23+codex554[[#This Row],[T]]),X23+codex554[[#This Row],[T]]),0)</f>
        <v>15</v>
      </c>
      <c r="Y24" s="3">
        <f t="shared" si="0"/>
        <v>23</v>
      </c>
    </row>
    <row r="25" spans="1:25" x14ac:dyDescent="0.25">
      <c r="A25">
        <v>24</v>
      </c>
      <c r="B25">
        <v>42</v>
      </c>
      <c r="C25">
        <v>104538</v>
      </c>
      <c r="D25" t="s">
        <v>263</v>
      </c>
      <c r="E25">
        <v>1997</v>
      </c>
      <c r="F25" t="s">
        <v>15</v>
      </c>
      <c r="G25">
        <v>50.11</v>
      </c>
      <c r="H25">
        <v>51.04</v>
      </c>
      <c r="I25" t="s">
        <v>1198</v>
      </c>
      <c r="J25">
        <v>5.77</v>
      </c>
      <c r="K25" s="3">
        <v>78.48</v>
      </c>
      <c r="U25" s="3">
        <f t="shared" si="1"/>
        <v>104538</v>
      </c>
      <c r="V25" s="3">
        <f>IF(A25&gt;0,IFERROR(VLOOKUP(C25,AthleteTable[],1,FALSE),0),0)</f>
        <v>0</v>
      </c>
      <c r="W25" s="3">
        <f t="shared" si="3"/>
        <v>0</v>
      </c>
      <c r="X25" s="11">
        <f>IF(A25&gt;0,IF(V25&lt;&gt;0,IF(OR(codex554[[#This Row],[1]]&gt;Y24,Y24="1"),(X24+1+codex554[[#This Row],[T]]),X24+codex554[[#This Row],[T]]),X24+codex554[[#This Row],[T]]),0)</f>
        <v>15</v>
      </c>
      <c r="Y25" s="3">
        <f t="shared" si="0"/>
        <v>24</v>
      </c>
    </row>
    <row r="26" spans="1:25" x14ac:dyDescent="0.25">
      <c r="A26">
        <v>25</v>
      </c>
      <c r="B26">
        <v>45</v>
      </c>
      <c r="C26">
        <v>104637</v>
      </c>
      <c r="D26" t="s">
        <v>279</v>
      </c>
      <c r="E26">
        <v>1998</v>
      </c>
      <c r="F26" t="s">
        <v>15</v>
      </c>
      <c r="G26">
        <v>49.42</v>
      </c>
      <c r="H26">
        <v>51.81</v>
      </c>
      <c r="I26" t="s">
        <v>1199</v>
      </c>
      <c r="J26">
        <v>5.85</v>
      </c>
      <c r="K26" s="3">
        <v>79.08</v>
      </c>
      <c r="U26" s="3">
        <f t="shared" si="1"/>
        <v>104637</v>
      </c>
      <c r="V26" s="3">
        <f>IF(A26&gt;0,IFERROR(VLOOKUP(C26,AthleteTable[],1,FALSE),0),0)</f>
        <v>0</v>
      </c>
      <c r="W26" s="3">
        <f t="shared" si="3"/>
        <v>0</v>
      </c>
      <c r="X26" s="11">
        <f>IF(A26&gt;0,IF(V26&lt;&gt;0,IF(OR(codex554[[#This Row],[1]]&gt;Y25,Y25="1"),(X25+1+codex554[[#This Row],[T]]),X25+codex554[[#This Row],[T]]),X25+codex554[[#This Row],[T]]),0)</f>
        <v>15</v>
      </c>
      <c r="Y26" s="3">
        <f t="shared" si="0"/>
        <v>25</v>
      </c>
    </row>
    <row r="27" spans="1:25" x14ac:dyDescent="0.25">
      <c r="A27">
        <v>26</v>
      </c>
      <c r="B27">
        <v>11</v>
      </c>
      <c r="C27">
        <v>6530613</v>
      </c>
      <c r="D27" t="s">
        <v>1200</v>
      </c>
      <c r="E27">
        <v>1993</v>
      </c>
      <c r="F27" t="s">
        <v>113</v>
      </c>
      <c r="G27">
        <v>48.35</v>
      </c>
      <c r="H27">
        <v>52.94</v>
      </c>
      <c r="I27" t="s">
        <v>1201</v>
      </c>
      <c r="J27">
        <v>5.91</v>
      </c>
      <c r="K27" s="3">
        <v>79.53</v>
      </c>
      <c r="U27" s="3">
        <f t="shared" si="1"/>
        <v>6530613</v>
      </c>
      <c r="V27" s="3">
        <f>IF(A27&gt;0,IFERROR(VLOOKUP(C27,AthleteTable[],1,FALSE),0),0)</f>
        <v>0</v>
      </c>
      <c r="W27" s="3">
        <f t="shared" si="3"/>
        <v>0</v>
      </c>
      <c r="X27" s="11">
        <f>IF(A27&gt;0,IF(V27&lt;&gt;0,IF(OR(codex554[[#This Row],[1]]&gt;Y26,Y26="1"),(X26+1+codex554[[#This Row],[T]]),X26+codex554[[#This Row],[T]]),X26+codex554[[#This Row],[T]]),0)</f>
        <v>15</v>
      </c>
      <c r="Y27" s="3">
        <f t="shared" si="0"/>
        <v>26</v>
      </c>
    </row>
    <row r="28" spans="1:25" x14ac:dyDescent="0.25">
      <c r="A28">
        <v>27</v>
      </c>
      <c r="B28">
        <v>57</v>
      </c>
      <c r="C28">
        <v>104614</v>
      </c>
      <c r="D28" t="s">
        <v>259</v>
      </c>
      <c r="E28">
        <v>1998</v>
      </c>
      <c r="F28" t="s">
        <v>15</v>
      </c>
      <c r="G28">
        <v>50.55</v>
      </c>
      <c r="H28">
        <v>51.74</v>
      </c>
      <c r="I28" t="s">
        <v>36</v>
      </c>
      <c r="J28">
        <v>6.91</v>
      </c>
      <c r="K28" s="3">
        <v>87.08</v>
      </c>
      <c r="U28" s="3">
        <f t="shared" si="1"/>
        <v>104614</v>
      </c>
      <c r="V28" s="3">
        <f>IF(A28&gt;0,IFERROR(VLOOKUP(C28,AthleteTable[],1,FALSE),0),0)</f>
        <v>0</v>
      </c>
      <c r="W28" s="3">
        <f t="shared" si="3"/>
        <v>0</v>
      </c>
      <c r="X28" s="11">
        <f>IF(A28&gt;0,IF(V28&lt;&gt;0,IF(OR(codex554[[#This Row],[1]]&gt;Y27,Y27="1"),(X27+1+codex554[[#This Row],[T]]),X27+codex554[[#This Row],[T]]),X27+codex554[[#This Row],[T]]),0)</f>
        <v>15</v>
      </c>
      <c r="Y28" s="3">
        <f t="shared" si="0"/>
        <v>27</v>
      </c>
    </row>
    <row r="29" spans="1:25" x14ac:dyDescent="0.25">
      <c r="A29">
        <v>28</v>
      </c>
      <c r="B29">
        <v>33</v>
      </c>
      <c r="C29">
        <v>104281</v>
      </c>
      <c r="D29" t="s">
        <v>264</v>
      </c>
      <c r="E29">
        <v>1995</v>
      </c>
      <c r="F29" t="s">
        <v>15</v>
      </c>
      <c r="G29">
        <v>50.6</v>
      </c>
      <c r="H29">
        <v>51.72</v>
      </c>
      <c r="I29" t="s">
        <v>1202</v>
      </c>
      <c r="J29">
        <v>6.94</v>
      </c>
      <c r="K29" s="3">
        <v>87.31</v>
      </c>
      <c r="U29" s="3">
        <f t="shared" si="1"/>
        <v>104281</v>
      </c>
      <c r="V29" s="3">
        <f>IF(A29&gt;0,IFERROR(VLOOKUP(C29,AthleteTable[],1,FALSE),0),0)</f>
        <v>0</v>
      </c>
      <c r="W29" s="3">
        <f t="shared" si="3"/>
        <v>0</v>
      </c>
      <c r="X29" s="11">
        <f>IF(A29&gt;0,IF(V29&lt;&gt;0,IF(OR(codex554[[#This Row],[1]]&gt;Y28,Y28="1"),(X28+1+codex554[[#This Row],[T]]),X28+codex554[[#This Row],[T]]),X28+codex554[[#This Row],[T]]),0)</f>
        <v>15</v>
      </c>
      <c r="Y29" s="3">
        <f t="shared" si="0"/>
        <v>28</v>
      </c>
    </row>
    <row r="30" spans="1:25" x14ac:dyDescent="0.25">
      <c r="A30">
        <v>29</v>
      </c>
      <c r="B30">
        <v>48</v>
      </c>
      <c r="C30">
        <v>104532</v>
      </c>
      <c r="D30" t="s">
        <v>217</v>
      </c>
      <c r="E30">
        <v>1997</v>
      </c>
      <c r="F30" t="s">
        <v>15</v>
      </c>
      <c r="G30">
        <v>50.39</v>
      </c>
      <c r="H30">
        <v>52.03</v>
      </c>
      <c r="I30" t="s">
        <v>1203</v>
      </c>
      <c r="J30">
        <v>7.04</v>
      </c>
      <c r="K30" s="3">
        <v>88.06</v>
      </c>
      <c r="U30" s="3">
        <f t="shared" si="1"/>
        <v>104532</v>
      </c>
      <c r="V30" s="3">
        <f>IF(A30&gt;0,IFERROR(VLOOKUP(C30,AthleteTable[],1,FALSE),0),0)</f>
        <v>0</v>
      </c>
      <c r="W30" s="3">
        <f t="shared" si="3"/>
        <v>0</v>
      </c>
      <c r="X30" s="11">
        <f>IF(A30&gt;0,IF(V30&lt;&gt;0,IF(OR(codex554[[#This Row],[1]]&gt;Y29,Y29="1"),(X29+1+codex554[[#This Row],[T]]),X29+codex554[[#This Row],[T]]),X29+codex554[[#This Row],[T]]),0)</f>
        <v>15</v>
      </c>
      <c r="Y30" s="3">
        <f t="shared" si="0"/>
        <v>29</v>
      </c>
    </row>
    <row r="31" spans="1:25" x14ac:dyDescent="0.25">
      <c r="A31">
        <v>30</v>
      </c>
      <c r="B31">
        <v>58</v>
      </c>
      <c r="C31">
        <v>104421</v>
      </c>
      <c r="D31" t="s">
        <v>121</v>
      </c>
      <c r="E31">
        <v>1996</v>
      </c>
      <c r="F31" t="s">
        <v>15</v>
      </c>
      <c r="G31">
        <v>50.71</v>
      </c>
      <c r="H31">
        <v>51.9</v>
      </c>
      <c r="I31" t="s">
        <v>345</v>
      </c>
      <c r="J31">
        <v>7.23</v>
      </c>
      <c r="K31" s="3">
        <v>89.5</v>
      </c>
      <c r="U31" s="3">
        <f t="shared" si="1"/>
        <v>104421</v>
      </c>
      <c r="V31" s="3">
        <f>IF(A31&gt;0,IFERROR(VLOOKUP(C31,AthleteTable[],1,FALSE),0),0)</f>
        <v>104421</v>
      </c>
      <c r="W31" s="3">
        <f t="shared" si="3"/>
        <v>0</v>
      </c>
      <c r="X31" s="11">
        <f>IF(A31&gt;0,IF(V31&lt;&gt;0,IF(OR(codex554[[#This Row],[1]]&gt;Y30,Y30="1"),(X30+1+codex554[[#This Row],[T]]),X30+codex554[[#This Row],[T]]),X30+codex554[[#This Row],[T]]),0)</f>
        <v>16</v>
      </c>
      <c r="Y31" s="3">
        <f t="shared" si="0"/>
        <v>30</v>
      </c>
    </row>
    <row r="32" spans="1:25" x14ac:dyDescent="0.25">
      <c r="A32">
        <v>31</v>
      </c>
      <c r="B32">
        <v>54</v>
      </c>
      <c r="C32">
        <v>6532083</v>
      </c>
      <c r="D32" t="s">
        <v>257</v>
      </c>
      <c r="E32">
        <v>1998</v>
      </c>
      <c r="F32" t="s">
        <v>113</v>
      </c>
      <c r="G32">
        <v>50.85</v>
      </c>
      <c r="H32">
        <v>51.93</v>
      </c>
      <c r="I32" t="s">
        <v>1204</v>
      </c>
      <c r="J32">
        <v>7.4</v>
      </c>
      <c r="K32" s="3">
        <v>90.78</v>
      </c>
      <c r="U32" s="3">
        <f t="shared" si="1"/>
        <v>6532083</v>
      </c>
      <c r="V32" s="3">
        <f>IF(A32&gt;0,IFERROR(VLOOKUP(C32,AthleteTable[],1,FALSE),0),0)</f>
        <v>0</v>
      </c>
      <c r="W32" s="3">
        <f t="shared" si="3"/>
        <v>0</v>
      </c>
      <c r="X32" s="11">
        <f>IF(A32&gt;0,IF(V32&lt;&gt;0,IF(OR(codex554[[#This Row],[1]]&gt;Y31,Y31="1"),(X31+1+codex554[[#This Row],[T]]),X31+codex554[[#This Row],[T]]),X31+codex554[[#This Row],[T]]),0)</f>
        <v>16</v>
      </c>
      <c r="Y32" s="3">
        <f t="shared" si="0"/>
        <v>31</v>
      </c>
    </row>
    <row r="33" spans="1:25" x14ac:dyDescent="0.25">
      <c r="A33">
        <v>32</v>
      </c>
      <c r="B33">
        <v>68</v>
      </c>
      <c r="C33">
        <v>6532146</v>
      </c>
      <c r="D33" t="s">
        <v>1205</v>
      </c>
      <c r="E33">
        <v>1998</v>
      </c>
      <c r="F33" t="s">
        <v>113</v>
      </c>
      <c r="G33">
        <v>50.74</v>
      </c>
      <c r="H33">
        <v>52.11</v>
      </c>
      <c r="I33" t="s">
        <v>1206</v>
      </c>
      <c r="J33">
        <v>7.47</v>
      </c>
      <c r="K33" s="3">
        <v>91.31</v>
      </c>
      <c r="U33" s="3">
        <f t="shared" si="1"/>
        <v>6532146</v>
      </c>
      <c r="V33" s="3">
        <f>IF(A33&gt;0,IFERROR(VLOOKUP(C33,AthleteTable[],1,FALSE),0),0)</f>
        <v>0</v>
      </c>
      <c r="W33" s="3">
        <f t="shared" si="3"/>
        <v>0</v>
      </c>
      <c r="X33" s="11">
        <f>IF(A33&gt;0,IF(V33&lt;&gt;0,IF(OR(codex554[[#This Row],[1]]&gt;Y32,Y32="1"),(X32+1+codex554[[#This Row],[T]]),X32+codex554[[#This Row],[T]]),X32+codex554[[#This Row],[T]]),0)</f>
        <v>16</v>
      </c>
      <c r="Y33" s="3">
        <f t="shared" si="0"/>
        <v>32</v>
      </c>
    </row>
    <row r="34" spans="1:25" x14ac:dyDescent="0.25">
      <c r="A34">
        <v>33</v>
      </c>
      <c r="B34">
        <v>40</v>
      </c>
      <c r="C34">
        <v>6531935</v>
      </c>
      <c r="D34" t="s">
        <v>1207</v>
      </c>
      <c r="E34">
        <v>1997</v>
      </c>
      <c r="F34" t="s">
        <v>113</v>
      </c>
      <c r="G34">
        <v>51.24</v>
      </c>
      <c r="H34">
        <v>51.98</v>
      </c>
      <c r="I34" t="s">
        <v>1208</v>
      </c>
      <c r="J34">
        <v>7.84</v>
      </c>
      <c r="K34" s="3">
        <v>94.1</v>
      </c>
      <c r="U34" s="3">
        <f t="shared" si="1"/>
        <v>6531935</v>
      </c>
      <c r="V34" s="3">
        <f>IF(A34&gt;0,IFERROR(VLOOKUP(C34,AthleteTable[],1,FALSE),0),0)</f>
        <v>0</v>
      </c>
      <c r="W34" s="3">
        <f t="shared" si="3"/>
        <v>0</v>
      </c>
      <c r="X34" s="11">
        <f>IF(A34&gt;0,IF(V34&lt;&gt;0,IF(OR(codex554[[#This Row],[1]]&gt;Y33,Y33="1"),(X33+1+codex554[[#This Row],[T]]),X33+codex554[[#This Row],[T]]),X33+codex554[[#This Row],[T]]),0)</f>
        <v>16</v>
      </c>
      <c r="Y34" s="3">
        <f t="shared" si="0"/>
        <v>33</v>
      </c>
    </row>
    <row r="35" spans="1:25" x14ac:dyDescent="0.25">
      <c r="A35">
        <v>34</v>
      </c>
      <c r="B35">
        <v>51</v>
      </c>
      <c r="C35">
        <v>104636</v>
      </c>
      <c r="D35" t="s">
        <v>260</v>
      </c>
      <c r="E35">
        <v>1998</v>
      </c>
      <c r="F35" t="s">
        <v>15</v>
      </c>
      <c r="G35">
        <v>51.05</v>
      </c>
      <c r="H35">
        <v>52.26</v>
      </c>
      <c r="I35" t="s">
        <v>1209</v>
      </c>
      <c r="J35">
        <v>7.93</v>
      </c>
      <c r="K35" s="3">
        <v>94.78</v>
      </c>
      <c r="U35" s="3">
        <f t="shared" si="1"/>
        <v>104636</v>
      </c>
      <c r="V35" s="3">
        <f>IF(A35&gt;0,IFERROR(VLOOKUP(C35,AthleteTable[],1,FALSE),0),0)</f>
        <v>0</v>
      </c>
      <c r="W35" s="3">
        <f t="shared" si="3"/>
        <v>0</v>
      </c>
      <c r="X35" s="11">
        <f>IF(A35&gt;0,IF(V35&lt;&gt;0,IF(OR(codex554[[#This Row],[1]]&gt;Y34,Y34="1"),(X34+1+codex554[[#This Row],[T]]),X34+codex554[[#This Row],[T]]),X34+codex554[[#This Row],[T]]),0)</f>
        <v>16</v>
      </c>
      <c r="Y35" s="3">
        <f t="shared" si="0"/>
        <v>34</v>
      </c>
    </row>
    <row r="36" spans="1:25" x14ac:dyDescent="0.25">
      <c r="A36">
        <v>35</v>
      </c>
      <c r="B36">
        <v>36</v>
      </c>
      <c r="C36">
        <v>750107</v>
      </c>
      <c r="D36" t="s">
        <v>76</v>
      </c>
      <c r="E36">
        <v>1998</v>
      </c>
      <c r="F36" t="s">
        <v>77</v>
      </c>
      <c r="G36">
        <v>52.25</v>
      </c>
      <c r="H36">
        <v>51.56</v>
      </c>
      <c r="I36" t="s">
        <v>1210</v>
      </c>
      <c r="J36">
        <v>8.43</v>
      </c>
      <c r="K36" s="3">
        <v>98.56</v>
      </c>
      <c r="U36" s="3">
        <f t="shared" si="1"/>
        <v>750107</v>
      </c>
      <c r="V36" s="3">
        <f>IF(A36&gt;0,IFERROR(VLOOKUP(C36,AthleteTable[],1,FALSE),0),0)</f>
        <v>750107</v>
      </c>
      <c r="W36" s="3">
        <f t="shared" si="3"/>
        <v>0</v>
      </c>
      <c r="X36" s="11">
        <f>IF(A36&gt;0,IF(V36&lt;&gt;0,IF(OR(codex554[[#This Row],[1]]&gt;Y35,Y35="1"),(X35+1+codex554[[#This Row],[T]]),X35+codex554[[#This Row],[T]]),X35+codex554[[#This Row],[T]]),0)</f>
        <v>17</v>
      </c>
      <c r="Y36" s="3">
        <f t="shared" si="0"/>
        <v>35</v>
      </c>
    </row>
    <row r="37" spans="1:25" x14ac:dyDescent="0.25">
      <c r="A37">
        <v>36</v>
      </c>
      <c r="B37">
        <v>43</v>
      </c>
      <c r="C37">
        <v>104472</v>
      </c>
      <c r="D37" t="s">
        <v>55</v>
      </c>
      <c r="E37">
        <v>1997</v>
      </c>
      <c r="F37" t="s">
        <v>15</v>
      </c>
      <c r="G37">
        <v>52.55</v>
      </c>
      <c r="H37">
        <v>52.25</v>
      </c>
      <c r="I37" t="s">
        <v>1211</v>
      </c>
      <c r="J37">
        <v>9.42</v>
      </c>
      <c r="K37" s="3">
        <v>106.03</v>
      </c>
      <c r="U37" s="3">
        <f t="shared" si="1"/>
        <v>104472</v>
      </c>
      <c r="V37" s="3">
        <f>IF(A37&gt;0,IFERROR(VLOOKUP(C37,AthleteTable[],1,FALSE),0),0)</f>
        <v>104472</v>
      </c>
      <c r="W37" s="3">
        <f t="shared" si="3"/>
        <v>0</v>
      </c>
      <c r="X37" s="11">
        <f>IF(A37&gt;0,IF(V37&lt;&gt;0,IF(OR(codex554[[#This Row],[1]]&gt;Y36,Y36="1"),(X36+1+codex554[[#This Row],[T]]),X36+codex554[[#This Row],[T]]),X36+codex554[[#This Row],[T]]),0)</f>
        <v>18</v>
      </c>
      <c r="Y37" s="3">
        <f t="shared" si="0"/>
        <v>36</v>
      </c>
    </row>
    <row r="38" spans="1:25" x14ac:dyDescent="0.25">
      <c r="A38">
        <v>37</v>
      </c>
      <c r="B38">
        <v>73</v>
      </c>
      <c r="C38">
        <v>6532131</v>
      </c>
      <c r="D38" t="s">
        <v>1212</v>
      </c>
      <c r="E38">
        <v>1998</v>
      </c>
      <c r="F38" t="s">
        <v>113</v>
      </c>
      <c r="G38">
        <v>51.88</v>
      </c>
      <c r="H38">
        <v>53.04</v>
      </c>
      <c r="I38" t="s">
        <v>1213</v>
      </c>
      <c r="J38">
        <v>9.5399999999999991</v>
      </c>
      <c r="K38" s="3">
        <v>106.94</v>
      </c>
      <c r="U38" s="3">
        <f t="shared" si="1"/>
        <v>6532131</v>
      </c>
      <c r="V38" s="3">
        <f>IF(A38&gt;0,IFERROR(VLOOKUP(C38,AthleteTable[],1,FALSE),0),0)</f>
        <v>0</v>
      </c>
      <c r="W38" s="3">
        <f t="shared" si="3"/>
        <v>0</v>
      </c>
      <c r="X38" s="11">
        <f>IF(A38&gt;0,IF(V38&lt;&gt;0,IF(OR(codex554[[#This Row],[1]]&gt;Y37,Y37="1"),(X37+1+codex554[[#This Row],[T]]),X37+codex554[[#This Row],[T]]),X37+codex554[[#This Row],[T]]),0)</f>
        <v>18</v>
      </c>
      <c r="Y38" s="3">
        <f t="shared" si="0"/>
        <v>37</v>
      </c>
    </row>
    <row r="39" spans="1:25" x14ac:dyDescent="0.25">
      <c r="A39">
        <v>38</v>
      </c>
      <c r="B39">
        <v>62</v>
      </c>
      <c r="C39">
        <v>104594</v>
      </c>
      <c r="D39" t="s">
        <v>83</v>
      </c>
      <c r="E39">
        <v>1998</v>
      </c>
      <c r="F39" t="s">
        <v>15</v>
      </c>
      <c r="G39">
        <v>52.14</v>
      </c>
      <c r="H39">
        <v>53.25</v>
      </c>
      <c r="I39" t="s">
        <v>1214</v>
      </c>
      <c r="J39">
        <v>10.01</v>
      </c>
      <c r="K39" s="3">
        <v>110.48</v>
      </c>
      <c r="U39" s="3">
        <f t="shared" si="1"/>
        <v>104594</v>
      </c>
      <c r="V39" s="3">
        <f>IF(A39&gt;0,IFERROR(VLOOKUP(C39,AthleteTable[],1,FALSE),0),0)</f>
        <v>104594</v>
      </c>
      <c r="W39" s="3">
        <f t="shared" si="3"/>
        <v>0</v>
      </c>
      <c r="X39" s="11">
        <f>IF(A39&gt;0,IF(V39&lt;&gt;0,IF(OR(codex554[[#This Row],[1]]&gt;Y38,Y38="1"),(X38+1+codex554[[#This Row],[T]]),X38+codex554[[#This Row],[T]]),X38+codex554[[#This Row],[T]]),0)</f>
        <v>19</v>
      </c>
      <c r="Y39" s="3">
        <f t="shared" si="0"/>
        <v>38</v>
      </c>
    </row>
    <row r="40" spans="1:25" x14ac:dyDescent="0.25">
      <c r="A40">
        <v>39</v>
      </c>
      <c r="B40">
        <v>50</v>
      </c>
      <c r="C40">
        <v>104546</v>
      </c>
      <c r="D40" t="s">
        <v>286</v>
      </c>
      <c r="E40">
        <v>1997</v>
      </c>
      <c r="F40" t="s">
        <v>15</v>
      </c>
      <c r="G40">
        <v>52.5</v>
      </c>
      <c r="H40">
        <v>53.25</v>
      </c>
      <c r="I40" t="s">
        <v>241</v>
      </c>
      <c r="J40">
        <v>10.37</v>
      </c>
      <c r="K40" s="3">
        <v>113.2</v>
      </c>
      <c r="U40" s="3">
        <f t="shared" si="1"/>
        <v>104546</v>
      </c>
      <c r="V40" s="3">
        <f>IF(A40&gt;0,IFERROR(VLOOKUP(C40,AthleteTable[],1,FALSE),0),0)</f>
        <v>0</v>
      </c>
      <c r="W40" s="3">
        <f t="shared" si="3"/>
        <v>0</v>
      </c>
      <c r="X40" s="11">
        <f>IF(A40&gt;0,IF(V40&lt;&gt;0,IF(OR(codex554[[#This Row],[1]]&gt;Y39,Y39="1"),(X39+1+codex554[[#This Row],[T]]),X39+codex554[[#This Row],[T]]),X39+codex554[[#This Row],[T]]),0)</f>
        <v>19</v>
      </c>
      <c r="Y40" s="3">
        <f t="shared" si="0"/>
        <v>39</v>
      </c>
    </row>
    <row r="41" spans="1:25" x14ac:dyDescent="0.25">
      <c r="A41">
        <v>40</v>
      </c>
      <c r="B41">
        <v>67</v>
      </c>
      <c r="C41">
        <v>6292435</v>
      </c>
      <c r="D41" t="s">
        <v>1215</v>
      </c>
      <c r="E41">
        <v>1997</v>
      </c>
      <c r="F41" t="s">
        <v>1216</v>
      </c>
      <c r="G41">
        <v>52.15</v>
      </c>
      <c r="H41">
        <v>54.6</v>
      </c>
      <c r="I41" t="s">
        <v>351</v>
      </c>
      <c r="J41">
        <v>11.37</v>
      </c>
      <c r="K41" s="3">
        <v>120.75</v>
      </c>
      <c r="U41" s="3">
        <f t="shared" si="1"/>
        <v>6292435</v>
      </c>
      <c r="V41" s="3">
        <f>IF(A41&gt;0,IFERROR(VLOOKUP(C41,AthleteTable[],1,FALSE),0),0)</f>
        <v>0</v>
      </c>
      <c r="W41" s="3">
        <f t="shared" si="3"/>
        <v>0</v>
      </c>
      <c r="X41" s="11">
        <f>IF(A41&gt;0,IF(V41&lt;&gt;0,IF(OR(codex554[[#This Row],[1]]&gt;Y40,Y40="1"),(X40+1+codex554[[#This Row],[T]]),X40+codex554[[#This Row],[T]]),X40+codex554[[#This Row],[T]]),0)</f>
        <v>19</v>
      </c>
      <c r="Y41" s="3">
        <f t="shared" si="0"/>
        <v>40</v>
      </c>
    </row>
    <row r="42" spans="1:25" x14ac:dyDescent="0.25">
      <c r="A42">
        <v>41</v>
      </c>
      <c r="B42">
        <v>75</v>
      </c>
      <c r="C42">
        <v>6532158</v>
      </c>
      <c r="D42" t="s">
        <v>1217</v>
      </c>
      <c r="E42">
        <v>1998</v>
      </c>
      <c r="F42" t="s">
        <v>113</v>
      </c>
      <c r="G42">
        <v>52.86</v>
      </c>
      <c r="H42">
        <v>54.04</v>
      </c>
      <c r="I42" t="s">
        <v>1218</v>
      </c>
      <c r="J42">
        <v>11.52</v>
      </c>
      <c r="K42" s="3">
        <v>121.88</v>
      </c>
      <c r="U42" s="3">
        <f t="shared" si="1"/>
        <v>6532158</v>
      </c>
      <c r="V42" s="3">
        <f>IF(A42&gt;0,IFERROR(VLOOKUP(C42,AthleteTable[],1,FALSE),0),0)</f>
        <v>0</v>
      </c>
      <c r="W42" s="3">
        <f t="shared" si="3"/>
        <v>0</v>
      </c>
      <c r="X42" s="11">
        <f>IF(A42&gt;0,IF(V42&lt;&gt;0,IF(OR(codex554[[#This Row],[1]]&gt;Y41,Y41="1"),(X41+1+codex554[[#This Row],[T]]),X41+codex554[[#This Row],[T]]),X41+codex554[[#This Row],[T]]),0)</f>
        <v>19</v>
      </c>
      <c r="Y42" s="3">
        <f t="shared" si="0"/>
        <v>41</v>
      </c>
    </row>
    <row r="43" spans="1:25" x14ac:dyDescent="0.25">
      <c r="A43">
        <v>42</v>
      </c>
      <c r="B43">
        <v>23</v>
      </c>
      <c r="C43">
        <v>104535</v>
      </c>
      <c r="D43" t="s">
        <v>266</v>
      </c>
      <c r="E43">
        <v>1997</v>
      </c>
      <c r="F43" t="s">
        <v>15</v>
      </c>
      <c r="G43">
        <v>49.59</v>
      </c>
      <c r="H43">
        <v>57.49</v>
      </c>
      <c r="I43" t="s">
        <v>1219</v>
      </c>
      <c r="J43">
        <v>11.7</v>
      </c>
      <c r="K43" s="3">
        <v>123.24</v>
      </c>
      <c r="U43" s="3">
        <f t="shared" si="1"/>
        <v>104535</v>
      </c>
      <c r="V43" s="3">
        <f>IF(A43&gt;0,IFERROR(VLOOKUP(C43,AthleteTable[],1,FALSE),0),0)</f>
        <v>0</v>
      </c>
      <c r="W43" s="3">
        <f t="shared" si="3"/>
        <v>0</v>
      </c>
      <c r="X43" s="11">
        <f>IF(A43&gt;0,IF(V43&lt;&gt;0,IF(OR(codex554[[#This Row],[1]]&gt;Y42,Y42="1"),(X42+1+codex554[[#This Row],[T]]),X42+codex554[[#This Row],[T]]),X42+codex554[[#This Row],[T]]),0)</f>
        <v>19</v>
      </c>
      <c r="Y43" s="3">
        <f t="shared" si="0"/>
        <v>42</v>
      </c>
    </row>
    <row r="44" spans="1:25" x14ac:dyDescent="0.25">
      <c r="A44">
        <v>43</v>
      </c>
      <c r="B44">
        <v>21</v>
      </c>
      <c r="C44">
        <v>104367</v>
      </c>
      <c r="D44" t="s">
        <v>61</v>
      </c>
      <c r="E44">
        <v>1996</v>
      </c>
      <c r="F44" t="s">
        <v>15</v>
      </c>
      <c r="G44">
        <v>48.42</v>
      </c>
      <c r="H44" t="s">
        <v>1220</v>
      </c>
      <c r="I44" t="s">
        <v>1221</v>
      </c>
      <c r="J44">
        <v>13.14</v>
      </c>
      <c r="K44" s="3">
        <v>134.11000000000001</v>
      </c>
      <c r="U44" s="3">
        <f t="shared" si="1"/>
        <v>104367</v>
      </c>
      <c r="V44" s="3">
        <f>IF(A44&gt;0,IFERROR(VLOOKUP(C44,AthleteTable[],1,FALSE),0),0)</f>
        <v>0</v>
      </c>
      <c r="W44" s="3">
        <f t="shared" si="3"/>
        <v>0</v>
      </c>
      <c r="X44" s="11">
        <f>IF(A44&gt;0,IF(V44&lt;&gt;0,IF(OR(codex554[[#This Row],[1]]&gt;Y43,Y43="1"),(X43+1+codex554[[#This Row],[T]]),X43+codex554[[#This Row],[T]]),X43+codex554[[#This Row],[T]]),0)</f>
        <v>19</v>
      </c>
      <c r="Y44" s="3">
        <f t="shared" si="0"/>
        <v>43</v>
      </c>
    </row>
    <row r="45" spans="1:25" x14ac:dyDescent="0.25">
      <c r="A45">
        <v>44</v>
      </c>
      <c r="B45">
        <v>59</v>
      </c>
      <c r="C45">
        <v>104454</v>
      </c>
      <c r="D45" t="s">
        <v>89</v>
      </c>
      <c r="E45">
        <v>1996</v>
      </c>
      <c r="F45" t="s">
        <v>15</v>
      </c>
      <c r="G45">
        <v>53.77</v>
      </c>
      <c r="H45">
        <v>54.93</v>
      </c>
      <c r="I45" t="s">
        <v>1222</v>
      </c>
      <c r="J45">
        <v>13.32</v>
      </c>
      <c r="K45" s="3">
        <v>135.47</v>
      </c>
      <c r="U45" s="3">
        <f t="shared" si="1"/>
        <v>104454</v>
      </c>
      <c r="V45" s="3">
        <f>IF(A45&gt;0,IFERROR(VLOOKUP(C45,AthleteTable[],1,FALSE),0),0)</f>
        <v>104454</v>
      </c>
      <c r="W45" s="3">
        <f t="shared" si="3"/>
        <v>0</v>
      </c>
      <c r="X45" s="11">
        <f>IF(A45&gt;0,IF(V45&lt;&gt;0,IF(OR(codex554[[#This Row],[1]]&gt;Y44,Y44="1"),(X44+1+codex554[[#This Row],[T]]),X44+codex554[[#This Row],[T]]),X44+codex554[[#This Row],[T]]),0)</f>
        <v>20</v>
      </c>
      <c r="Y45" s="3">
        <f t="shared" si="0"/>
        <v>44</v>
      </c>
    </row>
    <row r="46" spans="1:25" x14ac:dyDescent="0.25">
      <c r="A46">
        <v>45</v>
      </c>
      <c r="B46">
        <v>30</v>
      </c>
      <c r="C46">
        <v>104612</v>
      </c>
      <c r="D46" t="s">
        <v>232</v>
      </c>
      <c r="E46">
        <v>1998</v>
      </c>
      <c r="F46" t="s">
        <v>15</v>
      </c>
      <c r="G46">
        <v>49.67</v>
      </c>
      <c r="H46">
        <v>59.31</v>
      </c>
      <c r="I46" t="s">
        <v>1223</v>
      </c>
      <c r="J46">
        <v>13.6</v>
      </c>
      <c r="K46" s="3">
        <v>137.58000000000001</v>
      </c>
      <c r="U46" s="3">
        <f t="shared" si="1"/>
        <v>104612</v>
      </c>
      <c r="V46" s="3">
        <f>IF(A46&gt;0,IFERROR(VLOOKUP(C46,AthleteTable[],1,FALSE),0),0)</f>
        <v>0</v>
      </c>
      <c r="W46" s="3">
        <f t="shared" si="3"/>
        <v>0</v>
      </c>
      <c r="X46" s="11">
        <f>IF(A46&gt;0,IF(V46&lt;&gt;0,IF(OR(codex554[[#This Row],[1]]&gt;Y45,Y45="1"),(X45+1+codex554[[#This Row],[T]]),X45+codex554[[#This Row],[T]]),X45+codex554[[#This Row],[T]]),0)</f>
        <v>20</v>
      </c>
      <c r="Y46" s="3">
        <f t="shared" si="0"/>
        <v>45</v>
      </c>
    </row>
    <row r="47" spans="1:25" x14ac:dyDescent="0.25">
      <c r="A47">
        <v>46</v>
      </c>
      <c r="B47">
        <v>20</v>
      </c>
      <c r="C47">
        <v>104462</v>
      </c>
      <c r="D47" t="s">
        <v>47</v>
      </c>
      <c r="E47">
        <v>1997</v>
      </c>
      <c r="F47" t="s">
        <v>15</v>
      </c>
      <c r="G47">
        <v>56.89</v>
      </c>
      <c r="H47">
        <v>52.29</v>
      </c>
      <c r="I47" t="s">
        <v>1224</v>
      </c>
      <c r="J47">
        <v>13.8</v>
      </c>
      <c r="K47" s="3">
        <v>139.09</v>
      </c>
      <c r="U47" s="3">
        <f t="shared" si="1"/>
        <v>104462</v>
      </c>
      <c r="V47" s="3">
        <f>IF(A47&gt;0,IFERROR(VLOOKUP(C47,AthleteTable[],1,FALSE),0),0)</f>
        <v>104462</v>
      </c>
      <c r="W47" s="3">
        <f t="shared" si="3"/>
        <v>0</v>
      </c>
      <c r="X47" s="11">
        <f>IF(A47&gt;0,IF(V47&lt;&gt;0,IF(OR(codex554[[#This Row],[1]]&gt;Y46,Y46="1"),(X46+1+codex554[[#This Row],[T]]),X46+codex554[[#This Row],[T]]),X46+codex554[[#This Row],[T]]),0)</f>
        <v>21</v>
      </c>
      <c r="Y47" s="3">
        <f t="shared" si="0"/>
        <v>46</v>
      </c>
    </row>
    <row r="48" spans="1:25" x14ac:dyDescent="0.25">
      <c r="A48">
        <v>47</v>
      </c>
      <c r="B48">
        <v>71</v>
      </c>
      <c r="C48">
        <v>104596</v>
      </c>
      <c r="D48" t="s">
        <v>81</v>
      </c>
      <c r="E48">
        <v>1998</v>
      </c>
      <c r="F48" t="s">
        <v>15</v>
      </c>
      <c r="G48">
        <v>54.02</v>
      </c>
      <c r="H48">
        <v>56.24</v>
      </c>
      <c r="I48" t="s">
        <v>1225</v>
      </c>
      <c r="J48">
        <v>14.88</v>
      </c>
      <c r="K48" s="3">
        <v>147.25</v>
      </c>
      <c r="U48" s="3">
        <f t="shared" si="1"/>
        <v>104596</v>
      </c>
      <c r="V48" s="3">
        <f>IF(A48&gt;0,IFERROR(VLOOKUP(C48,AthleteTable[],1,FALSE),0),0)</f>
        <v>104596</v>
      </c>
      <c r="W48" s="3">
        <f t="shared" si="3"/>
        <v>0</v>
      </c>
      <c r="X48" s="11">
        <f>IF(A48&gt;0,IF(V48&lt;&gt;0,IF(OR(codex554[[#This Row],[1]]&gt;Y47,Y47="1"),(X47+1+codex554[[#This Row],[T]]),X47+codex554[[#This Row],[T]]),X47+codex554[[#This Row],[T]]),0)</f>
        <v>22</v>
      </c>
      <c r="Y48" s="3">
        <f t="shared" si="0"/>
        <v>47</v>
      </c>
    </row>
    <row r="49" spans="1:25" x14ac:dyDescent="0.25">
      <c r="A49">
        <v>48</v>
      </c>
      <c r="B49">
        <v>65</v>
      </c>
      <c r="C49">
        <v>104465</v>
      </c>
      <c r="D49" t="s">
        <v>87</v>
      </c>
      <c r="E49">
        <v>1997</v>
      </c>
      <c r="F49" t="s">
        <v>15</v>
      </c>
      <c r="G49">
        <v>54.36</v>
      </c>
      <c r="H49">
        <v>56.72</v>
      </c>
      <c r="I49" t="s">
        <v>1226</v>
      </c>
      <c r="J49">
        <v>15.7</v>
      </c>
      <c r="K49" s="3">
        <v>153.44</v>
      </c>
      <c r="U49" s="3">
        <f t="shared" si="1"/>
        <v>104465</v>
      </c>
      <c r="V49" s="3">
        <f>IF(A49&gt;0,IFERROR(VLOOKUP(C49,AthleteTable[],1,FALSE),0),0)</f>
        <v>104465</v>
      </c>
      <c r="W49" s="3">
        <f t="shared" si="3"/>
        <v>0</v>
      </c>
      <c r="X49" s="11">
        <f>IF(A49&gt;0,IF(V49&lt;&gt;0,IF(OR(codex554[[#This Row],[1]]&gt;Y48,Y48="1"),(X48+1+codex554[[#This Row],[T]]),X48+codex554[[#This Row],[T]]),X48+codex554[[#This Row],[T]]),0)</f>
        <v>23</v>
      </c>
      <c r="Y49" s="3">
        <f t="shared" si="0"/>
        <v>48</v>
      </c>
    </row>
    <row r="50" spans="1:25" x14ac:dyDescent="0.25">
      <c r="A50">
        <v>49</v>
      </c>
      <c r="B50">
        <v>79</v>
      </c>
      <c r="C50">
        <v>6532260</v>
      </c>
      <c r="D50" t="s">
        <v>1227</v>
      </c>
      <c r="E50">
        <v>1998</v>
      </c>
      <c r="F50" t="s">
        <v>113</v>
      </c>
      <c r="G50">
        <v>54.35</v>
      </c>
      <c r="H50">
        <v>57.02</v>
      </c>
      <c r="I50" t="s">
        <v>156</v>
      </c>
      <c r="J50">
        <v>15.99</v>
      </c>
      <c r="K50" s="3">
        <v>155.62</v>
      </c>
      <c r="U50" s="3">
        <f t="shared" si="1"/>
        <v>6532260</v>
      </c>
      <c r="V50" s="3">
        <f>IF(A50&gt;0,IFERROR(VLOOKUP(C50,AthleteTable[],1,FALSE),0),0)</f>
        <v>0</v>
      </c>
      <c r="W50" s="3">
        <f t="shared" si="3"/>
        <v>0</v>
      </c>
      <c r="X50" s="11">
        <f>IF(A50&gt;0,IF(V50&lt;&gt;0,IF(OR(codex554[[#This Row],[1]]&gt;Y49,Y49="1"),(X49+1+codex554[[#This Row],[T]]),X49+codex554[[#This Row],[T]]),X49+codex554[[#This Row],[T]]),0)</f>
        <v>23</v>
      </c>
      <c r="Y50" s="3">
        <f t="shared" si="0"/>
        <v>49</v>
      </c>
    </row>
    <row r="51" spans="1:25" x14ac:dyDescent="0.25">
      <c r="A51">
        <v>50</v>
      </c>
      <c r="B51">
        <v>63</v>
      </c>
      <c r="C51">
        <v>6531951</v>
      </c>
      <c r="D51" t="s">
        <v>1228</v>
      </c>
      <c r="E51">
        <v>1997</v>
      </c>
      <c r="F51" t="s">
        <v>113</v>
      </c>
      <c r="G51">
        <v>54.12</v>
      </c>
      <c r="H51">
        <v>57.43</v>
      </c>
      <c r="I51" t="s">
        <v>1229</v>
      </c>
      <c r="J51">
        <v>16.170000000000002</v>
      </c>
      <c r="K51" s="3">
        <v>156.97999999999999</v>
      </c>
      <c r="U51" s="3">
        <f t="shared" si="1"/>
        <v>6531951</v>
      </c>
      <c r="V51" s="3">
        <f>IF(A51&gt;0,IFERROR(VLOOKUP(C51,AthleteTable[],1,FALSE),0),0)</f>
        <v>0</v>
      </c>
      <c r="W51" s="3">
        <f t="shared" si="3"/>
        <v>0</v>
      </c>
      <c r="X51" s="11">
        <f>IF(A51&gt;0,IF(V51&lt;&gt;0,IF(OR(codex554[[#This Row],[1]]&gt;Y50,Y50="1"),(X50+1+codex554[[#This Row],[T]]),X50+codex554[[#This Row],[T]]),X50+codex554[[#This Row],[T]]),0)</f>
        <v>23</v>
      </c>
      <c r="Y51" s="3">
        <f t="shared" si="0"/>
        <v>50</v>
      </c>
    </row>
    <row r="52" spans="1:25" x14ac:dyDescent="0.25">
      <c r="A52">
        <v>51</v>
      </c>
      <c r="B52">
        <v>53</v>
      </c>
      <c r="C52">
        <v>6532115</v>
      </c>
      <c r="D52" t="s">
        <v>1230</v>
      </c>
      <c r="E52">
        <v>1998</v>
      </c>
      <c r="F52" t="s">
        <v>113</v>
      </c>
      <c r="G52">
        <v>49.65</v>
      </c>
      <c r="H52" t="s">
        <v>1231</v>
      </c>
      <c r="I52" t="s">
        <v>1232</v>
      </c>
      <c r="J52">
        <v>17.12</v>
      </c>
      <c r="K52" s="3">
        <v>164.15</v>
      </c>
      <c r="U52" s="3">
        <f t="shared" si="1"/>
        <v>6532115</v>
      </c>
      <c r="V52" s="3">
        <f>IF(A52&gt;0,IFERROR(VLOOKUP(C52,AthleteTable[],1,FALSE),0),0)</f>
        <v>0</v>
      </c>
      <c r="W52" s="3">
        <f t="shared" si="3"/>
        <v>0</v>
      </c>
      <c r="X52" s="11">
        <f>IF(A52&gt;0,IF(V52&lt;&gt;0,IF(OR(codex554[[#This Row],[1]]&gt;Y51,Y51="1"),(X51+1+codex554[[#This Row],[T]]),X51+codex554[[#This Row],[T]]),X51+codex554[[#This Row],[T]]),0)</f>
        <v>23</v>
      </c>
      <c r="Y52" s="3">
        <f t="shared" si="0"/>
        <v>51</v>
      </c>
    </row>
    <row r="53" spans="1:25" x14ac:dyDescent="0.25">
      <c r="A53">
        <v>52</v>
      </c>
      <c r="B53">
        <v>61</v>
      </c>
      <c r="C53">
        <v>6531781</v>
      </c>
      <c r="D53" t="s">
        <v>1233</v>
      </c>
      <c r="E53">
        <v>1967</v>
      </c>
      <c r="F53" t="s">
        <v>113</v>
      </c>
      <c r="G53">
        <v>55.49</v>
      </c>
      <c r="H53">
        <v>58.72</v>
      </c>
      <c r="I53" t="s">
        <v>1234</v>
      </c>
      <c r="J53">
        <v>18.829999999999998</v>
      </c>
      <c r="K53" s="3">
        <v>177.06</v>
      </c>
      <c r="U53" s="3">
        <f t="shared" si="1"/>
        <v>6531781</v>
      </c>
      <c r="V53" s="3">
        <f>IF(A53&gt;0,IFERROR(VLOOKUP(C53,AthleteTable[],1,FALSE),0),0)</f>
        <v>0</v>
      </c>
      <c r="W53" s="3">
        <f t="shared" si="3"/>
        <v>0</v>
      </c>
      <c r="X53" s="11">
        <f>IF(A53&gt;0,IF(V53&lt;&gt;0,IF(OR(codex554[[#This Row],[1]]&gt;Y52,Y52="1"),(X52+1+codex554[[#This Row],[T]]),X52+codex554[[#This Row],[T]]),X52+codex554[[#This Row],[T]]),0)</f>
        <v>23</v>
      </c>
      <c r="Y53" s="3">
        <f t="shared" si="0"/>
        <v>52</v>
      </c>
    </row>
    <row r="54" spans="1:25" x14ac:dyDescent="0.25">
      <c r="A54">
        <v>53</v>
      </c>
      <c r="B54">
        <v>74</v>
      </c>
      <c r="C54">
        <v>104461</v>
      </c>
      <c r="D54" t="s">
        <v>98</v>
      </c>
      <c r="E54">
        <v>1997</v>
      </c>
      <c r="F54" t="s">
        <v>15</v>
      </c>
      <c r="G54">
        <v>55.88</v>
      </c>
      <c r="H54">
        <v>58.64</v>
      </c>
      <c r="I54" t="s">
        <v>1235</v>
      </c>
      <c r="J54">
        <v>19.14</v>
      </c>
      <c r="K54" s="3">
        <v>179.4</v>
      </c>
      <c r="U54" s="3">
        <f t="shared" si="1"/>
        <v>104461</v>
      </c>
      <c r="V54" s="3">
        <f>IF(A54&gt;0,IFERROR(VLOOKUP(C54,AthleteTable[],1,FALSE),0),0)</f>
        <v>104461</v>
      </c>
      <c r="W54" s="3">
        <f t="shared" si="3"/>
        <v>0</v>
      </c>
      <c r="X54" s="11">
        <f>IF(A54&gt;0,IF(V54&lt;&gt;0,IF(OR(codex554[[#This Row],[1]]&gt;Y53,Y53="1"),(X53+1+codex554[[#This Row],[T]]),X53+codex554[[#This Row],[T]]),X53+codex554[[#This Row],[T]]),0)</f>
        <v>24</v>
      </c>
      <c r="Y54" s="3">
        <f t="shared" si="0"/>
        <v>53</v>
      </c>
    </row>
    <row r="55" spans="1:25" x14ac:dyDescent="0.25">
      <c r="A55">
        <v>54</v>
      </c>
      <c r="B55">
        <v>82</v>
      </c>
      <c r="C55">
        <v>104639</v>
      </c>
      <c r="D55" t="s">
        <v>236</v>
      </c>
      <c r="E55">
        <v>1998</v>
      </c>
      <c r="F55" t="s">
        <v>15</v>
      </c>
      <c r="G55">
        <v>57.93</v>
      </c>
      <c r="H55">
        <v>57.79</v>
      </c>
      <c r="I55" t="s">
        <v>1236</v>
      </c>
      <c r="J55">
        <v>20.34</v>
      </c>
      <c r="K55" s="3">
        <v>188.46</v>
      </c>
      <c r="U55" s="3">
        <f t="shared" si="1"/>
        <v>104639</v>
      </c>
      <c r="V55" s="3">
        <f>IF(A55&gt;0,IFERROR(VLOOKUP(C55,AthleteTable[],1,FALSE),0),0)</f>
        <v>0</v>
      </c>
      <c r="W55" s="3">
        <f t="shared" si="3"/>
        <v>0</v>
      </c>
      <c r="X55" s="11">
        <f>IF(A55&gt;0,IF(V55&lt;&gt;0,IF(OR(codex554[[#This Row],[1]]&gt;Y54,Y54="1"),(X54+1+codex554[[#This Row],[T]]),X54+codex554[[#This Row],[T]]),X54+codex554[[#This Row],[T]]),0)</f>
        <v>24</v>
      </c>
      <c r="Y55" s="3">
        <f t="shared" si="0"/>
        <v>54</v>
      </c>
    </row>
    <row r="56" spans="1:25" x14ac:dyDescent="0.25">
      <c r="A56">
        <v>55</v>
      </c>
      <c r="B56">
        <v>84</v>
      </c>
      <c r="C56">
        <v>104583</v>
      </c>
      <c r="D56" t="s">
        <v>101</v>
      </c>
      <c r="E56">
        <v>1998</v>
      </c>
      <c r="F56" t="s">
        <v>15</v>
      </c>
      <c r="G56" t="s">
        <v>1078</v>
      </c>
      <c r="H56" t="s">
        <v>1237</v>
      </c>
      <c r="I56" t="s">
        <v>1238</v>
      </c>
      <c r="J56">
        <v>25.55</v>
      </c>
      <c r="K56" s="3">
        <v>227.79</v>
      </c>
      <c r="U56" s="3">
        <f t="shared" si="1"/>
        <v>104583</v>
      </c>
      <c r="V56" s="3">
        <f>IF(A56&gt;0,IFERROR(VLOOKUP(C56,AthleteTable[],1,FALSE),0),0)</f>
        <v>104583</v>
      </c>
      <c r="W56" s="3">
        <f t="shared" si="3"/>
        <v>0</v>
      </c>
      <c r="X56" s="11">
        <f>IF(A56&gt;0,IF(V56&lt;&gt;0,IF(OR(codex554[[#This Row],[1]]&gt;Y55,Y55="1"),(X55+1+codex554[[#This Row],[T]]),X55+codex554[[#This Row],[T]]),X55+codex554[[#This Row],[T]]),0)</f>
        <v>25</v>
      </c>
      <c r="Y56" s="3">
        <f t="shared" si="0"/>
        <v>55</v>
      </c>
    </row>
    <row r="57" spans="1:25" x14ac:dyDescent="0.25">
      <c r="A57">
        <v>56</v>
      </c>
      <c r="B57">
        <v>78</v>
      </c>
      <c r="C57">
        <v>6532048</v>
      </c>
      <c r="D57" t="s">
        <v>1239</v>
      </c>
      <c r="E57">
        <v>1997</v>
      </c>
      <c r="F57" t="s">
        <v>113</v>
      </c>
      <c r="G57">
        <v>59.11</v>
      </c>
      <c r="H57" t="s">
        <v>1240</v>
      </c>
      <c r="I57" t="s">
        <v>1241</v>
      </c>
      <c r="J57">
        <v>25.89</v>
      </c>
      <c r="K57" s="3">
        <v>230.36</v>
      </c>
      <c r="U57" s="3">
        <f t="shared" si="1"/>
        <v>6532048</v>
      </c>
      <c r="V57" s="3">
        <f>IF(A57&gt;0,IFERROR(VLOOKUP(C57,AthleteTable[],1,FALSE),0),0)</f>
        <v>0</v>
      </c>
      <c r="W57" s="3">
        <f t="shared" si="3"/>
        <v>0</v>
      </c>
      <c r="X57" s="11">
        <f>IF(A57&gt;0,IF(V57&lt;&gt;0,IF(OR(codex554[[#This Row],[1]]&gt;Y56,Y56="1"),(X56+1+codex554[[#This Row],[T]]),X56+codex554[[#This Row],[T]]),X56+codex554[[#This Row],[T]]),0)</f>
        <v>25</v>
      </c>
      <c r="Y57" s="3">
        <f t="shared" si="0"/>
        <v>56</v>
      </c>
    </row>
    <row r="58" spans="1:25" x14ac:dyDescent="0.25">
      <c r="A58">
        <v>57</v>
      </c>
      <c r="B58">
        <v>88</v>
      </c>
      <c r="C58">
        <v>104665</v>
      </c>
      <c r="D58" t="s">
        <v>1242</v>
      </c>
      <c r="E58">
        <v>1998</v>
      </c>
      <c r="F58" t="s">
        <v>15</v>
      </c>
      <c r="G58">
        <v>58.64</v>
      </c>
      <c r="H58" t="s">
        <v>1243</v>
      </c>
      <c r="I58" t="s">
        <v>1244</v>
      </c>
      <c r="J58">
        <v>27.21</v>
      </c>
      <c r="K58" s="3">
        <v>240.32</v>
      </c>
      <c r="U58" s="3">
        <f t="shared" si="1"/>
        <v>104665</v>
      </c>
      <c r="V58" s="3">
        <f>IF(A58&gt;0,IFERROR(VLOOKUP(C58,AthleteTable[],1,FALSE),0),0)</f>
        <v>0</v>
      </c>
      <c r="W58" s="3">
        <f t="shared" si="3"/>
        <v>0</v>
      </c>
      <c r="X58" s="11">
        <f>IF(A58&gt;0,IF(V58&lt;&gt;0,IF(OR(codex554[[#This Row],[1]]&gt;Y57,Y57="1"),(X57+1+codex554[[#This Row],[T]]),X57+codex554[[#This Row],[T]]),X57+codex554[[#This Row],[T]]),0)</f>
        <v>25</v>
      </c>
      <c r="Y58" s="3">
        <f t="shared" si="0"/>
        <v>57</v>
      </c>
    </row>
    <row r="59" spans="1:25" x14ac:dyDescent="0.25">
      <c r="A59">
        <v>58</v>
      </c>
      <c r="B59">
        <v>85</v>
      </c>
      <c r="C59">
        <v>104585</v>
      </c>
      <c r="D59" t="s">
        <v>109</v>
      </c>
      <c r="E59">
        <v>1998</v>
      </c>
      <c r="F59" t="s">
        <v>15</v>
      </c>
      <c r="G59" t="s">
        <v>1132</v>
      </c>
      <c r="H59" t="s">
        <v>1245</v>
      </c>
      <c r="I59" t="s">
        <v>1246</v>
      </c>
      <c r="J59">
        <v>32.369999999999997</v>
      </c>
      <c r="K59" s="3">
        <v>279.27</v>
      </c>
      <c r="U59" s="3">
        <f t="shared" si="1"/>
        <v>104585</v>
      </c>
      <c r="V59" s="3">
        <f>IF(A59&gt;0,IFERROR(VLOOKUP(C59,AthleteTable[],1,FALSE),0),0)</f>
        <v>104585</v>
      </c>
      <c r="W59" s="3">
        <f t="shared" si="3"/>
        <v>0</v>
      </c>
      <c r="X59" s="11">
        <f>IF(A59&gt;0,IF(V59&lt;&gt;0,IF(OR(codex554[[#This Row],[1]]&gt;Y58,Y58="1"),(X58+1+codex554[[#This Row],[T]]),X58+codex554[[#This Row],[T]]),X58+codex554[[#This Row],[T]]),0)</f>
        <v>26</v>
      </c>
      <c r="Y59" s="3">
        <f t="shared" si="0"/>
        <v>58</v>
      </c>
    </row>
    <row r="60" spans="1:25" x14ac:dyDescent="0.25">
      <c r="A60">
        <v>59</v>
      </c>
      <c r="B60">
        <v>87</v>
      </c>
      <c r="C60">
        <v>6300591</v>
      </c>
      <c r="D60" t="s">
        <v>242</v>
      </c>
      <c r="E60">
        <v>1998</v>
      </c>
      <c r="F60" t="s">
        <v>240</v>
      </c>
      <c r="G60" t="s">
        <v>1247</v>
      </c>
      <c r="H60" t="s">
        <v>457</v>
      </c>
      <c r="I60" t="s">
        <v>1248</v>
      </c>
      <c r="J60" t="s">
        <v>1249</v>
      </c>
      <c r="K60" s="3">
        <v>559.33000000000004</v>
      </c>
      <c r="U60" s="3">
        <f t="shared" si="1"/>
        <v>6300591</v>
      </c>
      <c r="V60" s="3">
        <f>IF(A60&gt;0,IFERROR(VLOOKUP(C60,AthleteTable[],1,FALSE),0),0)</f>
        <v>0</v>
      </c>
      <c r="W60" s="3">
        <f t="shared" si="3"/>
        <v>0</v>
      </c>
      <c r="X60" s="11">
        <f>IF(A60&gt;0,IF(V60&lt;&gt;0,IF(OR(codex554[[#This Row],[1]]&gt;Y59,Y59="1"),(X59+1+codex554[[#This Row],[T]]),X59+codex554[[#This Row],[T]]),X59+codex554[[#This Row],[T]]),0)</f>
        <v>26</v>
      </c>
      <c r="Y60" s="3">
        <f t="shared" si="0"/>
        <v>59</v>
      </c>
    </row>
    <row r="61" spans="1:25" x14ac:dyDescent="0.25">
      <c r="A61" t="s">
        <v>165</v>
      </c>
      <c r="U61" s="3">
        <f t="shared" si="1"/>
        <v>0</v>
      </c>
      <c r="V61" s="3">
        <f>IF(A61&gt;0,IFERROR(VLOOKUP(C61,AthleteTable[],1,FALSE),0),0)</f>
        <v>0</v>
      </c>
      <c r="W61" s="3">
        <f t="shared" si="3"/>
        <v>0</v>
      </c>
      <c r="X61" s="11">
        <f>IF(A61&gt;0,IF(V61&lt;&gt;0,IF(OR(codex554[[#This Row],[1]]&gt;Y60,Y60="1"),(X60+1+codex554[[#This Row],[T]]),X60+codex554[[#This Row],[T]]),X60+codex554[[#This Row],[T]]),0)</f>
        <v>26</v>
      </c>
      <c r="Y61" s="3" t="str">
        <f t="shared" si="0"/>
        <v>Disqualified 2nd run</v>
      </c>
    </row>
    <row r="62" spans="1:25" x14ac:dyDescent="0.25">
      <c r="U62" s="3">
        <f t="shared" si="1"/>
        <v>0</v>
      </c>
      <c r="V62" s="3">
        <f>IF(A62&gt;0,IFERROR(VLOOKUP(C62,AthleteTable[],1,FALSE),0),0)</f>
        <v>0</v>
      </c>
      <c r="W62" s="3">
        <f t="shared" si="3"/>
        <v>0</v>
      </c>
      <c r="X62" s="11">
        <f>IF(A62&gt;0,IF(V62&lt;&gt;0,IF(OR(codex554[[#This Row],[1]]&gt;Y61,Y61="1"),(X61+1+codex554[[#This Row],[T]]),X61+codex554[[#This Row],[T]]),X61+codex554[[#This Row],[T]]),0)</f>
        <v>0</v>
      </c>
      <c r="Y62" s="3">
        <f t="shared" si="0"/>
        <v>0</v>
      </c>
    </row>
    <row r="63" spans="1:25" x14ac:dyDescent="0.25">
      <c r="B63">
        <v>5</v>
      </c>
      <c r="C63">
        <v>6531228</v>
      </c>
      <c r="D63" t="s">
        <v>1250</v>
      </c>
      <c r="E63">
        <v>1995</v>
      </c>
      <c r="F63" t="s">
        <v>96</v>
      </c>
      <c r="U63" s="3">
        <f t="shared" si="1"/>
        <v>6531228</v>
      </c>
      <c r="V63" s="3">
        <f>IF(A63&gt;0,IFERROR(VLOOKUP(C63,AthleteTable[],1,FALSE),0),0)</f>
        <v>0</v>
      </c>
      <c r="W63" s="3">
        <f t="shared" si="3"/>
        <v>0</v>
      </c>
      <c r="X63" s="11">
        <f>IF(A63&gt;0,IF(V63&lt;&gt;0,IF(OR(codex554[[#This Row],[1]]&gt;Y62,Y62="1"),(X62+1+codex554[[#This Row],[T]]),X62+codex554[[#This Row],[T]]),X62+codex554[[#This Row],[T]]),0)</f>
        <v>0</v>
      </c>
      <c r="Y63" s="3">
        <f t="shared" si="0"/>
        <v>0</v>
      </c>
    </row>
    <row r="64" spans="1:25" x14ac:dyDescent="0.25">
      <c r="A64" t="s">
        <v>107</v>
      </c>
      <c r="U64" s="3">
        <f t="shared" si="1"/>
        <v>0</v>
      </c>
      <c r="V64" s="3">
        <f>IF(A64&gt;0,IFERROR(VLOOKUP(C64,AthleteTable[],1,FALSE),0),0)</f>
        <v>0</v>
      </c>
      <c r="W64" s="3">
        <f t="shared" si="3"/>
        <v>0</v>
      </c>
      <c r="X64" s="11">
        <f>IF(A64&gt;0,IF(V64&lt;&gt;0,IF(OR(codex554[[#This Row],[1]]&gt;Y63,Y63="1"),(X63+1+codex554[[#This Row],[T]]),X63+codex554[[#This Row],[T]]),X63+codex554[[#This Row],[T]]),0)</f>
        <v>0</v>
      </c>
      <c r="Y64" s="3" t="str">
        <f t="shared" si="0"/>
        <v>Did not finish 2nd run</v>
      </c>
    </row>
    <row r="65" spans="2:25" x14ac:dyDescent="0.25">
      <c r="U65" s="3">
        <f t="shared" si="1"/>
        <v>0</v>
      </c>
      <c r="V65" s="3">
        <f>IF(A65&gt;0,IFERROR(VLOOKUP(C65,AthleteTable[],1,FALSE),0),0)</f>
        <v>0</v>
      </c>
      <c r="W65" s="3">
        <f t="shared" si="3"/>
        <v>0</v>
      </c>
      <c r="X65" s="11">
        <f>IF(A65&gt;0,IF(V65&lt;&gt;0,IF(OR(codex554[[#This Row],[1]]&gt;Y64,Y64="1"),(X64+1+codex554[[#This Row],[T]]),X64+codex554[[#This Row],[T]]),X64+codex554[[#This Row],[T]]),0)</f>
        <v>0</v>
      </c>
      <c r="Y65" s="3">
        <f t="shared" si="0"/>
        <v>0</v>
      </c>
    </row>
    <row r="66" spans="2:25" x14ac:dyDescent="0.25">
      <c r="B66">
        <v>119</v>
      </c>
      <c r="C66">
        <v>104282</v>
      </c>
      <c r="D66" t="s">
        <v>43</v>
      </c>
      <c r="E66">
        <v>1995</v>
      </c>
      <c r="F66" t="s">
        <v>15</v>
      </c>
      <c r="U66" s="3">
        <f t="shared" si="1"/>
        <v>104282</v>
      </c>
      <c r="V66" s="3">
        <f>IF(A66&gt;0,IFERROR(VLOOKUP(C66,AthleteTable[],1,FALSE),0),0)</f>
        <v>0</v>
      </c>
      <c r="W66" s="3">
        <f t="shared" si="3"/>
        <v>0</v>
      </c>
      <c r="X66" s="11">
        <f>IF(A66&gt;0,IF(V66&lt;&gt;0,IF(OR(codex554[[#This Row],[1]]&gt;Y65,Y65="1"),(X65+1+codex554[[#This Row],[T]]),X65+codex554[[#This Row],[T]]),X65+codex554[[#This Row],[T]]),0)</f>
        <v>0</v>
      </c>
      <c r="Y66" s="3">
        <f t="shared" ref="Y66:Y90" si="4">IF(A66&gt;0,A66,0)</f>
        <v>0</v>
      </c>
    </row>
    <row r="67" spans="2:25" x14ac:dyDescent="0.25">
      <c r="B67">
        <v>90</v>
      </c>
      <c r="C67">
        <v>104621</v>
      </c>
      <c r="D67" t="s">
        <v>280</v>
      </c>
      <c r="E67">
        <v>1998</v>
      </c>
      <c r="F67" t="s">
        <v>15</v>
      </c>
      <c r="U67" s="3">
        <f t="shared" ref="U67:U98" si="5">C67</f>
        <v>104621</v>
      </c>
      <c r="V67" s="3">
        <f>IF(A67&gt;0,IFERROR(VLOOKUP(C67,AthleteTable[],1,FALSE),0),0)</f>
        <v>0</v>
      </c>
      <c r="W67" s="3">
        <f t="shared" si="3"/>
        <v>0</v>
      </c>
      <c r="X67" s="11">
        <f>IF(A67&gt;0,IF(V67&lt;&gt;0,IF(OR(codex554[[#This Row],[1]]&gt;Y66,Y66="1"),(X66+1+codex554[[#This Row],[T]]),X66+codex554[[#This Row],[T]]),X66+codex554[[#This Row],[T]]),0)</f>
        <v>0</v>
      </c>
      <c r="Y67" s="3">
        <f t="shared" si="4"/>
        <v>0</v>
      </c>
    </row>
    <row r="68" spans="2:25" x14ac:dyDescent="0.25">
      <c r="B68">
        <v>86</v>
      </c>
      <c r="C68">
        <v>6300593</v>
      </c>
      <c r="D68" t="s">
        <v>239</v>
      </c>
      <c r="E68">
        <v>1998</v>
      </c>
      <c r="F68" t="s">
        <v>240</v>
      </c>
      <c r="U68" s="3">
        <f t="shared" si="5"/>
        <v>6300593</v>
      </c>
      <c r="V68" s="3">
        <f>IF(A68&gt;0,IFERROR(VLOOKUP(C68,AthleteTable[],1,FALSE),0),0)</f>
        <v>0</v>
      </c>
      <c r="W68" s="3">
        <f t="shared" si="3"/>
        <v>0</v>
      </c>
      <c r="X68" s="11">
        <f>IF(A68&gt;0,IF(V68&lt;&gt;0,IF(OR(codex554[[#This Row],[1]]&gt;Y67,Y67="1"),(X67+1+codex554[[#This Row],[T]]),X67+codex554[[#This Row],[T]]),X67+codex554[[#This Row],[T]]),0)</f>
        <v>0</v>
      </c>
      <c r="Y68" s="3">
        <f t="shared" si="4"/>
        <v>0</v>
      </c>
    </row>
    <row r="69" spans="2:25" x14ac:dyDescent="0.25">
      <c r="B69">
        <v>83</v>
      </c>
      <c r="C69">
        <v>202905</v>
      </c>
      <c r="D69" t="s">
        <v>1095</v>
      </c>
      <c r="E69">
        <v>1998</v>
      </c>
      <c r="F69" t="s">
        <v>1096</v>
      </c>
      <c r="U69" s="3">
        <f t="shared" si="5"/>
        <v>202905</v>
      </c>
      <c r="V69" s="3">
        <f>IF(A69&gt;0,IFERROR(VLOOKUP(C69,AthleteTable[],1,FALSE),0),0)</f>
        <v>0</v>
      </c>
      <c r="W69" s="3">
        <f t="shared" si="3"/>
        <v>0</v>
      </c>
      <c r="X69" s="11">
        <f>IF(A69&gt;0,IF(V69&lt;&gt;0,IF(OR(codex554[[#This Row],[1]]&gt;Y68,Y68="1"),(X68+1+codex554[[#This Row],[T]]),X68+codex554[[#This Row],[T]]),X68+codex554[[#This Row],[T]]),0)</f>
        <v>0</v>
      </c>
      <c r="Y69" s="3">
        <f t="shared" si="4"/>
        <v>0</v>
      </c>
    </row>
    <row r="70" spans="2:25" x14ac:dyDescent="0.25">
      <c r="B70">
        <v>81</v>
      </c>
      <c r="C70">
        <v>104522</v>
      </c>
      <c r="D70" t="s">
        <v>261</v>
      </c>
      <c r="E70">
        <v>1997</v>
      </c>
      <c r="F70" t="s">
        <v>15</v>
      </c>
      <c r="U70" s="3">
        <f t="shared" si="5"/>
        <v>104522</v>
      </c>
      <c r="V70" s="3">
        <f>IF(A70&gt;0,IFERROR(VLOOKUP(C70,AthleteTable[],1,FALSE),0),0)</f>
        <v>0</v>
      </c>
      <c r="W70" s="3">
        <f t="shared" ref="W70:W133" si="6">IFERROR(IF(Y70&gt;0,IF(Y69=Y68,IF(V69&gt;0,IF(V68&gt;0,1,0),0),0),0),0)</f>
        <v>0</v>
      </c>
      <c r="X70" s="11">
        <f>IF(A70&gt;0,IF(V70&lt;&gt;0,IF(OR(codex554[[#This Row],[1]]&gt;Y69,Y69="1"),(X69+1+codex554[[#This Row],[T]]),X69+codex554[[#This Row],[T]]),X69+codex554[[#This Row],[T]]),0)</f>
        <v>0</v>
      </c>
      <c r="Y70" s="3">
        <f t="shared" si="4"/>
        <v>0</v>
      </c>
    </row>
    <row r="71" spans="2:25" x14ac:dyDescent="0.25">
      <c r="B71">
        <v>77</v>
      </c>
      <c r="C71">
        <v>6531558</v>
      </c>
      <c r="D71" t="s">
        <v>1084</v>
      </c>
      <c r="E71">
        <v>1996</v>
      </c>
      <c r="F71" t="s">
        <v>113</v>
      </c>
      <c r="U71" s="3">
        <f t="shared" si="5"/>
        <v>6531558</v>
      </c>
      <c r="V71" s="3">
        <f>IF(A71&gt;0,IFERROR(VLOOKUP(C71,AthleteTable[],1,FALSE),0),0)</f>
        <v>0</v>
      </c>
      <c r="W71" s="3">
        <f t="shared" si="6"/>
        <v>0</v>
      </c>
      <c r="X71" s="11">
        <f>IF(A71&gt;0,IF(V71&lt;&gt;0,IF(OR(codex554[[#This Row],[1]]&gt;Y70,Y70="1"),(X70+1+codex554[[#This Row],[T]]),X70+codex554[[#This Row],[T]]),X70+codex554[[#This Row],[T]]),0)</f>
        <v>0</v>
      </c>
      <c r="Y71" s="3">
        <f t="shared" si="4"/>
        <v>0</v>
      </c>
    </row>
    <row r="72" spans="2:25" x14ac:dyDescent="0.25">
      <c r="B72">
        <v>72</v>
      </c>
      <c r="C72">
        <v>304559</v>
      </c>
      <c r="D72" t="s">
        <v>283</v>
      </c>
      <c r="E72">
        <v>1995</v>
      </c>
      <c r="F72" t="s">
        <v>240</v>
      </c>
      <c r="U72" s="3">
        <f t="shared" si="5"/>
        <v>304559</v>
      </c>
      <c r="V72" s="3">
        <f>IF(A72&gt;0,IFERROR(VLOOKUP(C72,AthleteTable[],1,FALSE),0),0)</f>
        <v>0</v>
      </c>
      <c r="W72" s="3">
        <f t="shared" si="6"/>
        <v>0</v>
      </c>
      <c r="X72" s="11">
        <f>IF(A72&gt;0,IF(V72&lt;&gt;0,IF(OR(codex554[[#This Row],[1]]&gt;Y71,Y71="1"),(X71+1+codex554[[#This Row],[T]]),X71+codex554[[#This Row],[T]]),X71+codex554[[#This Row],[T]]),0)</f>
        <v>0</v>
      </c>
      <c r="Y72" s="3">
        <f t="shared" si="4"/>
        <v>0</v>
      </c>
    </row>
    <row r="73" spans="2:25" x14ac:dyDescent="0.25">
      <c r="B73">
        <v>70</v>
      </c>
      <c r="C73">
        <v>104589</v>
      </c>
      <c r="D73" t="s">
        <v>91</v>
      </c>
      <c r="E73">
        <v>1998</v>
      </c>
      <c r="F73" t="s">
        <v>15</v>
      </c>
      <c r="U73" s="3">
        <f t="shared" si="5"/>
        <v>104589</v>
      </c>
      <c r="V73" s="3">
        <f>IF(A73&gt;0,IFERROR(VLOOKUP(C73,AthleteTable[],1,FALSE),0),0)</f>
        <v>0</v>
      </c>
      <c r="W73" s="3">
        <f t="shared" si="6"/>
        <v>0</v>
      </c>
      <c r="X73" s="11">
        <f>IF(A73&gt;0,IF(V73&lt;&gt;0,IF(OR(codex554[[#This Row],[1]]&gt;Y72,Y72="1"),(X72+1+codex554[[#This Row],[T]]),X72+codex554[[#This Row],[T]]),X72+codex554[[#This Row],[T]]),0)</f>
        <v>0</v>
      </c>
      <c r="Y73" s="3">
        <f t="shared" si="4"/>
        <v>0</v>
      </c>
    </row>
    <row r="74" spans="2:25" x14ac:dyDescent="0.25">
      <c r="B74">
        <v>69</v>
      </c>
      <c r="C74">
        <v>6532164</v>
      </c>
      <c r="D74" t="s">
        <v>1251</v>
      </c>
      <c r="E74">
        <v>1998</v>
      </c>
      <c r="F74" t="s">
        <v>113</v>
      </c>
      <c r="U74" s="3">
        <f t="shared" si="5"/>
        <v>6532164</v>
      </c>
      <c r="V74" s="3">
        <f>IF(A74&gt;0,IFERROR(VLOOKUP(C74,AthleteTable[],1,FALSE),0),0)</f>
        <v>0</v>
      </c>
      <c r="W74" s="3">
        <f t="shared" si="6"/>
        <v>0</v>
      </c>
      <c r="X74" s="11">
        <f>IF(A74&gt;0,IF(V74&lt;&gt;0,IF(OR(codex554[[#This Row],[1]]&gt;Y73,Y73="1"),(X73+1+codex554[[#This Row],[T]]),X73+codex554[[#This Row],[T]]),X73+codex554[[#This Row],[T]]),0)</f>
        <v>0</v>
      </c>
      <c r="Y74" s="3">
        <f t="shared" si="4"/>
        <v>0</v>
      </c>
    </row>
    <row r="75" spans="2:25" x14ac:dyDescent="0.25">
      <c r="B75">
        <v>66</v>
      </c>
      <c r="C75">
        <v>104466</v>
      </c>
      <c r="D75" t="s">
        <v>120</v>
      </c>
      <c r="E75">
        <v>1997</v>
      </c>
      <c r="F75" t="s">
        <v>15</v>
      </c>
      <c r="U75" s="3">
        <f t="shared" si="5"/>
        <v>104466</v>
      </c>
      <c r="V75" s="3">
        <f>IF(A75&gt;0,IFERROR(VLOOKUP(C75,AthleteTable[],1,FALSE),0),0)</f>
        <v>0</v>
      </c>
      <c r="W75" s="3">
        <f t="shared" si="6"/>
        <v>0</v>
      </c>
      <c r="X75" s="11">
        <f>IF(A75&gt;0,IF(V75&lt;&gt;0,IF(OR(codex554[[#This Row],[1]]&gt;Y74,Y74="1"),(X74+1+codex554[[#This Row],[T]]),X74+codex554[[#This Row],[T]]),X74+codex554[[#This Row],[T]]),0)</f>
        <v>0</v>
      </c>
      <c r="Y75" s="3">
        <f t="shared" si="4"/>
        <v>0</v>
      </c>
    </row>
    <row r="76" spans="2:25" x14ac:dyDescent="0.25">
      <c r="B76">
        <v>60</v>
      </c>
      <c r="C76">
        <v>104587</v>
      </c>
      <c r="D76" t="s">
        <v>79</v>
      </c>
      <c r="E76">
        <v>1998</v>
      </c>
      <c r="F76" t="s">
        <v>15</v>
      </c>
      <c r="U76" s="3">
        <f t="shared" si="5"/>
        <v>104587</v>
      </c>
      <c r="V76" s="3">
        <f>IF(A76&gt;0,IFERROR(VLOOKUP(C76,AthleteTable[],1,FALSE),0),0)</f>
        <v>0</v>
      </c>
      <c r="W76" s="3">
        <f t="shared" si="6"/>
        <v>0</v>
      </c>
      <c r="X76" s="11">
        <f>IF(A76&gt;0,IF(V76&lt;&gt;0,IF(OR(codex554[[#This Row],[1]]&gt;Y75,Y75="1"),(X75+1+codex554[[#This Row],[T]]),X75+codex554[[#This Row],[T]]),X75+codex554[[#This Row],[T]]),0)</f>
        <v>0</v>
      </c>
      <c r="Y76" s="3">
        <f t="shared" si="4"/>
        <v>0</v>
      </c>
    </row>
    <row r="77" spans="2:25" x14ac:dyDescent="0.25">
      <c r="B77">
        <v>55</v>
      </c>
      <c r="C77">
        <v>6531946</v>
      </c>
      <c r="D77" t="s">
        <v>1252</v>
      </c>
      <c r="E77">
        <v>1997</v>
      </c>
      <c r="F77" t="s">
        <v>113</v>
      </c>
      <c r="U77" s="3">
        <f t="shared" si="5"/>
        <v>6531946</v>
      </c>
      <c r="V77" s="3">
        <f>IF(A77&gt;0,IFERROR(VLOOKUP(C77,AthleteTable[],1,FALSE),0),0)</f>
        <v>0</v>
      </c>
      <c r="W77" s="3">
        <f t="shared" si="6"/>
        <v>0</v>
      </c>
      <c r="X77" s="11">
        <f>IF(A77&gt;0,IF(V77&lt;&gt;0,IF(OR(codex554[[#This Row],[1]]&gt;Y76,Y76="1"),(X76+1+codex554[[#This Row],[T]]),X76+codex554[[#This Row],[T]]),X76+codex554[[#This Row],[T]]),0)</f>
        <v>0</v>
      </c>
      <c r="Y77" s="3">
        <f t="shared" si="4"/>
        <v>0</v>
      </c>
    </row>
    <row r="78" spans="2:25" x14ac:dyDescent="0.25">
      <c r="B78">
        <v>46</v>
      </c>
      <c r="C78">
        <v>104599</v>
      </c>
      <c r="D78" t="s">
        <v>57</v>
      </c>
      <c r="E78">
        <v>1998</v>
      </c>
      <c r="F78" t="s">
        <v>15</v>
      </c>
      <c r="U78" s="3">
        <f t="shared" si="5"/>
        <v>104599</v>
      </c>
      <c r="V78" s="3">
        <f>IF(A78&gt;0,IFERROR(VLOOKUP(C78,AthleteTable[],1,FALSE),0),0)</f>
        <v>0</v>
      </c>
      <c r="W78" s="3">
        <f t="shared" si="6"/>
        <v>0</v>
      </c>
      <c r="X78" s="11">
        <f>IF(A78&gt;0,IF(V78&lt;&gt;0,IF(OR(codex554[[#This Row],[1]]&gt;Y77,Y77="1"),(X77+1+codex554[[#This Row],[T]]),X77+codex554[[#This Row],[T]]),X77+codex554[[#This Row],[T]]),0)</f>
        <v>0</v>
      </c>
      <c r="Y78" s="3">
        <f t="shared" si="4"/>
        <v>0</v>
      </c>
    </row>
    <row r="79" spans="2:25" x14ac:dyDescent="0.25">
      <c r="B79">
        <v>41</v>
      </c>
      <c r="C79">
        <v>959600</v>
      </c>
      <c r="D79" t="s">
        <v>65</v>
      </c>
      <c r="E79">
        <v>1996</v>
      </c>
      <c r="F79" t="s">
        <v>66</v>
      </c>
      <c r="U79" s="3">
        <f t="shared" si="5"/>
        <v>959600</v>
      </c>
      <c r="V79" s="3">
        <f>IF(A79&gt;0,IFERROR(VLOOKUP(C79,AthleteTable[],1,FALSE),0),0)</f>
        <v>0</v>
      </c>
      <c r="W79" s="3">
        <f t="shared" si="6"/>
        <v>0</v>
      </c>
      <c r="X79" s="11">
        <f>IF(A79&gt;0,IF(V79&lt;&gt;0,IF(OR(codex554[[#This Row],[1]]&gt;Y78,Y78="1"),(X78+1+codex554[[#This Row],[T]]),X78+codex554[[#This Row],[T]]),X78+codex554[[#This Row],[T]]),0)</f>
        <v>0</v>
      </c>
      <c r="Y79" s="3">
        <f t="shared" si="4"/>
        <v>0</v>
      </c>
    </row>
    <row r="80" spans="2:25" x14ac:dyDescent="0.25">
      <c r="B80">
        <v>34</v>
      </c>
      <c r="C80">
        <v>6531705</v>
      </c>
      <c r="D80" t="s">
        <v>1253</v>
      </c>
      <c r="E80">
        <v>1996</v>
      </c>
      <c r="F80" t="s">
        <v>113</v>
      </c>
      <c r="U80" s="3">
        <f t="shared" si="5"/>
        <v>6531705</v>
      </c>
      <c r="V80" s="3">
        <f>IF(A80&gt;0,IFERROR(VLOOKUP(C80,AthleteTable[],1,FALSE),0),0)</f>
        <v>0</v>
      </c>
      <c r="W80" s="3">
        <f t="shared" si="6"/>
        <v>0</v>
      </c>
      <c r="X80" s="11">
        <f>IF(A80&gt;0,IF(V80&lt;&gt;0,IF(OR(codex554[[#This Row],[1]]&gt;Y79,Y79="1"),(X79+1+codex554[[#This Row],[T]]),X79+codex554[[#This Row],[T]]),X79+codex554[[#This Row],[T]]),0)</f>
        <v>0</v>
      </c>
      <c r="Y80" s="3">
        <f t="shared" si="4"/>
        <v>0</v>
      </c>
    </row>
    <row r="81" spans="1:25" x14ac:dyDescent="0.25">
      <c r="B81">
        <v>32</v>
      </c>
      <c r="C81">
        <v>104464</v>
      </c>
      <c r="D81" t="s">
        <v>111</v>
      </c>
      <c r="E81">
        <v>1997</v>
      </c>
      <c r="F81" t="s">
        <v>15</v>
      </c>
      <c r="U81" s="3">
        <f t="shared" si="5"/>
        <v>104464</v>
      </c>
      <c r="V81" s="3">
        <f>IF(A81&gt;0,IFERROR(VLOOKUP(C81,AthleteTable[],1,FALSE),0),0)</f>
        <v>0</v>
      </c>
      <c r="W81" s="3">
        <f t="shared" si="6"/>
        <v>0</v>
      </c>
      <c r="X81" s="11">
        <f>IF(A81&gt;0,IF(V81&lt;&gt;0,IF(OR(codex554[[#This Row],[1]]&gt;Y80,Y80="1"),(X80+1+codex554[[#This Row],[T]]),X80+codex554[[#This Row],[T]]),X80+codex554[[#This Row],[T]]),0)</f>
        <v>0</v>
      </c>
      <c r="Y81" s="3">
        <f t="shared" si="4"/>
        <v>0</v>
      </c>
    </row>
    <row r="82" spans="1:25" x14ac:dyDescent="0.25">
      <c r="B82">
        <v>26</v>
      </c>
      <c r="C82">
        <v>104582</v>
      </c>
      <c r="D82" t="s">
        <v>63</v>
      </c>
      <c r="E82">
        <v>1998</v>
      </c>
      <c r="F82" t="s">
        <v>15</v>
      </c>
      <c r="U82" s="3">
        <f t="shared" si="5"/>
        <v>104582</v>
      </c>
      <c r="V82" s="3">
        <f>IF(A82&gt;0,IFERROR(VLOOKUP(C82,AthleteTable[],1,FALSE),0),0)</f>
        <v>0</v>
      </c>
      <c r="W82" s="3">
        <f t="shared" si="6"/>
        <v>0</v>
      </c>
      <c r="X82" s="11">
        <f>IF(A82&gt;0,IF(V82&lt;&gt;0,IF(OR(codex554[[#This Row],[1]]&gt;Y81,Y81="1"),(X81+1+codex554[[#This Row],[T]]),X81+codex554[[#This Row],[T]]),X81+codex554[[#This Row],[T]]),0)</f>
        <v>0</v>
      </c>
      <c r="Y82" s="3">
        <f t="shared" si="4"/>
        <v>0</v>
      </c>
    </row>
    <row r="83" spans="1:25" x14ac:dyDescent="0.25">
      <c r="B83">
        <v>18</v>
      </c>
      <c r="C83">
        <v>104541</v>
      </c>
      <c r="D83" t="s">
        <v>254</v>
      </c>
      <c r="E83">
        <v>1997</v>
      </c>
      <c r="F83" t="s">
        <v>15</v>
      </c>
      <c r="U83" s="3">
        <f t="shared" si="5"/>
        <v>104541</v>
      </c>
      <c r="V83" s="3">
        <f>IF(A83&gt;0,IFERROR(VLOOKUP(C83,AthleteTable[],1,FALSE),0),0)</f>
        <v>0</v>
      </c>
      <c r="W83" s="3">
        <f t="shared" si="6"/>
        <v>0</v>
      </c>
      <c r="X83" s="11">
        <f>IF(A83&gt;0,IF(V83&lt;&gt;0,IF(OR(codex554[[#This Row],[1]]&gt;Y82,Y82="1"),(X82+1+codex554[[#This Row],[T]]),X82+codex554[[#This Row],[T]]),X82+codex554[[#This Row],[T]]),0)</f>
        <v>0</v>
      </c>
      <c r="Y83" s="3">
        <f t="shared" si="4"/>
        <v>0</v>
      </c>
    </row>
    <row r="84" spans="1:25" x14ac:dyDescent="0.25">
      <c r="B84">
        <v>14</v>
      </c>
      <c r="C84">
        <v>6530888</v>
      </c>
      <c r="D84" t="s">
        <v>1254</v>
      </c>
      <c r="E84">
        <v>1994</v>
      </c>
      <c r="F84" t="s">
        <v>113</v>
      </c>
      <c r="U84" s="3">
        <f t="shared" si="5"/>
        <v>6530888</v>
      </c>
      <c r="V84" s="3">
        <f>IF(A84&gt;0,IFERROR(VLOOKUP(C84,AthleteTable[],1,FALSE),0),0)</f>
        <v>0</v>
      </c>
      <c r="W84" s="3">
        <f t="shared" si="6"/>
        <v>0</v>
      </c>
      <c r="X84" s="11">
        <f>IF(A84&gt;0,IF(V84&lt;&gt;0,IF(OR(codex554[[#This Row],[1]]&gt;Y83,Y83="1"),(X83+1+codex554[[#This Row],[T]]),X83+codex554[[#This Row],[T]]),X83+codex554[[#This Row],[T]]),0)</f>
        <v>0</v>
      </c>
      <c r="Y84" s="3">
        <f t="shared" si="4"/>
        <v>0</v>
      </c>
    </row>
    <row r="85" spans="1:25" x14ac:dyDescent="0.25">
      <c r="B85">
        <v>7</v>
      </c>
      <c r="C85">
        <v>104347</v>
      </c>
      <c r="D85" t="s">
        <v>269</v>
      </c>
      <c r="E85">
        <v>1996</v>
      </c>
      <c r="F85" t="s">
        <v>15</v>
      </c>
      <c r="U85" s="3">
        <f t="shared" si="5"/>
        <v>104347</v>
      </c>
      <c r="V85" s="3">
        <f>IF(A85&gt;0,IFERROR(VLOOKUP(C85,AthleteTable[],1,FALSE),0),0)</f>
        <v>0</v>
      </c>
      <c r="W85" s="3">
        <f t="shared" si="6"/>
        <v>0</v>
      </c>
      <c r="X85" s="11">
        <f>IF(A85&gt;0,IF(V85&lt;&gt;0,IF(OR(codex554[[#This Row],[1]]&gt;Y84,Y84="1"),(X84+1+codex554[[#This Row],[T]]),X84+codex554[[#This Row],[T]]),X84+codex554[[#This Row],[T]]),0)</f>
        <v>0</v>
      </c>
      <c r="Y85" s="3">
        <f t="shared" si="4"/>
        <v>0</v>
      </c>
    </row>
    <row r="86" spans="1:25" x14ac:dyDescent="0.25">
      <c r="A86" t="s">
        <v>115</v>
      </c>
      <c r="U86" s="3">
        <f t="shared" si="5"/>
        <v>0</v>
      </c>
      <c r="V86" s="3">
        <f>IF(A86&gt;0,IFERROR(VLOOKUP(C86,AthleteTable[],1,FALSE),0),0)</f>
        <v>0</v>
      </c>
      <c r="W86" s="3">
        <f t="shared" si="6"/>
        <v>0</v>
      </c>
      <c r="X86" s="11">
        <f>IF(A86&gt;0,IF(V86&lt;&gt;0,IF(OR(codex554[[#This Row],[1]]&gt;Y85,Y85="1"),(X85+1+codex554[[#This Row],[T]]),X85+codex554[[#This Row],[T]]),X85+codex554[[#This Row],[T]]),0)</f>
        <v>0</v>
      </c>
      <c r="Y86" s="3" t="str">
        <f t="shared" si="4"/>
        <v>Did not finish 1st run</v>
      </c>
    </row>
    <row r="87" spans="1:25" x14ac:dyDescent="0.25">
      <c r="U87" s="3">
        <f t="shared" si="5"/>
        <v>0</v>
      </c>
      <c r="V87" s="3">
        <f>IF(A87&gt;0,IFERROR(VLOOKUP(C87,AthleteTable[],1,FALSE),0),0)</f>
        <v>0</v>
      </c>
      <c r="W87" s="3">
        <f t="shared" si="6"/>
        <v>0</v>
      </c>
      <c r="X87" s="11">
        <f>IF(A87&gt;0,IF(V87&lt;&gt;0,IF(OR(codex554[[#This Row],[1]]&gt;Y86,Y86="1"),(X86+1+codex554[[#This Row],[T]]),X86+codex554[[#This Row],[T]]),X86+codex554[[#This Row],[T]]),0)</f>
        <v>0</v>
      </c>
      <c r="Y87" s="3">
        <f t="shared" si="4"/>
        <v>0</v>
      </c>
    </row>
    <row r="88" spans="1:25" x14ac:dyDescent="0.25">
      <c r="B88">
        <v>89</v>
      </c>
      <c r="C88">
        <v>104597</v>
      </c>
      <c r="D88" t="s">
        <v>1255</v>
      </c>
      <c r="E88">
        <v>1998</v>
      </c>
      <c r="F88" t="s">
        <v>15</v>
      </c>
      <c r="U88" s="3">
        <f t="shared" si="5"/>
        <v>104597</v>
      </c>
      <c r="V88" s="3">
        <f>IF(A88&gt;0,IFERROR(VLOOKUP(C88,AthleteTable[],1,FALSE),0),0)</f>
        <v>0</v>
      </c>
      <c r="W88" s="3">
        <f t="shared" si="6"/>
        <v>0</v>
      </c>
      <c r="X88" s="11">
        <f>IF(A88&gt;0,IF(V88&lt;&gt;0,IF(OR(codex554[[#This Row],[1]]&gt;Y87,Y87="1"),(X87+1+codex554[[#This Row],[T]]),X87+codex554[[#This Row],[T]]),X87+codex554[[#This Row],[T]]),0)</f>
        <v>0</v>
      </c>
      <c r="Y88" s="3">
        <f t="shared" si="4"/>
        <v>0</v>
      </c>
    </row>
    <row r="89" spans="1:25" x14ac:dyDescent="0.25">
      <c r="B89">
        <v>80</v>
      </c>
      <c r="C89">
        <v>104592</v>
      </c>
      <c r="D89" t="s">
        <v>119</v>
      </c>
      <c r="E89">
        <v>1998</v>
      </c>
      <c r="F89" t="s">
        <v>15</v>
      </c>
      <c r="U89" s="3">
        <f t="shared" si="5"/>
        <v>104592</v>
      </c>
      <c r="V89" s="3">
        <f>IF(A89&gt;0,IFERROR(VLOOKUP(C89,AthleteTable[],1,FALSE),0),0)</f>
        <v>0</v>
      </c>
      <c r="W89" s="3">
        <f t="shared" si="6"/>
        <v>0</v>
      </c>
      <c r="X89" s="11">
        <f>IF(A89&gt;0,IF(V89&lt;&gt;0,IF(OR(codex554[[#This Row],[1]]&gt;Y88,Y88="1"),(X88+1+codex554[[#This Row],[T]]),X88+codex554[[#This Row],[T]]),X88+codex554[[#This Row],[T]]),0)</f>
        <v>0</v>
      </c>
      <c r="Y89" s="3">
        <f t="shared" si="4"/>
        <v>0</v>
      </c>
    </row>
    <row r="90" spans="1:25" x14ac:dyDescent="0.25">
      <c r="B90">
        <v>76</v>
      </c>
      <c r="C90">
        <v>6532250</v>
      </c>
      <c r="D90" t="s">
        <v>1256</v>
      </c>
      <c r="E90">
        <v>1998</v>
      </c>
      <c r="F90" t="s">
        <v>113</v>
      </c>
      <c r="U90" s="3">
        <f t="shared" si="5"/>
        <v>6532250</v>
      </c>
      <c r="V90" s="3">
        <f>IF(A90&gt;0,IFERROR(VLOOKUP(C90,AthleteTable[],1,FALSE),0),0)</f>
        <v>0</v>
      </c>
      <c r="W90" s="3">
        <f t="shared" si="6"/>
        <v>0</v>
      </c>
      <c r="X90" s="11">
        <f>IF(A90&gt;0,IF(V90&lt;&gt;0,IF(OR(codex554[[#This Row],[1]]&gt;Y89,Y89="1"),(X89+1+codex554[[#This Row],[T]]),X89+codex554[[#This Row],[T]]),X89+codex554[[#This Row],[T]]),0)</f>
        <v>0</v>
      </c>
      <c r="Y90" s="3">
        <f t="shared" si="4"/>
        <v>0</v>
      </c>
    </row>
    <row r="91" spans="1:25" x14ac:dyDescent="0.25">
      <c r="B91">
        <v>52</v>
      </c>
      <c r="C91">
        <v>6531208</v>
      </c>
      <c r="D91" t="s">
        <v>1048</v>
      </c>
      <c r="E91">
        <v>1995</v>
      </c>
      <c r="F91" t="s">
        <v>113</v>
      </c>
      <c r="U91" s="3">
        <f t="shared" si="5"/>
        <v>6531208</v>
      </c>
      <c r="V91" s="3">
        <f>IF(A91&gt;0,IFERROR(VLOOKUP(C91,AthleteTable[],1,FALSE),0),0)</f>
        <v>0</v>
      </c>
      <c r="W91" s="3">
        <f t="shared" si="6"/>
        <v>0</v>
      </c>
      <c r="X91" s="11">
        <f>IF(A91&gt;0,IF(V91&lt;&gt;0,IF(OR(codex554[[#This Row],[1]]&gt;Y90,Y90="1"),(X90+1+codex554[[#This Row],[T]]),X90+codex554[[#This Row],[T]]),X90+codex554[[#This Row],[T]]),0)</f>
        <v>0</v>
      </c>
      <c r="Y91" s="3" t="e">
        <f>IF(#REF!&gt;0,#REF!,0)</f>
        <v>#REF!</v>
      </c>
    </row>
    <row r="92" spans="1:25" x14ac:dyDescent="0.25">
      <c r="B92">
        <v>49</v>
      </c>
      <c r="C92">
        <v>104470</v>
      </c>
      <c r="D92" t="s">
        <v>72</v>
      </c>
      <c r="E92">
        <v>1997</v>
      </c>
      <c r="F92" t="s">
        <v>15</v>
      </c>
      <c r="U92" s="3">
        <f t="shared" si="5"/>
        <v>104470</v>
      </c>
      <c r="V92" s="3">
        <f>IF(A92&gt;0,IFERROR(VLOOKUP(C92,AthleteTable[],1,FALSE),0),0)</f>
        <v>0</v>
      </c>
      <c r="W92" s="3">
        <f t="shared" si="6"/>
        <v>0</v>
      </c>
      <c r="X92" s="11">
        <f>IF(A92&gt;0,IF(V92&lt;&gt;0,IF(OR(codex554[[#This Row],[1]]&gt;Y91,Y91="1"),(X91+1+codex554[[#This Row],[T]]),X91+codex554[[#This Row],[T]]),X91+codex554[[#This Row],[T]]),0)</f>
        <v>0</v>
      </c>
      <c r="Y92" s="3" t="e">
        <f>IF(#REF!&gt;0,#REF!,0)</f>
        <v>#REF!</v>
      </c>
    </row>
    <row r="93" spans="1:25" x14ac:dyDescent="0.25">
      <c r="B93">
        <v>47</v>
      </c>
      <c r="C93">
        <v>104643</v>
      </c>
      <c r="D93" t="s">
        <v>108</v>
      </c>
      <c r="E93">
        <v>1998</v>
      </c>
      <c r="F93" t="s">
        <v>15</v>
      </c>
      <c r="U93" s="3">
        <f t="shared" si="5"/>
        <v>104643</v>
      </c>
      <c r="V93" s="3">
        <f>IF(A93&gt;0,IFERROR(VLOOKUP(C93,AthleteTable[],1,FALSE),0),0)</f>
        <v>0</v>
      </c>
      <c r="W93" s="3">
        <f t="shared" si="6"/>
        <v>0</v>
      </c>
      <c r="X93" s="11">
        <f>IF(A93&gt;0,IF(V93&lt;&gt;0,IF(OR(codex554[[#This Row],[1]]&gt;Y92,Y92="1"),(X92+1+codex554[[#This Row],[T]]),X92+codex554[[#This Row],[T]]),X92+codex554[[#This Row],[T]]),0)</f>
        <v>0</v>
      </c>
      <c r="Y93" s="3" t="e">
        <f>IF(#REF!&gt;0,#REF!,0)</f>
        <v>#REF!</v>
      </c>
    </row>
    <row r="94" spans="1:25" x14ac:dyDescent="0.25">
      <c r="B94">
        <v>44</v>
      </c>
      <c r="C94">
        <v>104474</v>
      </c>
      <c r="D94" t="s">
        <v>122</v>
      </c>
      <c r="E94">
        <v>1997</v>
      </c>
      <c r="F94" t="s">
        <v>15</v>
      </c>
      <c r="U94" s="3">
        <f t="shared" si="5"/>
        <v>104474</v>
      </c>
      <c r="V94" s="3">
        <f>IF(A94&gt;0,IFERROR(VLOOKUP(C94,AthleteTable[],1,FALSE),0),0)</f>
        <v>0</v>
      </c>
      <c r="W94" s="3">
        <f t="shared" si="6"/>
        <v>0</v>
      </c>
      <c r="X94" s="11">
        <f>IF(A94&gt;0,IF(V94&lt;&gt;0,IF(OR(codex554[[#This Row],[1]]&gt;Y93,Y93="1"),(X93+1+codex554[[#This Row],[T]]),X93+codex554[[#This Row],[T]]),X93+codex554[[#This Row],[T]]),0)</f>
        <v>0</v>
      </c>
      <c r="Y94" s="3" t="e">
        <f>IF(#REF!&gt;0,#REF!,0)</f>
        <v>#REF!</v>
      </c>
    </row>
    <row r="95" spans="1:25" x14ac:dyDescent="0.25">
      <c r="B95">
        <v>39</v>
      </c>
      <c r="C95">
        <v>104598</v>
      </c>
      <c r="D95" t="s">
        <v>85</v>
      </c>
      <c r="E95">
        <v>1998</v>
      </c>
      <c r="F95" t="s">
        <v>15</v>
      </c>
      <c r="U95" s="3">
        <f t="shared" si="5"/>
        <v>104598</v>
      </c>
      <c r="V95" s="3">
        <f>IF(A95&gt;0,IFERROR(VLOOKUP(C95,AthleteTable[],1,FALSE),0),0)</f>
        <v>0</v>
      </c>
      <c r="W95" s="3">
        <f t="shared" si="6"/>
        <v>0</v>
      </c>
      <c r="X95" s="11">
        <f>IF(A95&gt;0,IF(V95&lt;&gt;0,IF(OR(codex554[[#This Row],[1]]&gt;Y94,Y94="1"),(X94+1+codex554[[#This Row],[T]]),X94+codex554[[#This Row],[T]]),X94+codex554[[#This Row],[T]]),0)</f>
        <v>0</v>
      </c>
      <c r="Y95" s="3" t="e">
        <f>IF(#REF!&gt;0,#REF!,0)</f>
        <v>#REF!</v>
      </c>
    </row>
    <row r="96" spans="1:25" x14ac:dyDescent="0.25">
      <c r="B96">
        <v>35</v>
      </c>
      <c r="C96">
        <v>6531493</v>
      </c>
      <c r="D96" t="s">
        <v>282</v>
      </c>
      <c r="E96">
        <v>1996</v>
      </c>
      <c r="F96" t="s">
        <v>113</v>
      </c>
      <c r="U96" s="3">
        <f t="shared" si="5"/>
        <v>6531493</v>
      </c>
      <c r="V96" s="3">
        <f>IF(A96&gt;0,IFERROR(VLOOKUP(C96,AthleteTable[],1,FALSE),0),0)</f>
        <v>0</v>
      </c>
      <c r="W96" s="3">
        <f t="shared" si="6"/>
        <v>0</v>
      </c>
      <c r="X96" s="11">
        <f>IF(A96&gt;0,IF(V96&lt;&gt;0,IF(OR(codex554[[#This Row],[1]]&gt;Y95,Y95="1"),(X95+1+codex554[[#This Row],[T]]),X95+codex554[[#This Row],[T]]),X95+codex554[[#This Row],[T]]),0)</f>
        <v>0</v>
      </c>
      <c r="Y96" s="3" t="e">
        <f>IF(#REF!&gt;0,#REF!,0)</f>
        <v>#REF!</v>
      </c>
    </row>
    <row r="97" spans="1:25" x14ac:dyDescent="0.25">
      <c r="B97">
        <v>16</v>
      </c>
      <c r="C97">
        <v>6531890</v>
      </c>
      <c r="D97" t="s">
        <v>219</v>
      </c>
      <c r="E97">
        <v>1997</v>
      </c>
      <c r="F97" t="s">
        <v>113</v>
      </c>
      <c r="U97" s="3">
        <f t="shared" si="5"/>
        <v>6531890</v>
      </c>
      <c r="V97" s="3">
        <f>IF(A97&gt;0,IFERROR(VLOOKUP(C97,AthleteTable[],1,FALSE),0),0)</f>
        <v>0</v>
      </c>
      <c r="W97" s="3">
        <f t="shared" si="6"/>
        <v>0</v>
      </c>
      <c r="X97" s="11">
        <f>IF(A97&gt;0,IF(V97&lt;&gt;0,IF(OR(codex554[[#This Row],[1]]&gt;Y96,Y96="1"),(X96+1+codex554[[#This Row],[T]]),X96+codex554[[#This Row],[T]]),X96+codex554[[#This Row],[T]]),0)</f>
        <v>0</v>
      </c>
      <c r="Y97" s="3" t="e">
        <f>IF(#REF!&gt;0,#REF!,0)</f>
        <v>#REF!</v>
      </c>
    </row>
    <row r="98" spans="1:25" x14ac:dyDescent="0.25">
      <c r="B98">
        <v>2</v>
      </c>
      <c r="C98">
        <v>6531190</v>
      </c>
      <c r="D98" t="s">
        <v>1257</v>
      </c>
      <c r="E98">
        <v>1995</v>
      </c>
      <c r="F98" t="s">
        <v>113</v>
      </c>
      <c r="U98" s="3">
        <f t="shared" si="5"/>
        <v>6531190</v>
      </c>
      <c r="V98" s="3">
        <f>IF(A98&gt;0,IFERROR(VLOOKUP(C98,AthleteTable[],1,FALSE),0),0)</f>
        <v>0</v>
      </c>
      <c r="W98" s="3">
        <f t="shared" si="6"/>
        <v>0</v>
      </c>
      <c r="X98" s="11">
        <f>IF(A98&gt;0,IF(V98&lt;&gt;0,IF(OR(codex554[[#This Row],[1]]&gt;Y97,Y97="1"),(X97+1+codex554[[#This Row],[T]]),X97+codex554[[#This Row],[T]]),X97+codex554[[#This Row],[T]]),0)</f>
        <v>0</v>
      </c>
      <c r="Y98" s="3" t="e">
        <f>IF(#REF!&gt;0,#REF!,0)</f>
        <v>#REF!</v>
      </c>
    </row>
    <row r="99" spans="1:25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U99" s="3" t="e">
        <f>#REF!</f>
        <v>#REF!</v>
      </c>
      <c r="V99" s="3" t="e">
        <f>IF(#REF!&gt;0,IFERROR(VLOOKUP(#REF!,AthleteTable[],1,FALSE),0),0)</f>
        <v>#REF!</v>
      </c>
      <c r="W99" s="3">
        <f t="shared" si="6"/>
        <v>0</v>
      </c>
      <c r="X99" s="11" t="e">
        <f>IF(#REF!&gt;0,IF(V99&lt;&gt;0,IF(OR(codex554[[#This Row],[1]]&gt;Y98,Y98="1"),(X98+1+codex554[[#This Row],[T]]),X98+codex554[[#This Row],[T]]),X98+codex554[[#This Row],[T]]),0)</f>
        <v>#REF!</v>
      </c>
      <c r="Y99" s="3" t="e">
        <f>IF(#REF!&gt;0,#REF!,0)</f>
        <v>#REF!</v>
      </c>
    </row>
    <row r="100" spans="1:25" x14ac:dyDescent="0.25">
      <c r="U100" s="3" t="e">
        <f>#REF!</f>
        <v>#REF!</v>
      </c>
      <c r="V100" s="3" t="e">
        <f>IF(#REF!&gt;0,IFERROR(VLOOKUP(#REF!,AthleteTable[],1,FALSE),0),0)</f>
        <v>#REF!</v>
      </c>
      <c r="W100" s="3">
        <f t="shared" si="6"/>
        <v>0</v>
      </c>
      <c r="X100" s="11" t="e">
        <f>IF(#REF!&gt;0,IF(V100&lt;&gt;0,IF(OR(codex554[[#This Row],[1]]&gt;Y99,Y99="1"),(X99+1+codex554[[#This Row],[T]]),X99+codex554[[#This Row],[T]]),X99+codex554[[#This Row],[T]]),0)</f>
        <v>#REF!</v>
      </c>
      <c r="Y100" s="3" t="e">
        <f>IF(#REF!&gt;0,#REF!,0)</f>
        <v>#REF!</v>
      </c>
    </row>
    <row r="101" spans="1:25" x14ac:dyDescent="0.25">
      <c r="U101" s="3" t="e">
        <f>#REF!</f>
        <v>#REF!</v>
      </c>
      <c r="V101" s="3" t="e">
        <f>IF(#REF!&gt;0,IFERROR(VLOOKUP(#REF!,AthleteTable[],1,FALSE),0),0)</f>
        <v>#REF!</v>
      </c>
      <c r="W101" s="3">
        <f t="shared" si="6"/>
        <v>0</v>
      </c>
      <c r="X101" s="11" t="e">
        <f>IF(#REF!&gt;0,IF(V101&lt;&gt;0,IF(OR(codex554[[#This Row],[1]]&gt;Y100,Y100="1"),(X100+1+codex554[[#This Row],[T]]),X100+codex554[[#This Row],[T]]),X100+codex554[[#This Row],[T]]),0)</f>
        <v>#REF!</v>
      </c>
      <c r="Y101" s="3" t="e">
        <f>IF(#REF!&gt;0,#REF!,0)</f>
        <v>#REF!</v>
      </c>
    </row>
    <row r="102" spans="1:25" x14ac:dyDescent="0.25">
      <c r="U102" s="3" t="e">
        <f>#REF!</f>
        <v>#REF!</v>
      </c>
      <c r="V102" s="3" t="e">
        <f>IF(#REF!&gt;0,IFERROR(VLOOKUP(#REF!,AthleteTable[],1,FALSE),0),0)</f>
        <v>#REF!</v>
      </c>
      <c r="W102" s="3">
        <f t="shared" si="6"/>
        <v>0</v>
      </c>
      <c r="X102" s="11" t="e">
        <f>IF(#REF!&gt;0,IF(V102&lt;&gt;0,IF(OR(codex554[[#This Row],[1]]&gt;Y101,Y101="1"),(X101+1+codex554[[#This Row],[T]]),X101+codex554[[#This Row],[T]]),X101+codex554[[#This Row],[T]]),0)</f>
        <v>#REF!</v>
      </c>
      <c r="Y102" s="3" t="e">
        <f>IF(#REF!&gt;0,#REF!,0)</f>
        <v>#REF!</v>
      </c>
    </row>
    <row r="103" spans="1:25" x14ac:dyDescent="0.25">
      <c r="U103" s="3" t="e">
        <f>#REF!</f>
        <v>#REF!</v>
      </c>
      <c r="V103" s="3" t="e">
        <f>IF(#REF!&gt;0,IFERROR(VLOOKUP(#REF!,AthleteTable[],1,FALSE),0),0)</f>
        <v>#REF!</v>
      </c>
      <c r="W103" s="3">
        <f t="shared" si="6"/>
        <v>0</v>
      </c>
      <c r="X103" s="11" t="e">
        <f>IF(#REF!&gt;0,IF(V103&lt;&gt;0,IF(OR(codex554[[#This Row],[1]]&gt;Y102,Y102="1"),(X102+1+codex554[[#This Row],[T]]),X102+codex554[[#This Row],[T]]),X102+codex554[[#This Row],[T]]),0)</f>
        <v>#REF!</v>
      </c>
      <c r="Y103" s="3" t="e">
        <f>IF(#REF!&gt;0,#REF!,0)</f>
        <v>#REF!</v>
      </c>
    </row>
    <row r="104" spans="1:25" x14ac:dyDescent="0.25">
      <c r="U104" s="3" t="e">
        <f>#REF!</f>
        <v>#REF!</v>
      </c>
      <c r="V104" s="3" t="e">
        <f>IF(#REF!&gt;0,IFERROR(VLOOKUP(#REF!,AthleteTable[],1,FALSE),0),0)</f>
        <v>#REF!</v>
      </c>
      <c r="W104" s="3">
        <f t="shared" si="6"/>
        <v>0</v>
      </c>
      <c r="X104" s="11" t="e">
        <f>IF(#REF!&gt;0,IF(V104&lt;&gt;0,IF(OR(codex554[[#This Row],[1]]&gt;Y103,Y103="1"),(X103+1+codex554[[#This Row],[T]]),X103+codex554[[#This Row],[T]]),X103+codex554[[#This Row],[T]]),0)</f>
        <v>#REF!</v>
      </c>
      <c r="Y104" s="3" t="e">
        <f>IF(#REF!&gt;0,#REF!,0)</f>
        <v>#REF!</v>
      </c>
    </row>
    <row r="105" spans="1:25" x14ac:dyDescent="0.25">
      <c r="U105" s="3" t="e">
        <f>#REF!</f>
        <v>#REF!</v>
      </c>
      <c r="V105" s="3" t="e">
        <f>IF(#REF!&gt;0,IFERROR(VLOOKUP(#REF!,AthleteTable[],1,FALSE),0),0)</f>
        <v>#REF!</v>
      </c>
      <c r="W105" s="3">
        <f t="shared" si="6"/>
        <v>0</v>
      </c>
      <c r="X105" s="11" t="e">
        <f>IF(#REF!&gt;0,IF(V105&lt;&gt;0,IF(OR(codex554[[#This Row],[1]]&gt;Y104,Y104="1"),(X104+1+codex554[[#This Row],[T]]),X104+codex554[[#This Row],[T]]),X104+codex554[[#This Row],[T]]),0)</f>
        <v>#REF!</v>
      </c>
      <c r="Y105" s="3" t="e">
        <f>IF(#REF!&gt;0,#REF!,0)</f>
        <v>#REF!</v>
      </c>
    </row>
    <row r="106" spans="1:25" x14ac:dyDescent="0.25">
      <c r="U106" s="3" t="e">
        <f>#REF!</f>
        <v>#REF!</v>
      </c>
      <c r="V106" s="3" t="e">
        <f>IF(#REF!&gt;0,IFERROR(VLOOKUP(#REF!,AthleteTable[],1,FALSE),0),0)</f>
        <v>#REF!</v>
      </c>
      <c r="W106" s="3">
        <f t="shared" si="6"/>
        <v>0</v>
      </c>
      <c r="X106" s="11" t="e">
        <f>IF(#REF!&gt;0,IF(V106&lt;&gt;0,IF(OR(codex554[[#This Row],[1]]&gt;Y105,Y105="1"),(X105+1+codex554[[#This Row],[T]]),X105+codex554[[#This Row],[T]]),X105+codex554[[#This Row],[T]]),0)</f>
        <v>#REF!</v>
      </c>
      <c r="Y106" s="3" t="e">
        <f>IF(#REF!&gt;0,#REF!,0)</f>
        <v>#REF!</v>
      </c>
    </row>
    <row r="107" spans="1:25" x14ac:dyDescent="0.25">
      <c r="U107" s="3" t="e">
        <f>#REF!</f>
        <v>#REF!</v>
      </c>
      <c r="V107" s="3" t="e">
        <f>IF(#REF!&gt;0,IFERROR(VLOOKUP(#REF!,AthleteTable[],1,FALSE),0),0)</f>
        <v>#REF!</v>
      </c>
      <c r="W107" s="3">
        <f t="shared" si="6"/>
        <v>0</v>
      </c>
      <c r="X107" s="11" t="e">
        <f>IF(#REF!&gt;0,IF(V107&lt;&gt;0,IF(OR(codex554[[#This Row],[1]]&gt;Y106,Y106="1"),(X106+1+codex554[[#This Row],[T]]),X106+codex554[[#This Row],[T]]),X106+codex554[[#This Row],[T]]),0)</f>
        <v>#REF!</v>
      </c>
      <c r="Y107" s="3" t="e">
        <f>IF(#REF!&gt;0,#REF!,0)</f>
        <v>#REF!</v>
      </c>
    </row>
    <row r="108" spans="1:25" x14ac:dyDescent="0.25">
      <c r="U108" s="3" t="e">
        <f>#REF!</f>
        <v>#REF!</v>
      </c>
      <c r="V108" s="3" t="e">
        <f>IF(#REF!&gt;0,IFERROR(VLOOKUP(#REF!,AthleteTable[],1,FALSE),0),0)</f>
        <v>#REF!</v>
      </c>
      <c r="W108" s="3">
        <f t="shared" si="6"/>
        <v>0</v>
      </c>
      <c r="X108" s="11" t="e">
        <f>IF(#REF!&gt;0,IF(V108&lt;&gt;0,IF(OR(codex554[[#This Row],[1]]&gt;Y107,Y107="1"),(X107+1+codex554[[#This Row],[T]]),X107+codex554[[#This Row],[T]]),X107+codex554[[#This Row],[T]]),0)</f>
        <v>#REF!</v>
      </c>
      <c r="Y108" s="3" t="e">
        <f>IF(#REF!&gt;0,#REF!,0)</f>
        <v>#REF!</v>
      </c>
    </row>
    <row r="109" spans="1:25" x14ac:dyDescent="0.25">
      <c r="U109" s="3" t="e">
        <f>#REF!</f>
        <v>#REF!</v>
      </c>
      <c r="V109" s="3" t="e">
        <f>IF(#REF!&gt;0,IFERROR(VLOOKUP(#REF!,AthleteTable[],1,FALSE),0),0)</f>
        <v>#REF!</v>
      </c>
      <c r="W109" s="3">
        <f t="shared" si="6"/>
        <v>0</v>
      </c>
      <c r="X109" s="11" t="e">
        <f>IF(#REF!&gt;0,IF(V109&lt;&gt;0,IF(OR(codex554[[#This Row],[1]]&gt;Y108,Y108="1"),(X108+1+codex554[[#This Row],[T]]),X108+codex554[[#This Row],[T]]),X108+codex554[[#This Row],[T]]),0)</f>
        <v>#REF!</v>
      </c>
      <c r="Y109" s="3" t="e">
        <f>IF(#REF!&gt;0,#REF!,0)</f>
        <v>#REF!</v>
      </c>
    </row>
    <row r="110" spans="1:25" x14ac:dyDescent="0.25">
      <c r="U110" s="3" t="e">
        <f>#REF!</f>
        <v>#REF!</v>
      </c>
      <c r="V110" s="3" t="e">
        <f>IF(#REF!&gt;0,IFERROR(VLOOKUP(#REF!,AthleteTable[],1,FALSE),0),0)</f>
        <v>#REF!</v>
      </c>
      <c r="W110" s="3">
        <f t="shared" si="6"/>
        <v>0</v>
      </c>
      <c r="X110" s="11" t="e">
        <f>IF(#REF!&gt;0,IF(V110&lt;&gt;0,IF(OR(codex554[[#This Row],[1]]&gt;Y109,Y109="1"),(X109+1+codex554[[#This Row],[T]]),X109+codex554[[#This Row],[T]]),X109+codex554[[#This Row],[T]]),0)</f>
        <v>#REF!</v>
      </c>
      <c r="Y110" s="3" t="e">
        <f>IF(#REF!&gt;0,#REF!,0)</f>
        <v>#REF!</v>
      </c>
    </row>
    <row r="111" spans="1:25" x14ac:dyDescent="0.25">
      <c r="U111" s="3" t="e">
        <f>#REF!</f>
        <v>#REF!</v>
      </c>
      <c r="V111" s="3" t="e">
        <f>IF(#REF!&gt;0,IFERROR(VLOOKUP(#REF!,AthleteTable[],1,FALSE),0),0)</f>
        <v>#REF!</v>
      </c>
      <c r="W111" s="3">
        <f t="shared" si="6"/>
        <v>0</v>
      </c>
      <c r="X111" s="11" t="e">
        <f>IF(#REF!&gt;0,IF(V111&lt;&gt;0,IF(OR(codex554[[#This Row],[1]]&gt;Y110,Y110="1"),(X110+1+codex554[[#This Row],[T]]),X110+codex554[[#This Row],[T]]),X110+codex554[[#This Row],[T]]),0)</f>
        <v>#REF!</v>
      </c>
      <c r="Y111" s="3" t="e">
        <f>IF(#REF!&gt;0,#REF!,0)</f>
        <v>#REF!</v>
      </c>
    </row>
    <row r="112" spans="1:25" x14ac:dyDescent="0.25">
      <c r="U112" s="3" t="e">
        <f>#REF!</f>
        <v>#REF!</v>
      </c>
      <c r="V112" s="3" t="e">
        <f>IF(#REF!&gt;0,IFERROR(VLOOKUP(#REF!,AthleteTable[],1,FALSE),0),0)</f>
        <v>#REF!</v>
      </c>
      <c r="W112" s="3">
        <f t="shared" si="6"/>
        <v>0</v>
      </c>
      <c r="X112" s="11" t="e">
        <f>IF(#REF!&gt;0,IF(V112&lt;&gt;0,IF(OR(codex554[[#This Row],[1]]&gt;Y111,Y111="1"),(X111+1+codex554[[#This Row],[T]]),X111+codex554[[#This Row],[T]]),X111+codex554[[#This Row],[T]]),0)</f>
        <v>#REF!</v>
      </c>
      <c r="Y112" s="3" t="e">
        <f>IF(#REF!&gt;0,#REF!,0)</f>
        <v>#REF!</v>
      </c>
    </row>
    <row r="113" spans="21:25" x14ac:dyDescent="0.25">
      <c r="U113" s="3" t="e">
        <f>#REF!</f>
        <v>#REF!</v>
      </c>
      <c r="V113" s="3" t="e">
        <f>IF(#REF!&gt;0,IFERROR(VLOOKUP(#REF!,AthleteTable[],1,FALSE),0),0)</f>
        <v>#REF!</v>
      </c>
      <c r="W113" s="3">
        <f t="shared" si="6"/>
        <v>0</v>
      </c>
      <c r="X113" s="11" t="e">
        <f>IF(#REF!&gt;0,IF(V113&lt;&gt;0,IF(OR(codex554[[#This Row],[1]]&gt;Y112,Y112="1"),(X112+1+codex554[[#This Row],[T]]),X112+codex554[[#This Row],[T]]),X112+codex554[[#This Row],[T]]),0)</f>
        <v>#REF!</v>
      </c>
      <c r="Y113" s="3" t="e">
        <f>IF(#REF!&gt;0,#REF!,0)</f>
        <v>#REF!</v>
      </c>
    </row>
    <row r="114" spans="21:25" x14ac:dyDescent="0.25">
      <c r="U114" s="3" t="e">
        <f>#REF!</f>
        <v>#REF!</v>
      </c>
      <c r="V114" s="3" t="e">
        <f>IF(#REF!&gt;0,IFERROR(VLOOKUP(#REF!,AthleteTable[],1,FALSE),0),0)</f>
        <v>#REF!</v>
      </c>
      <c r="W114" s="3">
        <f t="shared" si="6"/>
        <v>0</v>
      </c>
      <c r="X114" s="11" t="e">
        <f>IF(#REF!&gt;0,IF(V114&lt;&gt;0,IF(OR(codex554[[#This Row],[1]]&gt;Y113,Y113="1"),(X113+1+codex554[[#This Row],[T]]),X113+codex554[[#This Row],[T]]),X113+codex554[[#This Row],[T]]),0)</f>
        <v>#REF!</v>
      </c>
      <c r="Y114" s="3" t="e">
        <f>IF(#REF!&gt;0,#REF!,0)</f>
        <v>#REF!</v>
      </c>
    </row>
    <row r="115" spans="21:25" x14ac:dyDescent="0.25">
      <c r="U115" s="3" t="e">
        <f>#REF!</f>
        <v>#REF!</v>
      </c>
      <c r="V115" s="3" t="e">
        <f>IF(#REF!&gt;0,IFERROR(VLOOKUP(#REF!,AthleteTable[],1,FALSE),0),0)</f>
        <v>#REF!</v>
      </c>
      <c r="W115" s="3">
        <f t="shared" si="6"/>
        <v>0</v>
      </c>
      <c r="X115" s="11" t="e">
        <f>IF(#REF!&gt;0,IF(V115&lt;&gt;0,IF(OR(codex554[[#This Row],[1]]&gt;Y114,Y114="1"),(X114+1+codex554[[#This Row],[T]]),X114+codex554[[#This Row],[T]]),X114+codex554[[#This Row],[T]]),0)</f>
        <v>#REF!</v>
      </c>
      <c r="Y115" s="3" t="e">
        <f>IF(#REF!&gt;0,#REF!,0)</f>
        <v>#REF!</v>
      </c>
    </row>
    <row r="116" spans="21:25" x14ac:dyDescent="0.25">
      <c r="U116" s="3" t="e">
        <f>#REF!</f>
        <v>#REF!</v>
      </c>
      <c r="V116" s="3" t="e">
        <f>IF(#REF!&gt;0,IFERROR(VLOOKUP(#REF!,AthleteTable[],1,FALSE),0),0)</f>
        <v>#REF!</v>
      </c>
      <c r="W116" s="3">
        <f t="shared" si="6"/>
        <v>0</v>
      </c>
      <c r="X116" s="11" t="e">
        <f>IF(#REF!&gt;0,IF(V116&lt;&gt;0,IF(OR(codex554[[#This Row],[1]]&gt;Y115,Y115="1"),(X115+1+codex554[[#This Row],[T]]),X115+codex554[[#This Row],[T]]),X115+codex554[[#This Row],[T]]),0)</f>
        <v>#REF!</v>
      </c>
      <c r="Y116" s="3" t="e">
        <f>IF(#REF!&gt;0,#REF!,0)</f>
        <v>#REF!</v>
      </c>
    </row>
    <row r="117" spans="21:25" x14ac:dyDescent="0.25">
      <c r="U117" s="3" t="e">
        <f>#REF!</f>
        <v>#REF!</v>
      </c>
      <c r="V117" s="3" t="e">
        <f>IF(#REF!&gt;0,IFERROR(VLOOKUP(#REF!,AthleteTable[],1,FALSE),0),0)</f>
        <v>#REF!</v>
      </c>
      <c r="W117" s="3">
        <f t="shared" si="6"/>
        <v>0</v>
      </c>
      <c r="X117" s="11" t="e">
        <f>IF(#REF!&gt;0,IF(V117&lt;&gt;0,IF(OR(codex554[[#This Row],[1]]&gt;Y116,Y116="1"),(X116+1+codex554[[#This Row],[T]]),X116+codex554[[#This Row],[T]]),X116+codex554[[#This Row],[T]]),0)</f>
        <v>#REF!</v>
      </c>
      <c r="Y117" s="3" t="e">
        <f>IF(#REF!&gt;0,#REF!,0)</f>
        <v>#REF!</v>
      </c>
    </row>
    <row r="118" spans="21:25" x14ac:dyDescent="0.25">
      <c r="U118" s="3" t="e">
        <f>#REF!</f>
        <v>#REF!</v>
      </c>
      <c r="V118" s="3" t="e">
        <f>IF(#REF!&gt;0,IFERROR(VLOOKUP(#REF!,AthleteTable[],1,FALSE),0),0)</f>
        <v>#REF!</v>
      </c>
      <c r="W118" s="3">
        <f t="shared" si="6"/>
        <v>0</v>
      </c>
      <c r="X118" s="11" t="e">
        <f>IF(#REF!&gt;0,IF(V118&lt;&gt;0,IF(OR(codex554[[#This Row],[1]]&gt;Y117,Y117="1"),(X117+1+codex554[[#This Row],[T]]),X117+codex554[[#This Row],[T]]),X117+codex554[[#This Row],[T]]),0)</f>
        <v>#REF!</v>
      </c>
      <c r="Y118" s="3" t="e">
        <f>IF(#REF!&gt;0,#REF!,0)</f>
        <v>#REF!</v>
      </c>
    </row>
    <row r="119" spans="21:25" x14ac:dyDescent="0.25">
      <c r="U119" s="3" t="e">
        <f>#REF!</f>
        <v>#REF!</v>
      </c>
      <c r="V119" s="3" t="e">
        <f>IF(#REF!&gt;0,IFERROR(VLOOKUP(#REF!,AthleteTable[],1,FALSE),0),0)</f>
        <v>#REF!</v>
      </c>
      <c r="W119" s="3">
        <f t="shared" si="6"/>
        <v>0</v>
      </c>
      <c r="X119" s="11" t="e">
        <f>IF(#REF!&gt;0,IF(V119&lt;&gt;0,IF(OR(codex554[[#This Row],[1]]&gt;Y118,Y118="1"),(X118+1+codex554[[#This Row],[T]]),X118+codex554[[#This Row],[T]]),X118+codex554[[#This Row],[T]]),0)</f>
        <v>#REF!</v>
      </c>
      <c r="Y119" s="3" t="e">
        <f>IF(#REF!&gt;0,#REF!,0)</f>
        <v>#REF!</v>
      </c>
    </row>
    <row r="120" spans="21:25" x14ac:dyDescent="0.25">
      <c r="U120" s="3" t="e">
        <f>#REF!</f>
        <v>#REF!</v>
      </c>
      <c r="V120" s="3" t="e">
        <f>IF(#REF!&gt;0,IFERROR(VLOOKUP(#REF!,AthleteTable[],1,FALSE),0),0)</f>
        <v>#REF!</v>
      </c>
      <c r="W120" s="3">
        <f t="shared" si="6"/>
        <v>0</v>
      </c>
      <c r="X120" s="11" t="e">
        <f>IF(#REF!&gt;0,IF(V120&lt;&gt;0,IF(OR(codex554[[#This Row],[1]]&gt;Y119,Y119="1"),(X119+1+codex554[[#This Row],[T]]),X119+codex554[[#This Row],[T]]),X119+codex554[[#This Row],[T]]),0)</f>
        <v>#REF!</v>
      </c>
      <c r="Y120" s="3" t="e">
        <f>IF(#REF!&gt;0,#REF!,0)</f>
        <v>#REF!</v>
      </c>
    </row>
    <row r="121" spans="21:25" x14ac:dyDescent="0.25">
      <c r="U121" s="3" t="e">
        <f>#REF!</f>
        <v>#REF!</v>
      </c>
      <c r="V121" s="3" t="e">
        <f>IF(#REF!&gt;0,IFERROR(VLOOKUP(#REF!,AthleteTable[],1,FALSE),0),0)</f>
        <v>#REF!</v>
      </c>
      <c r="W121" s="3">
        <f t="shared" si="6"/>
        <v>0</v>
      </c>
      <c r="X121" s="11" t="e">
        <f>IF(#REF!&gt;0,IF(V121&lt;&gt;0,IF(OR(codex554[[#This Row],[1]]&gt;Y120,Y120="1"),(X120+1+codex554[[#This Row],[T]]),X120+codex554[[#This Row],[T]]),X120+codex554[[#This Row],[T]]),0)</f>
        <v>#REF!</v>
      </c>
      <c r="Y121" s="3" t="e">
        <f>IF(#REF!&gt;0,#REF!,0)</f>
        <v>#REF!</v>
      </c>
    </row>
    <row r="122" spans="21:25" x14ac:dyDescent="0.25">
      <c r="U122" s="3" t="e">
        <f>#REF!</f>
        <v>#REF!</v>
      </c>
      <c r="V122" s="3" t="e">
        <f>IF(#REF!&gt;0,IFERROR(VLOOKUP(#REF!,AthleteTable[],1,FALSE),0),0)</f>
        <v>#REF!</v>
      </c>
      <c r="W122" s="3">
        <f t="shared" si="6"/>
        <v>0</v>
      </c>
      <c r="X122" s="11" t="e">
        <f>IF(#REF!&gt;0,IF(V122&lt;&gt;0,IF(OR(codex554[[#This Row],[1]]&gt;Y121,Y121="1"),(X121+1+codex554[[#This Row],[T]]),X121+codex554[[#This Row],[T]]),X121+codex554[[#This Row],[T]]),0)</f>
        <v>#REF!</v>
      </c>
      <c r="Y122" s="3" t="e">
        <f>IF(#REF!&gt;0,#REF!,0)</f>
        <v>#REF!</v>
      </c>
    </row>
    <row r="123" spans="21:25" x14ac:dyDescent="0.25">
      <c r="U123" s="3" t="e">
        <f>#REF!</f>
        <v>#REF!</v>
      </c>
      <c r="V123" s="3" t="e">
        <f>IF(#REF!&gt;0,IFERROR(VLOOKUP(#REF!,AthleteTable[],1,FALSE),0),0)</f>
        <v>#REF!</v>
      </c>
      <c r="W123" s="3">
        <f t="shared" si="6"/>
        <v>0</v>
      </c>
      <c r="X123" s="11" t="e">
        <f>IF(#REF!&gt;0,IF(V123&lt;&gt;0,IF(OR(codex554[[#This Row],[1]]&gt;Y122,Y122="1"),(X122+1+codex554[[#This Row],[T]]),X122+codex554[[#This Row],[T]]),X122+codex554[[#This Row],[T]]),0)</f>
        <v>#REF!</v>
      </c>
      <c r="Y123" s="3" t="e">
        <f>IF(#REF!&gt;0,#REF!,0)</f>
        <v>#REF!</v>
      </c>
    </row>
    <row r="124" spans="21:25" x14ac:dyDescent="0.25">
      <c r="U124" s="3" t="e">
        <f>#REF!</f>
        <v>#REF!</v>
      </c>
      <c r="V124" s="3" t="e">
        <f>IF(#REF!&gt;0,IFERROR(VLOOKUP(#REF!,AthleteTable[],1,FALSE),0),0)</f>
        <v>#REF!</v>
      </c>
      <c r="W124" s="3">
        <f t="shared" si="6"/>
        <v>0</v>
      </c>
      <c r="X124" s="11" t="e">
        <f>IF(#REF!&gt;0,IF(V124&lt;&gt;0,IF(OR(codex554[[#This Row],[1]]&gt;Y123,Y123="1"),(X123+1+codex554[[#This Row],[T]]),X123+codex554[[#This Row],[T]]),X123+codex554[[#This Row],[T]]),0)</f>
        <v>#REF!</v>
      </c>
      <c r="Y124" s="3" t="e">
        <f>IF(#REF!&gt;0,#REF!,0)</f>
        <v>#REF!</v>
      </c>
    </row>
    <row r="125" spans="21:25" x14ac:dyDescent="0.25">
      <c r="U125" s="3" t="e">
        <f>#REF!</f>
        <v>#REF!</v>
      </c>
      <c r="V125" s="3" t="e">
        <f>IF(#REF!&gt;0,IFERROR(VLOOKUP(#REF!,AthleteTable[],1,FALSE),0),0)</f>
        <v>#REF!</v>
      </c>
      <c r="W125" s="3">
        <f t="shared" si="6"/>
        <v>0</v>
      </c>
      <c r="X125" s="11" t="e">
        <f>IF(#REF!&gt;0,IF(V125&lt;&gt;0,IF(OR(codex554[[#This Row],[1]]&gt;Y124,Y124="1"),(X124+1+codex554[[#This Row],[T]]),X124+codex554[[#This Row],[T]]),X124+codex554[[#This Row],[T]]),0)</f>
        <v>#REF!</v>
      </c>
      <c r="Y125" s="3" t="e">
        <f>IF(#REF!&gt;0,#REF!,0)</f>
        <v>#REF!</v>
      </c>
    </row>
    <row r="126" spans="21:25" x14ac:dyDescent="0.25">
      <c r="U126" s="3" t="e">
        <f>#REF!</f>
        <v>#REF!</v>
      </c>
      <c r="V126" s="3" t="e">
        <f>IF(#REF!&gt;0,IFERROR(VLOOKUP(#REF!,AthleteTable[],1,FALSE),0),0)</f>
        <v>#REF!</v>
      </c>
      <c r="W126" s="3">
        <f t="shared" si="6"/>
        <v>0</v>
      </c>
      <c r="X126" s="11" t="e">
        <f>IF(#REF!&gt;0,IF(V126&lt;&gt;0,IF(OR(codex554[[#This Row],[1]]&gt;Y125,Y125="1"),(X125+1+codex554[[#This Row],[T]]),X125+codex554[[#This Row],[T]]),X125+codex554[[#This Row],[T]]),0)</f>
        <v>#REF!</v>
      </c>
      <c r="Y126" s="3" t="e">
        <f>IF(#REF!&gt;0,#REF!,0)</f>
        <v>#REF!</v>
      </c>
    </row>
    <row r="127" spans="21:25" x14ac:dyDescent="0.25">
      <c r="U127" s="3" t="e">
        <f>#REF!</f>
        <v>#REF!</v>
      </c>
      <c r="V127" s="3" t="e">
        <f>IF(#REF!&gt;0,IFERROR(VLOOKUP(#REF!,AthleteTable[],1,FALSE),0),0)</f>
        <v>#REF!</v>
      </c>
      <c r="W127" s="3">
        <f t="shared" si="6"/>
        <v>0</v>
      </c>
      <c r="X127" s="11" t="e">
        <f>IF(#REF!&gt;0,IF(V127&lt;&gt;0,IF(OR(codex554[[#This Row],[1]]&gt;Y126,Y126="1"),(X126+1+codex554[[#This Row],[T]]),X126+codex554[[#This Row],[T]]),X126+codex554[[#This Row],[T]]),0)</f>
        <v>#REF!</v>
      </c>
      <c r="Y127" s="3" t="e">
        <f>IF(#REF!&gt;0,#REF!,0)</f>
        <v>#REF!</v>
      </c>
    </row>
    <row r="128" spans="21:25" x14ac:dyDescent="0.25">
      <c r="U128" s="3" t="e">
        <f>#REF!</f>
        <v>#REF!</v>
      </c>
      <c r="V128" s="3" t="e">
        <f>IF(#REF!&gt;0,IFERROR(VLOOKUP(#REF!,AthleteTable[],1,FALSE),0),0)</f>
        <v>#REF!</v>
      </c>
      <c r="W128" s="3">
        <f t="shared" si="6"/>
        <v>0</v>
      </c>
      <c r="X128" s="11" t="e">
        <f>IF(#REF!&gt;0,IF(V128&lt;&gt;0,IF(OR(codex554[[#This Row],[1]]&gt;Y127,Y127="1"),(X127+1+codex554[[#This Row],[T]]),X127+codex554[[#This Row],[T]]),X127+codex554[[#This Row],[T]]),0)</f>
        <v>#REF!</v>
      </c>
      <c r="Y128" s="3" t="e">
        <f>IF(#REF!&gt;0,#REF!,0)</f>
        <v>#REF!</v>
      </c>
    </row>
    <row r="129" spans="21:25" x14ac:dyDescent="0.25">
      <c r="U129" s="3" t="e">
        <f>#REF!</f>
        <v>#REF!</v>
      </c>
      <c r="V129" s="3" t="e">
        <f>IF(#REF!&gt;0,IFERROR(VLOOKUP(#REF!,AthleteTable[],1,FALSE),0),0)</f>
        <v>#REF!</v>
      </c>
      <c r="W129" s="3">
        <f t="shared" si="6"/>
        <v>0</v>
      </c>
      <c r="X129" s="11" t="e">
        <f>IF(#REF!&gt;0,IF(V129&lt;&gt;0,IF(OR(codex554[[#This Row],[1]]&gt;Y128,Y128="1"),(X128+1+codex554[[#This Row],[T]]),X128+codex554[[#This Row],[T]]),X128+codex554[[#This Row],[T]]),0)</f>
        <v>#REF!</v>
      </c>
      <c r="Y129" s="3" t="e">
        <f>IF(#REF!&gt;0,#REF!,0)</f>
        <v>#REF!</v>
      </c>
    </row>
    <row r="130" spans="21:25" x14ac:dyDescent="0.25">
      <c r="U130" s="3" t="e">
        <f>#REF!</f>
        <v>#REF!</v>
      </c>
      <c r="V130" s="3" t="e">
        <f>IF(#REF!&gt;0,IFERROR(VLOOKUP(#REF!,AthleteTable[],1,FALSE),0),0)</f>
        <v>#REF!</v>
      </c>
      <c r="W130" s="3">
        <f t="shared" si="6"/>
        <v>0</v>
      </c>
      <c r="X130" s="11" t="e">
        <f>IF(#REF!&gt;0,IF(V130&lt;&gt;0,IF(OR(codex554[[#This Row],[1]]&gt;Y129,Y129="1"),(X129+1+codex554[[#This Row],[T]]),X129+codex554[[#This Row],[T]]),X129+codex554[[#This Row],[T]]),0)</f>
        <v>#REF!</v>
      </c>
      <c r="Y130" s="3" t="e">
        <f>IF(#REF!&gt;0,#REF!,0)</f>
        <v>#REF!</v>
      </c>
    </row>
    <row r="131" spans="21:25" x14ac:dyDescent="0.25">
      <c r="U131" s="3" t="e">
        <f>#REF!</f>
        <v>#REF!</v>
      </c>
      <c r="V131" s="3" t="e">
        <f>IF(#REF!&gt;0,IFERROR(VLOOKUP(#REF!,AthleteTable[],1,FALSE),0),0)</f>
        <v>#REF!</v>
      </c>
      <c r="W131" s="3">
        <f t="shared" si="6"/>
        <v>0</v>
      </c>
      <c r="X131" s="11" t="e">
        <f>IF(#REF!&gt;0,IF(V131&lt;&gt;0,IF(OR(codex554[[#This Row],[1]]&gt;Y130,Y130="1"),(X130+1+codex554[[#This Row],[T]]),X130+codex554[[#This Row],[T]]),X130+codex554[[#This Row],[T]]),0)</f>
        <v>#REF!</v>
      </c>
      <c r="Y131" s="3" t="e">
        <f>IF(#REF!&gt;0,#REF!,0)</f>
        <v>#REF!</v>
      </c>
    </row>
    <row r="132" spans="21:25" x14ac:dyDescent="0.25">
      <c r="U132" s="3" t="e">
        <f>#REF!</f>
        <v>#REF!</v>
      </c>
      <c r="V132" s="3" t="e">
        <f>IF(#REF!&gt;0,IFERROR(VLOOKUP(#REF!,AthleteTable[],1,FALSE),0),0)</f>
        <v>#REF!</v>
      </c>
      <c r="W132" s="3">
        <f t="shared" si="6"/>
        <v>0</v>
      </c>
      <c r="X132" s="11" t="e">
        <f>IF(#REF!&gt;0,IF(V132&lt;&gt;0,IF(OR(codex554[[#This Row],[1]]&gt;Y131,Y131="1"),(X131+1+codex554[[#This Row],[T]]),X131+codex554[[#This Row],[T]]),X131+codex554[[#This Row],[T]]),0)</f>
        <v>#REF!</v>
      </c>
      <c r="Y132" s="3" t="e">
        <f>IF(#REF!&gt;0,#REF!,0)</f>
        <v>#REF!</v>
      </c>
    </row>
    <row r="133" spans="21:25" x14ac:dyDescent="0.25">
      <c r="U133" s="3" t="e">
        <f>#REF!</f>
        <v>#REF!</v>
      </c>
      <c r="V133" s="3" t="e">
        <f>IF(#REF!&gt;0,IFERROR(VLOOKUP(#REF!,AthleteTable[],1,FALSE),0),0)</f>
        <v>#REF!</v>
      </c>
      <c r="W133" s="3">
        <f t="shared" si="6"/>
        <v>0</v>
      </c>
      <c r="X133" s="11" t="e">
        <f>IF(#REF!&gt;0,IF(V133&lt;&gt;0,IF(OR(codex554[[#This Row],[1]]&gt;Y132,Y132="1"),(X132+1+codex554[[#This Row],[T]]),X132+codex554[[#This Row],[T]]),X132+codex554[[#This Row],[T]]),0)</f>
        <v>#REF!</v>
      </c>
      <c r="Y133" s="3" t="e">
        <f>IF(#REF!&gt;0,#REF!,0)</f>
        <v>#REF!</v>
      </c>
    </row>
    <row r="134" spans="21:25" x14ac:dyDescent="0.25">
      <c r="U134" s="3" t="e">
        <f>#REF!</f>
        <v>#REF!</v>
      </c>
      <c r="V134" s="3" t="e">
        <f>IF(#REF!&gt;0,IFERROR(VLOOKUP(#REF!,AthleteTable[],1,FALSE),0),0)</f>
        <v>#REF!</v>
      </c>
      <c r="W134" s="3">
        <f t="shared" ref="W134:W197" si="7">IFERROR(IF(Y134&gt;0,IF(Y133=Y132,IF(V133&gt;0,IF(V132&gt;0,1,0),0),0),0),0)</f>
        <v>0</v>
      </c>
      <c r="X134" s="11" t="e">
        <f>IF(#REF!&gt;0,IF(V134&lt;&gt;0,IF(OR(codex554[[#This Row],[1]]&gt;Y133,Y133="1"),(X133+1+codex554[[#This Row],[T]]),X133+codex554[[#This Row],[T]]),X133+codex554[[#This Row],[T]]),0)</f>
        <v>#REF!</v>
      </c>
      <c r="Y134" s="3" t="e">
        <f>IF(#REF!&gt;0,#REF!,0)</f>
        <v>#REF!</v>
      </c>
    </row>
    <row r="135" spans="21:25" x14ac:dyDescent="0.25">
      <c r="U135" s="3" t="e">
        <f>#REF!</f>
        <v>#REF!</v>
      </c>
      <c r="V135" s="3" t="e">
        <f>IF(#REF!&gt;0,IFERROR(VLOOKUP(#REF!,AthleteTable[],1,FALSE),0),0)</f>
        <v>#REF!</v>
      </c>
      <c r="W135" s="3">
        <f t="shared" si="7"/>
        <v>0</v>
      </c>
      <c r="X135" s="11" t="e">
        <f>IF(#REF!&gt;0,IF(V135&lt;&gt;0,IF(OR(codex554[[#This Row],[1]]&gt;Y134,Y134="1"),(X134+1+codex554[[#This Row],[T]]),X134+codex554[[#This Row],[T]]),X134+codex554[[#This Row],[T]]),0)</f>
        <v>#REF!</v>
      </c>
      <c r="Y135" s="3" t="e">
        <f>IF(#REF!&gt;0,#REF!,0)</f>
        <v>#REF!</v>
      </c>
    </row>
    <row r="136" spans="21:25" x14ac:dyDescent="0.25">
      <c r="U136" s="3" t="e">
        <f>#REF!</f>
        <v>#REF!</v>
      </c>
      <c r="V136" s="3" t="e">
        <f>IF(#REF!&gt;0,IFERROR(VLOOKUP(#REF!,AthleteTable[],1,FALSE),0),0)</f>
        <v>#REF!</v>
      </c>
      <c r="W136" s="3">
        <f t="shared" si="7"/>
        <v>0</v>
      </c>
      <c r="X136" s="11" t="e">
        <f>IF(#REF!&gt;0,IF(V136&lt;&gt;0,IF(OR(codex554[[#This Row],[1]]&gt;Y135,Y135="1"),(X135+1+codex554[[#This Row],[T]]),X135+codex554[[#This Row],[T]]),X135+codex554[[#This Row],[T]]),0)</f>
        <v>#REF!</v>
      </c>
      <c r="Y136" s="3" t="e">
        <f>IF(#REF!&gt;0,#REF!,0)</f>
        <v>#REF!</v>
      </c>
    </row>
    <row r="137" spans="21:25" x14ac:dyDescent="0.25">
      <c r="U137" s="3" t="e">
        <f>#REF!</f>
        <v>#REF!</v>
      </c>
      <c r="V137" s="3" t="e">
        <f>IF(#REF!&gt;0,IFERROR(VLOOKUP(#REF!,AthleteTable[],1,FALSE),0),0)</f>
        <v>#REF!</v>
      </c>
      <c r="W137" s="3">
        <f t="shared" si="7"/>
        <v>0</v>
      </c>
      <c r="X137" s="11" t="e">
        <f>IF(#REF!&gt;0,IF(V137&lt;&gt;0,IF(OR(codex554[[#This Row],[1]]&gt;Y136,Y136="1"),(X136+1+codex554[[#This Row],[T]]),X136+codex554[[#This Row],[T]]),X136+codex554[[#This Row],[T]]),0)</f>
        <v>#REF!</v>
      </c>
      <c r="Y137" s="3">
        <f t="shared" ref="Y137:Y144" si="8">IF(A91&gt;0,A91,0)</f>
        <v>0</v>
      </c>
    </row>
    <row r="138" spans="21:25" x14ac:dyDescent="0.25">
      <c r="U138" s="3" t="e">
        <f>#REF!</f>
        <v>#REF!</v>
      </c>
      <c r="V138" s="3" t="e">
        <f>IF(#REF!&gt;0,IFERROR(VLOOKUP(#REF!,AthleteTable[],1,FALSE),0),0)</f>
        <v>#REF!</v>
      </c>
      <c r="W138" s="3">
        <f t="shared" si="7"/>
        <v>0</v>
      </c>
      <c r="X138" s="11" t="e">
        <f>IF(#REF!&gt;0,IF(V138&lt;&gt;0,IF(OR(codex554[[#This Row],[1]]&gt;Y137,Y137="1"),(X137+1+codex554[[#This Row],[T]]),X137+codex554[[#This Row],[T]]),X137+codex554[[#This Row],[T]]),0)</f>
        <v>#REF!</v>
      </c>
      <c r="Y138" s="3">
        <f t="shared" si="8"/>
        <v>0</v>
      </c>
    </row>
    <row r="139" spans="21:25" x14ac:dyDescent="0.25">
      <c r="U139" s="3" t="e">
        <f>#REF!</f>
        <v>#REF!</v>
      </c>
      <c r="V139" s="3" t="e">
        <f>IF(#REF!&gt;0,IFERROR(VLOOKUP(#REF!,AthleteTable[],1,FALSE),0),0)</f>
        <v>#REF!</v>
      </c>
      <c r="W139" s="3">
        <f t="shared" si="7"/>
        <v>0</v>
      </c>
      <c r="X139" s="11" t="e">
        <f>IF(#REF!&gt;0,IF(V139&lt;&gt;0,IF(OR(codex554[[#This Row],[1]]&gt;Y138,Y138="1"),(X138+1+codex554[[#This Row],[T]]),X138+codex554[[#This Row],[T]]),X138+codex554[[#This Row],[T]]),0)</f>
        <v>#REF!</v>
      </c>
      <c r="Y139" s="3">
        <f t="shared" si="8"/>
        <v>0</v>
      </c>
    </row>
    <row r="140" spans="21:25" x14ac:dyDescent="0.25">
      <c r="U140" s="3" t="e">
        <f>#REF!</f>
        <v>#REF!</v>
      </c>
      <c r="V140" s="3" t="e">
        <f>IF(#REF!&gt;0,IFERROR(VLOOKUP(#REF!,AthleteTable[],1,FALSE),0),0)</f>
        <v>#REF!</v>
      </c>
      <c r="W140" s="3">
        <f t="shared" si="7"/>
        <v>0</v>
      </c>
      <c r="X140" s="11" t="e">
        <f>IF(#REF!&gt;0,IF(V140&lt;&gt;0,IF(OR(codex554[[#This Row],[1]]&gt;Y139,Y139="1"),(X139+1+codex554[[#This Row],[T]]),X139+codex554[[#This Row],[T]]),X139+codex554[[#This Row],[T]]),0)</f>
        <v>#REF!</v>
      </c>
      <c r="Y140" s="3">
        <f t="shared" si="8"/>
        <v>0</v>
      </c>
    </row>
    <row r="141" spans="21:25" x14ac:dyDescent="0.25">
      <c r="U141" s="3" t="e">
        <f>#REF!</f>
        <v>#REF!</v>
      </c>
      <c r="V141" s="3" t="e">
        <f>IF(#REF!&gt;0,IFERROR(VLOOKUP(#REF!,AthleteTable[],1,FALSE),0),0)</f>
        <v>#REF!</v>
      </c>
      <c r="W141" s="3">
        <f t="shared" si="7"/>
        <v>0</v>
      </c>
      <c r="X141" s="11" t="e">
        <f>IF(#REF!&gt;0,IF(V141&lt;&gt;0,IF(OR(codex554[[#This Row],[1]]&gt;Y140,Y140="1"),(X140+1+codex554[[#This Row],[T]]),X140+codex554[[#This Row],[T]]),X140+codex554[[#This Row],[T]]),0)</f>
        <v>#REF!</v>
      </c>
      <c r="Y141" s="3">
        <f t="shared" si="8"/>
        <v>0</v>
      </c>
    </row>
    <row r="142" spans="21:25" x14ac:dyDescent="0.25">
      <c r="U142" s="3" t="e">
        <f>#REF!</f>
        <v>#REF!</v>
      </c>
      <c r="V142" s="3" t="e">
        <f>IF(#REF!&gt;0,IFERROR(VLOOKUP(#REF!,AthleteTable[],1,FALSE),0),0)</f>
        <v>#REF!</v>
      </c>
      <c r="W142" s="3">
        <f t="shared" si="7"/>
        <v>0</v>
      </c>
      <c r="X142" s="11" t="e">
        <f>IF(#REF!&gt;0,IF(V142&lt;&gt;0,IF(OR(codex554[[#This Row],[1]]&gt;Y141,Y141="1"),(X141+1+codex554[[#This Row],[T]]),X141+codex554[[#This Row],[T]]),X141+codex554[[#This Row],[T]]),0)</f>
        <v>#REF!</v>
      </c>
      <c r="Y142" s="3">
        <f t="shared" si="8"/>
        <v>0</v>
      </c>
    </row>
    <row r="143" spans="21:25" x14ac:dyDescent="0.25">
      <c r="U143" s="3" t="e">
        <f>#REF!</f>
        <v>#REF!</v>
      </c>
      <c r="V143" s="3" t="e">
        <f>IF(#REF!&gt;0,IFERROR(VLOOKUP(#REF!,AthleteTable[],1,FALSE),0),0)</f>
        <v>#REF!</v>
      </c>
      <c r="W143" s="3">
        <f t="shared" si="7"/>
        <v>0</v>
      </c>
      <c r="X143" s="11" t="e">
        <f>IF(#REF!&gt;0,IF(V143&lt;&gt;0,IF(OR(codex554[[#This Row],[1]]&gt;Y142,Y142="1"),(X142+1+codex554[[#This Row],[T]]),X142+codex554[[#This Row],[T]]),X142+codex554[[#This Row],[T]]),0)</f>
        <v>#REF!</v>
      </c>
      <c r="Y143" s="3">
        <f t="shared" si="8"/>
        <v>0</v>
      </c>
    </row>
    <row r="144" spans="21:25" x14ac:dyDescent="0.25">
      <c r="U144" s="3" t="e">
        <f>#REF!</f>
        <v>#REF!</v>
      </c>
      <c r="V144" s="3" t="e">
        <f>IF(#REF!&gt;0,IFERROR(VLOOKUP(#REF!,AthleteTable[],1,FALSE),0),0)</f>
        <v>#REF!</v>
      </c>
      <c r="W144" s="3">
        <f t="shared" si="7"/>
        <v>0</v>
      </c>
      <c r="X144" s="11" t="e">
        <f>IF(#REF!&gt;0,IF(V144&lt;&gt;0,IF(OR(codex554[[#This Row],[1]]&gt;Y143,Y143="1"),(X143+1+codex554[[#This Row],[T]]),X143+codex554[[#This Row],[T]]),X143+codex554[[#This Row],[T]]),0)</f>
        <v>#REF!</v>
      </c>
      <c r="Y144" s="3">
        <f t="shared" si="8"/>
        <v>0</v>
      </c>
    </row>
    <row r="145" spans="21:25" x14ac:dyDescent="0.25">
      <c r="U145" s="3" t="e">
        <f>#REF!</f>
        <v>#REF!</v>
      </c>
      <c r="V145" s="3" t="e">
        <f>IF(#REF!&gt;0,IFERROR(VLOOKUP(#REF!,AthleteTable[],1,FALSE),0),0)</f>
        <v>#REF!</v>
      </c>
      <c r="W145" s="3">
        <f t="shared" si="7"/>
        <v>0</v>
      </c>
      <c r="X145" s="11" t="e">
        <f>IF(#REF!&gt;0,IF(V145&lt;&gt;0,IF(OR(codex554[[#This Row],[1]]&gt;Y144,Y144="1"),(X144+1+codex554[[#This Row],[T]]),X144+codex554[[#This Row],[T]]),X144+codex554[[#This Row],[T]]),0)</f>
        <v>#REF!</v>
      </c>
      <c r="Y145" s="3" t="e">
        <f>IF(#REF!&gt;0,#REF!,0)</f>
        <v>#REF!</v>
      </c>
    </row>
    <row r="146" spans="21:25" x14ac:dyDescent="0.25">
      <c r="U146" s="3" t="e">
        <f>#REF!</f>
        <v>#REF!</v>
      </c>
      <c r="V146" s="3" t="e">
        <f>IF(#REF!&gt;0,IFERROR(VLOOKUP(#REF!,AthleteTable[],1,FALSE),0),0)</f>
        <v>#REF!</v>
      </c>
      <c r="W146" s="3">
        <f t="shared" si="7"/>
        <v>0</v>
      </c>
      <c r="X146" s="11" t="e">
        <f>IF(#REF!&gt;0,IF(V146&lt;&gt;0,IF(OR(codex554[[#This Row],[1]]&gt;Y145,Y145="1"),(X145+1+codex554[[#This Row],[T]]),X145+codex554[[#This Row],[T]]),X145+codex554[[#This Row],[T]]),0)</f>
        <v>#REF!</v>
      </c>
      <c r="Y146" s="3" t="e">
        <f>IF(#REF!&gt;0,#REF!,0)</f>
        <v>#REF!</v>
      </c>
    </row>
    <row r="147" spans="21:25" x14ac:dyDescent="0.25">
      <c r="U147" s="3" t="e">
        <f>#REF!</f>
        <v>#REF!</v>
      </c>
      <c r="V147" s="3" t="e">
        <f>IF(#REF!&gt;0,IFERROR(VLOOKUP(#REF!,AthleteTable[],1,FALSE),0),0)</f>
        <v>#REF!</v>
      </c>
      <c r="W147" s="3">
        <f t="shared" si="7"/>
        <v>0</v>
      </c>
      <c r="X147" s="11" t="e">
        <f>IF(#REF!&gt;0,IF(V147&lt;&gt;0,IF(OR(codex554[[#This Row],[1]]&gt;Y146,Y146="1"),(X146+1+codex554[[#This Row],[T]]),X146+codex554[[#This Row],[T]]),X146+codex554[[#This Row],[T]]),0)</f>
        <v>#REF!</v>
      </c>
      <c r="Y147" s="3" t="e">
        <f>IF(#REF!&gt;0,#REF!,0)</f>
        <v>#REF!</v>
      </c>
    </row>
    <row r="148" spans="21:25" x14ac:dyDescent="0.25">
      <c r="U148" s="3" t="e">
        <f>#REF!</f>
        <v>#REF!</v>
      </c>
      <c r="V148" s="3" t="e">
        <f>IF(#REF!&gt;0,IFERROR(VLOOKUP(#REF!,AthleteTable[],1,FALSE),0),0)</f>
        <v>#REF!</v>
      </c>
      <c r="W148" s="3">
        <f t="shared" si="7"/>
        <v>0</v>
      </c>
      <c r="X148" s="11" t="e">
        <f>IF(#REF!&gt;0,IF(V148&lt;&gt;0,IF(OR(codex554[[#This Row],[1]]&gt;Y147,Y147="1"),(X147+1+codex554[[#This Row],[T]]),X147+codex554[[#This Row],[T]]),X147+codex554[[#This Row],[T]]),0)</f>
        <v>#REF!</v>
      </c>
      <c r="Y148" s="3" t="e">
        <f>IF(#REF!&gt;0,#REF!,0)</f>
        <v>#REF!</v>
      </c>
    </row>
    <row r="149" spans="21:25" x14ac:dyDescent="0.25">
      <c r="U149" s="3" t="e">
        <f>#REF!</f>
        <v>#REF!</v>
      </c>
      <c r="V149" s="3" t="e">
        <f>IF(#REF!&gt;0,IFERROR(VLOOKUP(#REF!,AthleteTable[],1,FALSE),0),0)</f>
        <v>#REF!</v>
      </c>
      <c r="W149" s="3">
        <f t="shared" si="7"/>
        <v>0</v>
      </c>
      <c r="X149" s="11" t="e">
        <f>IF(#REF!&gt;0,IF(V149&lt;&gt;0,IF(OR(codex554[[#This Row],[1]]&gt;Y148,Y148="1"),(X148+1+codex554[[#This Row],[T]]),X148+codex554[[#This Row],[T]]),X148+codex554[[#This Row],[T]]),0)</f>
        <v>#REF!</v>
      </c>
      <c r="Y149" s="3" t="e">
        <f>IF(#REF!&gt;0,#REF!,0)</f>
        <v>#REF!</v>
      </c>
    </row>
    <row r="150" spans="21:25" x14ac:dyDescent="0.25">
      <c r="U150" s="3" t="e">
        <f>#REF!</f>
        <v>#REF!</v>
      </c>
      <c r="V150" s="3" t="e">
        <f>IF(#REF!&gt;0,IFERROR(VLOOKUP(#REF!,AthleteTable[],1,FALSE),0),0)</f>
        <v>#REF!</v>
      </c>
      <c r="W150" s="3">
        <f t="shared" si="7"/>
        <v>0</v>
      </c>
      <c r="X150" s="11" t="e">
        <f>IF(#REF!&gt;0,IF(V150&lt;&gt;0,IF(OR(codex554[[#This Row],[1]]&gt;Y149,Y149="1"),(X149+1+codex554[[#This Row],[T]]),X149+codex554[[#This Row],[T]]),X149+codex554[[#This Row],[T]]),0)</f>
        <v>#REF!</v>
      </c>
      <c r="Y150" s="3" t="e">
        <f>IF(#REF!&gt;0,#REF!,0)</f>
        <v>#REF!</v>
      </c>
    </row>
    <row r="151" spans="21:25" x14ac:dyDescent="0.25">
      <c r="U151" s="3" t="e">
        <f>#REF!</f>
        <v>#REF!</v>
      </c>
      <c r="V151" s="3" t="e">
        <f>IF(#REF!&gt;0,IFERROR(VLOOKUP(#REF!,AthleteTable[],1,FALSE),0),0)</f>
        <v>#REF!</v>
      </c>
      <c r="W151" s="3">
        <f t="shared" si="7"/>
        <v>0</v>
      </c>
      <c r="X151" s="11" t="e">
        <f>IF(#REF!&gt;0,IF(V151&lt;&gt;0,IF(OR(codex554[[#This Row],[1]]&gt;Y150,Y150="1"),(X150+1+codex554[[#This Row],[T]]),X150+codex554[[#This Row],[T]]),X150+codex554[[#This Row],[T]]),0)</f>
        <v>#REF!</v>
      </c>
      <c r="Y151" s="3" t="e">
        <f>IF(#REF!&gt;0,#REF!,0)</f>
        <v>#REF!</v>
      </c>
    </row>
    <row r="152" spans="21:25" x14ac:dyDescent="0.25">
      <c r="U152" s="3" t="e">
        <f>#REF!</f>
        <v>#REF!</v>
      </c>
      <c r="V152" s="3" t="e">
        <f>IF(#REF!&gt;0,IFERROR(VLOOKUP(#REF!,AthleteTable[],1,FALSE),0),0)</f>
        <v>#REF!</v>
      </c>
      <c r="W152" s="3">
        <f t="shared" si="7"/>
        <v>0</v>
      </c>
      <c r="X152" s="11" t="e">
        <f>IF(#REF!&gt;0,IF(V152&lt;&gt;0,IF(OR(codex554[[#This Row],[1]]&gt;Y151,Y151="1"),(X151+1+codex554[[#This Row],[T]]),X151+codex554[[#This Row],[T]]),X151+codex554[[#This Row],[T]]),0)</f>
        <v>#REF!</v>
      </c>
      <c r="Y152" s="3" t="e">
        <f>IF(#REF!&gt;0,#REF!,0)</f>
        <v>#REF!</v>
      </c>
    </row>
    <row r="153" spans="21:25" x14ac:dyDescent="0.25">
      <c r="U153" s="3" t="e">
        <f>#REF!</f>
        <v>#REF!</v>
      </c>
      <c r="V153" s="3" t="e">
        <f>IF(#REF!&gt;0,IFERROR(VLOOKUP(#REF!,AthleteTable[],1,FALSE),0),0)</f>
        <v>#REF!</v>
      </c>
      <c r="W153" s="3">
        <f t="shared" si="7"/>
        <v>0</v>
      </c>
      <c r="X153" s="11" t="e">
        <f>IF(#REF!&gt;0,IF(V153&lt;&gt;0,IF(OR(codex554[[#This Row],[1]]&gt;Y152,Y152="1"),(X152+1+codex554[[#This Row],[T]]),X152+codex554[[#This Row],[T]]),X152+codex554[[#This Row],[T]]),0)</f>
        <v>#REF!</v>
      </c>
      <c r="Y153" s="3" t="e">
        <f>IF(#REF!&gt;0,#REF!,0)</f>
        <v>#REF!</v>
      </c>
    </row>
    <row r="154" spans="21:25" x14ac:dyDescent="0.25">
      <c r="U154" s="3" t="e">
        <f>#REF!</f>
        <v>#REF!</v>
      </c>
      <c r="V154" s="3" t="e">
        <f>IF(#REF!&gt;0,IFERROR(VLOOKUP(#REF!,AthleteTable[],1,FALSE),0),0)</f>
        <v>#REF!</v>
      </c>
      <c r="W154" s="3">
        <f t="shared" si="7"/>
        <v>0</v>
      </c>
      <c r="X154" s="11" t="e">
        <f>IF(#REF!&gt;0,IF(V154&lt;&gt;0,IF(OR(codex554[[#This Row],[1]]&gt;Y153,Y153="1"),(X153+1+codex554[[#This Row],[T]]),X153+codex554[[#This Row],[T]]),X153+codex554[[#This Row],[T]]),0)</f>
        <v>#REF!</v>
      </c>
      <c r="Y154" s="3" t="e">
        <f>IF(#REF!&gt;0,#REF!,0)</f>
        <v>#REF!</v>
      </c>
    </row>
    <row r="155" spans="21:25" x14ac:dyDescent="0.25">
      <c r="U155" s="3" t="e">
        <f>#REF!</f>
        <v>#REF!</v>
      </c>
      <c r="V155" s="3" t="e">
        <f>IF(#REF!&gt;0,IFERROR(VLOOKUP(#REF!,AthleteTable[],1,FALSE),0),0)</f>
        <v>#REF!</v>
      </c>
      <c r="W155" s="3">
        <f t="shared" si="7"/>
        <v>0</v>
      </c>
      <c r="X155" s="11" t="e">
        <f>IF(#REF!&gt;0,IF(V155&lt;&gt;0,IF(OR(codex554[[#This Row],[1]]&gt;Y154,Y154="1"),(X154+1+codex554[[#This Row],[T]]),X154+codex554[[#This Row],[T]]),X154+codex554[[#This Row],[T]]),0)</f>
        <v>#REF!</v>
      </c>
      <c r="Y155" s="3" t="e">
        <f>IF(#REF!&gt;0,#REF!,0)</f>
        <v>#REF!</v>
      </c>
    </row>
    <row r="156" spans="21:25" x14ac:dyDescent="0.25">
      <c r="U156" s="3" t="e">
        <f>#REF!</f>
        <v>#REF!</v>
      </c>
      <c r="V156" s="3" t="e">
        <f>IF(#REF!&gt;0,IFERROR(VLOOKUP(#REF!,AthleteTable[],1,FALSE),0),0)</f>
        <v>#REF!</v>
      </c>
      <c r="W156" s="3">
        <f t="shared" si="7"/>
        <v>0</v>
      </c>
      <c r="X156" s="11" t="e">
        <f>IF(#REF!&gt;0,IF(V156&lt;&gt;0,IF(OR(codex554[[#This Row],[1]]&gt;Y155,Y155="1"),(X155+1+codex554[[#This Row],[T]]),X155+codex554[[#This Row],[T]]),X155+codex554[[#This Row],[T]]),0)</f>
        <v>#REF!</v>
      </c>
      <c r="Y156" s="3" t="e">
        <f>IF(#REF!&gt;0,#REF!,0)</f>
        <v>#REF!</v>
      </c>
    </row>
    <row r="157" spans="21:25" x14ac:dyDescent="0.25">
      <c r="U157" s="3" t="e">
        <f>#REF!</f>
        <v>#REF!</v>
      </c>
      <c r="V157" s="3" t="e">
        <f>IF(#REF!&gt;0,IFERROR(VLOOKUP(#REF!,AthleteTable[],1,FALSE),0),0)</f>
        <v>#REF!</v>
      </c>
      <c r="W157" s="3">
        <f t="shared" si="7"/>
        <v>0</v>
      </c>
      <c r="X157" s="11" t="e">
        <f>IF(#REF!&gt;0,IF(V157&lt;&gt;0,IF(OR(codex554[[#This Row],[1]]&gt;Y156,Y156="1"),(X156+1+codex554[[#This Row],[T]]),X156+codex554[[#This Row],[T]]),X156+codex554[[#This Row],[T]]),0)</f>
        <v>#REF!</v>
      </c>
      <c r="Y157" s="3" t="e">
        <f>IF(#REF!&gt;0,#REF!,0)</f>
        <v>#REF!</v>
      </c>
    </row>
    <row r="158" spans="21:25" x14ac:dyDescent="0.25">
      <c r="U158" s="3" t="e">
        <f>#REF!</f>
        <v>#REF!</v>
      </c>
      <c r="V158" s="3" t="e">
        <f>IF(#REF!&gt;0,IFERROR(VLOOKUP(#REF!,AthleteTable[],1,FALSE),0),0)</f>
        <v>#REF!</v>
      </c>
      <c r="W158" s="3">
        <f t="shared" si="7"/>
        <v>0</v>
      </c>
      <c r="X158" s="11" t="e">
        <f>IF(#REF!&gt;0,IF(V158&lt;&gt;0,IF(OR(codex554[[#This Row],[1]]&gt;Y157,Y157="1"),(X157+1+codex554[[#This Row],[T]]),X157+codex554[[#This Row],[T]]),X157+codex554[[#This Row],[T]]),0)</f>
        <v>#REF!</v>
      </c>
      <c r="Y158" s="3" t="e">
        <f>IF(#REF!&gt;0,#REF!,0)</f>
        <v>#REF!</v>
      </c>
    </row>
    <row r="159" spans="21:25" x14ac:dyDescent="0.25">
      <c r="U159" s="3" t="e">
        <f>#REF!</f>
        <v>#REF!</v>
      </c>
      <c r="V159" s="3" t="e">
        <f>IF(#REF!&gt;0,IFERROR(VLOOKUP(#REF!,AthleteTable[],1,FALSE),0),0)</f>
        <v>#REF!</v>
      </c>
      <c r="W159" s="3">
        <f t="shared" si="7"/>
        <v>0</v>
      </c>
      <c r="X159" s="11" t="e">
        <f>IF(#REF!&gt;0,IF(V159&lt;&gt;0,IF(OR(codex554[[#This Row],[1]]&gt;Y158,Y158="1"),(X158+1+codex554[[#This Row],[T]]),X158+codex554[[#This Row],[T]]),X158+codex554[[#This Row],[T]]),0)</f>
        <v>#REF!</v>
      </c>
      <c r="Y159" s="3" t="e">
        <f>IF(#REF!&gt;0,#REF!,0)</f>
        <v>#REF!</v>
      </c>
    </row>
    <row r="160" spans="21:25" x14ac:dyDescent="0.25">
      <c r="U160" s="3" t="e">
        <f>#REF!</f>
        <v>#REF!</v>
      </c>
      <c r="V160" s="3" t="e">
        <f>IF(#REF!&gt;0,IFERROR(VLOOKUP(#REF!,AthleteTable[],1,FALSE),0),0)</f>
        <v>#REF!</v>
      </c>
      <c r="W160" s="3">
        <f t="shared" si="7"/>
        <v>0</v>
      </c>
      <c r="X160" s="11" t="e">
        <f>IF(#REF!&gt;0,IF(V160&lt;&gt;0,IF(OR(codex554[[#This Row],[1]]&gt;Y159,Y159="1"),(X159+1+codex554[[#This Row],[T]]),X159+codex554[[#This Row],[T]]),X159+codex554[[#This Row],[T]]),0)</f>
        <v>#REF!</v>
      </c>
      <c r="Y160" s="3" t="e">
        <f>IF(#REF!&gt;0,#REF!,0)</f>
        <v>#REF!</v>
      </c>
    </row>
    <row r="161" spans="21:25" x14ac:dyDescent="0.25">
      <c r="U161" s="3" t="e">
        <f>#REF!</f>
        <v>#REF!</v>
      </c>
      <c r="V161" s="3" t="e">
        <f>IF(#REF!&gt;0,IFERROR(VLOOKUP(#REF!,AthleteTable[],1,FALSE),0),0)</f>
        <v>#REF!</v>
      </c>
      <c r="W161" s="3">
        <f t="shared" si="7"/>
        <v>0</v>
      </c>
      <c r="X161" s="11" t="e">
        <f>IF(#REF!&gt;0,IF(V161&lt;&gt;0,IF(OR(codex554[[#This Row],[1]]&gt;Y160,Y160="1"),(X160+1+codex554[[#This Row],[T]]),X160+codex554[[#This Row],[T]]),X160+codex554[[#This Row],[T]]),0)</f>
        <v>#REF!</v>
      </c>
      <c r="Y161" s="3" t="e">
        <f>IF(#REF!&gt;0,#REF!,0)</f>
        <v>#REF!</v>
      </c>
    </row>
    <row r="162" spans="21:25" x14ac:dyDescent="0.25">
      <c r="U162" s="3" t="e">
        <f>#REF!</f>
        <v>#REF!</v>
      </c>
      <c r="V162" s="3" t="e">
        <f>IF(#REF!&gt;0,IFERROR(VLOOKUP(#REF!,AthleteTable[],1,FALSE),0),0)</f>
        <v>#REF!</v>
      </c>
      <c r="W162" s="3">
        <f t="shared" si="7"/>
        <v>0</v>
      </c>
      <c r="X162" s="11" t="e">
        <f>IF(#REF!&gt;0,IF(V162&lt;&gt;0,IF(OR(codex554[[#This Row],[1]]&gt;Y161,Y161="1"),(X161+1+codex554[[#This Row],[T]]),X161+codex554[[#This Row],[T]]),X161+codex554[[#This Row],[T]]),0)</f>
        <v>#REF!</v>
      </c>
      <c r="Y162" s="3" t="e">
        <f>IF(#REF!&gt;0,#REF!,0)</f>
        <v>#REF!</v>
      </c>
    </row>
    <row r="163" spans="21:25" x14ac:dyDescent="0.25">
      <c r="U163" s="3" t="e">
        <f>#REF!</f>
        <v>#REF!</v>
      </c>
      <c r="V163" s="3" t="e">
        <f>IF(#REF!&gt;0,IFERROR(VLOOKUP(#REF!,AthleteTable[],1,FALSE),0),0)</f>
        <v>#REF!</v>
      </c>
      <c r="W163" s="3">
        <f t="shared" si="7"/>
        <v>0</v>
      </c>
      <c r="X163" s="11" t="e">
        <f>IF(#REF!&gt;0,IF(V163&lt;&gt;0,IF(OR(codex554[[#This Row],[1]]&gt;Y162,Y162="1"),(X162+1+codex554[[#This Row],[T]]),X162+codex554[[#This Row],[T]]),X162+codex554[[#This Row],[T]]),0)</f>
        <v>#REF!</v>
      </c>
      <c r="Y163" s="3" t="e">
        <f>IF(#REF!&gt;0,#REF!,0)</f>
        <v>#REF!</v>
      </c>
    </row>
    <row r="164" spans="21:25" x14ac:dyDescent="0.25">
      <c r="U164" s="3" t="e">
        <f>#REF!</f>
        <v>#REF!</v>
      </c>
      <c r="V164" s="3" t="e">
        <f>IF(#REF!&gt;0,IFERROR(VLOOKUP(#REF!,AthleteTable[],1,FALSE),0),0)</f>
        <v>#REF!</v>
      </c>
      <c r="W164" s="3">
        <f t="shared" si="7"/>
        <v>0</v>
      </c>
      <c r="X164" s="11" t="e">
        <f>IF(#REF!&gt;0,IF(V164&lt;&gt;0,IF(OR(codex554[[#This Row],[1]]&gt;Y163,Y163="1"),(X163+1+codex554[[#This Row],[T]]),X163+codex554[[#This Row],[T]]),X163+codex554[[#This Row],[T]]),0)</f>
        <v>#REF!</v>
      </c>
      <c r="Y164" s="3" t="e">
        <f>IF(#REF!&gt;0,#REF!,0)</f>
        <v>#REF!</v>
      </c>
    </row>
    <row r="165" spans="21:25" x14ac:dyDescent="0.25">
      <c r="U165" s="3" t="e">
        <f>#REF!</f>
        <v>#REF!</v>
      </c>
      <c r="V165" s="3" t="e">
        <f>IF(#REF!&gt;0,IFERROR(VLOOKUP(#REF!,AthleteTable[],1,FALSE),0),0)</f>
        <v>#REF!</v>
      </c>
      <c r="W165" s="3">
        <f t="shared" si="7"/>
        <v>0</v>
      </c>
      <c r="X165" s="11" t="e">
        <f>IF(#REF!&gt;0,IF(V165&lt;&gt;0,IF(OR(codex554[[#This Row],[1]]&gt;Y164,Y164="1"),(X164+1+codex554[[#This Row],[T]]),X164+codex554[[#This Row],[T]]),X164+codex554[[#This Row],[T]]),0)</f>
        <v>#REF!</v>
      </c>
      <c r="Y165" s="3" t="e">
        <f>IF(#REF!&gt;0,#REF!,0)</f>
        <v>#REF!</v>
      </c>
    </row>
    <row r="166" spans="21:25" x14ac:dyDescent="0.25">
      <c r="U166" s="3" t="e">
        <f>#REF!</f>
        <v>#REF!</v>
      </c>
      <c r="V166" s="3" t="e">
        <f>IF(#REF!&gt;0,IFERROR(VLOOKUP(#REF!,AthleteTable[],1,FALSE),0),0)</f>
        <v>#REF!</v>
      </c>
      <c r="W166" s="3">
        <f t="shared" si="7"/>
        <v>0</v>
      </c>
      <c r="X166" s="11" t="e">
        <f>IF(#REF!&gt;0,IF(V166&lt;&gt;0,IF(OR(codex554[[#This Row],[1]]&gt;Y165,Y165="1"),(X165+1+codex554[[#This Row],[T]]),X165+codex554[[#This Row],[T]]),X165+codex554[[#This Row],[T]]),0)</f>
        <v>#REF!</v>
      </c>
      <c r="Y166" s="3" t="e">
        <f>IF(#REF!&gt;0,#REF!,0)</f>
        <v>#REF!</v>
      </c>
    </row>
    <row r="167" spans="21:25" x14ac:dyDescent="0.25">
      <c r="U167" s="3" t="e">
        <f>#REF!</f>
        <v>#REF!</v>
      </c>
      <c r="V167" s="3" t="e">
        <f>IF(#REF!&gt;0,IFERROR(VLOOKUP(#REF!,AthleteTable[],1,FALSE),0),0)</f>
        <v>#REF!</v>
      </c>
      <c r="W167" s="3">
        <f t="shared" si="7"/>
        <v>0</v>
      </c>
      <c r="X167" s="11" t="e">
        <f>IF(#REF!&gt;0,IF(V167&lt;&gt;0,IF(OR(codex554[[#This Row],[1]]&gt;Y166,Y166="1"),(X166+1+codex554[[#This Row],[T]]),X166+codex554[[#This Row],[T]]),X166+codex554[[#This Row],[T]]),0)</f>
        <v>#REF!</v>
      </c>
      <c r="Y167" s="3" t="e">
        <f>IF(#REF!&gt;0,#REF!,0)</f>
        <v>#REF!</v>
      </c>
    </row>
    <row r="168" spans="21:25" x14ac:dyDescent="0.25">
      <c r="U168" s="3" t="e">
        <f>#REF!</f>
        <v>#REF!</v>
      </c>
      <c r="V168" s="3" t="e">
        <f>IF(#REF!&gt;0,IFERROR(VLOOKUP(#REF!,AthleteTable[],1,FALSE),0),0)</f>
        <v>#REF!</v>
      </c>
      <c r="W168" s="3">
        <f t="shared" si="7"/>
        <v>0</v>
      </c>
      <c r="X168" s="11" t="e">
        <f>IF(#REF!&gt;0,IF(V168&lt;&gt;0,IF(OR(codex554[[#This Row],[1]]&gt;Y167,Y167="1"),(X167+1+codex554[[#This Row],[T]]),X167+codex554[[#This Row],[T]]),X167+codex554[[#This Row],[T]]),0)</f>
        <v>#REF!</v>
      </c>
      <c r="Y168" s="3" t="e">
        <f>IF(#REF!&gt;0,#REF!,0)</f>
        <v>#REF!</v>
      </c>
    </row>
    <row r="169" spans="21:25" x14ac:dyDescent="0.25">
      <c r="U169" s="3" t="e">
        <f>#REF!</f>
        <v>#REF!</v>
      </c>
      <c r="V169" s="3" t="e">
        <f>IF(#REF!&gt;0,IFERROR(VLOOKUP(#REF!,AthleteTable[],1,FALSE),0),0)</f>
        <v>#REF!</v>
      </c>
      <c r="W169" s="3">
        <f t="shared" si="7"/>
        <v>0</v>
      </c>
      <c r="X169" s="11" t="e">
        <f>IF(#REF!&gt;0,IF(V169&lt;&gt;0,IF(OR(codex554[[#This Row],[1]]&gt;Y168,Y168="1"),(X168+1+codex554[[#This Row],[T]]),X168+codex554[[#This Row],[T]]),X168+codex554[[#This Row],[T]]),0)</f>
        <v>#REF!</v>
      </c>
      <c r="Y169" s="3" t="e">
        <f>IF(#REF!&gt;0,#REF!,0)</f>
        <v>#REF!</v>
      </c>
    </row>
    <row r="170" spans="21:25" x14ac:dyDescent="0.25">
      <c r="U170" s="3" t="e">
        <f>#REF!</f>
        <v>#REF!</v>
      </c>
      <c r="V170" s="3" t="e">
        <f>IF(#REF!&gt;0,IFERROR(VLOOKUP(#REF!,AthleteTable[],1,FALSE),0),0)</f>
        <v>#REF!</v>
      </c>
      <c r="W170" s="3">
        <f t="shared" si="7"/>
        <v>0</v>
      </c>
      <c r="X170" s="11" t="e">
        <f>IF(#REF!&gt;0,IF(V170&lt;&gt;0,IF(OR(codex554[[#This Row],[1]]&gt;Y169,Y169="1"),(X169+1+codex554[[#This Row],[T]]),X169+codex554[[#This Row],[T]]),X169+codex554[[#This Row],[T]]),0)</f>
        <v>#REF!</v>
      </c>
      <c r="Y170" s="3" t="e">
        <f>IF(#REF!&gt;0,#REF!,0)</f>
        <v>#REF!</v>
      </c>
    </row>
    <row r="171" spans="21:25" x14ac:dyDescent="0.25">
      <c r="U171" s="3" t="e">
        <f>#REF!</f>
        <v>#REF!</v>
      </c>
      <c r="V171" s="3" t="e">
        <f>IF(#REF!&gt;0,IFERROR(VLOOKUP(#REF!,AthleteTable[],1,FALSE),0),0)</f>
        <v>#REF!</v>
      </c>
      <c r="W171" s="3">
        <f t="shared" si="7"/>
        <v>0</v>
      </c>
      <c r="X171" s="11" t="e">
        <f>IF(#REF!&gt;0,IF(V171&lt;&gt;0,IF(OR(codex554[[#This Row],[1]]&gt;Y170,Y170="1"),(X170+1+codex554[[#This Row],[T]]),X170+codex554[[#This Row],[T]]),X170+codex554[[#This Row],[T]]),0)</f>
        <v>#REF!</v>
      </c>
      <c r="Y171" s="3" t="e">
        <f>IF(#REF!&gt;0,#REF!,0)</f>
        <v>#REF!</v>
      </c>
    </row>
    <row r="172" spans="21:25" x14ac:dyDescent="0.25">
      <c r="U172" s="3" t="e">
        <f>#REF!</f>
        <v>#REF!</v>
      </c>
      <c r="V172" s="3" t="e">
        <f>IF(#REF!&gt;0,IFERROR(VLOOKUP(#REF!,AthleteTable[],1,FALSE),0),0)</f>
        <v>#REF!</v>
      </c>
      <c r="W172" s="3">
        <f t="shared" si="7"/>
        <v>0</v>
      </c>
      <c r="X172" s="11" t="e">
        <f>IF(#REF!&gt;0,IF(V172&lt;&gt;0,IF(OR(codex554[[#This Row],[1]]&gt;Y171,Y171="1"),(X171+1+codex554[[#This Row],[T]]),X171+codex554[[#This Row],[T]]),X171+codex554[[#This Row],[T]]),0)</f>
        <v>#REF!</v>
      </c>
      <c r="Y172" s="3" t="e">
        <f>IF(#REF!&gt;0,#REF!,0)</f>
        <v>#REF!</v>
      </c>
    </row>
    <row r="173" spans="21:25" x14ac:dyDescent="0.25">
      <c r="U173" s="3" t="e">
        <f>#REF!</f>
        <v>#REF!</v>
      </c>
      <c r="V173" s="3" t="e">
        <f>IF(#REF!&gt;0,IFERROR(VLOOKUP(#REF!,AthleteTable[],1,FALSE),0),0)</f>
        <v>#REF!</v>
      </c>
      <c r="W173" s="3">
        <f t="shared" si="7"/>
        <v>0</v>
      </c>
      <c r="X173" s="11" t="e">
        <f>IF(#REF!&gt;0,IF(V173&lt;&gt;0,IF(OR(codex554[[#This Row],[1]]&gt;Y172,Y172="1"),(X172+1+codex554[[#This Row],[T]]),X172+codex554[[#This Row],[T]]),X172+codex554[[#This Row],[T]]),0)</f>
        <v>#REF!</v>
      </c>
      <c r="Y173" s="3" t="e">
        <f>IF(#REF!&gt;0,#REF!,0)</f>
        <v>#REF!</v>
      </c>
    </row>
    <row r="174" spans="21:25" x14ac:dyDescent="0.25">
      <c r="U174" s="3" t="e">
        <f>#REF!</f>
        <v>#REF!</v>
      </c>
      <c r="V174" s="3" t="e">
        <f>IF(#REF!&gt;0,IFERROR(VLOOKUP(#REF!,AthleteTable[],1,FALSE),0),0)</f>
        <v>#REF!</v>
      </c>
      <c r="W174" s="3">
        <f t="shared" si="7"/>
        <v>0</v>
      </c>
      <c r="X174" s="11" t="e">
        <f>IF(#REF!&gt;0,IF(V174&lt;&gt;0,IF(OR(codex554[[#This Row],[1]]&gt;Y173,Y173="1"),(X173+1+codex554[[#This Row],[T]]),X173+codex554[[#This Row],[T]]),X173+codex554[[#This Row],[T]]),0)</f>
        <v>#REF!</v>
      </c>
      <c r="Y174" s="3" t="e">
        <f>IF(#REF!&gt;0,#REF!,0)</f>
        <v>#REF!</v>
      </c>
    </row>
    <row r="175" spans="21:25" x14ac:dyDescent="0.25">
      <c r="U175" s="3" t="e">
        <f>#REF!</f>
        <v>#REF!</v>
      </c>
      <c r="V175" s="3" t="e">
        <f>IF(#REF!&gt;0,IFERROR(VLOOKUP(#REF!,AthleteTable[],1,FALSE),0),0)</f>
        <v>#REF!</v>
      </c>
      <c r="W175" s="3">
        <f t="shared" si="7"/>
        <v>0</v>
      </c>
      <c r="X175" s="11" t="e">
        <f>IF(#REF!&gt;0,IF(V175&lt;&gt;0,IF(OR(codex554[[#This Row],[1]]&gt;Y174,Y174="1"),(X174+1+codex554[[#This Row],[T]]),X174+codex554[[#This Row],[T]]),X174+codex554[[#This Row],[T]]),0)</f>
        <v>#REF!</v>
      </c>
      <c r="Y175" s="3" t="e">
        <f>IF(#REF!&gt;0,#REF!,0)</f>
        <v>#REF!</v>
      </c>
    </row>
    <row r="176" spans="21:25" x14ac:dyDescent="0.25">
      <c r="U176" s="3" t="e">
        <f>#REF!</f>
        <v>#REF!</v>
      </c>
      <c r="V176" s="3" t="e">
        <f>IF(#REF!&gt;0,IFERROR(VLOOKUP(#REF!,AthleteTable[],1,FALSE),0),0)</f>
        <v>#REF!</v>
      </c>
      <c r="W176" s="3">
        <f t="shared" si="7"/>
        <v>0</v>
      </c>
      <c r="X176" s="11" t="e">
        <f>IF(#REF!&gt;0,IF(V176&lt;&gt;0,IF(OR(codex554[[#This Row],[1]]&gt;Y175,Y175="1"),(X175+1+codex554[[#This Row],[T]]),X175+codex554[[#This Row],[T]]),X175+codex554[[#This Row],[T]]),0)</f>
        <v>#REF!</v>
      </c>
      <c r="Y176" s="3" t="e">
        <f>IF(#REF!&gt;0,#REF!,0)</f>
        <v>#REF!</v>
      </c>
    </row>
    <row r="177" spans="21:25" x14ac:dyDescent="0.25">
      <c r="U177" s="3" t="e">
        <f>#REF!</f>
        <v>#REF!</v>
      </c>
      <c r="V177" s="3" t="e">
        <f>IF(#REF!&gt;0,IFERROR(VLOOKUP(#REF!,AthleteTable[],1,FALSE),0),0)</f>
        <v>#REF!</v>
      </c>
      <c r="W177" s="3">
        <f t="shared" si="7"/>
        <v>0</v>
      </c>
      <c r="X177" s="11" t="e">
        <f>IF(#REF!&gt;0,IF(V177&lt;&gt;0,IF(OR(codex554[[#This Row],[1]]&gt;Y176,Y176="1"),(X176+1+codex554[[#This Row],[T]]),X176+codex554[[#This Row],[T]]),X176+codex554[[#This Row],[T]]),0)</f>
        <v>#REF!</v>
      </c>
      <c r="Y177" s="3" t="e">
        <f>IF(#REF!&gt;0,#REF!,0)</f>
        <v>#REF!</v>
      </c>
    </row>
    <row r="178" spans="21:25" x14ac:dyDescent="0.25">
      <c r="U178" s="3" t="e">
        <f>#REF!</f>
        <v>#REF!</v>
      </c>
      <c r="V178" s="3" t="e">
        <f>IF(#REF!&gt;0,IFERROR(VLOOKUP(#REF!,AthleteTable[],1,FALSE),0),0)</f>
        <v>#REF!</v>
      </c>
      <c r="W178" s="3">
        <f t="shared" si="7"/>
        <v>0</v>
      </c>
      <c r="X178" s="11" t="e">
        <f>IF(#REF!&gt;0,IF(V178&lt;&gt;0,IF(OR(codex554[[#This Row],[1]]&gt;Y177,Y177="1"),(X177+1+codex554[[#This Row],[T]]),X177+codex554[[#This Row],[T]]),X177+codex554[[#This Row],[T]]),0)</f>
        <v>#REF!</v>
      </c>
      <c r="Y178" s="3" t="e">
        <f>IF(#REF!&gt;0,#REF!,0)</f>
        <v>#REF!</v>
      </c>
    </row>
    <row r="179" spans="21:25" x14ac:dyDescent="0.25">
      <c r="U179" s="3" t="e">
        <f>#REF!</f>
        <v>#REF!</v>
      </c>
      <c r="V179" s="3" t="e">
        <f>IF(#REF!&gt;0,IFERROR(VLOOKUP(#REF!,AthleteTable[],1,FALSE),0),0)</f>
        <v>#REF!</v>
      </c>
      <c r="W179" s="3">
        <f t="shared" si="7"/>
        <v>0</v>
      </c>
      <c r="X179" s="11" t="e">
        <f>IF(#REF!&gt;0,IF(V179&lt;&gt;0,IF(OR(codex554[[#This Row],[1]]&gt;Y178,Y178="1"),(X178+1+codex554[[#This Row],[T]]),X178+codex554[[#This Row],[T]]),X178+codex554[[#This Row],[T]]),0)</f>
        <v>#REF!</v>
      </c>
      <c r="Y179" s="3" t="e">
        <f>IF(#REF!&gt;0,#REF!,0)</f>
        <v>#REF!</v>
      </c>
    </row>
    <row r="180" spans="21:25" x14ac:dyDescent="0.25">
      <c r="U180" s="3" t="e">
        <f>#REF!</f>
        <v>#REF!</v>
      </c>
      <c r="V180" s="3" t="e">
        <f>IF(#REF!&gt;0,IFERROR(VLOOKUP(#REF!,AthleteTable[],1,FALSE),0),0)</f>
        <v>#REF!</v>
      </c>
      <c r="W180" s="3">
        <f t="shared" si="7"/>
        <v>0</v>
      </c>
      <c r="X180" s="11" t="e">
        <f>IF(#REF!&gt;0,IF(V180&lt;&gt;0,IF(OR(codex554[[#This Row],[1]]&gt;Y179,Y179="1"),(X179+1+codex554[[#This Row],[T]]),X179+codex554[[#This Row],[T]]),X179+codex554[[#This Row],[T]]),0)</f>
        <v>#REF!</v>
      </c>
      <c r="Y180" s="3" t="e">
        <f>IF(#REF!&gt;0,#REF!,0)</f>
        <v>#REF!</v>
      </c>
    </row>
    <row r="181" spans="21:25" x14ac:dyDescent="0.25">
      <c r="U181" s="3" t="e">
        <f>#REF!</f>
        <v>#REF!</v>
      </c>
      <c r="V181" s="3" t="e">
        <f>IF(#REF!&gt;0,IFERROR(VLOOKUP(#REF!,AthleteTable[],1,FALSE),0),0)</f>
        <v>#REF!</v>
      </c>
      <c r="W181" s="3">
        <f t="shared" si="7"/>
        <v>0</v>
      </c>
      <c r="X181" s="11" t="e">
        <f>IF(#REF!&gt;0,IF(V181&lt;&gt;0,IF(OR(codex554[[#This Row],[1]]&gt;Y180,Y180="1"),(X180+1+codex554[[#This Row],[T]]),X180+codex554[[#This Row],[T]]),X180+codex554[[#This Row],[T]]),0)</f>
        <v>#REF!</v>
      </c>
      <c r="Y181" s="3" t="e">
        <f>IF(#REF!&gt;0,#REF!,0)</f>
        <v>#REF!</v>
      </c>
    </row>
    <row r="182" spans="21:25" x14ac:dyDescent="0.25">
      <c r="U182" s="3" t="e">
        <f>#REF!</f>
        <v>#REF!</v>
      </c>
      <c r="V182" s="3" t="e">
        <f>IF(#REF!&gt;0,IFERROR(VLOOKUP(#REF!,AthleteTable[],1,FALSE),0),0)</f>
        <v>#REF!</v>
      </c>
      <c r="W182" s="3">
        <f t="shared" si="7"/>
        <v>0</v>
      </c>
      <c r="X182" s="11" t="e">
        <f>IF(#REF!&gt;0,IF(V182&lt;&gt;0,IF(OR(codex554[[#This Row],[1]]&gt;Y181,Y181="1"),(X181+1+codex554[[#This Row],[T]]),X181+codex554[[#This Row],[T]]),X181+codex554[[#This Row],[T]]),0)</f>
        <v>#REF!</v>
      </c>
      <c r="Y182" s="3" t="e">
        <f>IF(#REF!&gt;0,#REF!,0)</f>
        <v>#REF!</v>
      </c>
    </row>
    <row r="183" spans="21:25" x14ac:dyDescent="0.25">
      <c r="U183" s="3" t="e">
        <f>#REF!</f>
        <v>#REF!</v>
      </c>
      <c r="V183" s="3" t="e">
        <f>IF(#REF!&gt;0,IFERROR(VLOOKUP(#REF!,AthleteTable[],1,FALSE),0),0)</f>
        <v>#REF!</v>
      </c>
      <c r="W183" s="3">
        <f t="shared" si="7"/>
        <v>0</v>
      </c>
      <c r="X183" s="11" t="e">
        <f>IF(#REF!&gt;0,IF(V183&lt;&gt;0,IF(OR(codex554[[#This Row],[1]]&gt;Y182,Y182="1"),(X182+1+codex554[[#This Row],[T]]),X182+codex554[[#This Row],[T]]),X182+codex554[[#This Row],[T]]),0)</f>
        <v>#REF!</v>
      </c>
      <c r="Y183" s="3" t="e">
        <f>IF(#REF!&gt;0,#REF!,0)</f>
        <v>#REF!</v>
      </c>
    </row>
    <row r="184" spans="21:25" x14ac:dyDescent="0.25">
      <c r="U184" s="3" t="e">
        <f>#REF!</f>
        <v>#REF!</v>
      </c>
      <c r="V184" s="3" t="e">
        <f>IF(#REF!&gt;0,IFERROR(VLOOKUP(#REF!,AthleteTable[],1,FALSE),0),0)</f>
        <v>#REF!</v>
      </c>
      <c r="W184" s="3">
        <f t="shared" si="7"/>
        <v>0</v>
      </c>
      <c r="X184" s="11" t="e">
        <f>IF(#REF!&gt;0,IF(V184&lt;&gt;0,IF(OR(codex554[[#This Row],[1]]&gt;Y183,Y183="1"),(X183+1+codex554[[#This Row],[T]]),X183+codex554[[#This Row],[T]]),X183+codex554[[#This Row],[T]]),0)</f>
        <v>#REF!</v>
      </c>
      <c r="Y184" s="3" t="e">
        <f>IF(#REF!&gt;0,#REF!,0)</f>
        <v>#REF!</v>
      </c>
    </row>
    <row r="185" spans="21:25" x14ac:dyDescent="0.25">
      <c r="U185" s="3" t="e">
        <f>#REF!</f>
        <v>#REF!</v>
      </c>
      <c r="V185" s="3" t="e">
        <f>IF(#REF!&gt;0,IFERROR(VLOOKUP(#REF!,AthleteTable[],1,FALSE),0),0)</f>
        <v>#REF!</v>
      </c>
      <c r="W185" s="3">
        <f t="shared" si="7"/>
        <v>0</v>
      </c>
      <c r="X185" s="11" t="e">
        <f>IF(#REF!&gt;0,IF(V185&lt;&gt;0,IF(OR(codex554[[#This Row],[1]]&gt;Y184,Y184="1"),(X184+1+codex554[[#This Row],[T]]),X184+codex554[[#This Row],[T]]),X184+codex554[[#This Row],[T]]),0)</f>
        <v>#REF!</v>
      </c>
      <c r="Y185" s="3" t="e">
        <f>IF(#REF!&gt;0,#REF!,0)</f>
        <v>#REF!</v>
      </c>
    </row>
    <row r="186" spans="21:25" x14ac:dyDescent="0.25">
      <c r="U186" s="3" t="e">
        <f>#REF!</f>
        <v>#REF!</v>
      </c>
      <c r="V186" s="3" t="e">
        <f>IF(#REF!&gt;0,IFERROR(VLOOKUP(#REF!,AthleteTable[],1,FALSE),0),0)</f>
        <v>#REF!</v>
      </c>
      <c r="W186" s="3">
        <f t="shared" si="7"/>
        <v>0</v>
      </c>
      <c r="X186" s="11" t="e">
        <f>IF(#REF!&gt;0,IF(V186&lt;&gt;0,IF(OR(codex554[[#This Row],[1]]&gt;Y185,Y185="1"),(X185+1+codex554[[#This Row],[T]]),X185+codex554[[#This Row],[T]]),X185+codex554[[#This Row],[T]]),0)</f>
        <v>#REF!</v>
      </c>
      <c r="Y186" s="3" t="e">
        <f>IF(#REF!&gt;0,#REF!,0)</f>
        <v>#REF!</v>
      </c>
    </row>
    <row r="187" spans="21:25" x14ac:dyDescent="0.25">
      <c r="U187" s="3" t="e">
        <f>#REF!</f>
        <v>#REF!</v>
      </c>
      <c r="V187" s="3" t="e">
        <f>IF(#REF!&gt;0,IFERROR(VLOOKUP(#REF!,AthleteTable[],1,FALSE),0),0)</f>
        <v>#REF!</v>
      </c>
      <c r="W187" s="3">
        <f t="shared" si="7"/>
        <v>0</v>
      </c>
      <c r="X187" s="11" t="e">
        <f>IF(#REF!&gt;0,IF(V187&lt;&gt;0,IF(OR(codex554[[#This Row],[1]]&gt;Y186,Y186="1"),(X186+1+codex554[[#This Row],[T]]),X186+codex554[[#This Row],[T]]),X186+codex554[[#This Row],[T]]),0)</f>
        <v>#REF!</v>
      </c>
      <c r="Y187" s="3" t="e">
        <f>IF(#REF!&gt;0,#REF!,0)</f>
        <v>#REF!</v>
      </c>
    </row>
    <row r="188" spans="21:25" x14ac:dyDescent="0.25">
      <c r="U188" s="3" t="e">
        <f>#REF!</f>
        <v>#REF!</v>
      </c>
      <c r="V188" s="3" t="e">
        <f>IF(#REF!&gt;0,IFERROR(VLOOKUP(#REF!,AthleteTable[],1,FALSE),0),0)</f>
        <v>#REF!</v>
      </c>
      <c r="W188" s="3">
        <f t="shared" si="7"/>
        <v>0</v>
      </c>
      <c r="X188" s="11" t="e">
        <f>IF(#REF!&gt;0,IF(V188&lt;&gt;0,IF(OR(codex554[[#This Row],[1]]&gt;Y187,Y187="1"),(X187+1+codex554[[#This Row],[T]]),X187+codex554[[#This Row],[T]]),X187+codex554[[#This Row],[T]]),0)</f>
        <v>#REF!</v>
      </c>
      <c r="Y188" s="3" t="e">
        <f>IF(#REF!&gt;0,#REF!,0)</f>
        <v>#REF!</v>
      </c>
    </row>
    <row r="189" spans="21:25" x14ac:dyDescent="0.25">
      <c r="U189" s="3" t="e">
        <f>#REF!</f>
        <v>#REF!</v>
      </c>
      <c r="V189" s="3" t="e">
        <f>IF(#REF!&gt;0,IFERROR(VLOOKUP(#REF!,AthleteTable[],1,FALSE),0),0)</f>
        <v>#REF!</v>
      </c>
      <c r="W189" s="3">
        <f t="shared" si="7"/>
        <v>0</v>
      </c>
      <c r="X189" s="11" t="e">
        <f>IF(#REF!&gt;0,IF(V189&lt;&gt;0,IF(OR(codex554[[#This Row],[1]]&gt;Y188,Y188="1"),(X188+1+codex554[[#This Row],[T]]),X188+codex554[[#This Row],[T]]),X188+codex554[[#This Row],[T]]),0)</f>
        <v>#REF!</v>
      </c>
      <c r="Y189" s="3" t="e">
        <f>IF(#REF!&gt;0,#REF!,0)</f>
        <v>#REF!</v>
      </c>
    </row>
    <row r="190" spans="21:25" x14ac:dyDescent="0.25">
      <c r="U190" s="3" t="e">
        <f>#REF!</f>
        <v>#REF!</v>
      </c>
      <c r="V190" s="3" t="e">
        <f>IF(#REF!&gt;0,IFERROR(VLOOKUP(#REF!,AthleteTable[],1,FALSE),0),0)</f>
        <v>#REF!</v>
      </c>
      <c r="W190" s="3">
        <f t="shared" si="7"/>
        <v>0</v>
      </c>
      <c r="X190" s="11" t="e">
        <f>IF(#REF!&gt;0,IF(V190&lt;&gt;0,IF(OR(codex554[[#This Row],[1]]&gt;Y189,Y189="1"),(X189+1+codex554[[#This Row],[T]]),X189+codex554[[#This Row],[T]]),X189+codex554[[#This Row],[T]]),0)</f>
        <v>#REF!</v>
      </c>
      <c r="Y190" s="3" t="e">
        <f>IF(#REF!&gt;0,#REF!,0)</f>
        <v>#REF!</v>
      </c>
    </row>
    <row r="191" spans="21:25" x14ac:dyDescent="0.25">
      <c r="U191" s="3" t="e">
        <f>#REF!</f>
        <v>#REF!</v>
      </c>
      <c r="V191" s="3" t="e">
        <f>IF(#REF!&gt;0,IFERROR(VLOOKUP(#REF!,AthleteTable[],1,FALSE),0),0)</f>
        <v>#REF!</v>
      </c>
      <c r="W191" s="3">
        <f t="shared" si="7"/>
        <v>0</v>
      </c>
      <c r="X191" s="11" t="e">
        <f>IF(#REF!&gt;0,IF(V191&lt;&gt;0,IF(OR(codex554[[#This Row],[1]]&gt;Y190,Y190="1"),(X190+1+codex554[[#This Row],[T]]),X190+codex554[[#This Row],[T]]),X190+codex554[[#This Row],[T]]),0)</f>
        <v>#REF!</v>
      </c>
      <c r="Y191" s="3" t="e">
        <f>IF(#REF!&gt;0,#REF!,0)</f>
        <v>#REF!</v>
      </c>
    </row>
    <row r="192" spans="21:25" x14ac:dyDescent="0.25">
      <c r="U192" s="3" t="e">
        <f>#REF!</f>
        <v>#REF!</v>
      </c>
      <c r="V192" s="3" t="e">
        <f>IF(#REF!&gt;0,IFERROR(VLOOKUP(#REF!,AthleteTable[],1,FALSE),0),0)</f>
        <v>#REF!</v>
      </c>
      <c r="W192" s="3">
        <f t="shared" si="7"/>
        <v>0</v>
      </c>
      <c r="X192" s="11" t="e">
        <f>IF(#REF!&gt;0,IF(V192&lt;&gt;0,IF(OR(codex554[[#This Row],[1]]&gt;Y191,Y191="1"),(X191+1+codex554[[#This Row],[T]]),X191+codex554[[#This Row],[T]]),X191+codex554[[#This Row],[T]]),0)</f>
        <v>#REF!</v>
      </c>
      <c r="Y192" s="3" t="e">
        <f>IF(#REF!&gt;0,#REF!,0)</f>
        <v>#REF!</v>
      </c>
    </row>
    <row r="193" spans="21:25" x14ac:dyDescent="0.25">
      <c r="U193" s="3" t="e">
        <f>#REF!</f>
        <v>#REF!</v>
      </c>
      <c r="V193" s="3" t="e">
        <f>IF(#REF!&gt;0,IFERROR(VLOOKUP(#REF!,AthleteTable[],1,FALSE),0),0)</f>
        <v>#REF!</v>
      </c>
      <c r="W193" s="3">
        <f t="shared" si="7"/>
        <v>0</v>
      </c>
      <c r="X193" s="11" t="e">
        <f>IF(#REF!&gt;0,IF(V193&lt;&gt;0,IF(OR(codex554[[#This Row],[1]]&gt;Y192,Y192="1"),(X192+1+codex554[[#This Row],[T]]),X192+codex554[[#This Row],[T]]),X192+codex554[[#This Row],[T]]),0)</f>
        <v>#REF!</v>
      </c>
      <c r="Y193" s="3" t="e">
        <f>IF(#REF!&gt;0,#REF!,0)</f>
        <v>#REF!</v>
      </c>
    </row>
    <row r="194" spans="21:25" x14ac:dyDescent="0.25">
      <c r="U194" s="3" t="e">
        <f>#REF!</f>
        <v>#REF!</v>
      </c>
      <c r="V194" s="3" t="e">
        <f>IF(#REF!&gt;0,IFERROR(VLOOKUP(#REF!,AthleteTable[],1,FALSE),0),0)</f>
        <v>#REF!</v>
      </c>
      <c r="W194" s="3">
        <f t="shared" si="7"/>
        <v>0</v>
      </c>
      <c r="X194" s="11" t="e">
        <f>IF(#REF!&gt;0,IF(V194&lt;&gt;0,IF(OR(codex554[[#This Row],[1]]&gt;Y193,Y193="1"),(X193+1+codex554[[#This Row],[T]]),X193+codex554[[#This Row],[T]]),X193+codex554[[#This Row],[T]]),0)</f>
        <v>#REF!</v>
      </c>
      <c r="Y194" s="3" t="e">
        <f>IF(#REF!&gt;0,#REF!,0)</f>
        <v>#REF!</v>
      </c>
    </row>
    <row r="195" spans="21:25" x14ac:dyDescent="0.25">
      <c r="U195" s="3" t="e">
        <f>#REF!</f>
        <v>#REF!</v>
      </c>
      <c r="V195" s="3" t="e">
        <f>IF(#REF!&gt;0,IFERROR(VLOOKUP(#REF!,AthleteTable[],1,FALSE),0),0)</f>
        <v>#REF!</v>
      </c>
      <c r="W195" s="3">
        <f t="shared" si="7"/>
        <v>0</v>
      </c>
      <c r="X195" s="11" t="e">
        <f>IF(#REF!&gt;0,IF(V195&lt;&gt;0,IF(OR(codex554[[#This Row],[1]]&gt;Y194,Y194="1"),(X194+1+codex554[[#This Row],[T]]),X194+codex554[[#This Row],[T]]),X194+codex554[[#This Row],[T]]),0)</f>
        <v>#REF!</v>
      </c>
      <c r="Y195" s="3" t="e">
        <f>IF(#REF!&gt;0,#REF!,0)</f>
        <v>#REF!</v>
      </c>
    </row>
    <row r="196" spans="21:25" x14ac:dyDescent="0.25">
      <c r="U196" s="3" t="e">
        <f>#REF!</f>
        <v>#REF!</v>
      </c>
      <c r="V196" s="3" t="e">
        <f>IF(#REF!&gt;0,IFERROR(VLOOKUP(#REF!,AthleteTable[],1,FALSE),0),0)</f>
        <v>#REF!</v>
      </c>
      <c r="W196" s="3">
        <f t="shared" si="7"/>
        <v>0</v>
      </c>
      <c r="X196" s="11" t="e">
        <f>IF(#REF!&gt;0,IF(V196&lt;&gt;0,IF(OR(codex554[[#This Row],[1]]&gt;Y195,Y195="1"),(X195+1+codex554[[#This Row],[T]]),X195+codex554[[#This Row],[T]]),X195+codex554[[#This Row],[T]]),0)</f>
        <v>#REF!</v>
      </c>
      <c r="Y196" s="3" t="e">
        <f>IF(#REF!&gt;0,#REF!,0)</f>
        <v>#REF!</v>
      </c>
    </row>
    <row r="197" spans="21:25" x14ac:dyDescent="0.25">
      <c r="U197" s="3" t="e">
        <f>#REF!</f>
        <v>#REF!</v>
      </c>
      <c r="V197" s="3" t="e">
        <f>IF(#REF!&gt;0,IFERROR(VLOOKUP(#REF!,AthleteTable[],1,FALSE),0),0)</f>
        <v>#REF!</v>
      </c>
      <c r="W197" s="3">
        <f t="shared" si="7"/>
        <v>0</v>
      </c>
      <c r="X197" s="11" t="e">
        <f>IF(#REF!&gt;0,IF(V197&lt;&gt;0,IF(OR(codex554[[#This Row],[1]]&gt;Y196,Y196="1"),(X196+1+codex554[[#This Row],[T]]),X196+codex554[[#This Row],[T]]),X196+codex554[[#This Row],[T]]),0)</f>
        <v>#REF!</v>
      </c>
      <c r="Y197" s="3" t="e">
        <f>IF(#REF!&gt;0,#REF!,0)</f>
        <v>#REF!</v>
      </c>
    </row>
    <row r="198" spans="21:25" x14ac:dyDescent="0.25">
      <c r="U198" s="3" t="e">
        <f>#REF!</f>
        <v>#REF!</v>
      </c>
      <c r="V198" s="3" t="e">
        <f>IF(#REF!&gt;0,IFERROR(VLOOKUP(#REF!,AthleteTable[],1,FALSE),0),0)</f>
        <v>#REF!</v>
      </c>
      <c r="W198" s="3">
        <f t="shared" ref="W198:W222" si="9">IFERROR(IF(Y198&gt;0,IF(Y197=Y196,IF(V197&gt;0,IF(V196&gt;0,1,0),0),0),0),0)</f>
        <v>0</v>
      </c>
      <c r="X198" s="11" t="e">
        <f>IF(#REF!&gt;0,IF(V198&lt;&gt;0,IF(OR(codex554[[#This Row],[1]]&gt;Y197,Y197="1"),(X197+1+codex554[[#This Row],[T]]),X197+codex554[[#This Row],[T]]),X197+codex554[[#This Row],[T]]),0)</f>
        <v>#REF!</v>
      </c>
      <c r="Y198" s="3" t="e">
        <f>IF(#REF!&gt;0,#REF!,0)</f>
        <v>#REF!</v>
      </c>
    </row>
    <row r="199" spans="21:25" x14ac:dyDescent="0.25">
      <c r="U199" s="3" t="e">
        <f>#REF!</f>
        <v>#REF!</v>
      </c>
      <c r="V199" s="3" t="e">
        <f>IF(#REF!&gt;0,IFERROR(VLOOKUP(#REF!,AthleteTable[],1,FALSE),0),0)</f>
        <v>#REF!</v>
      </c>
      <c r="W199" s="3">
        <f t="shared" si="9"/>
        <v>0</v>
      </c>
      <c r="X199" s="11" t="e">
        <f>IF(#REF!&gt;0,IF(V199&lt;&gt;0,IF(OR(codex554[[#This Row],[1]]&gt;Y198,Y198="1"),(X198+1+codex554[[#This Row],[T]]),X198+codex554[[#This Row],[T]]),X198+codex554[[#This Row],[T]]),0)</f>
        <v>#REF!</v>
      </c>
      <c r="Y199" s="3" t="e">
        <f>IF(#REF!&gt;0,#REF!,0)</f>
        <v>#REF!</v>
      </c>
    </row>
    <row r="200" spans="21:25" x14ac:dyDescent="0.25">
      <c r="U200" s="3" t="e">
        <f>#REF!</f>
        <v>#REF!</v>
      </c>
      <c r="V200" s="3" t="e">
        <f>IF(#REF!&gt;0,IFERROR(VLOOKUP(#REF!,AthleteTable[],1,FALSE),0),0)</f>
        <v>#REF!</v>
      </c>
      <c r="W200" s="3">
        <f t="shared" si="9"/>
        <v>0</v>
      </c>
      <c r="X200" s="11" t="e">
        <f>IF(#REF!&gt;0,IF(V200&lt;&gt;0,IF(OR(codex554[[#This Row],[1]]&gt;Y199,Y199="1"),(X199+1+codex554[[#This Row],[T]]),X199+codex554[[#This Row],[T]]),X199+codex554[[#This Row],[T]]),0)</f>
        <v>#REF!</v>
      </c>
      <c r="Y200" s="3" t="e">
        <f>IF(#REF!&gt;0,#REF!,0)</f>
        <v>#REF!</v>
      </c>
    </row>
    <row r="201" spans="21:25" x14ac:dyDescent="0.25">
      <c r="U201" s="3">
        <f t="shared" ref="U201:U222" si="10">C99</f>
        <v>0</v>
      </c>
      <c r="V201" s="3">
        <f>IF(A99&gt;0,IFERROR(VLOOKUP(C99,AthleteTable[],1,FALSE),0),0)</f>
        <v>0</v>
      </c>
      <c r="W201" s="3">
        <f t="shared" si="9"/>
        <v>0</v>
      </c>
      <c r="X201" s="11">
        <f>IF(A99&gt;0,IF(V201&lt;&gt;0,IF(OR(codex554[[#This Row],[1]]&gt;Y200,Y200="1"),(X200+1+codex554[[#This Row],[T]]),X200+codex554[[#This Row],[T]]),X200+codex554[[#This Row],[T]]),0)</f>
        <v>0</v>
      </c>
      <c r="Y201" s="3" t="e">
        <f>IF(#REF!&gt;0,#REF!,0)</f>
        <v>#REF!</v>
      </c>
    </row>
    <row r="202" spans="21:25" x14ac:dyDescent="0.25">
      <c r="U202" s="3">
        <f t="shared" si="10"/>
        <v>0</v>
      </c>
      <c r="V202" s="3">
        <f>IF(A100&gt;0,IFERROR(VLOOKUP(C100,AthleteTable[],1,FALSE),0),0)</f>
        <v>0</v>
      </c>
      <c r="W202" s="3">
        <f t="shared" si="9"/>
        <v>0</v>
      </c>
      <c r="X202" s="11">
        <f>IF(A100&gt;0,IF(V202&lt;&gt;0,IF(OR(codex554[[#This Row],[1]]&gt;Y201,Y201="1"),(X201+1+codex554[[#This Row],[T]]),X201+codex554[[#This Row],[T]]),X201+codex554[[#This Row],[T]]),0)</f>
        <v>0</v>
      </c>
      <c r="Y202" s="3" t="e">
        <f>IF(#REF!&gt;0,#REF!,0)</f>
        <v>#REF!</v>
      </c>
    </row>
    <row r="203" spans="21:25" x14ac:dyDescent="0.25">
      <c r="U203" s="3">
        <f t="shared" si="10"/>
        <v>0</v>
      </c>
      <c r="V203" s="3">
        <f>IF(A101&gt;0,IFERROR(VLOOKUP(C101,AthleteTable[],1,FALSE),0),0)</f>
        <v>0</v>
      </c>
      <c r="W203" s="3">
        <f t="shared" si="9"/>
        <v>0</v>
      </c>
      <c r="X203" s="11">
        <f>IF(A101&gt;0,IF(V203&lt;&gt;0,IF(OR(codex554[[#This Row],[1]]&gt;Y202,Y202="1"),(X202+1+codex554[[#This Row],[T]]),X202+codex554[[#This Row],[T]]),X202+codex554[[#This Row],[T]]),0)</f>
        <v>0</v>
      </c>
      <c r="Y203" s="3" t="e">
        <f>IF(#REF!&gt;0,#REF!,0)</f>
        <v>#REF!</v>
      </c>
    </row>
    <row r="204" spans="21:25" x14ac:dyDescent="0.25">
      <c r="U204" s="3">
        <f t="shared" si="10"/>
        <v>0</v>
      </c>
      <c r="V204" s="3">
        <f>IF(A102&gt;0,IFERROR(VLOOKUP(C102,AthleteTable[],1,FALSE),0),0)</f>
        <v>0</v>
      </c>
      <c r="W204" s="3">
        <f t="shared" si="9"/>
        <v>0</v>
      </c>
      <c r="X204" s="11">
        <f>IF(A102&gt;0,IF(V204&lt;&gt;0,IF(OR(codex554[[#This Row],[1]]&gt;Y203,Y203="1"),(X203+1+codex554[[#This Row],[T]]),X203+codex554[[#This Row],[T]]),X203+codex554[[#This Row],[T]]),0)</f>
        <v>0</v>
      </c>
      <c r="Y204" s="3" t="e">
        <f>IF(#REF!&gt;0,#REF!,0)</f>
        <v>#REF!</v>
      </c>
    </row>
    <row r="205" spans="21:25" x14ac:dyDescent="0.25">
      <c r="U205" s="3">
        <f t="shared" si="10"/>
        <v>0</v>
      </c>
      <c r="V205" s="3">
        <f>IF(A103&gt;0,IFERROR(VLOOKUP(C103,AthleteTable[],1,FALSE),0),0)</f>
        <v>0</v>
      </c>
      <c r="W205" s="3">
        <f t="shared" si="9"/>
        <v>0</v>
      </c>
      <c r="X205" s="11">
        <f>IF(A103&gt;0,IF(V205&lt;&gt;0,IF(OR(codex554[[#This Row],[1]]&gt;Y204,Y204="1"),(X204+1+codex554[[#This Row],[T]]),X204+codex554[[#This Row],[T]]),X204+codex554[[#This Row],[T]]),0)</f>
        <v>0</v>
      </c>
      <c r="Y205" s="3" t="e">
        <f>IF(#REF!&gt;0,#REF!,0)</f>
        <v>#REF!</v>
      </c>
    </row>
    <row r="206" spans="21:25" x14ac:dyDescent="0.25">
      <c r="U206" s="3">
        <f t="shared" si="10"/>
        <v>0</v>
      </c>
      <c r="V206" s="3">
        <f>IF(A104&gt;0,IFERROR(VLOOKUP(C104,AthleteTable[],1,FALSE),0),0)</f>
        <v>0</v>
      </c>
      <c r="W206" s="3">
        <f t="shared" si="9"/>
        <v>0</v>
      </c>
      <c r="X206" s="11">
        <f>IF(A104&gt;0,IF(V206&lt;&gt;0,IF(OR(codex554[[#This Row],[1]]&gt;Y205,Y205="1"),(X205+1+codex554[[#This Row],[T]]),X205+codex554[[#This Row],[T]]),X205+codex554[[#This Row],[T]]),0)</f>
        <v>0</v>
      </c>
      <c r="Y206" s="3" t="e">
        <f>IF(#REF!&gt;0,#REF!,0)</f>
        <v>#REF!</v>
      </c>
    </row>
    <row r="207" spans="21:25" x14ac:dyDescent="0.25">
      <c r="U207" s="3">
        <f t="shared" si="10"/>
        <v>0</v>
      </c>
      <c r="V207" s="3">
        <f>IF(A105&gt;0,IFERROR(VLOOKUP(C105,AthleteTable[],1,FALSE),0),0)</f>
        <v>0</v>
      </c>
      <c r="W207" s="3">
        <f t="shared" si="9"/>
        <v>0</v>
      </c>
      <c r="X207" s="11">
        <f>IF(A105&gt;0,IF(V207&lt;&gt;0,IF(OR(codex554[[#This Row],[1]]&gt;Y206,Y206="1"),(X206+1+codex554[[#This Row],[T]]),X206+codex554[[#This Row],[T]]),X206+codex554[[#This Row],[T]]),0)</f>
        <v>0</v>
      </c>
      <c r="Y207" s="3" t="e">
        <f>IF(#REF!&gt;0,#REF!,0)</f>
        <v>#REF!</v>
      </c>
    </row>
    <row r="208" spans="21:25" x14ac:dyDescent="0.25">
      <c r="U208" s="3">
        <f t="shared" si="10"/>
        <v>0</v>
      </c>
      <c r="V208" s="3">
        <f>IF(A106&gt;0,IFERROR(VLOOKUP(C106,AthleteTable[],1,FALSE),0),0)</f>
        <v>0</v>
      </c>
      <c r="W208" s="3">
        <f t="shared" si="9"/>
        <v>0</v>
      </c>
      <c r="X208" s="11">
        <f>IF(A106&gt;0,IF(V208&lt;&gt;0,IF(OR(codex554[[#This Row],[1]]&gt;Y207,Y207="1"),(X207+1+codex554[[#This Row],[T]]),X207+codex554[[#This Row],[T]]),X207+codex554[[#This Row],[T]]),0)</f>
        <v>0</v>
      </c>
      <c r="Y208" s="3" t="e">
        <f>IF(#REF!&gt;0,#REF!,0)</f>
        <v>#REF!</v>
      </c>
    </row>
    <row r="209" spans="21:25" x14ac:dyDescent="0.25">
      <c r="U209" s="3">
        <f t="shared" si="10"/>
        <v>0</v>
      </c>
      <c r="V209" s="3">
        <f>IF(A107&gt;0,IFERROR(VLOOKUP(C107,AthleteTable[],1,FALSE),0),0)</f>
        <v>0</v>
      </c>
      <c r="W209" s="3">
        <f t="shared" si="9"/>
        <v>0</v>
      </c>
      <c r="X209" s="11">
        <f>IF(A107&gt;0,IF(V209&lt;&gt;0,IF(OR(codex554[[#This Row],[1]]&gt;Y208,Y208="1"),(X208+1+codex554[[#This Row],[T]]),X208+codex554[[#This Row],[T]]),X208+codex554[[#This Row],[T]]),0)</f>
        <v>0</v>
      </c>
      <c r="Y209" s="3" t="e">
        <f>IF(#REF!&gt;0,#REF!,0)</f>
        <v>#REF!</v>
      </c>
    </row>
    <row r="210" spans="21:25" x14ac:dyDescent="0.25">
      <c r="U210" s="3">
        <f t="shared" si="10"/>
        <v>0</v>
      </c>
      <c r="V210" s="3">
        <f>IF(A108&gt;0,IFERROR(VLOOKUP(C108,AthleteTable[],1,FALSE),0),0)</f>
        <v>0</v>
      </c>
      <c r="W210" s="3">
        <f t="shared" si="9"/>
        <v>0</v>
      </c>
      <c r="X210" s="11">
        <f>IF(A108&gt;0,IF(V210&lt;&gt;0,IF(OR(codex554[[#This Row],[1]]&gt;Y209,Y209="1"),(X209+1+codex554[[#This Row],[T]]),X209+codex554[[#This Row],[T]]),X209+codex554[[#This Row],[T]]),0)</f>
        <v>0</v>
      </c>
      <c r="Y210" s="3" t="e">
        <f>IF(#REF!&gt;0,#REF!,0)</f>
        <v>#REF!</v>
      </c>
    </row>
    <row r="211" spans="21:25" x14ac:dyDescent="0.25">
      <c r="U211" s="3">
        <f t="shared" si="10"/>
        <v>0</v>
      </c>
      <c r="V211" s="3">
        <f>IF(A109&gt;0,IFERROR(VLOOKUP(C109,AthleteTable[],1,FALSE),0),0)</f>
        <v>0</v>
      </c>
      <c r="W211" s="3">
        <f t="shared" si="9"/>
        <v>0</v>
      </c>
      <c r="X211" s="11">
        <f>IF(A109&gt;0,IF(V211&lt;&gt;0,IF(OR(codex554[[#This Row],[1]]&gt;Y210,Y210="1"),(X210+1+codex554[[#This Row],[T]]),X210+codex554[[#This Row],[T]]),X210+codex554[[#This Row],[T]]),0)</f>
        <v>0</v>
      </c>
      <c r="Y211" s="3" t="e">
        <f>IF(#REF!&gt;0,#REF!,0)</f>
        <v>#REF!</v>
      </c>
    </row>
    <row r="212" spans="21:25" x14ac:dyDescent="0.25">
      <c r="U212" s="3">
        <f t="shared" si="10"/>
        <v>0</v>
      </c>
      <c r="V212" s="3">
        <f>IF(A110&gt;0,IFERROR(VLOOKUP(C110,AthleteTable[],1,FALSE),0),0)</f>
        <v>0</v>
      </c>
      <c r="W212" s="3">
        <f t="shared" si="9"/>
        <v>0</v>
      </c>
      <c r="X212" s="11">
        <f>IF(A110&gt;0,IF(V212&lt;&gt;0,IF(OR(codex554[[#This Row],[1]]&gt;Y211,Y211="1"),(X211+1+codex554[[#This Row],[T]]),X211+codex554[[#This Row],[T]]),X211+codex554[[#This Row],[T]]),0)</f>
        <v>0</v>
      </c>
      <c r="Y212" s="3" t="e">
        <f>IF(#REF!&gt;0,#REF!,0)</f>
        <v>#REF!</v>
      </c>
    </row>
    <row r="213" spans="21:25" x14ac:dyDescent="0.25">
      <c r="U213" s="3">
        <f t="shared" si="10"/>
        <v>0</v>
      </c>
      <c r="V213" s="3">
        <f>IF(A111&gt;0,IFERROR(VLOOKUP(C111,AthleteTable[],1,FALSE),0),0)</f>
        <v>0</v>
      </c>
      <c r="W213" s="3">
        <f t="shared" si="9"/>
        <v>0</v>
      </c>
      <c r="X213" s="11">
        <f>IF(A111&gt;0,IF(V213&lt;&gt;0,IF(OR(codex554[[#This Row],[1]]&gt;Y212,Y212="1"),(X212+1+codex554[[#This Row],[T]]),X212+codex554[[#This Row],[T]]),X212+codex554[[#This Row],[T]]),0)</f>
        <v>0</v>
      </c>
      <c r="Y213" s="3" t="e">
        <f>IF(#REF!&gt;0,#REF!,0)</f>
        <v>#REF!</v>
      </c>
    </row>
    <row r="214" spans="21:25" x14ac:dyDescent="0.25">
      <c r="U214" s="3">
        <f t="shared" si="10"/>
        <v>0</v>
      </c>
      <c r="V214" s="3">
        <f>IF(A112&gt;0,IFERROR(VLOOKUP(C112,AthleteTable[],1,FALSE),0),0)</f>
        <v>0</v>
      </c>
      <c r="W214" s="3">
        <f t="shared" si="9"/>
        <v>0</v>
      </c>
      <c r="X214" s="11">
        <f>IF(A112&gt;0,IF(V214&lt;&gt;0,IF(OR(codex554[[#This Row],[1]]&gt;Y213,Y213="1"),(X213+1+codex554[[#This Row],[T]]),X213+codex554[[#This Row],[T]]),X213+codex554[[#This Row],[T]]),0)</f>
        <v>0</v>
      </c>
      <c r="Y214" s="3" t="e">
        <f>IF(#REF!&gt;0,#REF!,0)</f>
        <v>#REF!</v>
      </c>
    </row>
    <row r="215" spans="21:25" x14ac:dyDescent="0.25">
      <c r="U215" s="3">
        <f t="shared" si="10"/>
        <v>0</v>
      </c>
      <c r="V215" s="3">
        <f>IF(A113&gt;0,IFERROR(VLOOKUP(C113,AthleteTable[],1,FALSE),0),0)</f>
        <v>0</v>
      </c>
      <c r="W215" s="3">
        <f t="shared" si="9"/>
        <v>0</v>
      </c>
      <c r="X215" s="11">
        <f>IF(A113&gt;0,IF(V215&lt;&gt;0,IF(OR(codex554[[#This Row],[1]]&gt;Y214,Y214="1"),(X214+1+codex554[[#This Row],[T]]),X214+codex554[[#This Row],[T]]),X214+codex554[[#This Row],[T]]),0)</f>
        <v>0</v>
      </c>
      <c r="Y215" s="3" t="e">
        <f>IF(#REF!&gt;0,#REF!,0)</f>
        <v>#REF!</v>
      </c>
    </row>
    <row r="216" spans="21:25" x14ac:dyDescent="0.25">
      <c r="U216" s="3">
        <f t="shared" si="10"/>
        <v>0</v>
      </c>
      <c r="V216" s="3">
        <f>IF(A114&gt;0,IFERROR(VLOOKUP(C114,AthleteTable[],1,FALSE),0),0)</f>
        <v>0</v>
      </c>
      <c r="W216" s="3">
        <f t="shared" si="9"/>
        <v>0</v>
      </c>
      <c r="X216" s="11">
        <f>IF(A114&gt;0,IF(V216&lt;&gt;0,IF(OR(codex554[[#This Row],[1]]&gt;Y215,Y215="1"),(X215+1+codex554[[#This Row],[T]]),X215+codex554[[#This Row],[T]]),X215+codex554[[#This Row],[T]]),0)</f>
        <v>0</v>
      </c>
      <c r="Y216" s="3" t="e">
        <f>IF(#REF!&gt;0,#REF!,0)</f>
        <v>#REF!</v>
      </c>
    </row>
    <row r="217" spans="21:25" x14ac:dyDescent="0.25">
      <c r="U217" s="3">
        <f t="shared" si="10"/>
        <v>0</v>
      </c>
      <c r="V217" s="3">
        <f>IF(A115&gt;0,IFERROR(VLOOKUP(C115,AthleteTable[],1,FALSE),0),0)</f>
        <v>0</v>
      </c>
      <c r="W217" s="3">
        <f t="shared" si="9"/>
        <v>0</v>
      </c>
      <c r="X217" s="11">
        <f>IF(A115&gt;0,IF(V217&lt;&gt;0,IF(OR(codex554[[#This Row],[1]]&gt;Y216,Y216="1"),(X216+1+codex554[[#This Row],[T]]),X216+codex554[[#This Row],[T]]),X216+codex554[[#This Row],[T]]),0)</f>
        <v>0</v>
      </c>
      <c r="Y217" s="3" t="e">
        <f>IF(#REF!&gt;0,#REF!,0)</f>
        <v>#REF!</v>
      </c>
    </row>
    <row r="218" spans="21:25" x14ac:dyDescent="0.25">
      <c r="U218" s="3">
        <f t="shared" si="10"/>
        <v>0</v>
      </c>
      <c r="V218" s="3">
        <f>IF(A116&gt;0,IFERROR(VLOOKUP(C116,AthleteTable[],1,FALSE),0),0)</f>
        <v>0</v>
      </c>
      <c r="W218" s="3">
        <f t="shared" si="9"/>
        <v>0</v>
      </c>
      <c r="X218" s="11">
        <f>IF(A116&gt;0,IF(V218&lt;&gt;0,IF(OR(codex554[[#This Row],[1]]&gt;Y217,Y217="1"),(X217+1+codex554[[#This Row],[T]]),X217+codex554[[#This Row],[T]]),X217+codex554[[#This Row],[T]]),0)</f>
        <v>0</v>
      </c>
      <c r="Y218" s="3" t="e">
        <f>IF(#REF!&gt;0,#REF!,0)</f>
        <v>#REF!</v>
      </c>
    </row>
    <row r="219" spans="21:25" x14ac:dyDescent="0.25">
      <c r="U219" s="3">
        <f t="shared" si="10"/>
        <v>0</v>
      </c>
      <c r="V219" s="3">
        <f>IF(A117&gt;0,IFERROR(VLOOKUP(C117,AthleteTable[],1,FALSE),0),0)</f>
        <v>0</v>
      </c>
      <c r="W219" s="3">
        <f t="shared" si="9"/>
        <v>0</v>
      </c>
      <c r="X219" s="11">
        <f>IF(A117&gt;0,IF(V219&lt;&gt;0,IF(OR(codex554[[#This Row],[1]]&gt;Y218,Y218="1"),(X218+1+codex554[[#This Row],[T]]),X218+codex554[[#This Row],[T]]),X218+codex554[[#This Row],[T]]),0)</f>
        <v>0</v>
      </c>
      <c r="Y219" s="3" t="e">
        <f>IF(#REF!&gt;0,#REF!,0)</f>
        <v>#REF!</v>
      </c>
    </row>
    <row r="220" spans="21:25" x14ac:dyDescent="0.25">
      <c r="U220" s="3">
        <f t="shared" si="10"/>
        <v>0</v>
      </c>
      <c r="V220" s="3">
        <f>IF(A118&gt;0,IFERROR(VLOOKUP(C118,AthleteTable[],1,FALSE),0),0)</f>
        <v>0</v>
      </c>
      <c r="W220" s="3">
        <f t="shared" si="9"/>
        <v>0</v>
      </c>
      <c r="X220" s="11">
        <f>IF(A118&gt;0,IF(V220&lt;&gt;0,IF(OR(codex554[[#This Row],[1]]&gt;Y219,Y219="1"),(X219+1+codex554[[#This Row],[T]]),X219+codex554[[#This Row],[T]]),X219+codex554[[#This Row],[T]]),0)</f>
        <v>0</v>
      </c>
      <c r="Y220" s="3" t="e">
        <f>IF(#REF!&gt;0,#REF!,0)</f>
        <v>#REF!</v>
      </c>
    </row>
    <row r="221" spans="21:25" x14ac:dyDescent="0.25">
      <c r="U221" s="3">
        <f t="shared" si="10"/>
        <v>0</v>
      </c>
      <c r="V221" s="3">
        <f>IF(A119&gt;0,IFERROR(VLOOKUP(C119,AthleteTable[],1,FALSE),0),0)</f>
        <v>0</v>
      </c>
      <c r="W221" s="3">
        <f t="shared" si="9"/>
        <v>0</v>
      </c>
      <c r="X221" s="11">
        <f>IF(A119&gt;0,IF(V221&lt;&gt;0,IF(OR(codex554[[#This Row],[1]]&gt;Y220,Y220="1"),(X220+1+codex554[[#This Row],[T]]),X220+codex554[[#This Row],[T]]),X220+codex554[[#This Row],[T]]),0)</f>
        <v>0</v>
      </c>
      <c r="Y221" s="3" t="e">
        <f>IF(#REF!&gt;0,#REF!,0)</f>
        <v>#REF!</v>
      </c>
    </row>
    <row r="222" spans="21:25" x14ac:dyDescent="0.25">
      <c r="U222" s="3">
        <f t="shared" si="10"/>
        <v>0</v>
      </c>
      <c r="V222" s="3">
        <f>IF(A120&gt;0,IFERROR(VLOOKUP(C120,AthleteTable[],1,FALSE),0),0)</f>
        <v>0</v>
      </c>
      <c r="W222" s="3">
        <f t="shared" si="9"/>
        <v>0</v>
      </c>
      <c r="X222" s="11">
        <f>IF(A120&gt;0,IF(V222&lt;&gt;0,IF(OR(codex554[[#This Row],[1]]&gt;Y221,Y221="1"),(X221+1+codex554[[#This Row],[T]]),X221+codex554[[#This Row],[T]]),X221+codex554[[#This Row],[T]]),0)</f>
        <v>0</v>
      </c>
      <c r="Y222" s="3" t="e">
        <f>IF(#REF!&gt;0,#REF!,0)</f>
        <v>#REF!</v>
      </c>
    </row>
  </sheetData>
  <pageMargins left="0.7" right="0.7" top="0.75" bottom="0.75" header="0.3" footer="0.3"/>
  <tableParts count="1">
    <tablePart r:id="rId1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22"/>
  <sheetViews>
    <sheetView workbookViewId="0">
      <selection activeCell="V4" sqref="V4"/>
    </sheetView>
  </sheetViews>
  <sheetFormatPr defaultRowHeight="15" x14ac:dyDescent="0.25"/>
  <cols>
    <col min="1" max="1" width="20.28515625" bestFit="1" customWidth="1"/>
    <col min="2" max="2" width="3.85546875" customWidth="1"/>
    <col min="3" max="3" width="8.5703125" bestFit="1" customWidth="1"/>
    <col min="4" max="4" width="23" bestFit="1" customWidth="1"/>
    <col min="5" max="5" width="5" bestFit="1" customWidth="1"/>
    <col min="6" max="6" width="7" bestFit="1" customWidth="1"/>
    <col min="7" max="8" width="7.5703125" bestFit="1" customWidth="1"/>
    <col min="9" max="9" width="10.28515625" bestFit="1" customWidth="1"/>
    <col min="10" max="10" width="6" customWidth="1"/>
    <col min="11" max="12" width="9.5703125" style="3" customWidth="1"/>
    <col min="21" max="21" width="11" style="3" customWidth="1"/>
    <col min="22" max="23" width="12.140625" style="3" customWidth="1"/>
    <col min="24" max="24" width="12.140625" style="11" customWidth="1"/>
    <col min="25" max="25" width="15" style="3" customWidth="1"/>
  </cols>
  <sheetData>
    <row r="1" spans="1:25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s="3" t="s">
        <v>10</v>
      </c>
      <c r="U1" s="3" t="s">
        <v>1006</v>
      </c>
      <c r="V1" s="3" t="s">
        <v>1007</v>
      </c>
      <c r="W1" s="3" t="s">
        <v>1011</v>
      </c>
      <c r="X1" s="11" t="s">
        <v>1008</v>
      </c>
      <c r="Y1" s="11" t="s">
        <v>1009</v>
      </c>
    </row>
    <row r="2" spans="1:25" x14ac:dyDescent="0.25">
      <c r="A2">
        <v>1</v>
      </c>
      <c r="B2">
        <v>15</v>
      </c>
      <c r="C2">
        <v>103942</v>
      </c>
      <c r="D2" t="s">
        <v>114</v>
      </c>
      <c r="E2">
        <v>1993</v>
      </c>
      <c r="F2" t="s">
        <v>15</v>
      </c>
      <c r="G2">
        <v>47.78</v>
      </c>
      <c r="H2">
        <v>52.39</v>
      </c>
      <c r="I2" t="s">
        <v>1258</v>
      </c>
      <c r="K2" s="3">
        <v>35.78</v>
      </c>
      <c r="U2" s="3">
        <f>C2</f>
        <v>103942</v>
      </c>
      <c r="V2" s="3">
        <f>IF(A2&gt;0,IFERROR(VLOOKUP(C2,AthleteTable[],1,FALSE),0),0)</f>
        <v>103942</v>
      </c>
      <c r="W2" s="3">
        <f>IFERROR(IF(Y2&gt;0,IF(Y1=#REF!,IF(V1&gt;0,IF(#REF!&gt;0,1,0),0),0),0),0)</f>
        <v>0</v>
      </c>
      <c r="X2" s="11">
        <f>IF(A2&gt;0,IF(V2&lt;&gt;0,IF(OR(codex557[[#This Row],[1]]&gt;Y1,Y1="1"),(X1+1+codex557[[#This Row],[T]]),X1+codex557[[#This Row],[T]]),X1+codex557[[#This Row],[T]]),0)</f>
        <v>1</v>
      </c>
      <c r="Y2" s="3">
        <f t="shared" ref="Y2:Y65" si="0">IF(A2&gt;0,A2,0)</f>
        <v>1</v>
      </c>
    </row>
    <row r="3" spans="1:25" x14ac:dyDescent="0.25">
      <c r="A3">
        <v>2</v>
      </c>
      <c r="B3">
        <v>2</v>
      </c>
      <c r="C3">
        <v>104467</v>
      </c>
      <c r="D3" t="s">
        <v>19</v>
      </c>
      <c r="E3">
        <v>1997</v>
      </c>
      <c r="F3" t="s">
        <v>15</v>
      </c>
      <c r="G3">
        <v>48.06</v>
      </c>
      <c r="H3">
        <v>52.6</v>
      </c>
      <c r="I3" t="s">
        <v>1259</v>
      </c>
      <c r="J3">
        <v>0.49</v>
      </c>
      <c r="K3" s="3">
        <v>39.299999999999997</v>
      </c>
      <c r="U3" s="3">
        <f t="shared" ref="U3:U66" si="1">C3</f>
        <v>104467</v>
      </c>
      <c r="V3" s="3">
        <f>IF(A3&gt;0,IFERROR(VLOOKUP(C3,AthleteTable[],1,FALSE),0),0)</f>
        <v>104467</v>
      </c>
      <c r="W3" s="3">
        <f t="shared" ref="W3:W4" si="2">IFERROR(IF(Y3&gt;0,IF(Y2=Y1,IF(V2&gt;0,IF(V1&gt;0,1,0),0),0),0),0)</f>
        <v>0</v>
      </c>
      <c r="X3" s="11">
        <f>IF(A3&gt;0,IF(V3&lt;&gt;0,IF(OR(codex557[[#This Row],[1]]&gt;Y2,Y2="1"),(X2+1+codex557[[#This Row],[T]]),X2+codex557[[#This Row],[T]]),X2+codex557[[#This Row],[T]]),0)</f>
        <v>2</v>
      </c>
      <c r="Y3" s="3">
        <f t="shared" si="0"/>
        <v>2</v>
      </c>
    </row>
    <row r="4" spans="1:25" x14ac:dyDescent="0.25">
      <c r="A4">
        <v>3</v>
      </c>
      <c r="B4">
        <v>1</v>
      </c>
      <c r="C4">
        <v>104354</v>
      </c>
      <c r="D4" t="s">
        <v>35</v>
      </c>
      <c r="E4">
        <v>1996</v>
      </c>
      <c r="F4" t="s">
        <v>15</v>
      </c>
      <c r="G4">
        <v>49.41</v>
      </c>
      <c r="H4">
        <v>52.06</v>
      </c>
      <c r="I4" t="s">
        <v>1260</v>
      </c>
      <c r="J4">
        <v>1.3</v>
      </c>
      <c r="K4" s="3">
        <v>45.12</v>
      </c>
      <c r="U4" s="3">
        <f t="shared" si="1"/>
        <v>104354</v>
      </c>
      <c r="V4" s="3">
        <f>IF(A4&gt;0,IFERROR(VLOOKUP(C4,AthleteTable[],1,FALSE),0),0)</f>
        <v>104354</v>
      </c>
      <c r="W4" s="3">
        <f t="shared" si="2"/>
        <v>0</v>
      </c>
      <c r="X4" s="11">
        <f>IF(A4&gt;0,IF(V4&lt;&gt;0,IF(OR(codex557[[#This Row],[1]]&gt;Y3,Y3="1"),(X3+1+codex557[[#This Row],[T]]),X3+codex557[[#This Row],[T]]),X3+codex557[[#This Row],[T]]),0)</f>
        <v>3</v>
      </c>
      <c r="Y4" s="3">
        <f t="shared" si="0"/>
        <v>3</v>
      </c>
    </row>
    <row r="5" spans="1:25" x14ac:dyDescent="0.25">
      <c r="A5">
        <v>4</v>
      </c>
      <c r="B5">
        <v>4</v>
      </c>
      <c r="C5">
        <v>104469</v>
      </c>
      <c r="D5" t="s">
        <v>1175</v>
      </c>
      <c r="E5">
        <v>1997</v>
      </c>
      <c r="F5" t="s">
        <v>15</v>
      </c>
      <c r="G5">
        <v>48.86</v>
      </c>
      <c r="H5">
        <v>52.83</v>
      </c>
      <c r="I5" t="s">
        <v>1261</v>
      </c>
      <c r="J5">
        <v>1.52</v>
      </c>
      <c r="K5" s="3">
        <v>46.71</v>
      </c>
      <c r="U5" s="3">
        <f t="shared" si="1"/>
        <v>104469</v>
      </c>
      <c r="V5" s="3">
        <f>IF(A5&gt;0,IFERROR(VLOOKUP(C5,AthleteTable[],1,FALSE),0),0)</f>
        <v>104469</v>
      </c>
      <c r="W5" s="3">
        <f>IFERROR(IF(Y5&gt;0,IF(Y4=Y3,IF(V4&gt;0,IF(V3&gt;0,1,0),0),0),0),0)</f>
        <v>0</v>
      </c>
      <c r="X5" s="11">
        <f>IF(A5&gt;0,IF(V5&lt;&gt;0,IF(OR(codex557[[#This Row],[1]]&gt;Y4,Y4="1"),(X4+1+codex557[[#This Row],[T]]),X4+codex557[[#This Row],[T]]),X4+codex557[[#This Row],[T]]),0)</f>
        <v>4</v>
      </c>
      <c r="Y5" s="3">
        <f t="shared" si="0"/>
        <v>4</v>
      </c>
    </row>
    <row r="6" spans="1:25" x14ac:dyDescent="0.25">
      <c r="A6">
        <v>5</v>
      </c>
      <c r="B6">
        <v>16</v>
      </c>
      <c r="C6">
        <v>6531890</v>
      </c>
      <c r="D6" t="s">
        <v>219</v>
      </c>
      <c r="E6">
        <v>1997</v>
      </c>
      <c r="F6" t="s">
        <v>113</v>
      </c>
      <c r="G6">
        <v>49.79</v>
      </c>
      <c r="H6">
        <v>52.66</v>
      </c>
      <c r="I6" t="s">
        <v>1262</v>
      </c>
      <c r="J6">
        <v>2.2799999999999998</v>
      </c>
      <c r="K6" s="3">
        <v>52.17</v>
      </c>
      <c r="U6" s="3">
        <f t="shared" si="1"/>
        <v>6531890</v>
      </c>
      <c r="V6" s="3">
        <f>IF(A6&gt;0,IFERROR(VLOOKUP(C6,AthleteTable[],1,FALSE),0),0)</f>
        <v>0</v>
      </c>
      <c r="W6" s="3">
        <f t="shared" ref="W6:W69" si="3">IFERROR(IF(Y6&gt;0,IF(Y5=Y4,IF(V5&gt;0,IF(V4&gt;0,1,0),0),0),0),0)</f>
        <v>0</v>
      </c>
      <c r="X6" s="11">
        <f>IF(A6&gt;0,IF(V6&lt;&gt;0,IF(OR(codex557[[#This Row],[1]]&gt;Y5,Y5="1"),(X5+1+codex557[[#This Row],[T]]),X5+codex557[[#This Row],[T]]),X5+codex557[[#This Row],[T]]),0)</f>
        <v>4</v>
      </c>
      <c r="Y6" s="3">
        <f t="shared" si="0"/>
        <v>5</v>
      </c>
    </row>
    <row r="7" spans="1:25" x14ac:dyDescent="0.25">
      <c r="A7">
        <v>6</v>
      </c>
      <c r="B7">
        <v>6</v>
      </c>
      <c r="C7">
        <v>104534</v>
      </c>
      <c r="D7" t="s">
        <v>45</v>
      </c>
      <c r="E7">
        <v>1997</v>
      </c>
      <c r="F7" t="s">
        <v>15</v>
      </c>
      <c r="G7">
        <v>48.9</v>
      </c>
      <c r="H7">
        <v>53.6</v>
      </c>
      <c r="I7" t="s">
        <v>1263</v>
      </c>
      <c r="J7">
        <v>2.33</v>
      </c>
      <c r="K7" s="3">
        <v>52.53</v>
      </c>
      <c r="U7" s="3">
        <f t="shared" si="1"/>
        <v>104534</v>
      </c>
      <c r="V7" s="3">
        <f>IF(A7&gt;0,IFERROR(VLOOKUP(C7,AthleteTable[],1,FALSE),0),0)</f>
        <v>0</v>
      </c>
      <c r="W7" s="3">
        <f t="shared" si="3"/>
        <v>0</v>
      </c>
      <c r="X7" s="11">
        <f>IF(A7&gt;0,IF(V7&lt;&gt;0,IF(OR(codex557[[#This Row],[1]]&gt;Y6,Y6="1"),(X6+1+codex557[[#This Row],[T]]),X6+codex557[[#This Row],[T]]),X6+codex557[[#This Row],[T]]),0)</f>
        <v>4</v>
      </c>
      <c r="Y7" s="3">
        <f t="shared" si="0"/>
        <v>6</v>
      </c>
    </row>
    <row r="8" spans="1:25" x14ac:dyDescent="0.25">
      <c r="A8">
        <v>7</v>
      </c>
      <c r="B8">
        <v>10</v>
      </c>
      <c r="C8">
        <v>6530544</v>
      </c>
      <c r="D8" t="s">
        <v>1178</v>
      </c>
      <c r="E8">
        <v>1993</v>
      </c>
      <c r="F8" t="s">
        <v>113</v>
      </c>
      <c r="G8">
        <v>49.47</v>
      </c>
      <c r="H8">
        <v>53.24</v>
      </c>
      <c r="I8" t="s">
        <v>1264</v>
      </c>
      <c r="J8">
        <v>2.54</v>
      </c>
      <c r="K8" s="3">
        <v>54.04</v>
      </c>
      <c r="U8" s="3">
        <f t="shared" si="1"/>
        <v>6530544</v>
      </c>
      <c r="V8" s="3">
        <f>IF(A8&gt;0,IFERROR(VLOOKUP(C8,AthleteTable[],1,FALSE),0),0)</f>
        <v>0</v>
      </c>
      <c r="W8" s="3">
        <f t="shared" si="3"/>
        <v>0</v>
      </c>
      <c r="X8" s="11">
        <f>IF(A8&gt;0,IF(V8&lt;&gt;0,IF(OR(codex557[[#This Row],[1]]&gt;Y7,Y7="1"),(X7+1+codex557[[#This Row],[T]]),X7+codex557[[#This Row],[T]]),X7+codex557[[#This Row],[T]]),0)</f>
        <v>4</v>
      </c>
      <c r="Y8" s="3">
        <f t="shared" si="0"/>
        <v>7</v>
      </c>
    </row>
    <row r="9" spans="1:25" x14ac:dyDescent="0.25">
      <c r="A9">
        <v>8</v>
      </c>
      <c r="B9">
        <v>18</v>
      </c>
      <c r="C9">
        <v>6531640</v>
      </c>
      <c r="D9" t="s">
        <v>1187</v>
      </c>
      <c r="E9">
        <v>1996</v>
      </c>
      <c r="F9" t="s">
        <v>113</v>
      </c>
      <c r="G9">
        <v>49.78</v>
      </c>
      <c r="H9">
        <v>53.18</v>
      </c>
      <c r="I9" t="s">
        <v>1265</v>
      </c>
      <c r="J9">
        <v>2.79</v>
      </c>
      <c r="K9" s="3">
        <v>55.83</v>
      </c>
      <c r="U9" s="3">
        <f t="shared" si="1"/>
        <v>6531640</v>
      </c>
      <c r="V9" s="3">
        <f>IF(A9&gt;0,IFERROR(VLOOKUP(C9,AthleteTable[],1,FALSE),0),0)</f>
        <v>0</v>
      </c>
      <c r="W9" s="3">
        <f t="shared" si="3"/>
        <v>0</v>
      </c>
      <c r="X9" s="11">
        <f>IF(A9&gt;0,IF(V9&lt;&gt;0,IF(OR(codex557[[#This Row],[1]]&gt;Y8,Y8="1"),(X8+1+codex557[[#This Row],[T]]),X8+codex557[[#This Row],[T]]),X8+codex557[[#This Row],[T]]),0)</f>
        <v>4</v>
      </c>
      <c r="Y9" s="3">
        <f t="shared" si="0"/>
        <v>8</v>
      </c>
    </row>
    <row r="10" spans="1:25" x14ac:dyDescent="0.25">
      <c r="A10">
        <v>9</v>
      </c>
      <c r="B10">
        <v>14</v>
      </c>
      <c r="C10">
        <v>104347</v>
      </c>
      <c r="D10" t="s">
        <v>269</v>
      </c>
      <c r="E10">
        <v>1996</v>
      </c>
      <c r="F10" t="s">
        <v>15</v>
      </c>
      <c r="G10">
        <v>49.37</v>
      </c>
      <c r="H10">
        <v>53.73</v>
      </c>
      <c r="I10" t="s">
        <v>1266</v>
      </c>
      <c r="J10">
        <v>2.93</v>
      </c>
      <c r="K10" s="3">
        <v>56.84</v>
      </c>
      <c r="U10" s="3">
        <f t="shared" si="1"/>
        <v>104347</v>
      </c>
      <c r="V10" s="3">
        <f>IF(A10&gt;0,IFERROR(VLOOKUP(C10,AthleteTable[],1,FALSE),0),0)</f>
        <v>104347</v>
      </c>
      <c r="W10" s="3">
        <f t="shared" si="3"/>
        <v>0</v>
      </c>
      <c r="X10" s="11">
        <f>IF(A10&gt;0,IF(V10&lt;&gt;0,IF(OR(codex557[[#This Row],[1]]&gt;Y9,Y9="1"),(X9+1+codex557[[#This Row],[T]]),X9+codex557[[#This Row],[T]]),X9+codex557[[#This Row],[T]]),0)</f>
        <v>5</v>
      </c>
      <c r="Y10" s="3">
        <f t="shared" si="0"/>
        <v>9</v>
      </c>
    </row>
    <row r="11" spans="1:25" x14ac:dyDescent="0.25">
      <c r="A11">
        <v>10</v>
      </c>
      <c r="B11">
        <v>13</v>
      </c>
      <c r="C11">
        <v>6530888</v>
      </c>
      <c r="D11" t="s">
        <v>1254</v>
      </c>
      <c r="E11">
        <v>1994</v>
      </c>
      <c r="F11" t="s">
        <v>113</v>
      </c>
      <c r="G11">
        <v>49.09</v>
      </c>
      <c r="H11">
        <v>54.14</v>
      </c>
      <c r="I11" t="s">
        <v>46</v>
      </c>
      <c r="J11">
        <v>3.06</v>
      </c>
      <c r="K11" s="3">
        <v>57.77</v>
      </c>
      <c r="U11" s="3">
        <f t="shared" si="1"/>
        <v>6530888</v>
      </c>
      <c r="V11" s="3">
        <f>IF(A11&gt;0,IFERROR(VLOOKUP(C11,AthleteTable[],1,FALSE),0),0)</f>
        <v>0</v>
      </c>
      <c r="W11" s="3">
        <f t="shared" si="3"/>
        <v>0</v>
      </c>
      <c r="X11" s="11">
        <f>IF(A11&gt;0,IF(V11&lt;&gt;0,IF(OR(codex557[[#This Row],[1]]&gt;Y10,Y10="1"),(X10+1+codex557[[#This Row],[T]]),X10+codex557[[#This Row],[T]]),X10+codex557[[#This Row],[T]]),0)</f>
        <v>5</v>
      </c>
      <c r="Y11" s="3">
        <f t="shared" si="0"/>
        <v>10</v>
      </c>
    </row>
    <row r="12" spans="1:25" x14ac:dyDescent="0.25">
      <c r="A12">
        <v>11</v>
      </c>
      <c r="B12">
        <v>26</v>
      </c>
      <c r="C12">
        <v>104277</v>
      </c>
      <c r="D12" t="s">
        <v>290</v>
      </c>
      <c r="E12">
        <v>1995</v>
      </c>
      <c r="F12" t="s">
        <v>15</v>
      </c>
      <c r="G12">
        <v>50.53</v>
      </c>
      <c r="H12">
        <v>52.99</v>
      </c>
      <c r="I12" t="s">
        <v>1267</v>
      </c>
      <c r="J12">
        <v>3.35</v>
      </c>
      <c r="K12" s="3">
        <v>59.86</v>
      </c>
      <c r="U12" s="3">
        <f t="shared" si="1"/>
        <v>104277</v>
      </c>
      <c r="V12" s="3">
        <f>IF(A12&gt;0,IFERROR(VLOOKUP(C12,AthleteTable[],1,FALSE),0),0)</f>
        <v>104277</v>
      </c>
      <c r="W12" s="3">
        <f t="shared" si="3"/>
        <v>0</v>
      </c>
      <c r="X12" s="11">
        <f>IF(A12&gt;0,IF(V12&lt;&gt;0,IF(OR(codex557[[#This Row],[1]]&gt;Y11,Y11="1"),(X11+1+codex557[[#This Row],[T]]),X11+codex557[[#This Row],[T]]),X11+codex557[[#This Row],[T]]),0)</f>
        <v>6</v>
      </c>
      <c r="Y12" s="3">
        <f t="shared" si="0"/>
        <v>11</v>
      </c>
    </row>
    <row r="13" spans="1:25" x14ac:dyDescent="0.25">
      <c r="A13">
        <v>12</v>
      </c>
      <c r="B13">
        <v>7</v>
      </c>
      <c r="C13">
        <v>6530613</v>
      </c>
      <c r="D13" t="s">
        <v>1200</v>
      </c>
      <c r="E13">
        <v>1993</v>
      </c>
      <c r="F13" t="s">
        <v>113</v>
      </c>
      <c r="G13">
        <v>49.9</v>
      </c>
      <c r="H13">
        <v>53.71</v>
      </c>
      <c r="I13" t="s">
        <v>1268</v>
      </c>
      <c r="J13">
        <v>3.44</v>
      </c>
      <c r="K13" s="3">
        <v>60.51</v>
      </c>
      <c r="U13" s="3">
        <f t="shared" si="1"/>
        <v>6530613</v>
      </c>
      <c r="V13" s="3">
        <f>IF(A13&gt;0,IFERROR(VLOOKUP(C13,AthleteTable[],1,FALSE),0),0)</f>
        <v>0</v>
      </c>
      <c r="W13" s="3">
        <f t="shared" si="3"/>
        <v>0</v>
      </c>
      <c r="X13" s="11">
        <f>IF(A13&gt;0,IF(V13&lt;&gt;0,IF(OR(codex557[[#This Row],[1]]&gt;Y12,Y12="1"),(X12+1+codex557[[#This Row],[T]]),X12+codex557[[#This Row],[T]]),X12+codex557[[#This Row],[T]]),0)</f>
        <v>6</v>
      </c>
      <c r="Y13" s="3">
        <f t="shared" si="0"/>
        <v>12</v>
      </c>
    </row>
    <row r="14" spans="1:25" x14ac:dyDescent="0.25">
      <c r="A14">
        <v>13</v>
      </c>
      <c r="B14">
        <v>20</v>
      </c>
      <c r="C14">
        <v>6531922</v>
      </c>
      <c r="D14" t="s">
        <v>265</v>
      </c>
      <c r="E14">
        <v>1997</v>
      </c>
      <c r="F14" t="s">
        <v>113</v>
      </c>
      <c r="G14">
        <v>49.74</v>
      </c>
      <c r="H14">
        <v>53.91</v>
      </c>
      <c r="I14" t="s">
        <v>1269</v>
      </c>
      <c r="J14">
        <v>3.48</v>
      </c>
      <c r="K14" s="3">
        <v>60.79</v>
      </c>
      <c r="U14" s="3">
        <f t="shared" si="1"/>
        <v>6531922</v>
      </c>
      <c r="V14" s="3">
        <f>IF(A14&gt;0,IFERROR(VLOOKUP(C14,AthleteTable[],1,FALSE),0),0)</f>
        <v>0</v>
      </c>
      <c r="W14" s="3">
        <f t="shared" si="3"/>
        <v>0</v>
      </c>
      <c r="X14" s="11">
        <f>IF(A14&gt;0,IF(V14&lt;&gt;0,IF(OR(codex557[[#This Row],[1]]&gt;Y13,Y13="1"),(X13+1+codex557[[#This Row],[T]]),X13+codex557[[#This Row],[T]]),X13+codex557[[#This Row],[T]]),0)</f>
        <v>6</v>
      </c>
      <c r="Y14" s="3">
        <f t="shared" si="0"/>
        <v>13</v>
      </c>
    </row>
    <row r="15" spans="1:25" x14ac:dyDescent="0.25">
      <c r="A15">
        <v>14</v>
      </c>
      <c r="B15">
        <v>39</v>
      </c>
      <c r="C15">
        <v>6531526</v>
      </c>
      <c r="D15" t="s">
        <v>228</v>
      </c>
      <c r="E15">
        <v>1996</v>
      </c>
      <c r="F15" t="s">
        <v>113</v>
      </c>
      <c r="G15">
        <v>50.77</v>
      </c>
      <c r="H15">
        <v>53.09</v>
      </c>
      <c r="I15" t="s">
        <v>1270</v>
      </c>
      <c r="J15">
        <v>3.69</v>
      </c>
      <c r="K15" s="3">
        <v>62.3</v>
      </c>
      <c r="U15" s="3">
        <f t="shared" si="1"/>
        <v>6531526</v>
      </c>
      <c r="V15" s="3">
        <f>IF(A15&gt;0,IFERROR(VLOOKUP(C15,AthleteTable[],1,FALSE),0),0)</f>
        <v>0</v>
      </c>
      <c r="W15" s="3">
        <f t="shared" si="3"/>
        <v>0</v>
      </c>
      <c r="X15" s="11">
        <f>IF(A15&gt;0,IF(V15&lt;&gt;0,IF(OR(codex557[[#This Row],[1]]&gt;Y14,Y14="1"),(X14+1+codex557[[#This Row],[T]]),X14+codex557[[#This Row],[T]]),X14+codex557[[#This Row],[T]]),0)</f>
        <v>6</v>
      </c>
      <c r="Y15" s="3">
        <f t="shared" si="0"/>
        <v>14</v>
      </c>
    </row>
    <row r="16" spans="1:25" x14ac:dyDescent="0.25">
      <c r="A16">
        <v>15</v>
      </c>
      <c r="B16">
        <v>12</v>
      </c>
      <c r="C16">
        <v>104352</v>
      </c>
      <c r="D16" t="s">
        <v>49</v>
      </c>
      <c r="E16">
        <v>1996</v>
      </c>
      <c r="F16" t="s">
        <v>15</v>
      </c>
      <c r="G16">
        <v>49.57</v>
      </c>
      <c r="H16">
        <v>54.43</v>
      </c>
      <c r="I16" t="s">
        <v>1271</v>
      </c>
      <c r="J16">
        <v>3.83</v>
      </c>
      <c r="K16" s="3">
        <v>63.31</v>
      </c>
      <c r="U16" s="3">
        <f t="shared" si="1"/>
        <v>104352</v>
      </c>
      <c r="V16" s="3">
        <f>IF(A16&gt;0,IFERROR(VLOOKUP(C16,AthleteTable[],1,FALSE),0),0)</f>
        <v>104352</v>
      </c>
      <c r="W16" s="3">
        <f t="shared" si="3"/>
        <v>0</v>
      </c>
      <c r="X16" s="11">
        <f>IF(A16&gt;0,IF(V16&lt;&gt;0,IF(OR(codex557[[#This Row],[1]]&gt;Y15,Y15="1"),(X15+1+codex557[[#This Row],[T]]),X15+codex557[[#This Row],[T]]),X15+codex557[[#This Row],[T]]),0)</f>
        <v>7</v>
      </c>
      <c r="Y16" s="3">
        <f t="shared" si="0"/>
        <v>15</v>
      </c>
    </row>
    <row r="17" spans="1:25" x14ac:dyDescent="0.25">
      <c r="A17">
        <v>16</v>
      </c>
      <c r="B17">
        <v>25</v>
      </c>
      <c r="C17">
        <v>6531468</v>
      </c>
      <c r="D17" t="s">
        <v>1061</v>
      </c>
      <c r="E17">
        <v>1996</v>
      </c>
      <c r="F17" t="s">
        <v>113</v>
      </c>
      <c r="G17">
        <v>51.61</v>
      </c>
      <c r="H17">
        <v>53.08</v>
      </c>
      <c r="I17" t="s">
        <v>1272</v>
      </c>
      <c r="J17">
        <v>4.5199999999999996</v>
      </c>
      <c r="K17" s="3">
        <v>68.27</v>
      </c>
      <c r="U17" s="3">
        <f t="shared" si="1"/>
        <v>6531468</v>
      </c>
      <c r="V17" s="3">
        <f>IF(A17&gt;0,IFERROR(VLOOKUP(C17,AthleteTable[],1,FALSE),0),0)</f>
        <v>0</v>
      </c>
      <c r="W17" s="3">
        <f t="shared" si="3"/>
        <v>0</v>
      </c>
      <c r="X17" s="11">
        <f>IF(A17&gt;0,IF(V17&lt;&gt;0,IF(OR(codex557[[#This Row],[1]]&gt;Y16,Y16="1"),(X16+1+codex557[[#This Row],[T]]),X16+codex557[[#This Row],[T]]),X16+codex557[[#This Row],[T]]),0)</f>
        <v>7</v>
      </c>
      <c r="Y17" s="3">
        <f t="shared" si="0"/>
        <v>16</v>
      </c>
    </row>
    <row r="18" spans="1:25" x14ac:dyDescent="0.25">
      <c r="A18">
        <v>17</v>
      </c>
      <c r="B18">
        <v>38</v>
      </c>
      <c r="C18">
        <v>104459</v>
      </c>
      <c r="D18" t="s">
        <v>68</v>
      </c>
      <c r="E18">
        <v>1997</v>
      </c>
      <c r="F18" t="s">
        <v>15</v>
      </c>
      <c r="G18">
        <v>50.55</v>
      </c>
      <c r="H18">
        <v>54.24</v>
      </c>
      <c r="I18" t="s">
        <v>1273</v>
      </c>
      <c r="J18">
        <v>4.62</v>
      </c>
      <c r="K18" s="3">
        <v>68.989999999999995</v>
      </c>
      <c r="U18" s="3">
        <f t="shared" si="1"/>
        <v>104459</v>
      </c>
      <c r="V18" s="3">
        <f>IF(A18&gt;0,IFERROR(VLOOKUP(C18,AthleteTable[],1,FALSE),0),0)</f>
        <v>104459</v>
      </c>
      <c r="W18" s="3">
        <f t="shared" si="3"/>
        <v>0</v>
      </c>
      <c r="X18" s="11">
        <f>IF(A18&gt;0,IF(V18&lt;&gt;0,IF(OR(codex557[[#This Row],[1]]&gt;Y17,Y17="1"),(X17+1+codex557[[#This Row],[T]]),X17+codex557[[#This Row],[T]]),X17+codex557[[#This Row],[T]]),0)</f>
        <v>8</v>
      </c>
      <c r="Y18" s="3">
        <f t="shared" si="0"/>
        <v>17</v>
      </c>
    </row>
    <row r="19" spans="1:25" x14ac:dyDescent="0.25">
      <c r="A19">
        <v>18</v>
      </c>
      <c r="B19">
        <v>21</v>
      </c>
      <c r="C19">
        <v>104462</v>
      </c>
      <c r="D19" t="s">
        <v>47</v>
      </c>
      <c r="E19">
        <v>1997</v>
      </c>
      <c r="F19" t="s">
        <v>15</v>
      </c>
      <c r="G19">
        <v>50.8</v>
      </c>
      <c r="H19">
        <v>54.08</v>
      </c>
      <c r="I19" t="s">
        <v>56</v>
      </c>
      <c r="J19">
        <v>4.71</v>
      </c>
      <c r="K19" s="3">
        <v>69.63</v>
      </c>
      <c r="U19" s="3">
        <f t="shared" si="1"/>
        <v>104462</v>
      </c>
      <c r="V19" s="3">
        <f>IF(A19&gt;0,IFERROR(VLOOKUP(C19,AthleteTable[],1,FALSE),0),0)</f>
        <v>104462</v>
      </c>
      <c r="W19" s="3">
        <f t="shared" si="3"/>
        <v>0</v>
      </c>
      <c r="X19" s="11">
        <f>IF(A19&gt;0,IF(V19&lt;&gt;0,IF(OR(codex557[[#This Row],[1]]&gt;Y18,Y18="1"),(X18+1+codex557[[#This Row],[T]]),X18+codex557[[#This Row],[T]]),X18+codex557[[#This Row],[T]]),0)</f>
        <v>9</v>
      </c>
      <c r="Y19" s="3">
        <f t="shared" si="0"/>
        <v>18</v>
      </c>
    </row>
    <row r="20" spans="1:25" x14ac:dyDescent="0.25">
      <c r="A20">
        <v>19</v>
      </c>
      <c r="B20">
        <v>30</v>
      </c>
      <c r="C20">
        <v>104581</v>
      </c>
      <c r="D20" t="s">
        <v>59</v>
      </c>
      <c r="E20">
        <v>1998</v>
      </c>
      <c r="F20" t="s">
        <v>15</v>
      </c>
      <c r="G20">
        <v>50.66</v>
      </c>
      <c r="H20">
        <v>54.39</v>
      </c>
      <c r="I20" t="s">
        <v>1274</v>
      </c>
      <c r="J20">
        <v>4.88</v>
      </c>
      <c r="K20" s="3">
        <v>70.86</v>
      </c>
      <c r="U20" s="3">
        <f t="shared" si="1"/>
        <v>104581</v>
      </c>
      <c r="V20" s="3">
        <f>IF(A20&gt;0,IFERROR(VLOOKUP(C20,AthleteTable[],1,FALSE),0),0)</f>
        <v>104581</v>
      </c>
      <c r="W20" s="3">
        <f t="shared" si="3"/>
        <v>0</v>
      </c>
      <c r="X20" s="11">
        <f>IF(A20&gt;0,IF(V20&lt;&gt;0,IF(OR(codex557[[#This Row],[1]]&gt;Y19,Y19="1"),(X19+1+codex557[[#This Row],[T]]),X19+codex557[[#This Row],[T]]),X19+codex557[[#This Row],[T]]),0)</f>
        <v>10</v>
      </c>
      <c r="Y20" s="3">
        <f t="shared" si="0"/>
        <v>19</v>
      </c>
    </row>
    <row r="21" spans="1:25" x14ac:dyDescent="0.25">
      <c r="A21">
        <v>19</v>
      </c>
      <c r="B21">
        <v>19</v>
      </c>
      <c r="C21">
        <v>104541</v>
      </c>
      <c r="D21" t="s">
        <v>254</v>
      </c>
      <c r="E21">
        <v>1997</v>
      </c>
      <c r="F21" t="s">
        <v>15</v>
      </c>
      <c r="G21">
        <v>50.44</v>
      </c>
      <c r="H21">
        <v>54.61</v>
      </c>
      <c r="I21" t="s">
        <v>1274</v>
      </c>
      <c r="J21">
        <v>4.88</v>
      </c>
      <c r="K21" s="3">
        <v>70.86</v>
      </c>
      <c r="U21" s="3">
        <f t="shared" si="1"/>
        <v>104541</v>
      </c>
      <c r="V21" s="3">
        <f>IF(A21&gt;0,IFERROR(VLOOKUP(C21,AthleteTable[],1,FALSE),0),0)</f>
        <v>0</v>
      </c>
      <c r="W21" s="3">
        <f t="shared" si="3"/>
        <v>0</v>
      </c>
      <c r="X21" s="11">
        <f>IF(A21&gt;0,IF(V21&lt;&gt;0,IF(OR(codex557[[#This Row],[1]]&gt;Y20,Y20="1"),(X20+1+codex557[[#This Row],[T]]),X20+codex557[[#This Row],[T]]),X20+codex557[[#This Row],[T]]),0)</f>
        <v>10</v>
      </c>
      <c r="Y21" s="3">
        <f t="shared" si="0"/>
        <v>19</v>
      </c>
    </row>
    <row r="22" spans="1:25" x14ac:dyDescent="0.25">
      <c r="A22">
        <v>21</v>
      </c>
      <c r="B22">
        <v>41</v>
      </c>
      <c r="C22">
        <v>6531935</v>
      </c>
      <c r="D22" t="s">
        <v>1207</v>
      </c>
      <c r="E22">
        <v>1997</v>
      </c>
      <c r="F22" t="s">
        <v>113</v>
      </c>
      <c r="G22">
        <v>51.41</v>
      </c>
      <c r="H22">
        <v>53.7</v>
      </c>
      <c r="I22" t="s">
        <v>1275</v>
      </c>
      <c r="J22">
        <v>4.9400000000000004</v>
      </c>
      <c r="K22" s="3">
        <v>71.290000000000006</v>
      </c>
      <c r="U22" s="3">
        <f t="shared" si="1"/>
        <v>6531935</v>
      </c>
      <c r="V22" s="3">
        <f>IF(A22&gt;0,IFERROR(VLOOKUP(C22,AthleteTable[],1,FALSE),0),0)</f>
        <v>0</v>
      </c>
      <c r="W22" s="3">
        <f t="shared" si="3"/>
        <v>0</v>
      </c>
      <c r="X22" s="11">
        <f>IF(A22&gt;0,IF(V22&lt;&gt;0,IF(OR(codex557[[#This Row],[1]]&gt;Y21,Y21="1"),(X21+1+codex557[[#This Row],[T]]),X21+codex557[[#This Row],[T]]),X21+codex557[[#This Row],[T]]),0)</f>
        <v>10</v>
      </c>
      <c r="Y22" s="3">
        <f t="shared" si="0"/>
        <v>21</v>
      </c>
    </row>
    <row r="23" spans="1:25" x14ac:dyDescent="0.25">
      <c r="A23">
        <v>22</v>
      </c>
      <c r="B23">
        <v>31</v>
      </c>
      <c r="C23">
        <v>104612</v>
      </c>
      <c r="D23" t="s">
        <v>232</v>
      </c>
      <c r="E23">
        <v>1998</v>
      </c>
      <c r="F23" t="s">
        <v>15</v>
      </c>
      <c r="G23">
        <v>50.04</v>
      </c>
      <c r="H23">
        <v>55.19</v>
      </c>
      <c r="I23" t="s">
        <v>1276</v>
      </c>
      <c r="J23">
        <v>5.0599999999999996</v>
      </c>
      <c r="K23" s="3">
        <v>72.150000000000006</v>
      </c>
      <c r="U23" s="3">
        <f t="shared" si="1"/>
        <v>104612</v>
      </c>
      <c r="V23" s="3">
        <f>IF(A23&gt;0,IFERROR(VLOOKUP(C23,AthleteTable[],1,FALSE),0),0)</f>
        <v>0</v>
      </c>
      <c r="W23" s="3">
        <f t="shared" si="3"/>
        <v>0</v>
      </c>
      <c r="X23" s="11">
        <f>IF(A23&gt;0,IF(V23&lt;&gt;0,IF(OR(codex557[[#This Row],[1]]&gt;Y22,Y22="1"),(X22+1+codex557[[#This Row],[T]]),X22+codex557[[#This Row],[T]]),X22+codex557[[#This Row],[T]]),0)</f>
        <v>10</v>
      </c>
      <c r="Y23" s="3">
        <f t="shared" si="0"/>
        <v>22</v>
      </c>
    </row>
    <row r="24" spans="1:25" x14ac:dyDescent="0.25">
      <c r="A24">
        <v>23</v>
      </c>
      <c r="B24">
        <v>44</v>
      </c>
      <c r="C24">
        <v>104472</v>
      </c>
      <c r="D24" t="s">
        <v>55</v>
      </c>
      <c r="E24">
        <v>1997</v>
      </c>
      <c r="F24" t="s">
        <v>15</v>
      </c>
      <c r="G24">
        <v>51.42</v>
      </c>
      <c r="H24">
        <v>54.02</v>
      </c>
      <c r="I24" t="s">
        <v>1277</v>
      </c>
      <c r="J24">
        <v>5.27</v>
      </c>
      <c r="K24" s="3">
        <v>73.66</v>
      </c>
      <c r="U24" s="3">
        <f t="shared" si="1"/>
        <v>104472</v>
      </c>
      <c r="V24" s="3">
        <f>IF(A24&gt;0,IFERROR(VLOOKUP(C24,AthleteTable[],1,FALSE),0),0)</f>
        <v>104472</v>
      </c>
      <c r="W24" s="3">
        <f t="shared" si="3"/>
        <v>0</v>
      </c>
      <c r="X24" s="11">
        <f>IF(A24&gt;0,IF(V24&lt;&gt;0,IF(OR(codex557[[#This Row],[1]]&gt;Y23,Y23="1"),(X23+1+codex557[[#This Row],[T]]),X23+codex557[[#This Row],[T]]),X23+codex557[[#This Row],[T]]),0)</f>
        <v>11</v>
      </c>
      <c r="Y24" s="3">
        <f t="shared" si="0"/>
        <v>23</v>
      </c>
    </row>
    <row r="25" spans="1:25" x14ac:dyDescent="0.25">
      <c r="A25">
        <v>24</v>
      </c>
      <c r="B25">
        <v>32</v>
      </c>
      <c r="C25">
        <v>104343</v>
      </c>
      <c r="D25" t="s">
        <v>1051</v>
      </c>
      <c r="E25">
        <v>1996</v>
      </c>
      <c r="F25" t="s">
        <v>15</v>
      </c>
      <c r="G25">
        <v>51.16</v>
      </c>
      <c r="H25">
        <v>54.38</v>
      </c>
      <c r="I25" t="s">
        <v>1278</v>
      </c>
      <c r="J25">
        <v>5.37</v>
      </c>
      <c r="K25" s="3">
        <v>74.38</v>
      </c>
      <c r="U25" s="3">
        <f t="shared" si="1"/>
        <v>104343</v>
      </c>
      <c r="V25" s="3">
        <f>IF(A25&gt;0,IFERROR(VLOOKUP(C25,AthleteTable[],1,FALSE),0),0)</f>
        <v>104343</v>
      </c>
      <c r="W25" s="3">
        <f t="shared" si="3"/>
        <v>0</v>
      </c>
      <c r="X25" s="11">
        <f>IF(A25&gt;0,IF(V25&lt;&gt;0,IF(OR(codex557[[#This Row],[1]]&gt;Y24,Y24="1"),(X24+1+codex557[[#This Row],[T]]),X24+codex557[[#This Row],[T]]),X24+codex557[[#This Row],[T]]),0)</f>
        <v>12</v>
      </c>
      <c r="Y25" s="3">
        <f t="shared" si="0"/>
        <v>24</v>
      </c>
    </row>
    <row r="26" spans="1:25" x14ac:dyDescent="0.25">
      <c r="A26">
        <v>25</v>
      </c>
      <c r="B26">
        <v>27</v>
      </c>
      <c r="C26">
        <v>104582</v>
      </c>
      <c r="D26" t="s">
        <v>63</v>
      </c>
      <c r="E26">
        <v>1998</v>
      </c>
      <c r="F26" t="s">
        <v>15</v>
      </c>
      <c r="G26">
        <v>51.6</v>
      </c>
      <c r="H26">
        <v>54.11</v>
      </c>
      <c r="I26" t="s">
        <v>1279</v>
      </c>
      <c r="J26">
        <v>5.54</v>
      </c>
      <c r="K26" s="3">
        <v>75.599999999999994</v>
      </c>
      <c r="U26" s="3">
        <f t="shared" si="1"/>
        <v>104582</v>
      </c>
      <c r="V26" s="3">
        <f>IF(A26&gt;0,IFERROR(VLOOKUP(C26,AthleteTable[],1,FALSE),0),0)</f>
        <v>104582</v>
      </c>
      <c r="W26" s="3">
        <f t="shared" si="3"/>
        <v>0</v>
      </c>
      <c r="X26" s="11">
        <f>IF(A26&gt;0,IF(V26&lt;&gt;0,IF(OR(codex557[[#This Row],[1]]&gt;Y25,Y25="1"),(X25+1+codex557[[#This Row],[T]]),X25+codex557[[#This Row],[T]]),X25+codex557[[#This Row],[T]]),0)</f>
        <v>13</v>
      </c>
      <c r="Y26" s="3">
        <f t="shared" si="0"/>
        <v>25</v>
      </c>
    </row>
    <row r="27" spans="1:25" x14ac:dyDescent="0.25">
      <c r="A27">
        <v>26</v>
      </c>
      <c r="B27">
        <v>22</v>
      </c>
      <c r="C27">
        <v>104367</v>
      </c>
      <c r="D27" t="s">
        <v>61</v>
      </c>
      <c r="E27">
        <v>1996</v>
      </c>
      <c r="F27" t="s">
        <v>15</v>
      </c>
      <c r="G27">
        <v>50.5</v>
      </c>
      <c r="H27">
        <v>55.24</v>
      </c>
      <c r="I27" t="s">
        <v>1280</v>
      </c>
      <c r="J27">
        <v>5.57</v>
      </c>
      <c r="K27" s="3">
        <v>75.819999999999993</v>
      </c>
      <c r="U27" s="3">
        <f t="shared" si="1"/>
        <v>104367</v>
      </c>
      <c r="V27" s="3">
        <f>IF(A27&gt;0,IFERROR(VLOOKUP(C27,AthleteTable[],1,FALSE),0),0)</f>
        <v>0</v>
      </c>
      <c r="W27" s="3">
        <f t="shared" si="3"/>
        <v>0</v>
      </c>
      <c r="X27" s="11">
        <f>IF(A27&gt;0,IF(V27&lt;&gt;0,IF(OR(codex557[[#This Row],[1]]&gt;Y26,Y26="1"),(X26+1+codex557[[#This Row],[T]]),X26+codex557[[#This Row],[T]]),X26+codex557[[#This Row],[T]]),0)</f>
        <v>13</v>
      </c>
      <c r="Y27" s="3">
        <f t="shared" si="0"/>
        <v>26</v>
      </c>
    </row>
    <row r="28" spans="1:25" x14ac:dyDescent="0.25">
      <c r="A28">
        <v>27</v>
      </c>
      <c r="B28">
        <v>49</v>
      </c>
      <c r="C28">
        <v>104532</v>
      </c>
      <c r="D28" t="s">
        <v>217</v>
      </c>
      <c r="E28">
        <v>1997</v>
      </c>
      <c r="F28" t="s">
        <v>15</v>
      </c>
      <c r="G28">
        <v>52.33</v>
      </c>
      <c r="H28">
        <v>54.9</v>
      </c>
      <c r="I28" t="s">
        <v>1281</v>
      </c>
      <c r="J28">
        <v>7.06</v>
      </c>
      <c r="K28" s="3">
        <v>86.53</v>
      </c>
      <c r="U28" s="3">
        <f t="shared" si="1"/>
        <v>104532</v>
      </c>
      <c r="V28" s="3">
        <f>IF(A28&gt;0,IFERROR(VLOOKUP(C28,AthleteTable[],1,FALSE),0),0)</f>
        <v>0</v>
      </c>
      <c r="W28" s="3">
        <f t="shared" si="3"/>
        <v>0</v>
      </c>
      <c r="X28" s="11">
        <f>IF(A28&gt;0,IF(V28&lt;&gt;0,IF(OR(codex557[[#This Row],[1]]&gt;Y27,Y27="1"),(X27+1+codex557[[#This Row],[T]]),X27+codex557[[#This Row],[T]]),X27+codex557[[#This Row],[T]]),0)</f>
        <v>13</v>
      </c>
      <c r="Y28" s="3">
        <f t="shared" si="0"/>
        <v>27</v>
      </c>
    </row>
    <row r="29" spans="1:25" x14ac:dyDescent="0.25">
      <c r="A29">
        <v>28</v>
      </c>
      <c r="B29">
        <v>57</v>
      </c>
      <c r="C29">
        <v>6300452</v>
      </c>
      <c r="D29" t="s">
        <v>278</v>
      </c>
      <c r="E29">
        <v>1998</v>
      </c>
      <c r="F29" t="s">
        <v>240</v>
      </c>
      <c r="G29">
        <v>53.28</v>
      </c>
      <c r="H29">
        <v>54.21</v>
      </c>
      <c r="I29" t="s">
        <v>1282</v>
      </c>
      <c r="J29">
        <v>7.32</v>
      </c>
      <c r="K29" s="3">
        <v>88.39</v>
      </c>
      <c r="U29" s="3">
        <f t="shared" si="1"/>
        <v>6300452</v>
      </c>
      <c r="V29" s="3">
        <f>IF(A29&gt;0,IFERROR(VLOOKUP(C29,AthleteTable[],1,FALSE),0),0)</f>
        <v>0</v>
      </c>
      <c r="W29" s="3">
        <f t="shared" si="3"/>
        <v>0</v>
      </c>
      <c r="X29" s="11">
        <f>IF(A29&gt;0,IF(V29&lt;&gt;0,IF(OR(codex557[[#This Row],[1]]&gt;Y28,Y28="1"),(X28+1+codex557[[#This Row],[T]]),X28+codex557[[#This Row],[T]]),X28+codex557[[#This Row],[T]]),0)</f>
        <v>13</v>
      </c>
      <c r="Y29" s="3">
        <f t="shared" si="0"/>
        <v>28</v>
      </c>
    </row>
    <row r="30" spans="1:25" x14ac:dyDescent="0.25">
      <c r="A30">
        <v>29</v>
      </c>
      <c r="B30">
        <v>59</v>
      </c>
      <c r="C30">
        <v>104421</v>
      </c>
      <c r="D30" t="s">
        <v>121</v>
      </c>
      <c r="E30">
        <v>1996</v>
      </c>
      <c r="F30" t="s">
        <v>15</v>
      </c>
      <c r="G30">
        <v>51.96</v>
      </c>
      <c r="H30">
        <v>55.67</v>
      </c>
      <c r="I30" t="s">
        <v>1283</v>
      </c>
      <c r="J30">
        <v>7.46</v>
      </c>
      <c r="K30" s="3">
        <v>89.4</v>
      </c>
      <c r="U30" s="3">
        <f t="shared" si="1"/>
        <v>104421</v>
      </c>
      <c r="V30" s="3">
        <f>IF(A30&gt;0,IFERROR(VLOOKUP(C30,AthleteTable[],1,FALSE),0),0)</f>
        <v>104421</v>
      </c>
      <c r="W30" s="3">
        <f t="shared" si="3"/>
        <v>0</v>
      </c>
      <c r="X30" s="11">
        <f>IF(A30&gt;0,IF(V30&lt;&gt;0,IF(OR(codex557[[#This Row],[1]]&gt;Y29,Y29="1"),(X29+1+codex557[[#This Row],[T]]),X29+codex557[[#This Row],[T]]),X29+codex557[[#This Row],[T]]),0)</f>
        <v>14</v>
      </c>
      <c r="Y30" s="3">
        <f t="shared" si="0"/>
        <v>29</v>
      </c>
    </row>
    <row r="31" spans="1:25" x14ac:dyDescent="0.25">
      <c r="A31">
        <v>30</v>
      </c>
      <c r="B31">
        <v>33</v>
      </c>
      <c r="C31">
        <v>104464</v>
      </c>
      <c r="D31" t="s">
        <v>111</v>
      </c>
      <c r="E31">
        <v>1997</v>
      </c>
      <c r="F31" t="s">
        <v>15</v>
      </c>
      <c r="G31">
        <v>52.36</v>
      </c>
      <c r="H31">
        <v>56.55</v>
      </c>
      <c r="I31" t="s">
        <v>1284</v>
      </c>
      <c r="J31">
        <v>8.74</v>
      </c>
      <c r="K31" s="3">
        <v>98.6</v>
      </c>
      <c r="U31" s="3">
        <f t="shared" si="1"/>
        <v>104464</v>
      </c>
      <c r="V31" s="3">
        <f>IF(A31&gt;0,IFERROR(VLOOKUP(C31,AthleteTable[],1,FALSE),0),0)</f>
        <v>104464</v>
      </c>
      <c r="W31" s="3">
        <f t="shared" si="3"/>
        <v>0</v>
      </c>
      <c r="X31" s="11">
        <f>IF(A31&gt;0,IF(V31&lt;&gt;0,IF(OR(codex557[[#This Row],[1]]&gt;Y30,Y30="1"),(X30+1+codex557[[#This Row],[T]]),X30+codex557[[#This Row],[T]]),X30+codex557[[#This Row],[T]]),0)</f>
        <v>15</v>
      </c>
      <c r="Y31" s="3">
        <f t="shared" si="0"/>
        <v>30</v>
      </c>
    </row>
    <row r="32" spans="1:25" x14ac:dyDescent="0.25">
      <c r="A32">
        <v>31</v>
      </c>
      <c r="B32">
        <v>48</v>
      </c>
      <c r="C32">
        <v>104643</v>
      </c>
      <c r="D32" t="s">
        <v>108</v>
      </c>
      <c r="E32">
        <v>1998</v>
      </c>
      <c r="F32" t="s">
        <v>15</v>
      </c>
      <c r="G32">
        <v>53.02</v>
      </c>
      <c r="H32">
        <v>56.17</v>
      </c>
      <c r="I32" t="s">
        <v>1285</v>
      </c>
      <c r="J32">
        <v>9.02</v>
      </c>
      <c r="K32" s="3">
        <v>100.61</v>
      </c>
      <c r="U32" s="3">
        <f t="shared" si="1"/>
        <v>104643</v>
      </c>
      <c r="V32" s="3">
        <f>IF(A32&gt;0,IFERROR(VLOOKUP(C32,AthleteTable[],1,FALSE),0),0)</f>
        <v>104643</v>
      </c>
      <c r="W32" s="3">
        <f t="shared" si="3"/>
        <v>0</v>
      </c>
      <c r="X32" s="11">
        <f>IF(A32&gt;0,IF(V32&lt;&gt;0,IF(OR(codex557[[#This Row],[1]]&gt;Y31,Y31="1"),(X31+1+codex557[[#This Row],[T]]),X31+codex557[[#This Row],[T]]),X31+codex557[[#This Row],[T]]),0)</f>
        <v>16</v>
      </c>
      <c r="Y32" s="3">
        <f t="shared" si="0"/>
        <v>31</v>
      </c>
    </row>
    <row r="33" spans="1:25" x14ac:dyDescent="0.25">
      <c r="A33">
        <v>32</v>
      </c>
      <c r="B33">
        <v>70</v>
      </c>
      <c r="C33">
        <v>6532164</v>
      </c>
      <c r="D33" t="s">
        <v>1251</v>
      </c>
      <c r="E33">
        <v>1998</v>
      </c>
      <c r="F33" t="s">
        <v>113</v>
      </c>
      <c r="G33">
        <v>53.26</v>
      </c>
      <c r="H33">
        <v>57.39</v>
      </c>
      <c r="I33" t="s">
        <v>1286</v>
      </c>
      <c r="J33">
        <v>10.48</v>
      </c>
      <c r="K33" s="3">
        <v>111.11</v>
      </c>
      <c r="U33" s="3">
        <f t="shared" si="1"/>
        <v>6532164</v>
      </c>
      <c r="V33" s="3">
        <f>IF(A33&gt;0,IFERROR(VLOOKUP(C33,AthleteTable[],1,FALSE),0),0)</f>
        <v>0</v>
      </c>
      <c r="W33" s="3">
        <f t="shared" si="3"/>
        <v>0</v>
      </c>
      <c r="X33" s="11">
        <f>IF(A33&gt;0,IF(V33&lt;&gt;0,IF(OR(codex557[[#This Row],[1]]&gt;Y32,Y32="1"),(X32+1+codex557[[#This Row],[T]]),X32+codex557[[#This Row],[T]]),X32+codex557[[#This Row],[T]]),0)</f>
        <v>16</v>
      </c>
      <c r="Y33" s="3">
        <f t="shared" si="0"/>
        <v>32</v>
      </c>
    </row>
    <row r="34" spans="1:25" x14ac:dyDescent="0.25">
      <c r="A34">
        <v>33</v>
      </c>
      <c r="B34">
        <v>29</v>
      </c>
      <c r="C34">
        <v>104620</v>
      </c>
      <c r="D34" t="s">
        <v>70</v>
      </c>
      <c r="E34">
        <v>1998</v>
      </c>
      <c r="F34" t="s">
        <v>15</v>
      </c>
      <c r="G34">
        <v>51.77</v>
      </c>
      <c r="H34">
        <v>59.26</v>
      </c>
      <c r="I34" t="s">
        <v>1287</v>
      </c>
      <c r="J34">
        <v>10.86</v>
      </c>
      <c r="K34" s="3">
        <v>113.84</v>
      </c>
      <c r="U34" s="3">
        <f t="shared" si="1"/>
        <v>104620</v>
      </c>
      <c r="V34" s="3">
        <f>IF(A34&gt;0,IFERROR(VLOOKUP(C34,AthleteTable[],1,FALSE),0),0)</f>
        <v>0</v>
      </c>
      <c r="W34" s="3">
        <f t="shared" si="3"/>
        <v>0</v>
      </c>
      <c r="X34" s="11">
        <f>IF(A34&gt;0,IF(V34&lt;&gt;0,IF(OR(codex557[[#This Row],[1]]&gt;Y33,Y33="1"),(X33+1+codex557[[#This Row],[T]]),X33+codex557[[#This Row],[T]]),X33+codex557[[#This Row],[T]]),0)</f>
        <v>16</v>
      </c>
      <c r="Y34" s="3">
        <f t="shared" si="0"/>
        <v>33</v>
      </c>
    </row>
    <row r="35" spans="1:25" x14ac:dyDescent="0.25">
      <c r="A35">
        <v>34</v>
      </c>
      <c r="B35">
        <v>11</v>
      </c>
      <c r="C35">
        <v>104156</v>
      </c>
      <c r="D35" t="s">
        <v>174</v>
      </c>
      <c r="E35">
        <v>1994</v>
      </c>
      <c r="F35" t="s">
        <v>15</v>
      </c>
      <c r="G35">
        <v>57.96</v>
      </c>
      <c r="H35">
        <v>53.25</v>
      </c>
      <c r="I35" t="s">
        <v>1288</v>
      </c>
      <c r="J35">
        <v>11.04</v>
      </c>
      <c r="K35" s="3">
        <v>115.13</v>
      </c>
      <c r="U35" s="3">
        <f t="shared" si="1"/>
        <v>104156</v>
      </c>
      <c r="V35" s="3">
        <f>IF(A35&gt;0,IFERROR(VLOOKUP(C35,AthleteTable[],1,FALSE),0),0)</f>
        <v>104156</v>
      </c>
      <c r="W35" s="3">
        <f t="shared" si="3"/>
        <v>0</v>
      </c>
      <c r="X35" s="11">
        <f>IF(A35&gt;0,IF(V35&lt;&gt;0,IF(OR(codex557[[#This Row],[1]]&gt;Y34,Y34="1"),(X34+1+codex557[[#This Row],[T]]),X34+codex557[[#This Row],[T]]),X34+codex557[[#This Row],[T]]),0)</f>
        <v>17</v>
      </c>
      <c r="Y35" s="3">
        <f t="shared" si="0"/>
        <v>34</v>
      </c>
    </row>
    <row r="36" spans="1:25" x14ac:dyDescent="0.25">
      <c r="A36">
        <v>35</v>
      </c>
      <c r="B36">
        <v>63</v>
      </c>
      <c r="C36">
        <v>104594</v>
      </c>
      <c r="D36" t="s">
        <v>83</v>
      </c>
      <c r="E36">
        <v>1998</v>
      </c>
      <c r="F36" t="s">
        <v>15</v>
      </c>
      <c r="G36">
        <v>53.67</v>
      </c>
      <c r="H36">
        <v>57.91</v>
      </c>
      <c r="I36" t="s">
        <v>1289</v>
      </c>
      <c r="J36">
        <v>11.41</v>
      </c>
      <c r="K36" s="3">
        <v>117.79</v>
      </c>
      <c r="U36" s="3">
        <f t="shared" si="1"/>
        <v>104594</v>
      </c>
      <c r="V36" s="3">
        <f>IF(A36&gt;0,IFERROR(VLOOKUP(C36,AthleteTable[],1,FALSE),0),0)</f>
        <v>104594</v>
      </c>
      <c r="W36" s="3">
        <f t="shared" si="3"/>
        <v>0</v>
      </c>
      <c r="X36" s="11">
        <f>IF(A36&gt;0,IF(V36&lt;&gt;0,IF(OR(codex557[[#This Row],[1]]&gt;Y35,Y35="1"),(X35+1+codex557[[#This Row],[T]]),X35+codex557[[#This Row],[T]]),X35+codex557[[#This Row],[T]]),0)</f>
        <v>18</v>
      </c>
      <c r="Y36" s="3">
        <f t="shared" si="0"/>
        <v>35</v>
      </c>
    </row>
    <row r="37" spans="1:25" x14ac:dyDescent="0.25">
      <c r="A37">
        <v>36</v>
      </c>
      <c r="B37">
        <v>56</v>
      </c>
      <c r="C37">
        <v>6531946</v>
      </c>
      <c r="D37" t="s">
        <v>1252</v>
      </c>
      <c r="E37">
        <v>1997</v>
      </c>
      <c r="F37" t="s">
        <v>113</v>
      </c>
      <c r="G37">
        <v>53.32</v>
      </c>
      <c r="H37">
        <v>58.27</v>
      </c>
      <c r="I37" t="s">
        <v>1290</v>
      </c>
      <c r="J37">
        <v>11.42</v>
      </c>
      <c r="K37" s="3">
        <v>117.86</v>
      </c>
      <c r="U37" s="3">
        <f t="shared" si="1"/>
        <v>6531946</v>
      </c>
      <c r="V37" s="3">
        <f>IF(A37&gt;0,IFERROR(VLOOKUP(C37,AthleteTable[],1,FALSE),0),0)</f>
        <v>0</v>
      </c>
      <c r="W37" s="3">
        <f t="shared" si="3"/>
        <v>0</v>
      </c>
      <c r="X37" s="11">
        <f>IF(A37&gt;0,IF(V37&lt;&gt;0,IF(OR(codex557[[#This Row],[1]]&gt;Y36,Y36="1"),(X36+1+codex557[[#This Row],[T]]),X36+codex557[[#This Row],[T]]),X36+codex557[[#This Row],[T]]),0)</f>
        <v>18</v>
      </c>
      <c r="Y37" s="3">
        <f t="shared" si="0"/>
        <v>36</v>
      </c>
    </row>
    <row r="38" spans="1:25" x14ac:dyDescent="0.25">
      <c r="A38">
        <v>37</v>
      </c>
      <c r="B38">
        <v>71</v>
      </c>
      <c r="C38">
        <v>104589</v>
      </c>
      <c r="D38" t="s">
        <v>91</v>
      </c>
      <c r="E38">
        <v>1998</v>
      </c>
      <c r="F38" t="s">
        <v>15</v>
      </c>
      <c r="G38">
        <v>55.15</v>
      </c>
      <c r="H38">
        <v>57.55</v>
      </c>
      <c r="I38" t="s">
        <v>1291</v>
      </c>
      <c r="J38">
        <v>12.53</v>
      </c>
      <c r="K38" s="3">
        <v>125.84</v>
      </c>
      <c r="U38" s="3">
        <f t="shared" si="1"/>
        <v>104589</v>
      </c>
      <c r="V38" s="3">
        <f>IF(A38&gt;0,IFERROR(VLOOKUP(C38,AthleteTable[],1,FALSE),0),0)</f>
        <v>104589</v>
      </c>
      <c r="W38" s="3">
        <f t="shared" si="3"/>
        <v>0</v>
      </c>
      <c r="X38" s="11">
        <f>IF(A38&gt;0,IF(V38&lt;&gt;0,IF(OR(codex557[[#This Row],[1]]&gt;Y37,Y37="1"),(X37+1+codex557[[#This Row],[T]]),X37+codex557[[#This Row],[T]]),X37+codex557[[#This Row],[T]]),0)</f>
        <v>19</v>
      </c>
      <c r="Y38" s="3">
        <f t="shared" si="0"/>
        <v>37</v>
      </c>
    </row>
    <row r="39" spans="1:25" x14ac:dyDescent="0.25">
      <c r="A39">
        <v>38</v>
      </c>
      <c r="B39">
        <v>40</v>
      </c>
      <c r="C39">
        <v>104598</v>
      </c>
      <c r="D39" t="s">
        <v>85</v>
      </c>
      <c r="E39">
        <v>1998</v>
      </c>
      <c r="F39" t="s">
        <v>15</v>
      </c>
      <c r="G39">
        <v>54.47</v>
      </c>
      <c r="H39">
        <v>58.24</v>
      </c>
      <c r="I39" t="s">
        <v>1292</v>
      </c>
      <c r="J39">
        <v>12.54</v>
      </c>
      <c r="K39" s="3">
        <v>125.91</v>
      </c>
      <c r="U39" s="3">
        <f t="shared" si="1"/>
        <v>104598</v>
      </c>
      <c r="V39" s="3">
        <f>IF(A39&gt;0,IFERROR(VLOOKUP(C39,AthleteTable[],1,FALSE),0),0)</f>
        <v>104598</v>
      </c>
      <c r="W39" s="3">
        <f t="shared" si="3"/>
        <v>0</v>
      </c>
      <c r="X39" s="11">
        <f>IF(A39&gt;0,IF(V39&lt;&gt;0,IF(OR(codex557[[#This Row],[1]]&gt;Y38,Y38="1"),(X38+1+codex557[[#This Row],[T]]),X38+codex557[[#This Row],[T]]),X38+codex557[[#This Row],[T]]),0)</f>
        <v>20</v>
      </c>
      <c r="Y39" s="3">
        <f t="shared" si="0"/>
        <v>38</v>
      </c>
    </row>
    <row r="40" spans="1:25" x14ac:dyDescent="0.25">
      <c r="A40">
        <v>39</v>
      </c>
      <c r="B40">
        <v>74</v>
      </c>
      <c r="C40">
        <v>6532131</v>
      </c>
      <c r="D40" t="s">
        <v>1212</v>
      </c>
      <c r="E40">
        <v>1998</v>
      </c>
      <c r="F40" t="s">
        <v>113</v>
      </c>
      <c r="G40">
        <v>53.66</v>
      </c>
      <c r="H40">
        <v>59.11</v>
      </c>
      <c r="I40" t="s">
        <v>1293</v>
      </c>
      <c r="J40">
        <v>12.6</v>
      </c>
      <c r="K40" s="3">
        <v>126.35</v>
      </c>
      <c r="U40" s="3">
        <f t="shared" si="1"/>
        <v>6532131</v>
      </c>
      <c r="V40" s="3">
        <f>IF(A40&gt;0,IFERROR(VLOOKUP(C40,AthleteTable[],1,FALSE),0),0)</f>
        <v>0</v>
      </c>
      <c r="W40" s="3">
        <f t="shared" si="3"/>
        <v>0</v>
      </c>
      <c r="X40" s="11">
        <f>IF(A40&gt;0,IF(V40&lt;&gt;0,IF(OR(codex557[[#This Row],[1]]&gt;Y39,Y39="1"),(X39+1+codex557[[#This Row],[T]]),X39+codex557[[#This Row],[T]]),X39+codex557[[#This Row],[T]]),0)</f>
        <v>20</v>
      </c>
      <c r="Y40" s="3">
        <f t="shared" si="0"/>
        <v>39</v>
      </c>
    </row>
    <row r="41" spans="1:25" x14ac:dyDescent="0.25">
      <c r="A41">
        <v>40</v>
      </c>
      <c r="B41">
        <v>60</v>
      </c>
      <c r="C41">
        <v>104454</v>
      </c>
      <c r="D41" t="s">
        <v>89</v>
      </c>
      <c r="E41">
        <v>1996</v>
      </c>
      <c r="F41" t="s">
        <v>15</v>
      </c>
      <c r="G41">
        <v>54.71</v>
      </c>
      <c r="H41">
        <v>58.53</v>
      </c>
      <c r="I41" t="s">
        <v>1294</v>
      </c>
      <c r="J41">
        <v>13.07</v>
      </c>
      <c r="K41" s="3">
        <v>129.72</v>
      </c>
      <c r="U41" s="3">
        <f t="shared" si="1"/>
        <v>104454</v>
      </c>
      <c r="V41" s="3">
        <f>IF(A41&gt;0,IFERROR(VLOOKUP(C41,AthleteTable[],1,FALSE),0),0)</f>
        <v>104454</v>
      </c>
      <c r="W41" s="3">
        <f t="shared" si="3"/>
        <v>0</v>
      </c>
      <c r="X41" s="11">
        <f>IF(A41&gt;0,IF(V41&lt;&gt;0,IF(OR(codex557[[#This Row],[1]]&gt;Y40,Y40="1"),(X40+1+codex557[[#This Row],[T]]),X40+codex557[[#This Row],[T]]),X40+codex557[[#This Row],[T]]),0)</f>
        <v>21</v>
      </c>
      <c r="Y41" s="3">
        <f t="shared" si="0"/>
        <v>40</v>
      </c>
    </row>
    <row r="42" spans="1:25" x14ac:dyDescent="0.25">
      <c r="A42">
        <v>41</v>
      </c>
      <c r="B42">
        <v>77</v>
      </c>
      <c r="C42">
        <v>6532250</v>
      </c>
      <c r="D42" t="s">
        <v>1256</v>
      </c>
      <c r="E42">
        <v>1998</v>
      </c>
      <c r="F42" t="s">
        <v>113</v>
      </c>
      <c r="G42">
        <v>55.51</v>
      </c>
      <c r="H42">
        <v>59.22</v>
      </c>
      <c r="I42" t="s">
        <v>1295</v>
      </c>
      <c r="J42">
        <v>14.56</v>
      </c>
      <c r="K42" s="3">
        <v>140.43</v>
      </c>
      <c r="U42" s="3">
        <f t="shared" si="1"/>
        <v>6532250</v>
      </c>
      <c r="V42" s="3">
        <f>IF(A42&gt;0,IFERROR(VLOOKUP(C42,AthleteTable[],1,FALSE),0),0)</f>
        <v>0</v>
      </c>
      <c r="W42" s="3">
        <f t="shared" si="3"/>
        <v>0</v>
      </c>
      <c r="X42" s="11">
        <f>IF(A42&gt;0,IF(V42&lt;&gt;0,IF(OR(codex557[[#This Row],[1]]&gt;Y41,Y41="1"),(X41+1+codex557[[#This Row],[T]]),X41+codex557[[#This Row],[T]]),X41+codex557[[#This Row],[T]]),0)</f>
        <v>21</v>
      </c>
      <c r="Y42" s="3">
        <f t="shared" si="0"/>
        <v>41</v>
      </c>
    </row>
    <row r="43" spans="1:25" x14ac:dyDescent="0.25">
      <c r="A43">
        <v>42</v>
      </c>
      <c r="B43">
        <v>72</v>
      </c>
      <c r="C43">
        <v>104596</v>
      </c>
      <c r="D43" t="s">
        <v>81</v>
      </c>
      <c r="E43">
        <v>1998</v>
      </c>
      <c r="F43" t="s">
        <v>15</v>
      </c>
      <c r="G43">
        <v>55.04</v>
      </c>
      <c r="H43" t="s">
        <v>1296</v>
      </c>
      <c r="I43" t="s">
        <v>1297</v>
      </c>
      <c r="J43">
        <v>15.04</v>
      </c>
      <c r="K43" s="3">
        <v>143.88</v>
      </c>
      <c r="U43" s="3">
        <f t="shared" si="1"/>
        <v>104596</v>
      </c>
      <c r="V43" s="3">
        <f>IF(A43&gt;0,IFERROR(VLOOKUP(C43,AthleteTable[],1,FALSE),0),0)</f>
        <v>104596</v>
      </c>
      <c r="W43" s="3">
        <f t="shared" si="3"/>
        <v>0</v>
      </c>
      <c r="X43" s="11">
        <f>IF(A43&gt;0,IF(V43&lt;&gt;0,IF(OR(codex557[[#This Row],[1]]&gt;Y42,Y42="1"),(X42+1+codex557[[#This Row],[T]]),X42+codex557[[#This Row],[T]]),X42+codex557[[#This Row],[T]]),0)</f>
        <v>22</v>
      </c>
      <c r="Y43" s="3">
        <f t="shared" si="0"/>
        <v>42</v>
      </c>
    </row>
    <row r="44" spans="1:25" x14ac:dyDescent="0.25">
      <c r="A44">
        <v>43</v>
      </c>
      <c r="B44">
        <v>75</v>
      </c>
      <c r="C44">
        <v>104461</v>
      </c>
      <c r="D44" t="s">
        <v>98</v>
      </c>
      <c r="E44">
        <v>1997</v>
      </c>
      <c r="F44" t="s">
        <v>15</v>
      </c>
      <c r="G44">
        <v>56.04</v>
      </c>
      <c r="H44" t="s">
        <v>1298</v>
      </c>
      <c r="I44" t="s">
        <v>1299</v>
      </c>
      <c r="J44">
        <v>16.670000000000002</v>
      </c>
      <c r="K44" s="3">
        <v>155.6</v>
      </c>
      <c r="U44" s="3">
        <f t="shared" si="1"/>
        <v>104461</v>
      </c>
      <c r="V44" s="3">
        <f>IF(A44&gt;0,IFERROR(VLOOKUP(C44,AthleteTable[],1,FALSE),0),0)</f>
        <v>104461</v>
      </c>
      <c r="W44" s="3">
        <f t="shared" si="3"/>
        <v>0</v>
      </c>
      <c r="X44" s="11">
        <f>IF(A44&gt;0,IF(V44&lt;&gt;0,IF(OR(codex557[[#This Row],[1]]&gt;Y43,Y43="1"),(X43+1+codex557[[#This Row],[T]]),X43+codex557[[#This Row],[T]]),X43+codex557[[#This Row],[T]]),0)</f>
        <v>23</v>
      </c>
      <c r="Y44" s="3">
        <f t="shared" si="0"/>
        <v>43</v>
      </c>
    </row>
    <row r="45" spans="1:25" x14ac:dyDescent="0.25">
      <c r="A45">
        <v>44</v>
      </c>
      <c r="B45">
        <v>83</v>
      </c>
      <c r="C45">
        <v>104639</v>
      </c>
      <c r="D45" t="s">
        <v>236</v>
      </c>
      <c r="E45">
        <v>1998</v>
      </c>
      <c r="F45" t="s">
        <v>15</v>
      </c>
      <c r="G45">
        <v>56.79</v>
      </c>
      <c r="H45" t="s">
        <v>1300</v>
      </c>
      <c r="I45" t="s">
        <v>1301</v>
      </c>
      <c r="J45">
        <v>16.84</v>
      </c>
      <c r="K45" s="3">
        <v>156.82</v>
      </c>
      <c r="U45" s="3">
        <f t="shared" si="1"/>
        <v>104639</v>
      </c>
      <c r="V45" s="3">
        <f>IF(A45&gt;0,IFERROR(VLOOKUP(C45,AthleteTable[],1,FALSE),0),0)</f>
        <v>0</v>
      </c>
      <c r="W45" s="3">
        <f t="shared" si="3"/>
        <v>0</v>
      </c>
      <c r="X45" s="11">
        <f>IF(A45&gt;0,IF(V45&lt;&gt;0,IF(OR(codex557[[#This Row],[1]]&gt;Y44,Y44="1"),(X44+1+codex557[[#This Row],[T]]),X44+codex557[[#This Row],[T]]),X44+codex557[[#This Row],[T]]),0)</f>
        <v>23</v>
      </c>
      <c r="Y45" s="3">
        <f t="shared" si="0"/>
        <v>44</v>
      </c>
    </row>
    <row r="46" spans="1:25" x14ac:dyDescent="0.25">
      <c r="A46">
        <v>45</v>
      </c>
      <c r="B46">
        <v>78</v>
      </c>
      <c r="C46">
        <v>6531558</v>
      </c>
      <c r="D46" t="s">
        <v>1084</v>
      </c>
      <c r="E46">
        <v>1996</v>
      </c>
      <c r="F46" t="s">
        <v>113</v>
      </c>
      <c r="G46">
        <v>56.76</v>
      </c>
      <c r="H46" t="s">
        <v>1302</v>
      </c>
      <c r="I46" t="s">
        <v>1303</v>
      </c>
      <c r="J46">
        <v>18.54</v>
      </c>
      <c r="K46" s="3">
        <v>169.04</v>
      </c>
      <c r="U46" s="3">
        <f t="shared" si="1"/>
        <v>6531558</v>
      </c>
      <c r="V46" s="3">
        <f>IF(A46&gt;0,IFERROR(VLOOKUP(C46,AthleteTable[],1,FALSE),0),0)</f>
        <v>0</v>
      </c>
      <c r="W46" s="3">
        <f t="shared" si="3"/>
        <v>0</v>
      </c>
      <c r="X46" s="11">
        <f>IF(A46&gt;0,IF(V46&lt;&gt;0,IF(OR(codex557[[#This Row],[1]]&gt;Y45,Y45="1"),(X45+1+codex557[[#This Row],[T]]),X45+codex557[[#This Row],[T]]),X45+codex557[[#This Row],[T]]),0)</f>
        <v>23</v>
      </c>
      <c r="Y46" s="3">
        <f t="shared" si="0"/>
        <v>45</v>
      </c>
    </row>
    <row r="47" spans="1:25" x14ac:dyDescent="0.25">
      <c r="A47">
        <v>46</v>
      </c>
      <c r="B47">
        <v>84</v>
      </c>
      <c r="C47">
        <v>6300593</v>
      </c>
      <c r="D47" t="s">
        <v>239</v>
      </c>
      <c r="E47">
        <v>1998</v>
      </c>
      <c r="F47" t="s">
        <v>240</v>
      </c>
      <c r="G47">
        <v>59.21</v>
      </c>
      <c r="H47" t="s">
        <v>1304</v>
      </c>
      <c r="I47" t="s">
        <v>1305</v>
      </c>
      <c r="J47">
        <v>21.14</v>
      </c>
      <c r="K47" s="3">
        <v>187.73</v>
      </c>
      <c r="U47" s="3">
        <f t="shared" si="1"/>
        <v>6300593</v>
      </c>
      <c r="V47" s="3">
        <f>IF(A47&gt;0,IFERROR(VLOOKUP(C47,AthleteTable[],1,FALSE),0),0)</f>
        <v>0</v>
      </c>
      <c r="W47" s="3">
        <f t="shared" si="3"/>
        <v>0</v>
      </c>
      <c r="X47" s="11">
        <f>IF(A47&gt;0,IF(V47&lt;&gt;0,IF(OR(codex557[[#This Row],[1]]&gt;Y46,Y46="1"),(X46+1+codex557[[#This Row],[T]]),X46+codex557[[#This Row],[T]]),X46+codex557[[#This Row],[T]]),0)</f>
        <v>23</v>
      </c>
      <c r="Y47" s="3">
        <f t="shared" si="0"/>
        <v>46</v>
      </c>
    </row>
    <row r="48" spans="1:25" x14ac:dyDescent="0.25">
      <c r="A48">
        <v>47</v>
      </c>
      <c r="B48">
        <v>86</v>
      </c>
      <c r="C48">
        <v>104583</v>
      </c>
      <c r="D48" t="s">
        <v>101</v>
      </c>
      <c r="E48">
        <v>1998</v>
      </c>
      <c r="F48" t="s">
        <v>15</v>
      </c>
      <c r="G48">
        <v>59.34</v>
      </c>
      <c r="H48" t="s">
        <v>158</v>
      </c>
      <c r="I48" t="s">
        <v>1306</v>
      </c>
      <c r="J48">
        <v>21.74</v>
      </c>
      <c r="K48" s="3">
        <v>192.04</v>
      </c>
      <c r="U48" s="3">
        <f t="shared" si="1"/>
        <v>104583</v>
      </c>
      <c r="V48" s="3">
        <f>IF(A48&gt;0,IFERROR(VLOOKUP(C48,AthleteTable[],1,FALSE),0),0)</f>
        <v>104583</v>
      </c>
      <c r="W48" s="3">
        <f t="shared" si="3"/>
        <v>0</v>
      </c>
      <c r="X48" s="11">
        <f>IF(A48&gt;0,IF(V48&lt;&gt;0,IF(OR(codex557[[#This Row],[1]]&gt;Y47,Y47="1"),(X47+1+codex557[[#This Row],[T]]),X47+codex557[[#This Row],[T]]),X47+codex557[[#This Row],[T]]),0)</f>
        <v>24</v>
      </c>
      <c r="Y48" s="3">
        <f t="shared" si="0"/>
        <v>47</v>
      </c>
    </row>
    <row r="49" spans="1:25" x14ac:dyDescent="0.25">
      <c r="A49">
        <v>48</v>
      </c>
      <c r="B49">
        <v>80</v>
      </c>
      <c r="C49">
        <v>6532260</v>
      </c>
      <c r="D49" t="s">
        <v>1227</v>
      </c>
      <c r="E49">
        <v>1998</v>
      </c>
      <c r="F49" t="s">
        <v>113</v>
      </c>
      <c r="G49">
        <v>59.64</v>
      </c>
      <c r="H49" t="s">
        <v>1120</v>
      </c>
      <c r="I49" t="s">
        <v>1307</v>
      </c>
      <c r="J49">
        <v>22.02</v>
      </c>
      <c r="K49" s="3">
        <v>194.05</v>
      </c>
      <c r="U49" s="3">
        <f t="shared" si="1"/>
        <v>6532260</v>
      </c>
      <c r="V49" s="3">
        <f>IF(A49&gt;0,IFERROR(VLOOKUP(C49,AthleteTable[],1,FALSE),0),0)</f>
        <v>0</v>
      </c>
      <c r="W49" s="3">
        <f t="shared" si="3"/>
        <v>0</v>
      </c>
      <c r="X49" s="11">
        <f>IF(A49&gt;0,IF(V49&lt;&gt;0,IF(OR(codex557[[#This Row],[1]]&gt;Y48,Y48="1"),(X48+1+codex557[[#This Row],[T]]),X48+codex557[[#This Row],[T]]),X48+codex557[[#This Row],[T]]),0)</f>
        <v>24</v>
      </c>
      <c r="Y49" s="3">
        <f t="shared" si="0"/>
        <v>48</v>
      </c>
    </row>
    <row r="50" spans="1:25" x14ac:dyDescent="0.25">
      <c r="A50">
        <v>49</v>
      </c>
      <c r="B50">
        <v>62</v>
      </c>
      <c r="C50">
        <v>6531781</v>
      </c>
      <c r="D50" t="s">
        <v>1233</v>
      </c>
      <c r="E50">
        <v>1967</v>
      </c>
      <c r="F50" t="s">
        <v>113</v>
      </c>
      <c r="G50">
        <v>58.46</v>
      </c>
      <c r="H50" t="s">
        <v>1308</v>
      </c>
      <c r="I50" t="s">
        <v>1309</v>
      </c>
      <c r="J50">
        <v>24.3</v>
      </c>
      <c r="K50" s="3">
        <v>210.44</v>
      </c>
      <c r="U50" s="3">
        <f t="shared" si="1"/>
        <v>6531781</v>
      </c>
      <c r="V50" s="3">
        <f>IF(A50&gt;0,IFERROR(VLOOKUP(C50,AthleteTable[],1,FALSE),0),0)</f>
        <v>0</v>
      </c>
      <c r="W50" s="3">
        <f t="shared" si="3"/>
        <v>0</v>
      </c>
      <c r="X50" s="11">
        <f>IF(A50&gt;0,IF(V50&lt;&gt;0,IF(OR(codex557[[#This Row],[1]]&gt;Y49,Y49="1"),(X49+1+codex557[[#This Row],[T]]),X49+codex557[[#This Row],[T]]),X49+codex557[[#This Row],[T]]),0)</f>
        <v>24</v>
      </c>
      <c r="Y50" s="3">
        <f t="shared" si="0"/>
        <v>49</v>
      </c>
    </row>
    <row r="51" spans="1:25" x14ac:dyDescent="0.25">
      <c r="A51">
        <v>50</v>
      </c>
      <c r="B51">
        <v>79</v>
      </c>
      <c r="C51">
        <v>6532048</v>
      </c>
      <c r="D51" t="s">
        <v>1239</v>
      </c>
      <c r="E51">
        <v>1997</v>
      </c>
      <c r="F51" t="s">
        <v>113</v>
      </c>
      <c r="G51" t="s">
        <v>1310</v>
      </c>
      <c r="H51" t="s">
        <v>1311</v>
      </c>
      <c r="I51" t="s">
        <v>1312</v>
      </c>
      <c r="J51">
        <v>26.33</v>
      </c>
      <c r="K51" s="3">
        <v>225.03</v>
      </c>
      <c r="U51" s="3">
        <f t="shared" si="1"/>
        <v>6532048</v>
      </c>
      <c r="V51" s="3">
        <f>IF(A51&gt;0,IFERROR(VLOOKUP(C51,AthleteTable[],1,FALSE),0),0)</f>
        <v>0</v>
      </c>
      <c r="W51" s="3">
        <f t="shared" si="3"/>
        <v>0</v>
      </c>
      <c r="X51" s="11">
        <f>IF(A51&gt;0,IF(V51&lt;&gt;0,IF(OR(codex557[[#This Row],[1]]&gt;Y50,Y50="1"),(X50+1+codex557[[#This Row],[T]]),X50+codex557[[#This Row],[T]]),X50+codex557[[#This Row],[T]]),0)</f>
        <v>24</v>
      </c>
      <c r="Y51" s="3">
        <f t="shared" si="0"/>
        <v>50</v>
      </c>
    </row>
    <row r="52" spans="1:25" x14ac:dyDescent="0.25">
      <c r="A52">
        <v>51</v>
      </c>
      <c r="B52">
        <v>87</v>
      </c>
      <c r="C52">
        <v>104585</v>
      </c>
      <c r="D52" t="s">
        <v>109</v>
      </c>
      <c r="E52">
        <v>1998</v>
      </c>
      <c r="F52" t="s">
        <v>15</v>
      </c>
      <c r="G52">
        <v>58.7</v>
      </c>
      <c r="H52" t="s">
        <v>1313</v>
      </c>
      <c r="I52" t="s">
        <v>367</v>
      </c>
      <c r="J52">
        <v>31.23</v>
      </c>
      <c r="K52" s="3">
        <v>260.25</v>
      </c>
      <c r="U52" s="3">
        <f t="shared" si="1"/>
        <v>104585</v>
      </c>
      <c r="V52" s="3">
        <f>IF(A52&gt;0,IFERROR(VLOOKUP(C52,AthleteTable[],1,FALSE),0),0)</f>
        <v>104585</v>
      </c>
      <c r="W52" s="3">
        <f t="shared" si="3"/>
        <v>0</v>
      </c>
      <c r="X52" s="11">
        <f>IF(A52&gt;0,IF(V52&lt;&gt;0,IF(OR(codex557[[#This Row],[1]]&gt;Y51,Y51="1"),(X51+1+codex557[[#This Row],[T]]),X51+codex557[[#This Row],[T]]),X51+codex557[[#This Row],[T]]),0)</f>
        <v>25</v>
      </c>
      <c r="Y52" s="3">
        <f t="shared" si="0"/>
        <v>51</v>
      </c>
    </row>
    <row r="53" spans="1:25" x14ac:dyDescent="0.25">
      <c r="A53">
        <v>52</v>
      </c>
      <c r="B53">
        <v>88</v>
      </c>
      <c r="C53">
        <v>6300591</v>
      </c>
      <c r="D53" t="s">
        <v>242</v>
      </c>
      <c r="E53">
        <v>1998</v>
      </c>
      <c r="F53" t="s">
        <v>240</v>
      </c>
      <c r="G53" t="s">
        <v>1314</v>
      </c>
      <c r="H53" t="s">
        <v>1315</v>
      </c>
      <c r="I53" t="s">
        <v>646</v>
      </c>
      <c r="J53">
        <v>40.880000000000003</v>
      </c>
      <c r="K53" s="3">
        <v>329.62</v>
      </c>
      <c r="U53" s="3">
        <f t="shared" si="1"/>
        <v>6300591</v>
      </c>
      <c r="V53" s="3">
        <f>IF(A53&gt;0,IFERROR(VLOOKUP(C53,AthleteTable[],1,FALSE),0),0)</f>
        <v>0</v>
      </c>
      <c r="W53" s="3">
        <f t="shared" si="3"/>
        <v>0</v>
      </c>
      <c r="X53" s="11">
        <f>IF(A53&gt;0,IF(V53&lt;&gt;0,IF(OR(codex557[[#This Row],[1]]&gt;Y52,Y52="1"),(X52+1+codex557[[#This Row],[T]]),X52+codex557[[#This Row],[T]]),X52+codex557[[#This Row],[T]]),0)</f>
        <v>25</v>
      </c>
      <c r="Y53" s="3">
        <f t="shared" si="0"/>
        <v>52</v>
      </c>
    </row>
    <row r="54" spans="1:25" x14ac:dyDescent="0.25">
      <c r="A54" t="s">
        <v>105</v>
      </c>
      <c r="U54" s="3">
        <f t="shared" si="1"/>
        <v>0</v>
      </c>
      <c r="V54" s="3">
        <f>IF(A54&gt;0,IFERROR(VLOOKUP(C54,AthleteTable[],1,FALSE),0),0)</f>
        <v>0</v>
      </c>
      <c r="W54" s="3">
        <f t="shared" si="3"/>
        <v>0</v>
      </c>
      <c r="X54" s="11">
        <f>IF(A54&gt;0,IF(V54&lt;&gt;0,IF(OR(codex557[[#This Row],[1]]&gt;Y53,Y53="1"),(X53+1+codex557[[#This Row],[T]]),X53+codex557[[#This Row],[T]]),X53+codex557[[#This Row],[T]]),0)</f>
        <v>25</v>
      </c>
      <c r="Y54" s="3" t="str">
        <f t="shared" si="0"/>
        <v>Disqualified 1st run</v>
      </c>
    </row>
    <row r="55" spans="1:25" x14ac:dyDescent="0.25">
      <c r="U55" s="3">
        <f t="shared" si="1"/>
        <v>0</v>
      </c>
      <c r="V55" s="3">
        <f>IF(A55&gt;0,IFERROR(VLOOKUP(C55,AthleteTable[],1,FALSE),0),0)</f>
        <v>0</v>
      </c>
      <c r="W55" s="3">
        <f t="shared" si="3"/>
        <v>0</v>
      </c>
      <c r="X55" s="11">
        <f>IF(A55&gt;0,IF(V55&lt;&gt;0,IF(OR(codex557[[#This Row],[1]]&gt;Y54,Y54="1"),(X54+1+codex557[[#This Row],[T]]),X54+codex557[[#This Row],[T]]),X54+codex557[[#This Row],[T]]),0)</f>
        <v>0</v>
      </c>
      <c r="Y55" s="3">
        <f t="shared" si="0"/>
        <v>0</v>
      </c>
    </row>
    <row r="56" spans="1:25" x14ac:dyDescent="0.25">
      <c r="B56">
        <v>50</v>
      </c>
      <c r="C56">
        <v>104470</v>
      </c>
      <c r="D56" t="s">
        <v>72</v>
      </c>
      <c r="E56">
        <v>1997</v>
      </c>
      <c r="F56" t="s">
        <v>15</v>
      </c>
      <c r="U56" s="3">
        <f t="shared" si="1"/>
        <v>104470</v>
      </c>
      <c r="V56" s="3">
        <f>IF(A56&gt;0,IFERROR(VLOOKUP(C56,AthleteTable[],1,FALSE),0),0)</f>
        <v>0</v>
      </c>
      <c r="W56" s="3">
        <f t="shared" si="3"/>
        <v>0</v>
      </c>
      <c r="X56" s="11">
        <f>IF(A56&gt;0,IF(V56&lt;&gt;0,IF(OR(codex557[[#This Row],[1]]&gt;Y55,Y55="1"),(X55+1+codex557[[#This Row],[T]]),X55+codex557[[#This Row],[T]]),X55+codex557[[#This Row],[T]]),0)</f>
        <v>0</v>
      </c>
      <c r="Y56" s="3">
        <f t="shared" si="0"/>
        <v>0</v>
      </c>
    </row>
    <row r="57" spans="1:25" x14ac:dyDescent="0.25">
      <c r="A57" t="s">
        <v>107</v>
      </c>
      <c r="U57" s="3">
        <f t="shared" si="1"/>
        <v>0</v>
      </c>
      <c r="V57" s="3">
        <f>IF(A57&gt;0,IFERROR(VLOOKUP(C57,AthleteTable[],1,FALSE),0),0)</f>
        <v>0</v>
      </c>
      <c r="W57" s="3">
        <f t="shared" si="3"/>
        <v>0</v>
      </c>
      <c r="X57" s="11">
        <f>IF(A57&gt;0,IF(V57&lt;&gt;0,IF(OR(codex557[[#This Row],[1]]&gt;Y56,Y56="1"),(X56+1+codex557[[#This Row],[T]]),X56+codex557[[#This Row],[T]]),X56+codex557[[#This Row],[T]]),0)</f>
        <v>0</v>
      </c>
      <c r="Y57" s="3" t="str">
        <f t="shared" si="0"/>
        <v>Did not finish 2nd run</v>
      </c>
    </row>
    <row r="58" spans="1:25" x14ac:dyDescent="0.25">
      <c r="U58" s="3">
        <f t="shared" si="1"/>
        <v>0</v>
      </c>
      <c r="V58" s="3">
        <f>IF(A58&gt;0,IFERROR(VLOOKUP(C58,AthleteTable[],1,FALSE),0),0)</f>
        <v>0</v>
      </c>
      <c r="W58" s="3">
        <f t="shared" si="3"/>
        <v>0</v>
      </c>
      <c r="X58" s="11">
        <f>IF(A58&gt;0,IF(V58&lt;&gt;0,IF(OR(codex557[[#This Row],[1]]&gt;Y57,Y57="1"),(X57+1+codex557[[#This Row],[T]]),X57+codex557[[#This Row],[T]]),X57+codex557[[#This Row],[T]]),0)</f>
        <v>0</v>
      </c>
      <c r="Y58" s="3">
        <f t="shared" si="0"/>
        <v>0</v>
      </c>
    </row>
    <row r="59" spans="1:25" x14ac:dyDescent="0.25">
      <c r="B59">
        <v>82</v>
      </c>
      <c r="C59">
        <v>104522</v>
      </c>
      <c r="D59" t="s">
        <v>261</v>
      </c>
      <c r="E59">
        <v>1997</v>
      </c>
      <c r="F59" t="s">
        <v>15</v>
      </c>
      <c r="U59" s="3">
        <f t="shared" si="1"/>
        <v>104522</v>
      </c>
      <c r="V59" s="3">
        <f>IF(A59&gt;0,IFERROR(VLOOKUP(C59,AthleteTable[],1,FALSE),0),0)</f>
        <v>0</v>
      </c>
      <c r="W59" s="3">
        <f t="shared" si="3"/>
        <v>0</v>
      </c>
      <c r="X59" s="11">
        <f>IF(A59&gt;0,IF(V59&lt;&gt;0,IF(OR(codex557[[#This Row],[1]]&gt;Y58,Y58="1"),(X58+1+codex557[[#This Row],[T]]),X58+codex557[[#This Row],[T]]),X58+codex557[[#This Row],[T]]),0)</f>
        <v>0</v>
      </c>
      <c r="Y59" s="3">
        <f t="shared" si="0"/>
        <v>0</v>
      </c>
    </row>
    <row r="60" spans="1:25" x14ac:dyDescent="0.25">
      <c r="B60">
        <v>68</v>
      </c>
      <c r="C60">
        <v>6292435</v>
      </c>
      <c r="D60" t="s">
        <v>1215</v>
      </c>
      <c r="E60">
        <v>1997</v>
      </c>
      <c r="F60" t="s">
        <v>1216</v>
      </c>
      <c r="U60" s="3">
        <f t="shared" si="1"/>
        <v>6292435</v>
      </c>
      <c r="V60" s="3">
        <f>IF(A60&gt;0,IFERROR(VLOOKUP(C60,AthleteTable[],1,FALSE),0),0)</f>
        <v>0</v>
      </c>
      <c r="W60" s="3">
        <f t="shared" si="3"/>
        <v>0</v>
      </c>
      <c r="X60" s="11">
        <f>IF(A60&gt;0,IF(V60&lt;&gt;0,IF(OR(codex557[[#This Row],[1]]&gt;Y59,Y59="1"),(X59+1+codex557[[#This Row],[T]]),X59+codex557[[#This Row],[T]]),X59+codex557[[#This Row],[T]]),0)</f>
        <v>0</v>
      </c>
      <c r="Y60" s="3">
        <f t="shared" si="0"/>
        <v>0</v>
      </c>
    </row>
    <row r="61" spans="1:25" x14ac:dyDescent="0.25">
      <c r="B61">
        <v>67</v>
      </c>
      <c r="C61">
        <v>104466</v>
      </c>
      <c r="D61" t="s">
        <v>120</v>
      </c>
      <c r="E61">
        <v>1997</v>
      </c>
      <c r="F61" t="s">
        <v>15</v>
      </c>
      <c r="U61" s="3">
        <f t="shared" si="1"/>
        <v>104466</v>
      </c>
      <c r="V61" s="3">
        <f>IF(A61&gt;0,IFERROR(VLOOKUP(C61,AthleteTable[],1,FALSE),0),0)</f>
        <v>0</v>
      </c>
      <c r="W61" s="3">
        <f t="shared" si="3"/>
        <v>0</v>
      </c>
      <c r="X61" s="11">
        <f>IF(A61&gt;0,IF(V61&lt;&gt;0,IF(OR(codex557[[#This Row],[1]]&gt;Y60,Y60="1"),(X60+1+codex557[[#This Row],[T]]),X60+codex557[[#This Row],[T]]),X60+codex557[[#This Row],[T]]),0)</f>
        <v>0</v>
      </c>
      <c r="Y61" s="3">
        <f t="shared" si="0"/>
        <v>0</v>
      </c>
    </row>
    <row r="62" spans="1:25" x14ac:dyDescent="0.25">
      <c r="B62">
        <v>66</v>
      </c>
      <c r="C62">
        <v>104465</v>
      </c>
      <c r="D62" t="s">
        <v>87</v>
      </c>
      <c r="E62">
        <v>1997</v>
      </c>
      <c r="F62" t="s">
        <v>15</v>
      </c>
      <c r="U62" s="3">
        <f t="shared" si="1"/>
        <v>104465</v>
      </c>
      <c r="V62" s="3">
        <f>IF(A62&gt;0,IFERROR(VLOOKUP(C62,AthleteTable[],1,FALSE),0),0)</f>
        <v>0</v>
      </c>
      <c r="W62" s="3">
        <f t="shared" si="3"/>
        <v>0</v>
      </c>
      <c r="X62" s="11">
        <f>IF(A62&gt;0,IF(V62&lt;&gt;0,IF(OR(codex557[[#This Row],[1]]&gt;Y61,Y61="1"),(X61+1+codex557[[#This Row],[T]]),X61+codex557[[#This Row],[T]]),X61+codex557[[#This Row],[T]]),0)</f>
        <v>0</v>
      </c>
      <c r="Y62" s="3">
        <f t="shared" si="0"/>
        <v>0</v>
      </c>
    </row>
    <row r="63" spans="1:25" x14ac:dyDescent="0.25">
      <c r="B63">
        <v>64</v>
      </c>
      <c r="C63">
        <v>6531951</v>
      </c>
      <c r="D63" t="s">
        <v>1228</v>
      </c>
      <c r="E63">
        <v>1997</v>
      </c>
      <c r="F63" t="s">
        <v>113</v>
      </c>
      <c r="U63" s="3">
        <f t="shared" si="1"/>
        <v>6531951</v>
      </c>
      <c r="V63" s="3">
        <f>IF(A63&gt;0,IFERROR(VLOOKUP(C63,AthleteTable[],1,FALSE),0),0)</f>
        <v>0</v>
      </c>
      <c r="W63" s="3">
        <f t="shared" si="3"/>
        <v>0</v>
      </c>
      <c r="X63" s="11">
        <f>IF(A63&gt;0,IF(V63&lt;&gt;0,IF(OR(codex557[[#This Row],[1]]&gt;Y62,Y62="1"),(X62+1+codex557[[#This Row],[T]]),X62+codex557[[#This Row],[T]]),X62+codex557[[#This Row],[T]]),0)</f>
        <v>0</v>
      </c>
      <c r="Y63" s="3">
        <f t="shared" si="0"/>
        <v>0</v>
      </c>
    </row>
    <row r="64" spans="1:25" x14ac:dyDescent="0.25">
      <c r="B64">
        <v>55</v>
      </c>
      <c r="C64">
        <v>6532083</v>
      </c>
      <c r="D64" t="s">
        <v>257</v>
      </c>
      <c r="E64">
        <v>1998</v>
      </c>
      <c r="F64" t="s">
        <v>113</v>
      </c>
      <c r="U64" s="3">
        <f t="shared" si="1"/>
        <v>6532083</v>
      </c>
      <c r="V64" s="3">
        <f>IF(A64&gt;0,IFERROR(VLOOKUP(C64,AthleteTable[],1,FALSE),0),0)</f>
        <v>0</v>
      </c>
      <c r="W64" s="3">
        <f t="shared" si="3"/>
        <v>0</v>
      </c>
      <c r="X64" s="11">
        <f>IF(A64&gt;0,IF(V64&lt;&gt;0,IF(OR(codex557[[#This Row],[1]]&gt;Y63,Y63="1"),(X63+1+codex557[[#This Row],[T]]),X63+codex557[[#This Row],[T]]),X63+codex557[[#This Row],[T]]),0)</f>
        <v>0</v>
      </c>
      <c r="Y64" s="3">
        <f t="shared" si="0"/>
        <v>0</v>
      </c>
    </row>
    <row r="65" spans="1:25" x14ac:dyDescent="0.25">
      <c r="B65">
        <v>54</v>
      </c>
      <c r="C65">
        <v>6532115</v>
      </c>
      <c r="D65" t="s">
        <v>1230</v>
      </c>
      <c r="E65">
        <v>1998</v>
      </c>
      <c r="F65" t="s">
        <v>113</v>
      </c>
      <c r="U65" s="3">
        <f t="shared" si="1"/>
        <v>6532115</v>
      </c>
      <c r="V65" s="3">
        <f>IF(A65&gt;0,IFERROR(VLOOKUP(C65,AthleteTable[],1,FALSE),0),0)</f>
        <v>0</v>
      </c>
      <c r="W65" s="3">
        <f t="shared" si="3"/>
        <v>0</v>
      </c>
      <c r="X65" s="11">
        <f>IF(A65&gt;0,IF(V65&lt;&gt;0,IF(OR(codex557[[#This Row],[1]]&gt;Y64,Y64="1"),(X64+1+codex557[[#This Row],[T]]),X64+codex557[[#This Row],[T]]),X64+codex557[[#This Row],[T]]),0)</f>
        <v>0</v>
      </c>
      <c r="Y65" s="3">
        <f t="shared" si="0"/>
        <v>0</v>
      </c>
    </row>
    <row r="66" spans="1:25" x14ac:dyDescent="0.25">
      <c r="B66">
        <v>47</v>
      </c>
      <c r="C66">
        <v>104599</v>
      </c>
      <c r="D66" t="s">
        <v>57</v>
      </c>
      <c r="E66">
        <v>1998</v>
      </c>
      <c r="F66" t="s">
        <v>15</v>
      </c>
      <c r="U66" s="3">
        <f t="shared" si="1"/>
        <v>104599</v>
      </c>
      <c r="V66" s="3">
        <f>IF(A66&gt;0,IFERROR(VLOOKUP(C66,AthleteTable[],1,FALSE),0),0)</f>
        <v>0</v>
      </c>
      <c r="W66" s="3">
        <f t="shared" si="3"/>
        <v>0</v>
      </c>
      <c r="X66" s="11">
        <f>IF(A66&gt;0,IF(V66&lt;&gt;0,IF(OR(codex557[[#This Row],[1]]&gt;Y65,Y65="1"),(X65+1+codex557[[#This Row],[T]]),X65+codex557[[#This Row],[T]]),X65+codex557[[#This Row],[T]]),0)</f>
        <v>0</v>
      </c>
      <c r="Y66" s="3">
        <f t="shared" ref="Y66:Y90" si="4">IF(A66&gt;0,A66,0)</f>
        <v>0</v>
      </c>
    </row>
    <row r="67" spans="1:25" x14ac:dyDescent="0.25">
      <c r="B67">
        <v>42</v>
      </c>
      <c r="C67">
        <v>959600</v>
      </c>
      <c r="D67" t="s">
        <v>65</v>
      </c>
      <c r="E67">
        <v>1996</v>
      </c>
      <c r="F67" t="s">
        <v>66</v>
      </c>
      <c r="U67" s="3">
        <f t="shared" ref="U67:U98" si="5">C67</f>
        <v>959600</v>
      </c>
      <c r="V67" s="3">
        <f>IF(A67&gt;0,IFERROR(VLOOKUP(C67,AthleteTable[],1,FALSE),0),0)</f>
        <v>0</v>
      </c>
      <c r="W67" s="3">
        <f t="shared" si="3"/>
        <v>0</v>
      </c>
      <c r="X67" s="11">
        <f>IF(A67&gt;0,IF(V67&lt;&gt;0,IF(OR(codex557[[#This Row],[1]]&gt;Y66,Y66="1"),(X66+1+codex557[[#This Row],[T]]),X66+codex557[[#This Row],[T]]),X66+codex557[[#This Row],[T]]),0)</f>
        <v>0</v>
      </c>
      <c r="Y67" s="3">
        <f t="shared" si="4"/>
        <v>0</v>
      </c>
    </row>
    <row r="68" spans="1:25" x14ac:dyDescent="0.25">
      <c r="B68">
        <v>34</v>
      </c>
      <c r="C68">
        <v>104281</v>
      </c>
      <c r="D68" t="s">
        <v>264</v>
      </c>
      <c r="E68">
        <v>1995</v>
      </c>
      <c r="F68" t="s">
        <v>15</v>
      </c>
      <c r="U68" s="3">
        <f t="shared" si="5"/>
        <v>104281</v>
      </c>
      <c r="V68" s="3">
        <f>IF(A68&gt;0,IFERROR(VLOOKUP(C68,AthleteTable[],1,FALSE),0),0)</f>
        <v>0</v>
      </c>
      <c r="W68" s="3">
        <f t="shared" si="3"/>
        <v>0</v>
      </c>
      <c r="X68" s="11">
        <f>IF(A68&gt;0,IF(V68&lt;&gt;0,IF(OR(codex557[[#This Row],[1]]&gt;Y67,Y67="1"),(X67+1+codex557[[#This Row],[T]]),X67+codex557[[#This Row],[T]]),X67+codex557[[#This Row],[T]]),0)</f>
        <v>0</v>
      </c>
      <c r="Y68" s="3">
        <f t="shared" si="4"/>
        <v>0</v>
      </c>
    </row>
    <row r="69" spans="1:25" x14ac:dyDescent="0.25">
      <c r="B69">
        <v>28</v>
      </c>
      <c r="C69">
        <v>104591</v>
      </c>
      <c r="D69" t="s">
        <v>110</v>
      </c>
      <c r="E69">
        <v>1998</v>
      </c>
      <c r="F69" t="s">
        <v>15</v>
      </c>
      <c r="U69" s="3">
        <f t="shared" si="5"/>
        <v>104591</v>
      </c>
      <c r="V69" s="3">
        <f>IF(A69&gt;0,IFERROR(VLOOKUP(C69,AthleteTable[],1,FALSE),0),0)</f>
        <v>0</v>
      </c>
      <c r="W69" s="3">
        <f t="shared" si="3"/>
        <v>0</v>
      </c>
      <c r="X69" s="11">
        <f>IF(A69&gt;0,IF(V69&lt;&gt;0,IF(OR(codex557[[#This Row],[1]]&gt;Y68,Y68="1"),(X68+1+codex557[[#This Row],[T]]),X68+codex557[[#This Row],[T]]),X68+codex557[[#This Row],[T]]),0)</f>
        <v>0</v>
      </c>
      <c r="Y69" s="3">
        <f t="shared" si="4"/>
        <v>0</v>
      </c>
    </row>
    <row r="70" spans="1:25" x14ac:dyDescent="0.25">
      <c r="B70">
        <v>24</v>
      </c>
      <c r="C70">
        <v>104535</v>
      </c>
      <c r="D70" t="s">
        <v>266</v>
      </c>
      <c r="E70">
        <v>1997</v>
      </c>
      <c r="F70" t="s">
        <v>15</v>
      </c>
      <c r="U70" s="3">
        <f t="shared" si="5"/>
        <v>104535</v>
      </c>
      <c r="V70" s="3">
        <f>IF(A70&gt;0,IFERROR(VLOOKUP(C70,AthleteTable[],1,FALSE),0),0)</f>
        <v>0</v>
      </c>
      <c r="W70" s="3">
        <f t="shared" ref="W70:W133" si="6">IFERROR(IF(Y70&gt;0,IF(Y69=Y68,IF(V69&gt;0,IF(V68&gt;0,1,0),0),0),0),0)</f>
        <v>0</v>
      </c>
      <c r="X70" s="11">
        <f>IF(A70&gt;0,IF(V70&lt;&gt;0,IF(OR(codex557[[#This Row],[1]]&gt;Y69,Y69="1"),(X69+1+codex557[[#This Row],[T]]),X69+codex557[[#This Row],[T]]),X69+codex557[[#This Row],[T]]),0)</f>
        <v>0</v>
      </c>
      <c r="Y70" s="3">
        <f t="shared" si="4"/>
        <v>0</v>
      </c>
    </row>
    <row r="71" spans="1:25" x14ac:dyDescent="0.25">
      <c r="B71">
        <v>17</v>
      </c>
      <c r="C71">
        <v>104282</v>
      </c>
      <c r="D71" t="s">
        <v>43</v>
      </c>
      <c r="E71">
        <v>1995</v>
      </c>
      <c r="F71" t="s">
        <v>15</v>
      </c>
      <c r="U71" s="3">
        <f t="shared" si="5"/>
        <v>104282</v>
      </c>
      <c r="V71" s="3">
        <f>IF(A71&gt;0,IFERROR(VLOOKUP(C71,AthleteTable[],1,FALSE),0),0)</f>
        <v>0</v>
      </c>
      <c r="W71" s="3">
        <f t="shared" si="6"/>
        <v>0</v>
      </c>
      <c r="X71" s="11">
        <f>IF(A71&gt;0,IF(V71&lt;&gt;0,IF(OR(codex557[[#This Row],[1]]&gt;Y70,Y70="1"),(X70+1+codex557[[#This Row],[T]]),X70+codex557[[#This Row],[T]]),X70+codex557[[#This Row],[T]]),0)</f>
        <v>0</v>
      </c>
      <c r="Y71" s="3">
        <f t="shared" si="4"/>
        <v>0</v>
      </c>
    </row>
    <row r="72" spans="1:25" x14ac:dyDescent="0.25">
      <c r="B72">
        <v>9</v>
      </c>
      <c r="C72">
        <v>104133</v>
      </c>
      <c r="D72" t="s">
        <v>23</v>
      </c>
      <c r="E72">
        <v>1994</v>
      </c>
      <c r="F72" t="s">
        <v>15</v>
      </c>
      <c r="U72" s="3">
        <f t="shared" si="5"/>
        <v>104133</v>
      </c>
      <c r="V72" s="3">
        <f>IF(A72&gt;0,IFERROR(VLOOKUP(C72,AthleteTable[],1,FALSE),0),0)</f>
        <v>0</v>
      </c>
      <c r="W72" s="3">
        <f t="shared" si="6"/>
        <v>0</v>
      </c>
      <c r="X72" s="11">
        <f>IF(A72&gt;0,IF(V72&lt;&gt;0,IF(OR(codex557[[#This Row],[1]]&gt;Y71,Y71="1"),(X71+1+codex557[[#This Row],[T]]),X71+codex557[[#This Row],[T]]),X71+codex557[[#This Row],[T]]),0)</f>
        <v>0</v>
      </c>
      <c r="Y72" s="3">
        <f t="shared" si="4"/>
        <v>0</v>
      </c>
    </row>
    <row r="73" spans="1:25" x14ac:dyDescent="0.25">
      <c r="B73">
        <v>5</v>
      </c>
      <c r="C73">
        <v>104346</v>
      </c>
      <c r="D73" t="s">
        <v>27</v>
      </c>
      <c r="E73">
        <v>1996</v>
      </c>
      <c r="F73" t="s">
        <v>15</v>
      </c>
      <c r="U73" s="3">
        <f t="shared" si="5"/>
        <v>104346</v>
      </c>
      <c r="V73" s="3">
        <f>IF(A73&gt;0,IFERROR(VLOOKUP(C73,AthleteTable[],1,FALSE),0),0)</f>
        <v>0</v>
      </c>
      <c r="W73" s="3">
        <f t="shared" si="6"/>
        <v>0</v>
      </c>
      <c r="X73" s="11">
        <f>IF(A73&gt;0,IF(V73&lt;&gt;0,IF(OR(codex557[[#This Row],[1]]&gt;Y72,Y72="1"),(X72+1+codex557[[#This Row],[T]]),X72+codex557[[#This Row],[T]]),X72+codex557[[#This Row],[T]]),0)</f>
        <v>0</v>
      </c>
      <c r="Y73" s="3">
        <f t="shared" si="4"/>
        <v>0</v>
      </c>
    </row>
    <row r="74" spans="1:25" x14ac:dyDescent="0.25">
      <c r="B74">
        <v>3</v>
      </c>
      <c r="C74">
        <v>6531190</v>
      </c>
      <c r="D74" t="s">
        <v>1257</v>
      </c>
      <c r="E74">
        <v>1995</v>
      </c>
      <c r="F74" t="s">
        <v>113</v>
      </c>
      <c r="U74" s="3">
        <f t="shared" si="5"/>
        <v>6531190</v>
      </c>
      <c r="V74" s="3">
        <f>IF(A74&gt;0,IFERROR(VLOOKUP(C74,AthleteTable[],1,FALSE),0),0)</f>
        <v>0</v>
      </c>
      <c r="W74" s="3">
        <f t="shared" si="6"/>
        <v>0</v>
      </c>
      <c r="X74" s="11">
        <f>IF(A74&gt;0,IF(V74&lt;&gt;0,IF(OR(codex557[[#This Row],[1]]&gt;Y73,Y73="1"),(X73+1+codex557[[#This Row],[T]]),X73+codex557[[#This Row],[T]]),X73+codex557[[#This Row],[T]]),0)</f>
        <v>0</v>
      </c>
      <c r="Y74" s="3">
        <f t="shared" si="4"/>
        <v>0</v>
      </c>
    </row>
    <row r="75" spans="1:25" x14ac:dyDescent="0.25">
      <c r="A75" t="s">
        <v>115</v>
      </c>
      <c r="U75" s="3">
        <f t="shared" si="5"/>
        <v>0</v>
      </c>
      <c r="V75" s="3">
        <f>IF(A75&gt;0,IFERROR(VLOOKUP(C75,AthleteTable[],1,FALSE),0),0)</f>
        <v>0</v>
      </c>
      <c r="W75" s="3">
        <f t="shared" si="6"/>
        <v>0</v>
      </c>
      <c r="X75" s="11">
        <f>IF(A75&gt;0,IF(V75&lt;&gt;0,IF(OR(codex557[[#This Row],[1]]&gt;Y74,Y74="1"),(X74+1+codex557[[#This Row],[T]]),X74+codex557[[#This Row],[T]]),X74+codex557[[#This Row],[T]]),0)</f>
        <v>0</v>
      </c>
      <c r="Y75" s="3" t="str">
        <f t="shared" si="4"/>
        <v>Did not finish 1st run</v>
      </c>
    </row>
    <row r="76" spans="1:25" x14ac:dyDescent="0.25">
      <c r="U76" s="3">
        <f t="shared" si="5"/>
        <v>0</v>
      </c>
      <c r="V76" s="3">
        <f>IF(A76&gt;0,IFERROR(VLOOKUP(C76,AthleteTable[],1,FALSE),0),0)</f>
        <v>0</v>
      </c>
      <c r="W76" s="3">
        <f t="shared" si="6"/>
        <v>0</v>
      </c>
      <c r="X76" s="11">
        <f>IF(A76&gt;0,IF(V76&lt;&gt;0,IF(OR(codex557[[#This Row],[1]]&gt;Y75,Y75="1"),(X75+1+codex557[[#This Row],[T]]),X75+codex557[[#This Row],[T]]),X75+codex557[[#This Row],[T]]),0)</f>
        <v>0</v>
      </c>
      <c r="Y76" s="3">
        <f t="shared" si="4"/>
        <v>0</v>
      </c>
    </row>
    <row r="77" spans="1:25" x14ac:dyDescent="0.25">
      <c r="B77">
        <v>91</v>
      </c>
      <c r="C77">
        <v>104665</v>
      </c>
      <c r="D77" t="s">
        <v>1242</v>
      </c>
      <c r="E77">
        <v>1998</v>
      </c>
      <c r="F77" t="s">
        <v>15</v>
      </c>
      <c r="U77" s="3">
        <f t="shared" si="5"/>
        <v>104665</v>
      </c>
      <c r="V77" s="3">
        <f>IF(A77&gt;0,IFERROR(VLOOKUP(C77,AthleteTable[],1,FALSE),0),0)</f>
        <v>0</v>
      </c>
      <c r="W77" s="3">
        <f t="shared" si="6"/>
        <v>0</v>
      </c>
      <c r="X77" s="11">
        <f>IF(A77&gt;0,IF(V77&lt;&gt;0,IF(OR(codex557[[#This Row],[1]]&gt;Y76,Y76="1"),(X76+1+codex557[[#This Row],[T]]),X76+codex557[[#This Row],[T]]),X76+codex557[[#This Row],[T]]),0)</f>
        <v>0</v>
      </c>
      <c r="Y77" s="3">
        <f t="shared" si="4"/>
        <v>0</v>
      </c>
    </row>
    <row r="78" spans="1:25" x14ac:dyDescent="0.25">
      <c r="B78">
        <v>90</v>
      </c>
      <c r="C78">
        <v>104597</v>
      </c>
      <c r="D78" t="s">
        <v>1255</v>
      </c>
      <c r="E78">
        <v>1998</v>
      </c>
      <c r="F78" t="s">
        <v>15</v>
      </c>
      <c r="U78" s="3">
        <f t="shared" si="5"/>
        <v>104597</v>
      </c>
      <c r="V78" s="3">
        <f>IF(A78&gt;0,IFERROR(VLOOKUP(C78,AthleteTable[],1,FALSE),0),0)</f>
        <v>0</v>
      </c>
      <c r="W78" s="3">
        <f t="shared" si="6"/>
        <v>0</v>
      </c>
      <c r="X78" s="11">
        <f>IF(A78&gt;0,IF(V78&lt;&gt;0,IF(OR(codex557[[#This Row],[1]]&gt;Y77,Y77="1"),(X77+1+codex557[[#This Row],[T]]),X77+codex557[[#This Row],[T]]),X77+codex557[[#This Row],[T]]),0)</f>
        <v>0</v>
      </c>
      <c r="Y78" s="3">
        <f t="shared" si="4"/>
        <v>0</v>
      </c>
    </row>
    <row r="79" spans="1:25" x14ac:dyDescent="0.25">
      <c r="B79">
        <v>89</v>
      </c>
      <c r="C79">
        <v>104621</v>
      </c>
      <c r="D79" t="s">
        <v>280</v>
      </c>
      <c r="E79">
        <v>1998</v>
      </c>
      <c r="F79" t="s">
        <v>15</v>
      </c>
      <c r="U79" s="3">
        <f t="shared" si="5"/>
        <v>104621</v>
      </c>
      <c r="V79" s="3">
        <f>IF(A79&gt;0,IFERROR(VLOOKUP(C79,AthleteTable[],1,FALSE),0),0)</f>
        <v>0</v>
      </c>
      <c r="W79" s="3">
        <f t="shared" si="6"/>
        <v>0</v>
      </c>
      <c r="X79" s="11">
        <f>IF(A79&gt;0,IF(V79&lt;&gt;0,IF(OR(codex557[[#This Row],[1]]&gt;Y78,Y78="1"),(X78+1+codex557[[#This Row],[T]]),X78+codex557[[#This Row],[T]]),X78+codex557[[#This Row],[T]]),0)</f>
        <v>0</v>
      </c>
      <c r="Y79" s="3">
        <f t="shared" si="4"/>
        <v>0</v>
      </c>
    </row>
    <row r="80" spans="1:25" x14ac:dyDescent="0.25">
      <c r="B80">
        <v>85</v>
      </c>
      <c r="C80">
        <v>202905</v>
      </c>
      <c r="D80" t="s">
        <v>1095</v>
      </c>
      <c r="E80">
        <v>1998</v>
      </c>
      <c r="F80" t="s">
        <v>1096</v>
      </c>
      <c r="U80" s="3">
        <f t="shared" si="5"/>
        <v>202905</v>
      </c>
      <c r="V80" s="3">
        <f>IF(A80&gt;0,IFERROR(VLOOKUP(C80,AthleteTable[],1,FALSE),0),0)</f>
        <v>0</v>
      </c>
      <c r="W80" s="3">
        <f t="shared" si="6"/>
        <v>0</v>
      </c>
      <c r="X80" s="11">
        <f>IF(A80&gt;0,IF(V80&lt;&gt;0,IF(OR(codex557[[#This Row],[1]]&gt;Y79,Y79="1"),(X79+1+codex557[[#This Row],[T]]),X79+codex557[[#This Row],[T]]),X79+codex557[[#This Row],[T]]),0)</f>
        <v>0</v>
      </c>
      <c r="Y80" s="3">
        <f t="shared" si="4"/>
        <v>0</v>
      </c>
    </row>
    <row r="81" spans="2:25" x14ac:dyDescent="0.25">
      <c r="B81">
        <v>81</v>
      </c>
      <c r="C81">
        <v>104592</v>
      </c>
      <c r="D81" t="s">
        <v>119</v>
      </c>
      <c r="E81">
        <v>1998</v>
      </c>
      <c r="F81" t="s">
        <v>15</v>
      </c>
      <c r="U81" s="3">
        <f t="shared" si="5"/>
        <v>104592</v>
      </c>
      <c r="V81" s="3">
        <f>IF(A81&gt;0,IFERROR(VLOOKUP(C81,AthleteTable[],1,FALSE),0),0)</f>
        <v>0</v>
      </c>
      <c r="W81" s="3">
        <f t="shared" si="6"/>
        <v>0</v>
      </c>
      <c r="X81" s="11">
        <f>IF(A81&gt;0,IF(V81&lt;&gt;0,IF(OR(codex557[[#This Row],[1]]&gt;Y80,Y80="1"),(X80+1+codex557[[#This Row],[T]]),X80+codex557[[#This Row],[T]]),X80+codex557[[#This Row],[T]]),0)</f>
        <v>0</v>
      </c>
      <c r="Y81" s="3">
        <f t="shared" si="4"/>
        <v>0</v>
      </c>
    </row>
    <row r="82" spans="2:25" x14ac:dyDescent="0.25">
      <c r="B82">
        <v>76</v>
      </c>
      <c r="C82">
        <v>6532158</v>
      </c>
      <c r="D82" t="s">
        <v>1217</v>
      </c>
      <c r="E82">
        <v>1998</v>
      </c>
      <c r="F82" t="s">
        <v>113</v>
      </c>
      <c r="U82" s="3">
        <f t="shared" si="5"/>
        <v>6532158</v>
      </c>
      <c r="V82" s="3">
        <f>IF(A82&gt;0,IFERROR(VLOOKUP(C82,AthleteTable[],1,FALSE),0),0)</f>
        <v>0</v>
      </c>
      <c r="W82" s="3">
        <f t="shared" si="6"/>
        <v>0</v>
      </c>
      <c r="X82" s="11">
        <f>IF(A82&gt;0,IF(V82&lt;&gt;0,IF(OR(codex557[[#This Row],[1]]&gt;Y81,Y81="1"),(X81+1+codex557[[#This Row],[T]]),X81+codex557[[#This Row],[T]]),X81+codex557[[#This Row],[T]]),0)</f>
        <v>0</v>
      </c>
      <c r="Y82" s="3">
        <f t="shared" si="4"/>
        <v>0</v>
      </c>
    </row>
    <row r="83" spans="2:25" x14ac:dyDescent="0.25">
      <c r="B83">
        <v>73</v>
      </c>
      <c r="C83">
        <v>304559</v>
      </c>
      <c r="D83" t="s">
        <v>283</v>
      </c>
      <c r="E83">
        <v>1995</v>
      </c>
      <c r="F83" t="s">
        <v>240</v>
      </c>
      <c r="U83" s="3">
        <f t="shared" si="5"/>
        <v>304559</v>
      </c>
      <c r="V83" s="3">
        <f>IF(A83&gt;0,IFERROR(VLOOKUP(C83,AthleteTable[],1,FALSE),0),0)</f>
        <v>0</v>
      </c>
      <c r="W83" s="3">
        <f t="shared" si="6"/>
        <v>0</v>
      </c>
      <c r="X83" s="11">
        <f>IF(A83&gt;0,IF(V83&lt;&gt;0,IF(OR(codex557[[#This Row],[1]]&gt;Y82,Y82="1"),(X82+1+codex557[[#This Row],[T]]),X82+codex557[[#This Row],[T]]),X82+codex557[[#This Row],[T]]),0)</f>
        <v>0</v>
      </c>
      <c r="Y83" s="3">
        <f t="shared" si="4"/>
        <v>0</v>
      </c>
    </row>
    <row r="84" spans="2:25" x14ac:dyDescent="0.25">
      <c r="B84">
        <v>69</v>
      </c>
      <c r="C84">
        <v>6532146</v>
      </c>
      <c r="D84" t="s">
        <v>1205</v>
      </c>
      <c r="E84">
        <v>1998</v>
      </c>
      <c r="F84" t="s">
        <v>113</v>
      </c>
      <c r="U84" s="3">
        <f t="shared" si="5"/>
        <v>6532146</v>
      </c>
      <c r="V84" s="3">
        <f>IF(A84&gt;0,IFERROR(VLOOKUP(C84,AthleteTable[],1,FALSE),0),0)</f>
        <v>0</v>
      </c>
      <c r="W84" s="3">
        <f t="shared" si="6"/>
        <v>0</v>
      </c>
      <c r="X84" s="11">
        <f>IF(A84&gt;0,IF(V84&lt;&gt;0,IF(OR(codex557[[#This Row],[1]]&gt;Y83,Y83="1"),(X83+1+codex557[[#This Row],[T]]),X83+codex557[[#This Row],[T]]),X83+codex557[[#This Row],[T]]),0)</f>
        <v>0</v>
      </c>
      <c r="Y84" s="3">
        <f t="shared" si="4"/>
        <v>0</v>
      </c>
    </row>
    <row r="85" spans="2:25" x14ac:dyDescent="0.25">
      <c r="B85">
        <v>65</v>
      </c>
      <c r="C85">
        <v>104601</v>
      </c>
      <c r="D85" t="s">
        <v>117</v>
      </c>
      <c r="E85">
        <v>1998</v>
      </c>
      <c r="F85" t="s">
        <v>15</v>
      </c>
      <c r="U85" s="3">
        <f t="shared" si="5"/>
        <v>104601</v>
      </c>
      <c r="V85" s="3">
        <f>IF(A85&gt;0,IFERROR(VLOOKUP(C85,AthleteTable[],1,FALSE),0),0)</f>
        <v>0</v>
      </c>
      <c r="W85" s="3">
        <f t="shared" si="6"/>
        <v>0</v>
      </c>
      <c r="X85" s="11">
        <f>IF(A85&gt;0,IF(V85&lt;&gt;0,IF(OR(codex557[[#This Row],[1]]&gt;Y84,Y84="1"),(X84+1+codex557[[#This Row],[T]]),X84+codex557[[#This Row],[T]]),X84+codex557[[#This Row],[T]]),0)</f>
        <v>0</v>
      </c>
      <c r="Y85" s="3">
        <f t="shared" si="4"/>
        <v>0</v>
      </c>
    </row>
    <row r="86" spans="2:25" x14ac:dyDescent="0.25">
      <c r="B86">
        <v>61</v>
      </c>
      <c r="C86">
        <v>104587</v>
      </c>
      <c r="D86" t="s">
        <v>79</v>
      </c>
      <c r="E86">
        <v>1998</v>
      </c>
      <c r="F86" t="s">
        <v>15</v>
      </c>
      <c r="U86" s="3">
        <f t="shared" si="5"/>
        <v>104587</v>
      </c>
      <c r="V86" s="3">
        <f>IF(A86&gt;0,IFERROR(VLOOKUP(C86,AthleteTable[],1,FALSE),0),0)</f>
        <v>0</v>
      </c>
      <c r="W86" s="3">
        <f t="shared" si="6"/>
        <v>0</v>
      </c>
      <c r="X86" s="11">
        <f>IF(A86&gt;0,IF(V86&lt;&gt;0,IF(OR(codex557[[#This Row],[1]]&gt;Y85,Y85="1"),(X85+1+codex557[[#This Row],[T]]),X85+codex557[[#This Row],[T]]),X85+codex557[[#This Row],[T]]),0)</f>
        <v>0</v>
      </c>
      <c r="Y86" s="3">
        <f t="shared" si="4"/>
        <v>0</v>
      </c>
    </row>
    <row r="87" spans="2:25" x14ac:dyDescent="0.25">
      <c r="B87">
        <v>58</v>
      </c>
      <c r="C87">
        <v>104614</v>
      </c>
      <c r="D87" t="s">
        <v>259</v>
      </c>
      <c r="E87">
        <v>1998</v>
      </c>
      <c r="F87" t="s">
        <v>15</v>
      </c>
      <c r="U87" s="3">
        <f t="shared" si="5"/>
        <v>104614</v>
      </c>
      <c r="V87" s="3">
        <f>IF(A87&gt;0,IFERROR(VLOOKUP(C87,AthleteTable[],1,FALSE),0),0)</f>
        <v>0</v>
      </c>
      <c r="W87" s="3">
        <f t="shared" si="6"/>
        <v>0</v>
      </c>
      <c r="X87" s="11">
        <f>IF(A87&gt;0,IF(V87&lt;&gt;0,IF(OR(codex557[[#This Row],[1]]&gt;Y86,Y86="1"),(X86+1+codex557[[#This Row],[T]]),X86+codex557[[#This Row],[T]]),X86+codex557[[#This Row],[T]]),0)</f>
        <v>0</v>
      </c>
      <c r="Y87" s="3">
        <f t="shared" si="4"/>
        <v>0</v>
      </c>
    </row>
    <row r="88" spans="2:25" x14ac:dyDescent="0.25">
      <c r="B88">
        <v>53</v>
      </c>
      <c r="C88">
        <v>6531208</v>
      </c>
      <c r="D88" t="s">
        <v>1048</v>
      </c>
      <c r="E88">
        <v>1995</v>
      </c>
      <c r="F88" t="s">
        <v>113</v>
      </c>
      <c r="U88" s="3">
        <f t="shared" si="5"/>
        <v>6531208</v>
      </c>
      <c r="V88" s="3">
        <f>IF(A88&gt;0,IFERROR(VLOOKUP(C88,AthleteTable[],1,FALSE),0),0)</f>
        <v>0</v>
      </c>
      <c r="W88" s="3">
        <f t="shared" si="6"/>
        <v>0</v>
      </c>
      <c r="X88" s="11">
        <f>IF(A88&gt;0,IF(V88&lt;&gt;0,IF(OR(codex557[[#This Row],[1]]&gt;Y87,Y87="1"),(X87+1+codex557[[#This Row],[T]]),X87+codex557[[#This Row],[T]]),X87+codex557[[#This Row],[T]]),0)</f>
        <v>0</v>
      </c>
      <c r="Y88" s="3">
        <f t="shared" si="4"/>
        <v>0</v>
      </c>
    </row>
    <row r="89" spans="2:25" x14ac:dyDescent="0.25">
      <c r="B89">
        <v>52</v>
      </c>
      <c r="C89">
        <v>104636</v>
      </c>
      <c r="D89" t="s">
        <v>260</v>
      </c>
      <c r="E89">
        <v>1998</v>
      </c>
      <c r="F89" t="s">
        <v>15</v>
      </c>
      <c r="U89" s="3">
        <f t="shared" si="5"/>
        <v>104636</v>
      </c>
      <c r="V89" s="3">
        <f>IF(A89&gt;0,IFERROR(VLOOKUP(C89,AthleteTable[],1,FALSE),0),0)</f>
        <v>0</v>
      </c>
      <c r="W89" s="3">
        <f t="shared" si="6"/>
        <v>0</v>
      </c>
      <c r="X89" s="11">
        <f>IF(A89&gt;0,IF(V89&lt;&gt;0,IF(OR(codex557[[#This Row],[1]]&gt;Y88,Y88="1"),(X88+1+codex557[[#This Row],[T]]),X88+codex557[[#This Row],[T]]),X88+codex557[[#This Row],[T]]),0)</f>
        <v>0</v>
      </c>
      <c r="Y89" s="3">
        <f t="shared" si="4"/>
        <v>0</v>
      </c>
    </row>
    <row r="90" spans="2:25" x14ac:dyDescent="0.25">
      <c r="B90">
        <v>51</v>
      </c>
      <c r="C90">
        <v>104546</v>
      </c>
      <c r="D90" t="s">
        <v>286</v>
      </c>
      <c r="E90">
        <v>1997</v>
      </c>
      <c r="F90" t="s">
        <v>15</v>
      </c>
      <c r="U90" s="3">
        <f t="shared" si="5"/>
        <v>104546</v>
      </c>
      <c r="V90" s="3">
        <f>IF(A90&gt;0,IFERROR(VLOOKUP(C90,AthleteTable[],1,FALSE),0),0)</f>
        <v>0</v>
      </c>
      <c r="W90" s="3">
        <f t="shared" si="6"/>
        <v>0</v>
      </c>
      <c r="X90" s="11">
        <f>IF(A90&gt;0,IF(V90&lt;&gt;0,IF(OR(codex557[[#This Row],[1]]&gt;Y89,Y89="1"),(X89+1+codex557[[#This Row],[T]]),X89+codex557[[#This Row],[T]]),X89+codex557[[#This Row],[T]]),0)</f>
        <v>0</v>
      </c>
      <c r="Y90" s="3">
        <f t="shared" si="4"/>
        <v>0</v>
      </c>
    </row>
    <row r="91" spans="2:25" x14ac:dyDescent="0.25">
      <c r="B91">
        <v>46</v>
      </c>
      <c r="C91">
        <v>104637</v>
      </c>
      <c r="D91" t="s">
        <v>279</v>
      </c>
      <c r="E91">
        <v>1998</v>
      </c>
      <c r="F91" t="s">
        <v>15</v>
      </c>
      <c r="U91" s="3">
        <f t="shared" si="5"/>
        <v>104637</v>
      </c>
      <c r="V91" s="3">
        <f>IF(A91&gt;0,IFERROR(VLOOKUP(C91,AthleteTable[],1,FALSE),0),0)</f>
        <v>0</v>
      </c>
      <c r="W91" s="3">
        <f t="shared" si="6"/>
        <v>0</v>
      </c>
      <c r="X91" s="11">
        <f>IF(A91&gt;0,IF(V91&lt;&gt;0,IF(OR(codex557[[#This Row],[1]]&gt;Y90,Y90="1"),(X90+1+codex557[[#This Row],[T]]),X90+codex557[[#This Row],[T]]),X90+codex557[[#This Row],[T]]),0)</f>
        <v>0</v>
      </c>
      <c r="Y91" s="3" t="e">
        <f>IF(#REF!&gt;0,#REF!,0)</f>
        <v>#REF!</v>
      </c>
    </row>
    <row r="92" spans="2:25" x14ac:dyDescent="0.25">
      <c r="B92">
        <v>45</v>
      </c>
      <c r="C92">
        <v>104474</v>
      </c>
      <c r="D92" t="s">
        <v>122</v>
      </c>
      <c r="E92">
        <v>1997</v>
      </c>
      <c r="F92" t="s">
        <v>15</v>
      </c>
      <c r="U92" s="3">
        <f t="shared" si="5"/>
        <v>104474</v>
      </c>
      <c r="V92" s="3">
        <f>IF(A92&gt;0,IFERROR(VLOOKUP(C92,AthleteTable[],1,FALSE),0),0)</f>
        <v>0</v>
      </c>
      <c r="W92" s="3">
        <f t="shared" si="6"/>
        <v>0</v>
      </c>
      <c r="X92" s="11">
        <f>IF(A92&gt;0,IF(V92&lt;&gt;0,IF(OR(codex557[[#This Row],[1]]&gt;Y91,Y91="1"),(X91+1+codex557[[#This Row],[T]]),X91+codex557[[#This Row],[T]]),X91+codex557[[#This Row],[T]]),0)</f>
        <v>0</v>
      </c>
      <c r="Y92" s="3" t="e">
        <f>IF(#REF!&gt;0,#REF!,0)</f>
        <v>#REF!</v>
      </c>
    </row>
    <row r="93" spans="2:25" x14ac:dyDescent="0.25">
      <c r="B93">
        <v>43</v>
      </c>
      <c r="C93">
        <v>104538</v>
      </c>
      <c r="D93" t="s">
        <v>263</v>
      </c>
      <c r="E93">
        <v>1997</v>
      </c>
      <c r="F93" t="s">
        <v>15</v>
      </c>
      <c r="U93" s="3">
        <f t="shared" si="5"/>
        <v>104538</v>
      </c>
      <c r="V93" s="3">
        <f>IF(A93&gt;0,IFERROR(VLOOKUP(C93,AthleteTable[],1,FALSE),0),0)</f>
        <v>0</v>
      </c>
      <c r="W93" s="3">
        <f t="shared" si="6"/>
        <v>0</v>
      </c>
      <c r="X93" s="11">
        <f>IF(A93&gt;0,IF(V93&lt;&gt;0,IF(OR(codex557[[#This Row],[1]]&gt;Y92,Y92="1"),(X92+1+codex557[[#This Row],[T]]),X92+codex557[[#This Row],[T]]),X92+codex557[[#This Row],[T]]),0)</f>
        <v>0</v>
      </c>
      <c r="Y93" s="3" t="e">
        <f>IF(#REF!&gt;0,#REF!,0)</f>
        <v>#REF!</v>
      </c>
    </row>
    <row r="94" spans="2:25" x14ac:dyDescent="0.25">
      <c r="B94">
        <v>37</v>
      </c>
      <c r="C94">
        <v>750107</v>
      </c>
      <c r="D94" t="s">
        <v>76</v>
      </c>
      <c r="E94">
        <v>1998</v>
      </c>
      <c r="F94" t="s">
        <v>77</v>
      </c>
      <c r="U94" s="3">
        <f t="shared" si="5"/>
        <v>750107</v>
      </c>
      <c r="V94" s="3">
        <f>IF(A94&gt;0,IFERROR(VLOOKUP(C94,AthleteTable[],1,FALSE),0),0)</f>
        <v>0</v>
      </c>
      <c r="W94" s="3">
        <f t="shared" si="6"/>
        <v>0</v>
      </c>
      <c r="X94" s="11">
        <f>IF(A94&gt;0,IF(V94&lt;&gt;0,IF(OR(codex557[[#This Row],[1]]&gt;Y93,Y93="1"),(X93+1+codex557[[#This Row],[T]]),X93+codex557[[#This Row],[T]]),X93+codex557[[#This Row],[T]]),0)</f>
        <v>0</v>
      </c>
      <c r="Y94" s="3" t="e">
        <f>IF(#REF!&gt;0,#REF!,0)</f>
        <v>#REF!</v>
      </c>
    </row>
    <row r="95" spans="2:25" x14ac:dyDescent="0.25">
      <c r="B95">
        <v>36</v>
      </c>
      <c r="C95">
        <v>6531493</v>
      </c>
      <c r="D95" t="s">
        <v>282</v>
      </c>
      <c r="E95">
        <v>1996</v>
      </c>
      <c r="F95" t="s">
        <v>113</v>
      </c>
      <c r="U95" s="3">
        <f t="shared" si="5"/>
        <v>6531493</v>
      </c>
      <c r="V95" s="3">
        <f>IF(A95&gt;0,IFERROR(VLOOKUP(C95,AthleteTable[],1,FALSE),0),0)</f>
        <v>0</v>
      </c>
      <c r="W95" s="3">
        <f t="shared" si="6"/>
        <v>0</v>
      </c>
      <c r="X95" s="11">
        <f>IF(A95&gt;0,IF(V95&lt;&gt;0,IF(OR(codex557[[#This Row],[1]]&gt;Y94,Y94="1"),(X94+1+codex557[[#This Row],[T]]),X94+codex557[[#This Row],[T]]),X94+codex557[[#This Row],[T]]),0)</f>
        <v>0</v>
      </c>
      <c r="Y95" s="3" t="e">
        <f>IF(#REF!&gt;0,#REF!,0)</f>
        <v>#REF!</v>
      </c>
    </row>
    <row r="96" spans="2:25" x14ac:dyDescent="0.25">
      <c r="B96">
        <v>35</v>
      </c>
      <c r="C96">
        <v>6531705</v>
      </c>
      <c r="D96" t="s">
        <v>1253</v>
      </c>
      <c r="E96">
        <v>1996</v>
      </c>
      <c r="F96" t="s">
        <v>113</v>
      </c>
      <c r="U96" s="3">
        <f t="shared" si="5"/>
        <v>6531705</v>
      </c>
      <c r="V96" s="3">
        <f>IF(A96&gt;0,IFERROR(VLOOKUP(C96,AthleteTable[],1,FALSE),0),0)</f>
        <v>0</v>
      </c>
      <c r="W96" s="3">
        <f t="shared" si="6"/>
        <v>0</v>
      </c>
      <c r="X96" s="11">
        <f>IF(A96&gt;0,IF(V96&lt;&gt;0,IF(OR(codex557[[#This Row],[1]]&gt;Y95,Y95="1"),(X95+1+codex557[[#This Row],[T]]),X95+codex557[[#This Row],[T]]),X95+codex557[[#This Row],[T]]),0)</f>
        <v>0</v>
      </c>
      <c r="Y96" s="3" t="e">
        <f>IF(#REF!&gt;0,#REF!,0)</f>
        <v>#REF!</v>
      </c>
    </row>
    <row r="97" spans="1:25" x14ac:dyDescent="0.25">
      <c r="B97">
        <v>23</v>
      </c>
      <c r="C97">
        <v>104590</v>
      </c>
      <c r="D97" t="s">
        <v>51</v>
      </c>
      <c r="E97">
        <v>1998</v>
      </c>
      <c r="F97" t="s">
        <v>15</v>
      </c>
      <c r="U97" s="3">
        <f t="shared" si="5"/>
        <v>104590</v>
      </c>
      <c r="V97" s="3">
        <f>IF(A97&gt;0,IFERROR(VLOOKUP(C97,AthleteTable[],1,FALSE),0),0)</f>
        <v>0</v>
      </c>
      <c r="W97" s="3">
        <f t="shared" si="6"/>
        <v>0</v>
      </c>
      <c r="X97" s="11">
        <f>IF(A97&gt;0,IF(V97&lt;&gt;0,IF(OR(codex557[[#This Row],[1]]&gt;Y96,Y96="1"),(X96+1+codex557[[#This Row],[T]]),X96+codex557[[#This Row],[T]]),X96+codex557[[#This Row],[T]]),0)</f>
        <v>0</v>
      </c>
      <c r="Y97" s="3" t="e">
        <f>IF(#REF!&gt;0,#REF!,0)</f>
        <v>#REF!</v>
      </c>
    </row>
    <row r="98" spans="1:25" x14ac:dyDescent="0.25">
      <c r="B98">
        <v>8</v>
      </c>
      <c r="C98">
        <v>6531228</v>
      </c>
      <c r="D98" t="s">
        <v>1250</v>
      </c>
      <c r="E98">
        <v>1995</v>
      </c>
      <c r="F98" t="s">
        <v>96</v>
      </c>
      <c r="U98" s="3">
        <f t="shared" si="5"/>
        <v>6531228</v>
      </c>
      <c r="V98" s="3">
        <f>IF(A98&gt;0,IFERROR(VLOOKUP(C98,AthleteTable[],1,FALSE),0),0)</f>
        <v>0</v>
      </c>
      <c r="W98" s="3">
        <f t="shared" si="6"/>
        <v>0</v>
      </c>
      <c r="X98" s="11">
        <f>IF(A98&gt;0,IF(V98&lt;&gt;0,IF(OR(codex557[[#This Row],[1]]&gt;Y97,Y97="1"),(X97+1+codex557[[#This Row],[T]]),X97+codex557[[#This Row],[T]]),X97+codex557[[#This Row],[T]]),0)</f>
        <v>0</v>
      </c>
      <c r="Y98" s="3" t="e">
        <f>IF(#REF!&gt;0,#REF!,0)</f>
        <v>#REF!</v>
      </c>
    </row>
    <row r="99" spans="1:25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U99" s="3" t="e">
        <f>#REF!</f>
        <v>#REF!</v>
      </c>
      <c r="V99" s="3" t="e">
        <f>IF(#REF!&gt;0,IFERROR(VLOOKUP(#REF!,AthleteTable[],1,FALSE),0),0)</f>
        <v>#REF!</v>
      </c>
      <c r="W99" s="3">
        <f t="shared" si="6"/>
        <v>0</v>
      </c>
      <c r="X99" s="11" t="e">
        <f>IF(#REF!&gt;0,IF(V99&lt;&gt;0,IF(OR(codex557[[#This Row],[1]]&gt;Y98,Y98="1"),(X98+1+codex557[[#This Row],[T]]),X98+codex557[[#This Row],[T]]),X98+codex557[[#This Row],[T]]),0)</f>
        <v>#REF!</v>
      </c>
      <c r="Y99" s="3" t="e">
        <f>IF(#REF!&gt;0,#REF!,0)</f>
        <v>#REF!</v>
      </c>
    </row>
    <row r="100" spans="1:25" x14ac:dyDescent="0.25">
      <c r="U100" s="3" t="e">
        <f>#REF!</f>
        <v>#REF!</v>
      </c>
      <c r="V100" s="3" t="e">
        <f>IF(#REF!&gt;0,IFERROR(VLOOKUP(#REF!,AthleteTable[],1,FALSE),0),0)</f>
        <v>#REF!</v>
      </c>
      <c r="W100" s="3">
        <f t="shared" si="6"/>
        <v>0</v>
      </c>
      <c r="X100" s="11" t="e">
        <f>IF(#REF!&gt;0,IF(V100&lt;&gt;0,IF(OR(codex557[[#This Row],[1]]&gt;Y99,Y99="1"),(X99+1+codex557[[#This Row],[T]]),X99+codex557[[#This Row],[T]]),X99+codex557[[#This Row],[T]]),0)</f>
        <v>#REF!</v>
      </c>
      <c r="Y100" s="3" t="e">
        <f>IF(#REF!&gt;0,#REF!,0)</f>
        <v>#REF!</v>
      </c>
    </row>
    <row r="101" spans="1:25" x14ac:dyDescent="0.25">
      <c r="U101" s="3" t="e">
        <f>#REF!</f>
        <v>#REF!</v>
      </c>
      <c r="V101" s="3" t="e">
        <f>IF(#REF!&gt;0,IFERROR(VLOOKUP(#REF!,AthleteTable[],1,FALSE),0),0)</f>
        <v>#REF!</v>
      </c>
      <c r="W101" s="3">
        <f t="shared" si="6"/>
        <v>0</v>
      </c>
      <c r="X101" s="11" t="e">
        <f>IF(#REF!&gt;0,IF(V101&lt;&gt;0,IF(OR(codex557[[#This Row],[1]]&gt;Y100,Y100="1"),(X100+1+codex557[[#This Row],[T]]),X100+codex557[[#This Row],[T]]),X100+codex557[[#This Row],[T]]),0)</f>
        <v>#REF!</v>
      </c>
      <c r="Y101" s="3" t="e">
        <f>IF(#REF!&gt;0,#REF!,0)</f>
        <v>#REF!</v>
      </c>
    </row>
    <row r="102" spans="1:25" x14ac:dyDescent="0.25">
      <c r="U102" s="3" t="e">
        <f>#REF!</f>
        <v>#REF!</v>
      </c>
      <c r="V102" s="3" t="e">
        <f>IF(#REF!&gt;0,IFERROR(VLOOKUP(#REF!,AthleteTable[],1,FALSE),0),0)</f>
        <v>#REF!</v>
      </c>
      <c r="W102" s="3">
        <f t="shared" si="6"/>
        <v>0</v>
      </c>
      <c r="X102" s="11" t="e">
        <f>IF(#REF!&gt;0,IF(V102&lt;&gt;0,IF(OR(codex557[[#This Row],[1]]&gt;Y101,Y101="1"),(X101+1+codex557[[#This Row],[T]]),X101+codex557[[#This Row],[T]]),X101+codex557[[#This Row],[T]]),0)</f>
        <v>#REF!</v>
      </c>
      <c r="Y102" s="3" t="e">
        <f>IF(#REF!&gt;0,#REF!,0)</f>
        <v>#REF!</v>
      </c>
    </row>
    <row r="103" spans="1:25" x14ac:dyDescent="0.25">
      <c r="U103" s="3" t="e">
        <f>#REF!</f>
        <v>#REF!</v>
      </c>
      <c r="V103" s="3" t="e">
        <f>IF(#REF!&gt;0,IFERROR(VLOOKUP(#REF!,AthleteTable[],1,FALSE),0),0)</f>
        <v>#REF!</v>
      </c>
      <c r="W103" s="3">
        <f t="shared" si="6"/>
        <v>0</v>
      </c>
      <c r="X103" s="11" t="e">
        <f>IF(#REF!&gt;0,IF(V103&lt;&gt;0,IF(OR(codex557[[#This Row],[1]]&gt;Y102,Y102="1"),(X102+1+codex557[[#This Row],[T]]),X102+codex557[[#This Row],[T]]),X102+codex557[[#This Row],[T]]),0)</f>
        <v>#REF!</v>
      </c>
      <c r="Y103" s="3" t="e">
        <f>IF(#REF!&gt;0,#REF!,0)</f>
        <v>#REF!</v>
      </c>
    </row>
    <row r="104" spans="1:25" x14ac:dyDescent="0.25">
      <c r="U104" s="3" t="e">
        <f>#REF!</f>
        <v>#REF!</v>
      </c>
      <c r="V104" s="3" t="e">
        <f>IF(#REF!&gt;0,IFERROR(VLOOKUP(#REF!,AthleteTable[],1,FALSE),0),0)</f>
        <v>#REF!</v>
      </c>
      <c r="W104" s="3">
        <f t="shared" si="6"/>
        <v>0</v>
      </c>
      <c r="X104" s="11" t="e">
        <f>IF(#REF!&gt;0,IF(V104&lt;&gt;0,IF(OR(codex557[[#This Row],[1]]&gt;Y103,Y103="1"),(X103+1+codex557[[#This Row],[T]]),X103+codex557[[#This Row],[T]]),X103+codex557[[#This Row],[T]]),0)</f>
        <v>#REF!</v>
      </c>
      <c r="Y104" s="3" t="e">
        <f>IF(#REF!&gt;0,#REF!,0)</f>
        <v>#REF!</v>
      </c>
    </row>
    <row r="105" spans="1:25" x14ac:dyDescent="0.25">
      <c r="U105" s="3" t="e">
        <f>#REF!</f>
        <v>#REF!</v>
      </c>
      <c r="V105" s="3" t="e">
        <f>IF(#REF!&gt;0,IFERROR(VLOOKUP(#REF!,AthleteTable[],1,FALSE),0),0)</f>
        <v>#REF!</v>
      </c>
      <c r="W105" s="3">
        <f t="shared" si="6"/>
        <v>0</v>
      </c>
      <c r="X105" s="11" t="e">
        <f>IF(#REF!&gt;0,IF(V105&lt;&gt;0,IF(OR(codex557[[#This Row],[1]]&gt;Y104,Y104="1"),(X104+1+codex557[[#This Row],[T]]),X104+codex557[[#This Row],[T]]),X104+codex557[[#This Row],[T]]),0)</f>
        <v>#REF!</v>
      </c>
      <c r="Y105" s="3" t="e">
        <f>IF(#REF!&gt;0,#REF!,0)</f>
        <v>#REF!</v>
      </c>
    </row>
    <row r="106" spans="1:25" x14ac:dyDescent="0.25">
      <c r="U106" s="3" t="e">
        <f>#REF!</f>
        <v>#REF!</v>
      </c>
      <c r="V106" s="3" t="e">
        <f>IF(#REF!&gt;0,IFERROR(VLOOKUP(#REF!,AthleteTable[],1,FALSE),0),0)</f>
        <v>#REF!</v>
      </c>
      <c r="W106" s="3">
        <f t="shared" si="6"/>
        <v>0</v>
      </c>
      <c r="X106" s="11" t="e">
        <f>IF(#REF!&gt;0,IF(V106&lt;&gt;0,IF(OR(codex557[[#This Row],[1]]&gt;Y105,Y105="1"),(X105+1+codex557[[#This Row],[T]]),X105+codex557[[#This Row],[T]]),X105+codex557[[#This Row],[T]]),0)</f>
        <v>#REF!</v>
      </c>
      <c r="Y106" s="3" t="e">
        <f>IF(#REF!&gt;0,#REF!,0)</f>
        <v>#REF!</v>
      </c>
    </row>
    <row r="107" spans="1:25" x14ac:dyDescent="0.25">
      <c r="U107" s="3" t="e">
        <f>#REF!</f>
        <v>#REF!</v>
      </c>
      <c r="V107" s="3" t="e">
        <f>IF(#REF!&gt;0,IFERROR(VLOOKUP(#REF!,AthleteTable[],1,FALSE),0),0)</f>
        <v>#REF!</v>
      </c>
      <c r="W107" s="3">
        <f t="shared" si="6"/>
        <v>0</v>
      </c>
      <c r="X107" s="11" t="e">
        <f>IF(#REF!&gt;0,IF(V107&lt;&gt;0,IF(OR(codex557[[#This Row],[1]]&gt;Y106,Y106="1"),(X106+1+codex557[[#This Row],[T]]),X106+codex557[[#This Row],[T]]),X106+codex557[[#This Row],[T]]),0)</f>
        <v>#REF!</v>
      </c>
      <c r="Y107" s="3" t="e">
        <f>IF(#REF!&gt;0,#REF!,0)</f>
        <v>#REF!</v>
      </c>
    </row>
    <row r="108" spans="1:25" x14ac:dyDescent="0.25">
      <c r="U108" s="3" t="e">
        <f>#REF!</f>
        <v>#REF!</v>
      </c>
      <c r="V108" s="3" t="e">
        <f>IF(#REF!&gt;0,IFERROR(VLOOKUP(#REF!,AthleteTable[],1,FALSE),0),0)</f>
        <v>#REF!</v>
      </c>
      <c r="W108" s="3">
        <f t="shared" si="6"/>
        <v>0</v>
      </c>
      <c r="X108" s="11" t="e">
        <f>IF(#REF!&gt;0,IF(V108&lt;&gt;0,IF(OR(codex557[[#This Row],[1]]&gt;Y107,Y107="1"),(X107+1+codex557[[#This Row],[T]]),X107+codex557[[#This Row],[T]]),X107+codex557[[#This Row],[T]]),0)</f>
        <v>#REF!</v>
      </c>
      <c r="Y108" s="3" t="e">
        <f>IF(#REF!&gt;0,#REF!,0)</f>
        <v>#REF!</v>
      </c>
    </row>
    <row r="109" spans="1:25" x14ac:dyDescent="0.25">
      <c r="U109" s="3" t="e">
        <f>#REF!</f>
        <v>#REF!</v>
      </c>
      <c r="V109" s="3" t="e">
        <f>IF(#REF!&gt;0,IFERROR(VLOOKUP(#REF!,AthleteTable[],1,FALSE),0),0)</f>
        <v>#REF!</v>
      </c>
      <c r="W109" s="3">
        <f t="shared" si="6"/>
        <v>0</v>
      </c>
      <c r="X109" s="11" t="e">
        <f>IF(#REF!&gt;0,IF(V109&lt;&gt;0,IF(OR(codex557[[#This Row],[1]]&gt;Y108,Y108="1"),(X108+1+codex557[[#This Row],[T]]),X108+codex557[[#This Row],[T]]),X108+codex557[[#This Row],[T]]),0)</f>
        <v>#REF!</v>
      </c>
      <c r="Y109" s="3" t="e">
        <f>IF(#REF!&gt;0,#REF!,0)</f>
        <v>#REF!</v>
      </c>
    </row>
    <row r="110" spans="1:25" x14ac:dyDescent="0.25">
      <c r="U110" s="3" t="e">
        <f>#REF!</f>
        <v>#REF!</v>
      </c>
      <c r="V110" s="3" t="e">
        <f>IF(#REF!&gt;0,IFERROR(VLOOKUP(#REF!,AthleteTable[],1,FALSE),0),0)</f>
        <v>#REF!</v>
      </c>
      <c r="W110" s="3">
        <f t="shared" si="6"/>
        <v>0</v>
      </c>
      <c r="X110" s="11" t="e">
        <f>IF(#REF!&gt;0,IF(V110&lt;&gt;0,IF(OR(codex557[[#This Row],[1]]&gt;Y109,Y109="1"),(X109+1+codex557[[#This Row],[T]]),X109+codex557[[#This Row],[T]]),X109+codex557[[#This Row],[T]]),0)</f>
        <v>#REF!</v>
      </c>
      <c r="Y110" s="3" t="e">
        <f>IF(#REF!&gt;0,#REF!,0)</f>
        <v>#REF!</v>
      </c>
    </row>
    <row r="111" spans="1:25" x14ac:dyDescent="0.25">
      <c r="U111" s="3" t="e">
        <f>#REF!</f>
        <v>#REF!</v>
      </c>
      <c r="V111" s="3" t="e">
        <f>IF(#REF!&gt;0,IFERROR(VLOOKUP(#REF!,AthleteTable[],1,FALSE),0),0)</f>
        <v>#REF!</v>
      </c>
      <c r="W111" s="3">
        <f t="shared" si="6"/>
        <v>0</v>
      </c>
      <c r="X111" s="11" t="e">
        <f>IF(#REF!&gt;0,IF(V111&lt;&gt;0,IF(OR(codex557[[#This Row],[1]]&gt;Y110,Y110="1"),(X110+1+codex557[[#This Row],[T]]),X110+codex557[[#This Row],[T]]),X110+codex557[[#This Row],[T]]),0)</f>
        <v>#REF!</v>
      </c>
      <c r="Y111" s="3" t="e">
        <f>IF(#REF!&gt;0,#REF!,0)</f>
        <v>#REF!</v>
      </c>
    </row>
    <row r="112" spans="1:25" x14ac:dyDescent="0.25">
      <c r="U112" s="3" t="e">
        <f>#REF!</f>
        <v>#REF!</v>
      </c>
      <c r="V112" s="3" t="e">
        <f>IF(#REF!&gt;0,IFERROR(VLOOKUP(#REF!,AthleteTable[],1,FALSE),0),0)</f>
        <v>#REF!</v>
      </c>
      <c r="W112" s="3">
        <f t="shared" si="6"/>
        <v>0</v>
      </c>
      <c r="X112" s="11" t="e">
        <f>IF(#REF!&gt;0,IF(V112&lt;&gt;0,IF(OR(codex557[[#This Row],[1]]&gt;Y111,Y111="1"),(X111+1+codex557[[#This Row],[T]]),X111+codex557[[#This Row],[T]]),X111+codex557[[#This Row],[T]]),0)</f>
        <v>#REF!</v>
      </c>
      <c r="Y112" s="3" t="e">
        <f>IF(#REF!&gt;0,#REF!,0)</f>
        <v>#REF!</v>
      </c>
    </row>
    <row r="113" spans="21:25" x14ac:dyDescent="0.25">
      <c r="U113" s="3" t="e">
        <f>#REF!</f>
        <v>#REF!</v>
      </c>
      <c r="V113" s="3" t="e">
        <f>IF(#REF!&gt;0,IFERROR(VLOOKUP(#REF!,AthleteTable[],1,FALSE),0),0)</f>
        <v>#REF!</v>
      </c>
      <c r="W113" s="3">
        <f t="shared" si="6"/>
        <v>0</v>
      </c>
      <c r="X113" s="11" t="e">
        <f>IF(#REF!&gt;0,IF(V113&lt;&gt;0,IF(OR(codex557[[#This Row],[1]]&gt;Y112,Y112="1"),(X112+1+codex557[[#This Row],[T]]),X112+codex557[[#This Row],[T]]),X112+codex557[[#This Row],[T]]),0)</f>
        <v>#REF!</v>
      </c>
      <c r="Y113" s="3" t="e">
        <f>IF(#REF!&gt;0,#REF!,0)</f>
        <v>#REF!</v>
      </c>
    </row>
    <row r="114" spans="21:25" x14ac:dyDescent="0.25">
      <c r="U114" s="3" t="e">
        <f>#REF!</f>
        <v>#REF!</v>
      </c>
      <c r="V114" s="3" t="e">
        <f>IF(#REF!&gt;0,IFERROR(VLOOKUP(#REF!,AthleteTable[],1,FALSE),0),0)</f>
        <v>#REF!</v>
      </c>
      <c r="W114" s="3">
        <f t="shared" si="6"/>
        <v>0</v>
      </c>
      <c r="X114" s="11" t="e">
        <f>IF(#REF!&gt;0,IF(V114&lt;&gt;0,IF(OR(codex557[[#This Row],[1]]&gt;Y113,Y113="1"),(X113+1+codex557[[#This Row],[T]]),X113+codex557[[#This Row],[T]]),X113+codex557[[#This Row],[T]]),0)</f>
        <v>#REF!</v>
      </c>
      <c r="Y114" s="3" t="e">
        <f>IF(#REF!&gt;0,#REF!,0)</f>
        <v>#REF!</v>
      </c>
    </row>
    <row r="115" spans="21:25" x14ac:dyDescent="0.25">
      <c r="U115" s="3" t="e">
        <f>#REF!</f>
        <v>#REF!</v>
      </c>
      <c r="V115" s="3" t="e">
        <f>IF(#REF!&gt;0,IFERROR(VLOOKUP(#REF!,AthleteTable[],1,FALSE),0),0)</f>
        <v>#REF!</v>
      </c>
      <c r="W115" s="3">
        <f t="shared" si="6"/>
        <v>0</v>
      </c>
      <c r="X115" s="11" t="e">
        <f>IF(#REF!&gt;0,IF(V115&lt;&gt;0,IF(OR(codex557[[#This Row],[1]]&gt;Y114,Y114="1"),(X114+1+codex557[[#This Row],[T]]),X114+codex557[[#This Row],[T]]),X114+codex557[[#This Row],[T]]),0)</f>
        <v>#REF!</v>
      </c>
      <c r="Y115" s="3" t="e">
        <f>IF(#REF!&gt;0,#REF!,0)</f>
        <v>#REF!</v>
      </c>
    </row>
    <row r="116" spans="21:25" x14ac:dyDescent="0.25">
      <c r="U116" s="3" t="e">
        <f>#REF!</f>
        <v>#REF!</v>
      </c>
      <c r="V116" s="3" t="e">
        <f>IF(#REF!&gt;0,IFERROR(VLOOKUP(#REF!,AthleteTable[],1,FALSE),0),0)</f>
        <v>#REF!</v>
      </c>
      <c r="W116" s="3">
        <f t="shared" si="6"/>
        <v>0</v>
      </c>
      <c r="X116" s="11" t="e">
        <f>IF(#REF!&gt;0,IF(V116&lt;&gt;0,IF(OR(codex557[[#This Row],[1]]&gt;Y115,Y115="1"),(X115+1+codex557[[#This Row],[T]]),X115+codex557[[#This Row],[T]]),X115+codex557[[#This Row],[T]]),0)</f>
        <v>#REF!</v>
      </c>
      <c r="Y116" s="3" t="e">
        <f>IF(#REF!&gt;0,#REF!,0)</f>
        <v>#REF!</v>
      </c>
    </row>
    <row r="117" spans="21:25" x14ac:dyDescent="0.25">
      <c r="U117" s="3" t="e">
        <f>#REF!</f>
        <v>#REF!</v>
      </c>
      <c r="V117" s="3" t="e">
        <f>IF(#REF!&gt;0,IFERROR(VLOOKUP(#REF!,AthleteTable[],1,FALSE),0),0)</f>
        <v>#REF!</v>
      </c>
      <c r="W117" s="3">
        <f t="shared" si="6"/>
        <v>0</v>
      </c>
      <c r="X117" s="11" t="e">
        <f>IF(#REF!&gt;0,IF(V117&lt;&gt;0,IF(OR(codex557[[#This Row],[1]]&gt;Y116,Y116="1"),(X116+1+codex557[[#This Row],[T]]),X116+codex557[[#This Row],[T]]),X116+codex557[[#This Row],[T]]),0)</f>
        <v>#REF!</v>
      </c>
      <c r="Y117" s="3" t="e">
        <f>IF(#REF!&gt;0,#REF!,0)</f>
        <v>#REF!</v>
      </c>
    </row>
    <row r="118" spans="21:25" x14ac:dyDescent="0.25">
      <c r="U118" s="3" t="e">
        <f>#REF!</f>
        <v>#REF!</v>
      </c>
      <c r="V118" s="3" t="e">
        <f>IF(#REF!&gt;0,IFERROR(VLOOKUP(#REF!,AthleteTable[],1,FALSE),0),0)</f>
        <v>#REF!</v>
      </c>
      <c r="W118" s="3">
        <f t="shared" si="6"/>
        <v>0</v>
      </c>
      <c r="X118" s="11" t="e">
        <f>IF(#REF!&gt;0,IF(V118&lt;&gt;0,IF(OR(codex557[[#This Row],[1]]&gt;Y117,Y117="1"),(X117+1+codex557[[#This Row],[T]]),X117+codex557[[#This Row],[T]]),X117+codex557[[#This Row],[T]]),0)</f>
        <v>#REF!</v>
      </c>
      <c r="Y118" s="3" t="e">
        <f>IF(#REF!&gt;0,#REF!,0)</f>
        <v>#REF!</v>
      </c>
    </row>
    <row r="119" spans="21:25" x14ac:dyDescent="0.25">
      <c r="U119" s="3" t="e">
        <f>#REF!</f>
        <v>#REF!</v>
      </c>
      <c r="V119" s="3" t="e">
        <f>IF(#REF!&gt;0,IFERROR(VLOOKUP(#REF!,AthleteTable[],1,FALSE),0),0)</f>
        <v>#REF!</v>
      </c>
      <c r="W119" s="3">
        <f t="shared" si="6"/>
        <v>0</v>
      </c>
      <c r="X119" s="11" t="e">
        <f>IF(#REF!&gt;0,IF(V119&lt;&gt;0,IF(OR(codex557[[#This Row],[1]]&gt;Y118,Y118="1"),(X118+1+codex557[[#This Row],[T]]),X118+codex557[[#This Row],[T]]),X118+codex557[[#This Row],[T]]),0)</f>
        <v>#REF!</v>
      </c>
      <c r="Y119" s="3" t="e">
        <f>IF(#REF!&gt;0,#REF!,0)</f>
        <v>#REF!</v>
      </c>
    </row>
    <row r="120" spans="21:25" x14ac:dyDescent="0.25">
      <c r="U120" s="3" t="e">
        <f>#REF!</f>
        <v>#REF!</v>
      </c>
      <c r="V120" s="3" t="e">
        <f>IF(#REF!&gt;0,IFERROR(VLOOKUP(#REF!,AthleteTable[],1,FALSE),0),0)</f>
        <v>#REF!</v>
      </c>
      <c r="W120" s="3">
        <f t="shared" si="6"/>
        <v>0</v>
      </c>
      <c r="X120" s="11" t="e">
        <f>IF(#REF!&gt;0,IF(V120&lt;&gt;0,IF(OR(codex557[[#This Row],[1]]&gt;Y119,Y119="1"),(X119+1+codex557[[#This Row],[T]]),X119+codex557[[#This Row],[T]]),X119+codex557[[#This Row],[T]]),0)</f>
        <v>#REF!</v>
      </c>
      <c r="Y120" s="3" t="e">
        <f>IF(#REF!&gt;0,#REF!,0)</f>
        <v>#REF!</v>
      </c>
    </row>
    <row r="121" spans="21:25" x14ac:dyDescent="0.25">
      <c r="U121" s="3" t="e">
        <f>#REF!</f>
        <v>#REF!</v>
      </c>
      <c r="V121" s="3" t="e">
        <f>IF(#REF!&gt;0,IFERROR(VLOOKUP(#REF!,AthleteTable[],1,FALSE),0),0)</f>
        <v>#REF!</v>
      </c>
      <c r="W121" s="3">
        <f t="shared" si="6"/>
        <v>0</v>
      </c>
      <c r="X121" s="11" t="e">
        <f>IF(#REF!&gt;0,IF(V121&lt;&gt;0,IF(OR(codex557[[#This Row],[1]]&gt;Y120,Y120="1"),(X120+1+codex557[[#This Row],[T]]),X120+codex557[[#This Row],[T]]),X120+codex557[[#This Row],[T]]),0)</f>
        <v>#REF!</v>
      </c>
      <c r="Y121" s="3" t="e">
        <f>IF(#REF!&gt;0,#REF!,0)</f>
        <v>#REF!</v>
      </c>
    </row>
    <row r="122" spans="21:25" x14ac:dyDescent="0.25">
      <c r="U122" s="3" t="e">
        <f>#REF!</f>
        <v>#REF!</v>
      </c>
      <c r="V122" s="3" t="e">
        <f>IF(#REF!&gt;0,IFERROR(VLOOKUP(#REF!,AthleteTable[],1,FALSE),0),0)</f>
        <v>#REF!</v>
      </c>
      <c r="W122" s="3">
        <f t="shared" si="6"/>
        <v>0</v>
      </c>
      <c r="X122" s="11" t="e">
        <f>IF(#REF!&gt;0,IF(V122&lt;&gt;0,IF(OR(codex557[[#This Row],[1]]&gt;Y121,Y121="1"),(X121+1+codex557[[#This Row],[T]]),X121+codex557[[#This Row],[T]]),X121+codex557[[#This Row],[T]]),0)</f>
        <v>#REF!</v>
      </c>
      <c r="Y122" s="3" t="e">
        <f>IF(#REF!&gt;0,#REF!,0)</f>
        <v>#REF!</v>
      </c>
    </row>
    <row r="123" spans="21:25" x14ac:dyDescent="0.25">
      <c r="U123" s="3" t="e">
        <f>#REF!</f>
        <v>#REF!</v>
      </c>
      <c r="V123" s="3" t="e">
        <f>IF(#REF!&gt;0,IFERROR(VLOOKUP(#REF!,AthleteTable[],1,FALSE),0),0)</f>
        <v>#REF!</v>
      </c>
      <c r="W123" s="3">
        <f t="shared" si="6"/>
        <v>0</v>
      </c>
      <c r="X123" s="11" t="e">
        <f>IF(#REF!&gt;0,IF(V123&lt;&gt;0,IF(OR(codex557[[#This Row],[1]]&gt;Y122,Y122="1"),(X122+1+codex557[[#This Row],[T]]),X122+codex557[[#This Row],[T]]),X122+codex557[[#This Row],[T]]),0)</f>
        <v>#REF!</v>
      </c>
      <c r="Y123" s="3" t="e">
        <f>IF(#REF!&gt;0,#REF!,0)</f>
        <v>#REF!</v>
      </c>
    </row>
    <row r="124" spans="21:25" x14ac:dyDescent="0.25">
      <c r="U124" s="3" t="e">
        <f>#REF!</f>
        <v>#REF!</v>
      </c>
      <c r="V124" s="3" t="e">
        <f>IF(#REF!&gt;0,IFERROR(VLOOKUP(#REF!,AthleteTable[],1,FALSE),0),0)</f>
        <v>#REF!</v>
      </c>
      <c r="W124" s="3">
        <f t="shared" si="6"/>
        <v>0</v>
      </c>
      <c r="X124" s="11" t="e">
        <f>IF(#REF!&gt;0,IF(V124&lt;&gt;0,IF(OR(codex557[[#This Row],[1]]&gt;Y123,Y123="1"),(X123+1+codex557[[#This Row],[T]]),X123+codex557[[#This Row],[T]]),X123+codex557[[#This Row],[T]]),0)</f>
        <v>#REF!</v>
      </c>
      <c r="Y124" s="3" t="e">
        <f>IF(#REF!&gt;0,#REF!,0)</f>
        <v>#REF!</v>
      </c>
    </row>
    <row r="125" spans="21:25" x14ac:dyDescent="0.25">
      <c r="U125" s="3" t="e">
        <f>#REF!</f>
        <v>#REF!</v>
      </c>
      <c r="V125" s="3" t="e">
        <f>IF(#REF!&gt;0,IFERROR(VLOOKUP(#REF!,AthleteTable[],1,FALSE),0),0)</f>
        <v>#REF!</v>
      </c>
      <c r="W125" s="3">
        <f t="shared" si="6"/>
        <v>0</v>
      </c>
      <c r="X125" s="11" t="e">
        <f>IF(#REF!&gt;0,IF(V125&lt;&gt;0,IF(OR(codex557[[#This Row],[1]]&gt;Y124,Y124="1"),(X124+1+codex557[[#This Row],[T]]),X124+codex557[[#This Row],[T]]),X124+codex557[[#This Row],[T]]),0)</f>
        <v>#REF!</v>
      </c>
      <c r="Y125" s="3" t="e">
        <f>IF(#REF!&gt;0,#REF!,0)</f>
        <v>#REF!</v>
      </c>
    </row>
    <row r="126" spans="21:25" x14ac:dyDescent="0.25">
      <c r="U126" s="3" t="e">
        <f>#REF!</f>
        <v>#REF!</v>
      </c>
      <c r="V126" s="3" t="e">
        <f>IF(#REF!&gt;0,IFERROR(VLOOKUP(#REF!,AthleteTable[],1,FALSE),0),0)</f>
        <v>#REF!</v>
      </c>
      <c r="W126" s="3">
        <f t="shared" si="6"/>
        <v>0</v>
      </c>
      <c r="X126" s="11" t="e">
        <f>IF(#REF!&gt;0,IF(V126&lt;&gt;0,IF(OR(codex557[[#This Row],[1]]&gt;Y125,Y125="1"),(X125+1+codex557[[#This Row],[T]]),X125+codex557[[#This Row],[T]]),X125+codex557[[#This Row],[T]]),0)</f>
        <v>#REF!</v>
      </c>
      <c r="Y126" s="3" t="e">
        <f>IF(#REF!&gt;0,#REF!,0)</f>
        <v>#REF!</v>
      </c>
    </row>
    <row r="127" spans="21:25" x14ac:dyDescent="0.25">
      <c r="U127" s="3" t="e">
        <f>#REF!</f>
        <v>#REF!</v>
      </c>
      <c r="V127" s="3" t="e">
        <f>IF(#REF!&gt;0,IFERROR(VLOOKUP(#REF!,AthleteTable[],1,FALSE),0),0)</f>
        <v>#REF!</v>
      </c>
      <c r="W127" s="3">
        <f t="shared" si="6"/>
        <v>0</v>
      </c>
      <c r="X127" s="11" t="e">
        <f>IF(#REF!&gt;0,IF(V127&lt;&gt;0,IF(OR(codex557[[#This Row],[1]]&gt;Y126,Y126="1"),(X126+1+codex557[[#This Row],[T]]),X126+codex557[[#This Row],[T]]),X126+codex557[[#This Row],[T]]),0)</f>
        <v>#REF!</v>
      </c>
      <c r="Y127" s="3" t="e">
        <f>IF(#REF!&gt;0,#REF!,0)</f>
        <v>#REF!</v>
      </c>
    </row>
    <row r="128" spans="21:25" x14ac:dyDescent="0.25">
      <c r="U128" s="3" t="e">
        <f>#REF!</f>
        <v>#REF!</v>
      </c>
      <c r="V128" s="3" t="e">
        <f>IF(#REF!&gt;0,IFERROR(VLOOKUP(#REF!,AthleteTable[],1,FALSE),0),0)</f>
        <v>#REF!</v>
      </c>
      <c r="W128" s="3">
        <f t="shared" si="6"/>
        <v>0</v>
      </c>
      <c r="X128" s="11" t="e">
        <f>IF(#REF!&gt;0,IF(V128&lt;&gt;0,IF(OR(codex557[[#This Row],[1]]&gt;Y127,Y127="1"),(X127+1+codex557[[#This Row],[T]]),X127+codex557[[#This Row],[T]]),X127+codex557[[#This Row],[T]]),0)</f>
        <v>#REF!</v>
      </c>
      <c r="Y128" s="3" t="e">
        <f>IF(#REF!&gt;0,#REF!,0)</f>
        <v>#REF!</v>
      </c>
    </row>
    <row r="129" spans="21:25" x14ac:dyDescent="0.25">
      <c r="U129" s="3" t="e">
        <f>#REF!</f>
        <v>#REF!</v>
      </c>
      <c r="V129" s="3" t="e">
        <f>IF(#REF!&gt;0,IFERROR(VLOOKUP(#REF!,AthleteTable[],1,FALSE),0),0)</f>
        <v>#REF!</v>
      </c>
      <c r="W129" s="3">
        <f t="shared" si="6"/>
        <v>0</v>
      </c>
      <c r="X129" s="11" t="e">
        <f>IF(#REF!&gt;0,IF(V129&lt;&gt;0,IF(OR(codex557[[#This Row],[1]]&gt;Y128,Y128="1"),(X128+1+codex557[[#This Row],[T]]),X128+codex557[[#This Row],[T]]),X128+codex557[[#This Row],[T]]),0)</f>
        <v>#REF!</v>
      </c>
      <c r="Y129" s="3" t="e">
        <f>IF(#REF!&gt;0,#REF!,0)</f>
        <v>#REF!</v>
      </c>
    </row>
    <row r="130" spans="21:25" x14ac:dyDescent="0.25">
      <c r="U130" s="3" t="e">
        <f>#REF!</f>
        <v>#REF!</v>
      </c>
      <c r="V130" s="3" t="e">
        <f>IF(#REF!&gt;0,IFERROR(VLOOKUP(#REF!,AthleteTable[],1,FALSE),0),0)</f>
        <v>#REF!</v>
      </c>
      <c r="W130" s="3">
        <f t="shared" si="6"/>
        <v>0</v>
      </c>
      <c r="X130" s="11" t="e">
        <f>IF(#REF!&gt;0,IF(V130&lt;&gt;0,IF(OR(codex557[[#This Row],[1]]&gt;Y129,Y129="1"),(X129+1+codex557[[#This Row],[T]]),X129+codex557[[#This Row],[T]]),X129+codex557[[#This Row],[T]]),0)</f>
        <v>#REF!</v>
      </c>
      <c r="Y130" s="3" t="e">
        <f>IF(#REF!&gt;0,#REF!,0)</f>
        <v>#REF!</v>
      </c>
    </row>
    <row r="131" spans="21:25" x14ac:dyDescent="0.25">
      <c r="U131" s="3" t="e">
        <f>#REF!</f>
        <v>#REF!</v>
      </c>
      <c r="V131" s="3" t="e">
        <f>IF(#REF!&gt;0,IFERROR(VLOOKUP(#REF!,AthleteTable[],1,FALSE),0),0)</f>
        <v>#REF!</v>
      </c>
      <c r="W131" s="3">
        <f t="shared" si="6"/>
        <v>0</v>
      </c>
      <c r="X131" s="11" t="e">
        <f>IF(#REF!&gt;0,IF(V131&lt;&gt;0,IF(OR(codex557[[#This Row],[1]]&gt;Y130,Y130="1"),(X130+1+codex557[[#This Row],[T]]),X130+codex557[[#This Row],[T]]),X130+codex557[[#This Row],[T]]),0)</f>
        <v>#REF!</v>
      </c>
      <c r="Y131" s="3" t="e">
        <f>IF(#REF!&gt;0,#REF!,0)</f>
        <v>#REF!</v>
      </c>
    </row>
    <row r="132" spans="21:25" x14ac:dyDescent="0.25">
      <c r="U132" s="3" t="e">
        <f>#REF!</f>
        <v>#REF!</v>
      </c>
      <c r="V132" s="3" t="e">
        <f>IF(#REF!&gt;0,IFERROR(VLOOKUP(#REF!,AthleteTable[],1,FALSE),0),0)</f>
        <v>#REF!</v>
      </c>
      <c r="W132" s="3">
        <f t="shared" si="6"/>
        <v>0</v>
      </c>
      <c r="X132" s="11" t="e">
        <f>IF(#REF!&gt;0,IF(V132&lt;&gt;0,IF(OR(codex557[[#This Row],[1]]&gt;Y131,Y131="1"),(X131+1+codex557[[#This Row],[T]]),X131+codex557[[#This Row],[T]]),X131+codex557[[#This Row],[T]]),0)</f>
        <v>#REF!</v>
      </c>
      <c r="Y132" s="3" t="e">
        <f>IF(#REF!&gt;0,#REF!,0)</f>
        <v>#REF!</v>
      </c>
    </row>
    <row r="133" spans="21:25" x14ac:dyDescent="0.25">
      <c r="U133" s="3" t="e">
        <f>#REF!</f>
        <v>#REF!</v>
      </c>
      <c r="V133" s="3" t="e">
        <f>IF(#REF!&gt;0,IFERROR(VLOOKUP(#REF!,AthleteTable[],1,FALSE),0),0)</f>
        <v>#REF!</v>
      </c>
      <c r="W133" s="3">
        <f t="shared" si="6"/>
        <v>0</v>
      </c>
      <c r="X133" s="11" t="e">
        <f>IF(#REF!&gt;0,IF(V133&lt;&gt;0,IF(OR(codex557[[#This Row],[1]]&gt;Y132,Y132="1"),(X132+1+codex557[[#This Row],[T]]),X132+codex557[[#This Row],[T]]),X132+codex557[[#This Row],[T]]),0)</f>
        <v>#REF!</v>
      </c>
      <c r="Y133" s="3" t="e">
        <f>IF(#REF!&gt;0,#REF!,0)</f>
        <v>#REF!</v>
      </c>
    </row>
    <row r="134" spans="21:25" x14ac:dyDescent="0.25">
      <c r="U134" s="3" t="e">
        <f>#REF!</f>
        <v>#REF!</v>
      </c>
      <c r="V134" s="3" t="e">
        <f>IF(#REF!&gt;0,IFERROR(VLOOKUP(#REF!,AthleteTable[],1,FALSE),0),0)</f>
        <v>#REF!</v>
      </c>
      <c r="W134" s="3">
        <f t="shared" ref="W134:W197" si="7">IFERROR(IF(Y134&gt;0,IF(Y133=Y132,IF(V133&gt;0,IF(V132&gt;0,1,0),0),0),0),0)</f>
        <v>0</v>
      </c>
      <c r="X134" s="11" t="e">
        <f>IF(#REF!&gt;0,IF(V134&lt;&gt;0,IF(OR(codex557[[#This Row],[1]]&gt;Y133,Y133="1"),(X133+1+codex557[[#This Row],[T]]),X133+codex557[[#This Row],[T]]),X133+codex557[[#This Row],[T]]),0)</f>
        <v>#REF!</v>
      </c>
      <c r="Y134" s="3" t="e">
        <f>IF(#REF!&gt;0,#REF!,0)</f>
        <v>#REF!</v>
      </c>
    </row>
    <row r="135" spans="21:25" x14ac:dyDescent="0.25">
      <c r="U135" s="3" t="e">
        <f>#REF!</f>
        <v>#REF!</v>
      </c>
      <c r="V135" s="3" t="e">
        <f>IF(#REF!&gt;0,IFERROR(VLOOKUP(#REF!,AthleteTable[],1,FALSE),0),0)</f>
        <v>#REF!</v>
      </c>
      <c r="W135" s="3">
        <f t="shared" si="7"/>
        <v>0</v>
      </c>
      <c r="X135" s="11" t="e">
        <f>IF(#REF!&gt;0,IF(V135&lt;&gt;0,IF(OR(codex557[[#This Row],[1]]&gt;Y134,Y134="1"),(X134+1+codex557[[#This Row],[T]]),X134+codex557[[#This Row],[T]]),X134+codex557[[#This Row],[T]]),0)</f>
        <v>#REF!</v>
      </c>
      <c r="Y135" s="3" t="e">
        <f>IF(#REF!&gt;0,#REF!,0)</f>
        <v>#REF!</v>
      </c>
    </row>
    <row r="136" spans="21:25" x14ac:dyDescent="0.25">
      <c r="U136" s="3" t="e">
        <f>#REF!</f>
        <v>#REF!</v>
      </c>
      <c r="V136" s="3" t="e">
        <f>IF(#REF!&gt;0,IFERROR(VLOOKUP(#REF!,AthleteTable[],1,FALSE),0),0)</f>
        <v>#REF!</v>
      </c>
      <c r="W136" s="3">
        <f t="shared" si="7"/>
        <v>0</v>
      </c>
      <c r="X136" s="11" t="e">
        <f>IF(#REF!&gt;0,IF(V136&lt;&gt;0,IF(OR(codex557[[#This Row],[1]]&gt;Y135,Y135="1"),(X135+1+codex557[[#This Row],[T]]),X135+codex557[[#This Row],[T]]),X135+codex557[[#This Row],[T]]),0)</f>
        <v>#REF!</v>
      </c>
      <c r="Y136" s="3" t="e">
        <f>IF(#REF!&gt;0,#REF!,0)</f>
        <v>#REF!</v>
      </c>
    </row>
    <row r="137" spans="21:25" x14ac:dyDescent="0.25">
      <c r="U137" s="3" t="e">
        <f>#REF!</f>
        <v>#REF!</v>
      </c>
      <c r="V137" s="3" t="e">
        <f>IF(#REF!&gt;0,IFERROR(VLOOKUP(#REF!,AthleteTable[],1,FALSE),0),0)</f>
        <v>#REF!</v>
      </c>
      <c r="W137" s="3">
        <f t="shared" si="7"/>
        <v>0</v>
      </c>
      <c r="X137" s="11" t="e">
        <f>IF(#REF!&gt;0,IF(V137&lt;&gt;0,IF(OR(codex557[[#This Row],[1]]&gt;Y136,Y136="1"),(X136+1+codex557[[#This Row],[T]]),X136+codex557[[#This Row],[T]]),X136+codex557[[#This Row],[T]]),0)</f>
        <v>#REF!</v>
      </c>
      <c r="Y137" s="3">
        <f t="shared" ref="Y137:Y144" si="8">IF(A91&gt;0,A91,0)</f>
        <v>0</v>
      </c>
    </row>
    <row r="138" spans="21:25" x14ac:dyDescent="0.25">
      <c r="U138" s="3" t="e">
        <f>#REF!</f>
        <v>#REF!</v>
      </c>
      <c r="V138" s="3" t="e">
        <f>IF(#REF!&gt;0,IFERROR(VLOOKUP(#REF!,AthleteTable[],1,FALSE),0),0)</f>
        <v>#REF!</v>
      </c>
      <c r="W138" s="3">
        <f t="shared" si="7"/>
        <v>0</v>
      </c>
      <c r="X138" s="11" t="e">
        <f>IF(#REF!&gt;0,IF(V138&lt;&gt;0,IF(OR(codex557[[#This Row],[1]]&gt;Y137,Y137="1"),(X137+1+codex557[[#This Row],[T]]),X137+codex557[[#This Row],[T]]),X137+codex557[[#This Row],[T]]),0)</f>
        <v>#REF!</v>
      </c>
      <c r="Y138" s="3">
        <f t="shared" si="8"/>
        <v>0</v>
      </c>
    </row>
    <row r="139" spans="21:25" x14ac:dyDescent="0.25">
      <c r="U139" s="3" t="e">
        <f>#REF!</f>
        <v>#REF!</v>
      </c>
      <c r="V139" s="3" t="e">
        <f>IF(#REF!&gt;0,IFERROR(VLOOKUP(#REF!,AthleteTable[],1,FALSE),0),0)</f>
        <v>#REF!</v>
      </c>
      <c r="W139" s="3">
        <f t="shared" si="7"/>
        <v>0</v>
      </c>
      <c r="X139" s="11" t="e">
        <f>IF(#REF!&gt;0,IF(V139&lt;&gt;0,IF(OR(codex557[[#This Row],[1]]&gt;Y138,Y138="1"),(X138+1+codex557[[#This Row],[T]]),X138+codex557[[#This Row],[T]]),X138+codex557[[#This Row],[T]]),0)</f>
        <v>#REF!</v>
      </c>
      <c r="Y139" s="3">
        <f t="shared" si="8"/>
        <v>0</v>
      </c>
    </row>
    <row r="140" spans="21:25" x14ac:dyDescent="0.25">
      <c r="U140" s="3" t="e">
        <f>#REF!</f>
        <v>#REF!</v>
      </c>
      <c r="V140" s="3" t="e">
        <f>IF(#REF!&gt;0,IFERROR(VLOOKUP(#REF!,AthleteTable[],1,FALSE),0),0)</f>
        <v>#REF!</v>
      </c>
      <c r="W140" s="3">
        <f t="shared" si="7"/>
        <v>0</v>
      </c>
      <c r="X140" s="11" t="e">
        <f>IF(#REF!&gt;0,IF(V140&lt;&gt;0,IF(OR(codex557[[#This Row],[1]]&gt;Y139,Y139="1"),(X139+1+codex557[[#This Row],[T]]),X139+codex557[[#This Row],[T]]),X139+codex557[[#This Row],[T]]),0)</f>
        <v>#REF!</v>
      </c>
      <c r="Y140" s="3">
        <f t="shared" si="8"/>
        <v>0</v>
      </c>
    </row>
    <row r="141" spans="21:25" x14ac:dyDescent="0.25">
      <c r="U141" s="3" t="e">
        <f>#REF!</f>
        <v>#REF!</v>
      </c>
      <c r="V141" s="3" t="e">
        <f>IF(#REF!&gt;0,IFERROR(VLOOKUP(#REF!,AthleteTable[],1,FALSE),0),0)</f>
        <v>#REF!</v>
      </c>
      <c r="W141" s="3">
        <f t="shared" si="7"/>
        <v>0</v>
      </c>
      <c r="X141" s="11" t="e">
        <f>IF(#REF!&gt;0,IF(V141&lt;&gt;0,IF(OR(codex557[[#This Row],[1]]&gt;Y140,Y140="1"),(X140+1+codex557[[#This Row],[T]]),X140+codex557[[#This Row],[T]]),X140+codex557[[#This Row],[T]]),0)</f>
        <v>#REF!</v>
      </c>
      <c r="Y141" s="3">
        <f t="shared" si="8"/>
        <v>0</v>
      </c>
    </row>
    <row r="142" spans="21:25" x14ac:dyDescent="0.25">
      <c r="U142" s="3" t="e">
        <f>#REF!</f>
        <v>#REF!</v>
      </c>
      <c r="V142" s="3" t="e">
        <f>IF(#REF!&gt;0,IFERROR(VLOOKUP(#REF!,AthleteTable[],1,FALSE),0),0)</f>
        <v>#REF!</v>
      </c>
      <c r="W142" s="3">
        <f t="shared" si="7"/>
        <v>0</v>
      </c>
      <c r="X142" s="11" t="e">
        <f>IF(#REF!&gt;0,IF(V142&lt;&gt;0,IF(OR(codex557[[#This Row],[1]]&gt;Y141,Y141="1"),(X141+1+codex557[[#This Row],[T]]),X141+codex557[[#This Row],[T]]),X141+codex557[[#This Row],[T]]),0)</f>
        <v>#REF!</v>
      </c>
      <c r="Y142" s="3">
        <f t="shared" si="8"/>
        <v>0</v>
      </c>
    </row>
    <row r="143" spans="21:25" x14ac:dyDescent="0.25">
      <c r="U143" s="3" t="e">
        <f>#REF!</f>
        <v>#REF!</v>
      </c>
      <c r="V143" s="3" t="e">
        <f>IF(#REF!&gt;0,IFERROR(VLOOKUP(#REF!,AthleteTable[],1,FALSE),0),0)</f>
        <v>#REF!</v>
      </c>
      <c r="W143" s="3">
        <f t="shared" si="7"/>
        <v>0</v>
      </c>
      <c r="X143" s="11" t="e">
        <f>IF(#REF!&gt;0,IF(V143&lt;&gt;0,IF(OR(codex557[[#This Row],[1]]&gt;Y142,Y142="1"),(X142+1+codex557[[#This Row],[T]]),X142+codex557[[#This Row],[T]]),X142+codex557[[#This Row],[T]]),0)</f>
        <v>#REF!</v>
      </c>
      <c r="Y143" s="3">
        <f t="shared" si="8"/>
        <v>0</v>
      </c>
    </row>
    <row r="144" spans="21:25" x14ac:dyDescent="0.25">
      <c r="U144" s="3" t="e">
        <f>#REF!</f>
        <v>#REF!</v>
      </c>
      <c r="V144" s="3" t="e">
        <f>IF(#REF!&gt;0,IFERROR(VLOOKUP(#REF!,AthleteTable[],1,FALSE),0),0)</f>
        <v>#REF!</v>
      </c>
      <c r="W144" s="3">
        <f t="shared" si="7"/>
        <v>0</v>
      </c>
      <c r="X144" s="11" t="e">
        <f>IF(#REF!&gt;0,IF(V144&lt;&gt;0,IF(OR(codex557[[#This Row],[1]]&gt;Y143,Y143="1"),(X143+1+codex557[[#This Row],[T]]),X143+codex557[[#This Row],[T]]),X143+codex557[[#This Row],[T]]),0)</f>
        <v>#REF!</v>
      </c>
      <c r="Y144" s="3">
        <f t="shared" si="8"/>
        <v>0</v>
      </c>
    </row>
    <row r="145" spans="21:25" x14ac:dyDescent="0.25">
      <c r="U145" s="3" t="e">
        <f>#REF!</f>
        <v>#REF!</v>
      </c>
      <c r="V145" s="3" t="e">
        <f>IF(#REF!&gt;0,IFERROR(VLOOKUP(#REF!,AthleteTable[],1,FALSE),0),0)</f>
        <v>#REF!</v>
      </c>
      <c r="W145" s="3">
        <f t="shared" si="7"/>
        <v>0</v>
      </c>
      <c r="X145" s="11" t="e">
        <f>IF(#REF!&gt;0,IF(V145&lt;&gt;0,IF(OR(codex557[[#This Row],[1]]&gt;Y144,Y144="1"),(X144+1+codex557[[#This Row],[T]]),X144+codex557[[#This Row],[T]]),X144+codex557[[#This Row],[T]]),0)</f>
        <v>#REF!</v>
      </c>
      <c r="Y145" s="3" t="e">
        <f>IF(#REF!&gt;0,#REF!,0)</f>
        <v>#REF!</v>
      </c>
    </row>
    <row r="146" spans="21:25" x14ac:dyDescent="0.25">
      <c r="U146" s="3" t="e">
        <f>#REF!</f>
        <v>#REF!</v>
      </c>
      <c r="V146" s="3" t="e">
        <f>IF(#REF!&gt;0,IFERROR(VLOOKUP(#REF!,AthleteTable[],1,FALSE),0),0)</f>
        <v>#REF!</v>
      </c>
      <c r="W146" s="3">
        <f t="shared" si="7"/>
        <v>0</v>
      </c>
      <c r="X146" s="11" t="e">
        <f>IF(#REF!&gt;0,IF(V146&lt;&gt;0,IF(OR(codex557[[#This Row],[1]]&gt;Y145,Y145="1"),(X145+1+codex557[[#This Row],[T]]),X145+codex557[[#This Row],[T]]),X145+codex557[[#This Row],[T]]),0)</f>
        <v>#REF!</v>
      </c>
      <c r="Y146" s="3" t="e">
        <f>IF(#REF!&gt;0,#REF!,0)</f>
        <v>#REF!</v>
      </c>
    </row>
    <row r="147" spans="21:25" x14ac:dyDescent="0.25">
      <c r="U147" s="3" t="e">
        <f>#REF!</f>
        <v>#REF!</v>
      </c>
      <c r="V147" s="3" t="e">
        <f>IF(#REF!&gt;0,IFERROR(VLOOKUP(#REF!,AthleteTable[],1,FALSE),0),0)</f>
        <v>#REF!</v>
      </c>
      <c r="W147" s="3">
        <f t="shared" si="7"/>
        <v>0</v>
      </c>
      <c r="X147" s="11" t="e">
        <f>IF(#REF!&gt;0,IF(V147&lt;&gt;0,IF(OR(codex557[[#This Row],[1]]&gt;Y146,Y146="1"),(X146+1+codex557[[#This Row],[T]]),X146+codex557[[#This Row],[T]]),X146+codex557[[#This Row],[T]]),0)</f>
        <v>#REF!</v>
      </c>
      <c r="Y147" s="3" t="e">
        <f>IF(#REF!&gt;0,#REF!,0)</f>
        <v>#REF!</v>
      </c>
    </row>
    <row r="148" spans="21:25" x14ac:dyDescent="0.25">
      <c r="U148" s="3" t="e">
        <f>#REF!</f>
        <v>#REF!</v>
      </c>
      <c r="V148" s="3" t="e">
        <f>IF(#REF!&gt;0,IFERROR(VLOOKUP(#REF!,AthleteTable[],1,FALSE),0),0)</f>
        <v>#REF!</v>
      </c>
      <c r="W148" s="3">
        <f t="shared" si="7"/>
        <v>0</v>
      </c>
      <c r="X148" s="11" t="e">
        <f>IF(#REF!&gt;0,IF(V148&lt;&gt;0,IF(OR(codex557[[#This Row],[1]]&gt;Y147,Y147="1"),(X147+1+codex557[[#This Row],[T]]),X147+codex557[[#This Row],[T]]),X147+codex557[[#This Row],[T]]),0)</f>
        <v>#REF!</v>
      </c>
      <c r="Y148" s="3" t="e">
        <f>IF(#REF!&gt;0,#REF!,0)</f>
        <v>#REF!</v>
      </c>
    </row>
    <row r="149" spans="21:25" x14ac:dyDescent="0.25">
      <c r="U149" s="3" t="e">
        <f>#REF!</f>
        <v>#REF!</v>
      </c>
      <c r="V149" s="3" t="e">
        <f>IF(#REF!&gt;0,IFERROR(VLOOKUP(#REF!,AthleteTable[],1,FALSE),0),0)</f>
        <v>#REF!</v>
      </c>
      <c r="W149" s="3">
        <f t="shared" si="7"/>
        <v>0</v>
      </c>
      <c r="X149" s="11" t="e">
        <f>IF(#REF!&gt;0,IF(V149&lt;&gt;0,IF(OR(codex557[[#This Row],[1]]&gt;Y148,Y148="1"),(X148+1+codex557[[#This Row],[T]]),X148+codex557[[#This Row],[T]]),X148+codex557[[#This Row],[T]]),0)</f>
        <v>#REF!</v>
      </c>
      <c r="Y149" s="3" t="e">
        <f>IF(#REF!&gt;0,#REF!,0)</f>
        <v>#REF!</v>
      </c>
    </row>
    <row r="150" spans="21:25" x14ac:dyDescent="0.25">
      <c r="U150" s="3" t="e">
        <f>#REF!</f>
        <v>#REF!</v>
      </c>
      <c r="V150" s="3" t="e">
        <f>IF(#REF!&gt;0,IFERROR(VLOOKUP(#REF!,AthleteTable[],1,FALSE),0),0)</f>
        <v>#REF!</v>
      </c>
      <c r="W150" s="3">
        <f t="shared" si="7"/>
        <v>0</v>
      </c>
      <c r="X150" s="11" t="e">
        <f>IF(#REF!&gt;0,IF(V150&lt;&gt;0,IF(OR(codex557[[#This Row],[1]]&gt;Y149,Y149="1"),(X149+1+codex557[[#This Row],[T]]),X149+codex557[[#This Row],[T]]),X149+codex557[[#This Row],[T]]),0)</f>
        <v>#REF!</v>
      </c>
      <c r="Y150" s="3" t="e">
        <f>IF(#REF!&gt;0,#REF!,0)</f>
        <v>#REF!</v>
      </c>
    </row>
    <row r="151" spans="21:25" x14ac:dyDescent="0.25">
      <c r="U151" s="3" t="e">
        <f>#REF!</f>
        <v>#REF!</v>
      </c>
      <c r="V151" s="3" t="e">
        <f>IF(#REF!&gt;0,IFERROR(VLOOKUP(#REF!,AthleteTable[],1,FALSE),0),0)</f>
        <v>#REF!</v>
      </c>
      <c r="W151" s="3">
        <f t="shared" si="7"/>
        <v>0</v>
      </c>
      <c r="X151" s="11" t="e">
        <f>IF(#REF!&gt;0,IF(V151&lt;&gt;0,IF(OR(codex557[[#This Row],[1]]&gt;Y150,Y150="1"),(X150+1+codex557[[#This Row],[T]]),X150+codex557[[#This Row],[T]]),X150+codex557[[#This Row],[T]]),0)</f>
        <v>#REF!</v>
      </c>
      <c r="Y151" s="3" t="e">
        <f>IF(#REF!&gt;0,#REF!,0)</f>
        <v>#REF!</v>
      </c>
    </row>
    <row r="152" spans="21:25" x14ac:dyDescent="0.25">
      <c r="U152" s="3" t="e">
        <f>#REF!</f>
        <v>#REF!</v>
      </c>
      <c r="V152" s="3" t="e">
        <f>IF(#REF!&gt;0,IFERROR(VLOOKUP(#REF!,AthleteTable[],1,FALSE),0),0)</f>
        <v>#REF!</v>
      </c>
      <c r="W152" s="3">
        <f t="shared" si="7"/>
        <v>0</v>
      </c>
      <c r="X152" s="11" t="e">
        <f>IF(#REF!&gt;0,IF(V152&lt;&gt;0,IF(OR(codex557[[#This Row],[1]]&gt;Y151,Y151="1"),(X151+1+codex557[[#This Row],[T]]),X151+codex557[[#This Row],[T]]),X151+codex557[[#This Row],[T]]),0)</f>
        <v>#REF!</v>
      </c>
      <c r="Y152" s="3" t="e">
        <f>IF(#REF!&gt;0,#REF!,0)</f>
        <v>#REF!</v>
      </c>
    </row>
    <row r="153" spans="21:25" x14ac:dyDescent="0.25">
      <c r="U153" s="3" t="e">
        <f>#REF!</f>
        <v>#REF!</v>
      </c>
      <c r="V153" s="3" t="e">
        <f>IF(#REF!&gt;0,IFERROR(VLOOKUP(#REF!,AthleteTable[],1,FALSE),0),0)</f>
        <v>#REF!</v>
      </c>
      <c r="W153" s="3">
        <f t="shared" si="7"/>
        <v>0</v>
      </c>
      <c r="X153" s="11" t="e">
        <f>IF(#REF!&gt;0,IF(V153&lt;&gt;0,IF(OR(codex557[[#This Row],[1]]&gt;Y152,Y152="1"),(X152+1+codex557[[#This Row],[T]]),X152+codex557[[#This Row],[T]]),X152+codex557[[#This Row],[T]]),0)</f>
        <v>#REF!</v>
      </c>
      <c r="Y153" s="3" t="e">
        <f>IF(#REF!&gt;0,#REF!,0)</f>
        <v>#REF!</v>
      </c>
    </row>
    <row r="154" spans="21:25" x14ac:dyDescent="0.25">
      <c r="U154" s="3" t="e">
        <f>#REF!</f>
        <v>#REF!</v>
      </c>
      <c r="V154" s="3" t="e">
        <f>IF(#REF!&gt;0,IFERROR(VLOOKUP(#REF!,AthleteTable[],1,FALSE),0),0)</f>
        <v>#REF!</v>
      </c>
      <c r="W154" s="3">
        <f t="shared" si="7"/>
        <v>0</v>
      </c>
      <c r="X154" s="11" t="e">
        <f>IF(#REF!&gt;0,IF(V154&lt;&gt;0,IF(OR(codex557[[#This Row],[1]]&gt;Y153,Y153="1"),(X153+1+codex557[[#This Row],[T]]),X153+codex557[[#This Row],[T]]),X153+codex557[[#This Row],[T]]),0)</f>
        <v>#REF!</v>
      </c>
      <c r="Y154" s="3" t="e">
        <f>IF(#REF!&gt;0,#REF!,0)</f>
        <v>#REF!</v>
      </c>
    </row>
    <row r="155" spans="21:25" x14ac:dyDescent="0.25">
      <c r="U155" s="3" t="e">
        <f>#REF!</f>
        <v>#REF!</v>
      </c>
      <c r="V155" s="3" t="e">
        <f>IF(#REF!&gt;0,IFERROR(VLOOKUP(#REF!,AthleteTable[],1,FALSE),0),0)</f>
        <v>#REF!</v>
      </c>
      <c r="W155" s="3">
        <f t="shared" si="7"/>
        <v>0</v>
      </c>
      <c r="X155" s="11" t="e">
        <f>IF(#REF!&gt;0,IF(V155&lt;&gt;0,IF(OR(codex557[[#This Row],[1]]&gt;Y154,Y154="1"),(X154+1+codex557[[#This Row],[T]]),X154+codex557[[#This Row],[T]]),X154+codex557[[#This Row],[T]]),0)</f>
        <v>#REF!</v>
      </c>
      <c r="Y155" s="3" t="e">
        <f>IF(#REF!&gt;0,#REF!,0)</f>
        <v>#REF!</v>
      </c>
    </row>
    <row r="156" spans="21:25" x14ac:dyDescent="0.25">
      <c r="U156" s="3" t="e">
        <f>#REF!</f>
        <v>#REF!</v>
      </c>
      <c r="V156" s="3" t="e">
        <f>IF(#REF!&gt;0,IFERROR(VLOOKUP(#REF!,AthleteTable[],1,FALSE),0),0)</f>
        <v>#REF!</v>
      </c>
      <c r="W156" s="3">
        <f t="shared" si="7"/>
        <v>0</v>
      </c>
      <c r="X156" s="11" t="e">
        <f>IF(#REF!&gt;0,IF(V156&lt;&gt;0,IF(OR(codex557[[#This Row],[1]]&gt;Y155,Y155="1"),(X155+1+codex557[[#This Row],[T]]),X155+codex557[[#This Row],[T]]),X155+codex557[[#This Row],[T]]),0)</f>
        <v>#REF!</v>
      </c>
      <c r="Y156" s="3" t="e">
        <f>IF(#REF!&gt;0,#REF!,0)</f>
        <v>#REF!</v>
      </c>
    </row>
    <row r="157" spans="21:25" x14ac:dyDescent="0.25">
      <c r="U157" s="3" t="e">
        <f>#REF!</f>
        <v>#REF!</v>
      </c>
      <c r="V157" s="3" t="e">
        <f>IF(#REF!&gt;0,IFERROR(VLOOKUP(#REF!,AthleteTable[],1,FALSE),0),0)</f>
        <v>#REF!</v>
      </c>
      <c r="W157" s="3">
        <f t="shared" si="7"/>
        <v>0</v>
      </c>
      <c r="X157" s="11" t="e">
        <f>IF(#REF!&gt;0,IF(V157&lt;&gt;0,IF(OR(codex557[[#This Row],[1]]&gt;Y156,Y156="1"),(X156+1+codex557[[#This Row],[T]]),X156+codex557[[#This Row],[T]]),X156+codex557[[#This Row],[T]]),0)</f>
        <v>#REF!</v>
      </c>
      <c r="Y157" s="3" t="e">
        <f>IF(#REF!&gt;0,#REF!,0)</f>
        <v>#REF!</v>
      </c>
    </row>
    <row r="158" spans="21:25" x14ac:dyDescent="0.25">
      <c r="U158" s="3" t="e">
        <f>#REF!</f>
        <v>#REF!</v>
      </c>
      <c r="V158" s="3" t="e">
        <f>IF(#REF!&gt;0,IFERROR(VLOOKUP(#REF!,AthleteTable[],1,FALSE),0),0)</f>
        <v>#REF!</v>
      </c>
      <c r="W158" s="3">
        <f t="shared" si="7"/>
        <v>0</v>
      </c>
      <c r="X158" s="11" t="e">
        <f>IF(#REF!&gt;0,IF(V158&lt;&gt;0,IF(OR(codex557[[#This Row],[1]]&gt;Y157,Y157="1"),(X157+1+codex557[[#This Row],[T]]),X157+codex557[[#This Row],[T]]),X157+codex557[[#This Row],[T]]),0)</f>
        <v>#REF!</v>
      </c>
      <c r="Y158" s="3" t="e">
        <f>IF(#REF!&gt;0,#REF!,0)</f>
        <v>#REF!</v>
      </c>
    </row>
    <row r="159" spans="21:25" x14ac:dyDescent="0.25">
      <c r="U159" s="3" t="e">
        <f>#REF!</f>
        <v>#REF!</v>
      </c>
      <c r="V159" s="3" t="e">
        <f>IF(#REF!&gt;0,IFERROR(VLOOKUP(#REF!,AthleteTable[],1,FALSE),0),0)</f>
        <v>#REF!</v>
      </c>
      <c r="W159" s="3">
        <f t="shared" si="7"/>
        <v>0</v>
      </c>
      <c r="X159" s="11" t="e">
        <f>IF(#REF!&gt;0,IF(V159&lt;&gt;0,IF(OR(codex557[[#This Row],[1]]&gt;Y158,Y158="1"),(X158+1+codex557[[#This Row],[T]]),X158+codex557[[#This Row],[T]]),X158+codex557[[#This Row],[T]]),0)</f>
        <v>#REF!</v>
      </c>
      <c r="Y159" s="3" t="e">
        <f>IF(#REF!&gt;0,#REF!,0)</f>
        <v>#REF!</v>
      </c>
    </row>
    <row r="160" spans="21:25" x14ac:dyDescent="0.25">
      <c r="U160" s="3" t="e">
        <f>#REF!</f>
        <v>#REF!</v>
      </c>
      <c r="V160" s="3" t="e">
        <f>IF(#REF!&gt;0,IFERROR(VLOOKUP(#REF!,AthleteTable[],1,FALSE),0),0)</f>
        <v>#REF!</v>
      </c>
      <c r="W160" s="3">
        <f t="shared" si="7"/>
        <v>0</v>
      </c>
      <c r="X160" s="11" t="e">
        <f>IF(#REF!&gt;0,IF(V160&lt;&gt;0,IF(OR(codex557[[#This Row],[1]]&gt;Y159,Y159="1"),(X159+1+codex557[[#This Row],[T]]),X159+codex557[[#This Row],[T]]),X159+codex557[[#This Row],[T]]),0)</f>
        <v>#REF!</v>
      </c>
      <c r="Y160" s="3" t="e">
        <f>IF(#REF!&gt;0,#REF!,0)</f>
        <v>#REF!</v>
      </c>
    </row>
    <row r="161" spans="21:25" x14ac:dyDescent="0.25">
      <c r="U161" s="3" t="e">
        <f>#REF!</f>
        <v>#REF!</v>
      </c>
      <c r="V161" s="3" t="e">
        <f>IF(#REF!&gt;0,IFERROR(VLOOKUP(#REF!,AthleteTable[],1,FALSE),0),0)</f>
        <v>#REF!</v>
      </c>
      <c r="W161" s="3">
        <f t="shared" si="7"/>
        <v>0</v>
      </c>
      <c r="X161" s="11" t="e">
        <f>IF(#REF!&gt;0,IF(V161&lt;&gt;0,IF(OR(codex557[[#This Row],[1]]&gt;Y160,Y160="1"),(X160+1+codex557[[#This Row],[T]]),X160+codex557[[#This Row],[T]]),X160+codex557[[#This Row],[T]]),0)</f>
        <v>#REF!</v>
      </c>
      <c r="Y161" s="3" t="e">
        <f>IF(#REF!&gt;0,#REF!,0)</f>
        <v>#REF!</v>
      </c>
    </row>
    <row r="162" spans="21:25" x14ac:dyDescent="0.25">
      <c r="U162" s="3" t="e">
        <f>#REF!</f>
        <v>#REF!</v>
      </c>
      <c r="V162" s="3" t="e">
        <f>IF(#REF!&gt;0,IFERROR(VLOOKUP(#REF!,AthleteTable[],1,FALSE),0),0)</f>
        <v>#REF!</v>
      </c>
      <c r="W162" s="3">
        <f t="shared" si="7"/>
        <v>0</v>
      </c>
      <c r="X162" s="11" t="e">
        <f>IF(#REF!&gt;0,IF(V162&lt;&gt;0,IF(OR(codex557[[#This Row],[1]]&gt;Y161,Y161="1"),(X161+1+codex557[[#This Row],[T]]),X161+codex557[[#This Row],[T]]),X161+codex557[[#This Row],[T]]),0)</f>
        <v>#REF!</v>
      </c>
      <c r="Y162" s="3" t="e">
        <f>IF(#REF!&gt;0,#REF!,0)</f>
        <v>#REF!</v>
      </c>
    </row>
    <row r="163" spans="21:25" x14ac:dyDescent="0.25">
      <c r="U163" s="3" t="e">
        <f>#REF!</f>
        <v>#REF!</v>
      </c>
      <c r="V163" s="3" t="e">
        <f>IF(#REF!&gt;0,IFERROR(VLOOKUP(#REF!,AthleteTable[],1,FALSE),0),0)</f>
        <v>#REF!</v>
      </c>
      <c r="W163" s="3">
        <f t="shared" si="7"/>
        <v>0</v>
      </c>
      <c r="X163" s="11" t="e">
        <f>IF(#REF!&gt;0,IF(V163&lt;&gt;0,IF(OR(codex557[[#This Row],[1]]&gt;Y162,Y162="1"),(X162+1+codex557[[#This Row],[T]]),X162+codex557[[#This Row],[T]]),X162+codex557[[#This Row],[T]]),0)</f>
        <v>#REF!</v>
      </c>
      <c r="Y163" s="3" t="e">
        <f>IF(#REF!&gt;0,#REF!,0)</f>
        <v>#REF!</v>
      </c>
    </row>
    <row r="164" spans="21:25" x14ac:dyDescent="0.25">
      <c r="U164" s="3" t="e">
        <f>#REF!</f>
        <v>#REF!</v>
      </c>
      <c r="V164" s="3" t="e">
        <f>IF(#REF!&gt;0,IFERROR(VLOOKUP(#REF!,AthleteTable[],1,FALSE),0),0)</f>
        <v>#REF!</v>
      </c>
      <c r="W164" s="3">
        <f t="shared" si="7"/>
        <v>0</v>
      </c>
      <c r="X164" s="11" t="e">
        <f>IF(#REF!&gt;0,IF(V164&lt;&gt;0,IF(OR(codex557[[#This Row],[1]]&gt;Y163,Y163="1"),(X163+1+codex557[[#This Row],[T]]),X163+codex557[[#This Row],[T]]),X163+codex557[[#This Row],[T]]),0)</f>
        <v>#REF!</v>
      </c>
      <c r="Y164" s="3" t="e">
        <f>IF(#REF!&gt;0,#REF!,0)</f>
        <v>#REF!</v>
      </c>
    </row>
    <row r="165" spans="21:25" x14ac:dyDescent="0.25">
      <c r="U165" s="3" t="e">
        <f>#REF!</f>
        <v>#REF!</v>
      </c>
      <c r="V165" s="3" t="e">
        <f>IF(#REF!&gt;0,IFERROR(VLOOKUP(#REF!,AthleteTable[],1,FALSE),0),0)</f>
        <v>#REF!</v>
      </c>
      <c r="W165" s="3">
        <f t="shared" si="7"/>
        <v>0</v>
      </c>
      <c r="X165" s="11" t="e">
        <f>IF(#REF!&gt;0,IF(V165&lt;&gt;0,IF(OR(codex557[[#This Row],[1]]&gt;Y164,Y164="1"),(X164+1+codex557[[#This Row],[T]]),X164+codex557[[#This Row],[T]]),X164+codex557[[#This Row],[T]]),0)</f>
        <v>#REF!</v>
      </c>
      <c r="Y165" s="3" t="e">
        <f>IF(#REF!&gt;0,#REF!,0)</f>
        <v>#REF!</v>
      </c>
    </row>
    <row r="166" spans="21:25" x14ac:dyDescent="0.25">
      <c r="U166" s="3" t="e">
        <f>#REF!</f>
        <v>#REF!</v>
      </c>
      <c r="V166" s="3" t="e">
        <f>IF(#REF!&gt;0,IFERROR(VLOOKUP(#REF!,AthleteTable[],1,FALSE),0),0)</f>
        <v>#REF!</v>
      </c>
      <c r="W166" s="3">
        <f t="shared" si="7"/>
        <v>0</v>
      </c>
      <c r="X166" s="11" t="e">
        <f>IF(#REF!&gt;0,IF(V166&lt;&gt;0,IF(OR(codex557[[#This Row],[1]]&gt;Y165,Y165="1"),(X165+1+codex557[[#This Row],[T]]),X165+codex557[[#This Row],[T]]),X165+codex557[[#This Row],[T]]),0)</f>
        <v>#REF!</v>
      </c>
      <c r="Y166" s="3" t="e">
        <f>IF(#REF!&gt;0,#REF!,0)</f>
        <v>#REF!</v>
      </c>
    </row>
    <row r="167" spans="21:25" x14ac:dyDescent="0.25">
      <c r="U167" s="3" t="e">
        <f>#REF!</f>
        <v>#REF!</v>
      </c>
      <c r="V167" s="3" t="e">
        <f>IF(#REF!&gt;0,IFERROR(VLOOKUP(#REF!,AthleteTable[],1,FALSE),0),0)</f>
        <v>#REF!</v>
      </c>
      <c r="W167" s="3">
        <f t="shared" si="7"/>
        <v>0</v>
      </c>
      <c r="X167" s="11" t="e">
        <f>IF(#REF!&gt;0,IF(V167&lt;&gt;0,IF(OR(codex557[[#This Row],[1]]&gt;Y166,Y166="1"),(X166+1+codex557[[#This Row],[T]]),X166+codex557[[#This Row],[T]]),X166+codex557[[#This Row],[T]]),0)</f>
        <v>#REF!</v>
      </c>
      <c r="Y167" s="3" t="e">
        <f>IF(#REF!&gt;0,#REF!,0)</f>
        <v>#REF!</v>
      </c>
    </row>
    <row r="168" spans="21:25" x14ac:dyDescent="0.25">
      <c r="U168" s="3" t="e">
        <f>#REF!</f>
        <v>#REF!</v>
      </c>
      <c r="V168" s="3" t="e">
        <f>IF(#REF!&gt;0,IFERROR(VLOOKUP(#REF!,AthleteTable[],1,FALSE),0),0)</f>
        <v>#REF!</v>
      </c>
      <c r="W168" s="3">
        <f t="shared" si="7"/>
        <v>0</v>
      </c>
      <c r="X168" s="11" t="e">
        <f>IF(#REF!&gt;0,IF(V168&lt;&gt;0,IF(OR(codex557[[#This Row],[1]]&gt;Y167,Y167="1"),(X167+1+codex557[[#This Row],[T]]),X167+codex557[[#This Row],[T]]),X167+codex557[[#This Row],[T]]),0)</f>
        <v>#REF!</v>
      </c>
      <c r="Y168" s="3" t="e">
        <f>IF(#REF!&gt;0,#REF!,0)</f>
        <v>#REF!</v>
      </c>
    </row>
    <row r="169" spans="21:25" x14ac:dyDescent="0.25">
      <c r="U169" s="3" t="e">
        <f>#REF!</f>
        <v>#REF!</v>
      </c>
      <c r="V169" s="3" t="e">
        <f>IF(#REF!&gt;0,IFERROR(VLOOKUP(#REF!,AthleteTable[],1,FALSE),0),0)</f>
        <v>#REF!</v>
      </c>
      <c r="W169" s="3">
        <f t="shared" si="7"/>
        <v>0</v>
      </c>
      <c r="X169" s="11" t="e">
        <f>IF(#REF!&gt;0,IF(V169&lt;&gt;0,IF(OR(codex557[[#This Row],[1]]&gt;Y168,Y168="1"),(X168+1+codex557[[#This Row],[T]]),X168+codex557[[#This Row],[T]]),X168+codex557[[#This Row],[T]]),0)</f>
        <v>#REF!</v>
      </c>
      <c r="Y169" s="3" t="e">
        <f>IF(#REF!&gt;0,#REF!,0)</f>
        <v>#REF!</v>
      </c>
    </row>
    <row r="170" spans="21:25" x14ac:dyDescent="0.25">
      <c r="U170" s="3" t="e">
        <f>#REF!</f>
        <v>#REF!</v>
      </c>
      <c r="V170" s="3" t="e">
        <f>IF(#REF!&gt;0,IFERROR(VLOOKUP(#REF!,AthleteTable[],1,FALSE),0),0)</f>
        <v>#REF!</v>
      </c>
      <c r="W170" s="3">
        <f t="shared" si="7"/>
        <v>0</v>
      </c>
      <c r="X170" s="11" t="e">
        <f>IF(#REF!&gt;0,IF(V170&lt;&gt;0,IF(OR(codex557[[#This Row],[1]]&gt;Y169,Y169="1"),(X169+1+codex557[[#This Row],[T]]),X169+codex557[[#This Row],[T]]),X169+codex557[[#This Row],[T]]),0)</f>
        <v>#REF!</v>
      </c>
      <c r="Y170" s="3" t="e">
        <f>IF(#REF!&gt;0,#REF!,0)</f>
        <v>#REF!</v>
      </c>
    </row>
    <row r="171" spans="21:25" x14ac:dyDescent="0.25">
      <c r="U171" s="3" t="e">
        <f>#REF!</f>
        <v>#REF!</v>
      </c>
      <c r="V171" s="3" t="e">
        <f>IF(#REF!&gt;0,IFERROR(VLOOKUP(#REF!,AthleteTable[],1,FALSE),0),0)</f>
        <v>#REF!</v>
      </c>
      <c r="W171" s="3">
        <f t="shared" si="7"/>
        <v>0</v>
      </c>
      <c r="X171" s="11" t="e">
        <f>IF(#REF!&gt;0,IF(V171&lt;&gt;0,IF(OR(codex557[[#This Row],[1]]&gt;Y170,Y170="1"),(X170+1+codex557[[#This Row],[T]]),X170+codex557[[#This Row],[T]]),X170+codex557[[#This Row],[T]]),0)</f>
        <v>#REF!</v>
      </c>
      <c r="Y171" s="3" t="e">
        <f>IF(#REF!&gt;0,#REF!,0)</f>
        <v>#REF!</v>
      </c>
    </row>
    <row r="172" spans="21:25" x14ac:dyDescent="0.25">
      <c r="U172" s="3" t="e">
        <f>#REF!</f>
        <v>#REF!</v>
      </c>
      <c r="V172" s="3" t="e">
        <f>IF(#REF!&gt;0,IFERROR(VLOOKUP(#REF!,AthleteTable[],1,FALSE),0),0)</f>
        <v>#REF!</v>
      </c>
      <c r="W172" s="3">
        <f t="shared" si="7"/>
        <v>0</v>
      </c>
      <c r="X172" s="11" t="e">
        <f>IF(#REF!&gt;0,IF(V172&lt;&gt;0,IF(OR(codex557[[#This Row],[1]]&gt;Y171,Y171="1"),(X171+1+codex557[[#This Row],[T]]),X171+codex557[[#This Row],[T]]),X171+codex557[[#This Row],[T]]),0)</f>
        <v>#REF!</v>
      </c>
      <c r="Y172" s="3" t="e">
        <f>IF(#REF!&gt;0,#REF!,0)</f>
        <v>#REF!</v>
      </c>
    </row>
    <row r="173" spans="21:25" x14ac:dyDescent="0.25">
      <c r="U173" s="3" t="e">
        <f>#REF!</f>
        <v>#REF!</v>
      </c>
      <c r="V173" s="3" t="e">
        <f>IF(#REF!&gt;0,IFERROR(VLOOKUP(#REF!,AthleteTable[],1,FALSE),0),0)</f>
        <v>#REF!</v>
      </c>
      <c r="W173" s="3">
        <f t="shared" si="7"/>
        <v>0</v>
      </c>
      <c r="X173" s="11" t="e">
        <f>IF(#REF!&gt;0,IF(V173&lt;&gt;0,IF(OR(codex557[[#This Row],[1]]&gt;Y172,Y172="1"),(X172+1+codex557[[#This Row],[T]]),X172+codex557[[#This Row],[T]]),X172+codex557[[#This Row],[T]]),0)</f>
        <v>#REF!</v>
      </c>
      <c r="Y173" s="3" t="e">
        <f>IF(#REF!&gt;0,#REF!,0)</f>
        <v>#REF!</v>
      </c>
    </row>
    <row r="174" spans="21:25" x14ac:dyDescent="0.25">
      <c r="U174" s="3" t="e">
        <f>#REF!</f>
        <v>#REF!</v>
      </c>
      <c r="V174" s="3" t="e">
        <f>IF(#REF!&gt;0,IFERROR(VLOOKUP(#REF!,AthleteTable[],1,FALSE),0),0)</f>
        <v>#REF!</v>
      </c>
      <c r="W174" s="3">
        <f t="shared" si="7"/>
        <v>0</v>
      </c>
      <c r="X174" s="11" t="e">
        <f>IF(#REF!&gt;0,IF(V174&lt;&gt;0,IF(OR(codex557[[#This Row],[1]]&gt;Y173,Y173="1"),(X173+1+codex557[[#This Row],[T]]),X173+codex557[[#This Row],[T]]),X173+codex557[[#This Row],[T]]),0)</f>
        <v>#REF!</v>
      </c>
      <c r="Y174" s="3" t="e">
        <f>IF(#REF!&gt;0,#REF!,0)</f>
        <v>#REF!</v>
      </c>
    </row>
    <row r="175" spans="21:25" x14ac:dyDescent="0.25">
      <c r="U175" s="3" t="e">
        <f>#REF!</f>
        <v>#REF!</v>
      </c>
      <c r="V175" s="3" t="e">
        <f>IF(#REF!&gt;0,IFERROR(VLOOKUP(#REF!,AthleteTable[],1,FALSE),0),0)</f>
        <v>#REF!</v>
      </c>
      <c r="W175" s="3">
        <f t="shared" si="7"/>
        <v>0</v>
      </c>
      <c r="X175" s="11" t="e">
        <f>IF(#REF!&gt;0,IF(V175&lt;&gt;0,IF(OR(codex557[[#This Row],[1]]&gt;Y174,Y174="1"),(X174+1+codex557[[#This Row],[T]]),X174+codex557[[#This Row],[T]]),X174+codex557[[#This Row],[T]]),0)</f>
        <v>#REF!</v>
      </c>
      <c r="Y175" s="3" t="e">
        <f>IF(#REF!&gt;0,#REF!,0)</f>
        <v>#REF!</v>
      </c>
    </row>
    <row r="176" spans="21:25" x14ac:dyDescent="0.25">
      <c r="U176" s="3" t="e">
        <f>#REF!</f>
        <v>#REF!</v>
      </c>
      <c r="V176" s="3" t="e">
        <f>IF(#REF!&gt;0,IFERROR(VLOOKUP(#REF!,AthleteTable[],1,FALSE),0),0)</f>
        <v>#REF!</v>
      </c>
      <c r="W176" s="3">
        <f t="shared" si="7"/>
        <v>0</v>
      </c>
      <c r="X176" s="11" t="e">
        <f>IF(#REF!&gt;0,IF(V176&lt;&gt;0,IF(OR(codex557[[#This Row],[1]]&gt;Y175,Y175="1"),(X175+1+codex557[[#This Row],[T]]),X175+codex557[[#This Row],[T]]),X175+codex557[[#This Row],[T]]),0)</f>
        <v>#REF!</v>
      </c>
      <c r="Y176" s="3" t="e">
        <f>IF(#REF!&gt;0,#REF!,0)</f>
        <v>#REF!</v>
      </c>
    </row>
    <row r="177" spans="21:25" x14ac:dyDescent="0.25">
      <c r="U177" s="3" t="e">
        <f>#REF!</f>
        <v>#REF!</v>
      </c>
      <c r="V177" s="3" t="e">
        <f>IF(#REF!&gt;0,IFERROR(VLOOKUP(#REF!,AthleteTable[],1,FALSE),0),0)</f>
        <v>#REF!</v>
      </c>
      <c r="W177" s="3">
        <f t="shared" si="7"/>
        <v>0</v>
      </c>
      <c r="X177" s="11" t="e">
        <f>IF(#REF!&gt;0,IF(V177&lt;&gt;0,IF(OR(codex557[[#This Row],[1]]&gt;Y176,Y176="1"),(X176+1+codex557[[#This Row],[T]]),X176+codex557[[#This Row],[T]]),X176+codex557[[#This Row],[T]]),0)</f>
        <v>#REF!</v>
      </c>
      <c r="Y177" s="3" t="e">
        <f>IF(#REF!&gt;0,#REF!,0)</f>
        <v>#REF!</v>
      </c>
    </row>
    <row r="178" spans="21:25" x14ac:dyDescent="0.25">
      <c r="U178" s="3" t="e">
        <f>#REF!</f>
        <v>#REF!</v>
      </c>
      <c r="V178" s="3" t="e">
        <f>IF(#REF!&gt;0,IFERROR(VLOOKUP(#REF!,AthleteTable[],1,FALSE),0),0)</f>
        <v>#REF!</v>
      </c>
      <c r="W178" s="3">
        <f t="shared" si="7"/>
        <v>0</v>
      </c>
      <c r="X178" s="11" t="e">
        <f>IF(#REF!&gt;0,IF(V178&lt;&gt;0,IF(OR(codex557[[#This Row],[1]]&gt;Y177,Y177="1"),(X177+1+codex557[[#This Row],[T]]),X177+codex557[[#This Row],[T]]),X177+codex557[[#This Row],[T]]),0)</f>
        <v>#REF!</v>
      </c>
      <c r="Y178" s="3" t="e">
        <f>IF(#REF!&gt;0,#REF!,0)</f>
        <v>#REF!</v>
      </c>
    </row>
    <row r="179" spans="21:25" x14ac:dyDescent="0.25">
      <c r="U179" s="3" t="e">
        <f>#REF!</f>
        <v>#REF!</v>
      </c>
      <c r="V179" s="3" t="e">
        <f>IF(#REF!&gt;0,IFERROR(VLOOKUP(#REF!,AthleteTable[],1,FALSE),0),0)</f>
        <v>#REF!</v>
      </c>
      <c r="W179" s="3">
        <f t="shared" si="7"/>
        <v>0</v>
      </c>
      <c r="X179" s="11" t="e">
        <f>IF(#REF!&gt;0,IF(V179&lt;&gt;0,IF(OR(codex557[[#This Row],[1]]&gt;Y178,Y178="1"),(X178+1+codex557[[#This Row],[T]]),X178+codex557[[#This Row],[T]]),X178+codex557[[#This Row],[T]]),0)</f>
        <v>#REF!</v>
      </c>
      <c r="Y179" s="3" t="e">
        <f>IF(#REF!&gt;0,#REF!,0)</f>
        <v>#REF!</v>
      </c>
    </row>
    <row r="180" spans="21:25" x14ac:dyDescent="0.25">
      <c r="U180" s="3" t="e">
        <f>#REF!</f>
        <v>#REF!</v>
      </c>
      <c r="V180" s="3" t="e">
        <f>IF(#REF!&gt;0,IFERROR(VLOOKUP(#REF!,AthleteTable[],1,FALSE),0),0)</f>
        <v>#REF!</v>
      </c>
      <c r="W180" s="3">
        <f t="shared" si="7"/>
        <v>0</v>
      </c>
      <c r="X180" s="11" t="e">
        <f>IF(#REF!&gt;0,IF(V180&lt;&gt;0,IF(OR(codex557[[#This Row],[1]]&gt;Y179,Y179="1"),(X179+1+codex557[[#This Row],[T]]),X179+codex557[[#This Row],[T]]),X179+codex557[[#This Row],[T]]),0)</f>
        <v>#REF!</v>
      </c>
      <c r="Y180" s="3" t="e">
        <f>IF(#REF!&gt;0,#REF!,0)</f>
        <v>#REF!</v>
      </c>
    </row>
    <row r="181" spans="21:25" x14ac:dyDescent="0.25">
      <c r="U181" s="3" t="e">
        <f>#REF!</f>
        <v>#REF!</v>
      </c>
      <c r="V181" s="3" t="e">
        <f>IF(#REF!&gt;0,IFERROR(VLOOKUP(#REF!,AthleteTable[],1,FALSE),0),0)</f>
        <v>#REF!</v>
      </c>
      <c r="W181" s="3">
        <f t="shared" si="7"/>
        <v>0</v>
      </c>
      <c r="X181" s="11" t="e">
        <f>IF(#REF!&gt;0,IF(V181&lt;&gt;0,IF(OR(codex557[[#This Row],[1]]&gt;Y180,Y180="1"),(X180+1+codex557[[#This Row],[T]]),X180+codex557[[#This Row],[T]]),X180+codex557[[#This Row],[T]]),0)</f>
        <v>#REF!</v>
      </c>
      <c r="Y181" s="3" t="e">
        <f>IF(#REF!&gt;0,#REF!,0)</f>
        <v>#REF!</v>
      </c>
    </row>
    <row r="182" spans="21:25" x14ac:dyDescent="0.25">
      <c r="U182" s="3" t="e">
        <f>#REF!</f>
        <v>#REF!</v>
      </c>
      <c r="V182" s="3" t="e">
        <f>IF(#REF!&gt;0,IFERROR(VLOOKUP(#REF!,AthleteTable[],1,FALSE),0),0)</f>
        <v>#REF!</v>
      </c>
      <c r="W182" s="3">
        <f t="shared" si="7"/>
        <v>0</v>
      </c>
      <c r="X182" s="11" t="e">
        <f>IF(#REF!&gt;0,IF(V182&lt;&gt;0,IF(OR(codex557[[#This Row],[1]]&gt;Y181,Y181="1"),(X181+1+codex557[[#This Row],[T]]),X181+codex557[[#This Row],[T]]),X181+codex557[[#This Row],[T]]),0)</f>
        <v>#REF!</v>
      </c>
      <c r="Y182" s="3" t="e">
        <f>IF(#REF!&gt;0,#REF!,0)</f>
        <v>#REF!</v>
      </c>
    </row>
    <row r="183" spans="21:25" x14ac:dyDescent="0.25">
      <c r="U183" s="3" t="e">
        <f>#REF!</f>
        <v>#REF!</v>
      </c>
      <c r="V183" s="3" t="e">
        <f>IF(#REF!&gt;0,IFERROR(VLOOKUP(#REF!,AthleteTable[],1,FALSE),0),0)</f>
        <v>#REF!</v>
      </c>
      <c r="W183" s="3">
        <f t="shared" si="7"/>
        <v>0</v>
      </c>
      <c r="X183" s="11" t="e">
        <f>IF(#REF!&gt;0,IF(V183&lt;&gt;0,IF(OR(codex557[[#This Row],[1]]&gt;Y182,Y182="1"),(X182+1+codex557[[#This Row],[T]]),X182+codex557[[#This Row],[T]]),X182+codex557[[#This Row],[T]]),0)</f>
        <v>#REF!</v>
      </c>
      <c r="Y183" s="3" t="e">
        <f>IF(#REF!&gt;0,#REF!,0)</f>
        <v>#REF!</v>
      </c>
    </row>
    <row r="184" spans="21:25" x14ac:dyDescent="0.25">
      <c r="U184" s="3" t="e">
        <f>#REF!</f>
        <v>#REF!</v>
      </c>
      <c r="V184" s="3" t="e">
        <f>IF(#REF!&gt;0,IFERROR(VLOOKUP(#REF!,AthleteTable[],1,FALSE),0),0)</f>
        <v>#REF!</v>
      </c>
      <c r="W184" s="3">
        <f t="shared" si="7"/>
        <v>0</v>
      </c>
      <c r="X184" s="11" t="e">
        <f>IF(#REF!&gt;0,IF(V184&lt;&gt;0,IF(OR(codex557[[#This Row],[1]]&gt;Y183,Y183="1"),(X183+1+codex557[[#This Row],[T]]),X183+codex557[[#This Row],[T]]),X183+codex557[[#This Row],[T]]),0)</f>
        <v>#REF!</v>
      </c>
      <c r="Y184" s="3" t="e">
        <f>IF(#REF!&gt;0,#REF!,0)</f>
        <v>#REF!</v>
      </c>
    </row>
    <row r="185" spans="21:25" x14ac:dyDescent="0.25">
      <c r="U185" s="3" t="e">
        <f>#REF!</f>
        <v>#REF!</v>
      </c>
      <c r="V185" s="3" t="e">
        <f>IF(#REF!&gt;0,IFERROR(VLOOKUP(#REF!,AthleteTable[],1,FALSE),0),0)</f>
        <v>#REF!</v>
      </c>
      <c r="W185" s="3">
        <f t="shared" si="7"/>
        <v>0</v>
      </c>
      <c r="X185" s="11" t="e">
        <f>IF(#REF!&gt;0,IF(V185&lt;&gt;0,IF(OR(codex557[[#This Row],[1]]&gt;Y184,Y184="1"),(X184+1+codex557[[#This Row],[T]]),X184+codex557[[#This Row],[T]]),X184+codex557[[#This Row],[T]]),0)</f>
        <v>#REF!</v>
      </c>
      <c r="Y185" s="3" t="e">
        <f>IF(#REF!&gt;0,#REF!,0)</f>
        <v>#REF!</v>
      </c>
    </row>
    <row r="186" spans="21:25" x14ac:dyDescent="0.25">
      <c r="U186" s="3" t="e">
        <f>#REF!</f>
        <v>#REF!</v>
      </c>
      <c r="V186" s="3" t="e">
        <f>IF(#REF!&gt;0,IFERROR(VLOOKUP(#REF!,AthleteTable[],1,FALSE),0),0)</f>
        <v>#REF!</v>
      </c>
      <c r="W186" s="3">
        <f t="shared" si="7"/>
        <v>0</v>
      </c>
      <c r="X186" s="11" t="e">
        <f>IF(#REF!&gt;0,IF(V186&lt;&gt;0,IF(OR(codex557[[#This Row],[1]]&gt;Y185,Y185="1"),(X185+1+codex557[[#This Row],[T]]),X185+codex557[[#This Row],[T]]),X185+codex557[[#This Row],[T]]),0)</f>
        <v>#REF!</v>
      </c>
      <c r="Y186" s="3" t="e">
        <f>IF(#REF!&gt;0,#REF!,0)</f>
        <v>#REF!</v>
      </c>
    </row>
    <row r="187" spans="21:25" x14ac:dyDescent="0.25">
      <c r="U187" s="3" t="e">
        <f>#REF!</f>
        <v>#REF!</v>
      </c>
      <c r="V187" s="3" t="e">
        <f>IF(#REF!&gt;0,IFERROR(VLOOKUP(#REF!,AthleteTable[],1,FALSE),0),0)</f>
        <v>#REF!</v>
      </c>
      <c r="W187" s="3">
        <f t="shared" si="7"/>
        <v>0</v>
      </c>
      <c r="X187" s="11" t="e">
        <f>IF(#REF!&gt;0,IF(V187&lt;&gt;0,IF(OR(codex557[[#This Row],[1]]&gt;Y186,Y186="1"),(X186+1+codex557[[#This Row],[T]]),X186+codex557[[#This Row],[T]]),X186+codex557[[#This Row],[T]]),0)</f>
        <v>#REF!</v>
      </c>
      <c r="Y187" s="3" t="e">
        <f>IF(#REF!&gt;0,#REF!,0)</f>
        <v>#REF!</v>
      </c>
    </row>
    <row r="188" spans="21:25" x14ac:dyDescent="0.25">
      <c r="U188" s="3" t="e">
        <f>#REF!</f>
        <v>#REF!</v>
      </c>
      <c r="V188" s="3" t="e">
        <f>IF(#REF!&gt;0,IFERROR(VLOOKUP(#REF!,AthleteTable[],1,FALSE),0),0)</f>
        <v>#REF!</v>
      </c>
      <c r="W188" s="3">
        <f t="shared" si="7"/>
        <v>0</v>
      </c>
      <c r="X188" s="11" t="e">
        <f>IF(#REF!&gt;0,IF(V188&lt;&gt;0,IF(OR(codex557[[#This Row],[1]]&gt;Y187,Y187="1"),(X187+1+codex557[[#This Row],[T]]),X187+codex557[[#This Row],[T]]),X187+codex557[[#This Row],[T]]),0)</f>
        <v>#REF!</v>
      </c>
      <c r="Y188" s="3" t="e">
        <f>IF(#REF!&gt;0,#REF!,0)</f>
        <v>#REF!</v>
      </c>
    </row>
    <row r="189" spans="21:25" x14ac:dyDescent="0.25">
      <c r="U189" s="3" t="e">
        <f>#REF!</f>
        <v>#REF!</v>
      </c>
      <c r="V189" s="3" t="e">
        <f>IF(#REF!&gt;0,IFERROR(VLOOKUP(#REF!,AthleteTable[],1,FALSE),0),0)</f>
        <v>#REF!</v>
      </c>
      <c r="W189" s="3">
        <f t="shared" si="7"/>
        <v>0</v>
      </c>
      <c r="X189" s="11" t="e">
        <f>IF(#REF!&gt;0,IF(V189&lt;&gt;0,IF(OR(codex557[[#This Row],[1]]&gt;Y188,Y188="1"),(X188+1+codex557[[#This Row],[T]]),X188+codex557[[#This Row],[T]]),X188+codex557[[#This Row],[T]]),0)</f>
        <v>#REF!</v>
      </c>
      <c r="Y189" s="3" t="e">
        <f>IF(#REF!&gt;0,#REF!,0)</f>
        <v>#REF!</v>
      </c>
    </row>
    <row r="190" spans="21:25" x14ac:dyDescent="0.25">
      <c r="U190" s="3" t="e">
        <f>#REF!</f>
        <v>#REF!</v>
      </c>
      <c r="V190" s="3" t="e">
        <f>IF(#REF!&gt;0,IFERROR(VLOOKUP(#REF!,AthleteTable[],1,FALSE),0),0)</f>
        <v>#REF!</v>
      </c>
      <c r="W190" s="3">
        <f t="shared" si="7"/>
        <v>0</v>
      </c>
      <c r="X190" s="11" t="e">
        <f>IF(#REF!&gt;0,IF(V190&lt;&gt;0,IF(OR(codex557[[#This Row],[1]]&gt;Y189,Y189="1"),(X189+1+codex557[[#This Row],[T]]),X189+codex557[[#This Row],[T]]),X189+codex557[[#This Row],[T]]),0)</f>
        <v>#REF!</v>
      </c>
      <c r="Y190" s="3" t="e">
        <f>IF(#REF!&gt;0,#REF!,0)</f>
        <v>#REF!</v>
      </c>
    </row>
    <row r="191" spans="21:25" x14ac:dyDescent="0.25">
      <c r="U191" s="3" t="e">
        <f>#REF!</f>
        <v>#REF!</v>
      </c>
      <c r="V191" s="3" t="e">
        <f>IF(#REF!&gt;0,IFERROR(VLOOKUP(#REF!,AthleteTable[],1,FALSE),0),0)</f>
        <v>#REF!</v>
      </c>
      <c r="W191" s="3">
        <f t="shared" si="7"/>
        <v>0</v>
      </c>
      <c r="X191" s="11" t="e">
        <f>IF(#REF!&gt;0,IF(V191&lt;&gt;0,IF(OR(codex557[[#This Row],[1]]&gt;Y190,Y190="1"),(X190+1+codex557[[#This Row],[T]]),X190+codex557[[#This Row],[T]]),X190+codex557[[#This Row],[T]]),0)</f>
        <v>#REF!</v>
      </c>
      <c r="Y191" s="3" t="e">
        <f>IF(#REF!&gt;0,#REF!,0)</f>
        <v>#REF!</v>
      </c>
    </row>
    <row r="192" spans="21:25" x14ac:dyDescent="0.25">
      <c r="U192" s="3" t="e">
        <f>#REF!</f>
        <v>#REF!</v>
      </c>
      <c r="V192" s="3" t="e">
        <f>IF(#REF!&gt;0,IFERROR(VLOOKUP(#REF!,AthleteTable[],1,FALSE),0),0)</f>
        <v>#REF!</v>
      </c>
      <c r="W192" s="3">
        <f t="shared" si="7"/>
        <v>0</v>
      </c>
      <c r="X192" s="11" t="e">
        <f>IF(#REF!&gt;0,IF(V192&lt;&gt;0,IF(OR(codex557[[#This Row],[1]]&gt;Y191,Y191="1"),(X191+1+codex557[[#This Row],[T]]),X191+codex557[[#This Row],[T]]),X191+codex557[[#This Row],[T]]),0)</f>
        <v>#REF!</v>
      </c>
      <c r="Y192" s="3" t="e">
        <f>IF(#REF!&gt;0,#REF!,0)</f>
        <v>#REF!</v>
      </c>
    </row>
    <row r="193" spans="21:25" x14ac:dyDescent="0.25">
      <c r="U193" s="3" t="e">
        <f>#REF!</f>
        <v>#REF!</v>
      </c>
      <c r="V193" s="3" t="e">
        <f>IF(#REF!&gt;0,IFERROR(VLOOKUP(#REF!,AthleteTable[],1,FALSE),0),0)</f>
        <v>#REF!</v>
      </c>
      <c r="W193" s="3">
        <f t="shared" si="7"/>
        <v>0</v>
      </c>
      <c r="X193" s="11" t="e">
        <f>IF(#REF!&gt;0,IF(V193&lt;&gt;0,IF(OR(codex557[[#This Row],[1]]&gt;Y192,Y192="1"),(X192+1+codex557[[#This Row],[T]]),X192+codex557[[#This Row],[T]]),X192+codex557[[#This Row],[T]]),0)</f>
        <v>#REF!</v>
      </c>
      <c r="Y193" s="3" t="e">
        <f>IF(#REF!&gt;0,#REF!,0)</f>
        <v>#REF!</v>
      </c>
    </row>
    <row r="194" spans="21:25" x14ac:dyDescent="0.25">
      <c r="U194" s="3" t="e">
        <f>#REF!</f>
        <v>#REF!</v>
      </c>
      <c r="V194" s="3" t="e">
        <f>IF(#REF!&gt;0,IFERROR(VLOOKUP(#REF!,AthleteTable[],1,FALSE),0),0)</f>
        <v>#REF!</v>
      </c>
      <c r="W194" s="3">
        <f t="shared" si="7"/>
        <v>0</v>
      </c>
      <c r="X194" s="11" t="e">
        <f>IF(#REF!&gt;0,IF(V194&lt;&gt;0,IF(OR(codex557[[#This Row],[1]]&gt;Y193,Y193="1"),(X193+1+codex557[[#This Row],[T]]),X193+codex557[[#This Row],[T]]),X193+codex557[[#This Row],[T]]),0)</f>
        <v>#REF!</v>
      </c>
      <c r="Y194" s="3" t="e">
        <f>IF(#REF!&gt;0,#REF!,0)</f>
        <v>#REF!</v>
      </c>
    </row>
    <row r="195" spans="21:25" x14ac:dyDescent="0.25">
      <c r="U195" s="3" t="e">
        <f>#REF!</f>
        <v>#REF!</v>
      </c>
      <c r="V195" s="3" t="e">
        <f>IF(#REF!&gt;0,IFERROR(VLOOKUP(#REF!,AthleteTable[],1,FALSE),0),0)</f>
        <v>#REF!</v>
      </c>
      <c r="W195" s="3">
        <f t="shared" si="7"/>
        <v>0</v>
      </c>
      <c r="X195" s="11" t="e">
        <f>IF(#REF!&gt;0,IF(V195&lt;&gt;0,IF(OR(codex557[[#This Row],[1]]&gt;Y194,Y194="1"),(X194+1+codex557[[#This Row],[T]]),X194+codex557[[#This Row],[T]]),X194+codex557[[#This Row],[T]]),0)</f>
        <v>#REF!</v>
      </c>
      <c r="Y195" s="3" t="e">
        <f>IF(#REF!&gt;0,#REF!,0)</f>
        <v>#REF!</v>
      </c>
    </row>
    <row r="196" spans="21:25" x14ac:dyDescent="0.25">
      <c r="U196" s="3" t="e">
        <f>#REF!</f>
        <v>#REF!</v>
      </c>
      <c r="V196" s="3" t="e">
        <f>IF(#REF!&gt;0,IFERROR(VLOOKUP(#REF!,AthleteTable[],1,FALSE),0),0)</f>
        <v>#REF!</v>
      </c>
      <c r="W196" s="3">
        <f t="shared" si="7"/>
        <v>0</v>
      </c>
      <c r="X196" s="11" t="e">
        <f>IF(#REF!&gt;0,IF(V196&lt;&gt;0,IF(OR(codex557[[#This Row],[1]]&gt;Y195,Y195="1"),(X195+1+codex557[[#This Row],[T]]),X195+codex557[[#This Row],[T]]),X195+codex557[[#This Row],[T]]),0)</f>
        <v>#REF!</v>
      </c>
      <c r="Y196" s="3" t="e">
        <f>IF(#REF!&gt;0,#REF!,0)</f>
        <v>#REF!</v>
      </c>
    </row>
    <row r="197" spans="21:25" x14ac:dyDescent="0.25">
      <c r="U197" s="3" t="e">
        <f>#REF!</f>
        <v>#REF!</v>
      </c>
      <c r="V197" s="3" t="e">
        <f>IF(#REF!&gt;0,IFERROR(VLOOKUP(#REF!,AthleteTable[],1,FALSE),0),0)</f>
        <v>#REF!</v>
      </c>
      <c r="W197" s="3">
        <f t="shared" si="7"/>
        <v>0</v>
      </c>
      <c r="X197" s="11" t="e">
        <f>IF(#REF!&gt;0,IF(V197&lt;&gt;0,IF(OR(codex557[[#This Row],[1]]&gt;Y196,Y196="1"),(X196+1+codex557[[#This Row],[T]]),X196+codex557[[#This Row],[T]]),X196+codex557[[#This Row],[T]]),0)</f>
        <v>#REF!</v>
      </c>
      <c r="Y197" s="3" t="e">
        <f>IF(#REF!&gt;0,#REF!,0)</f>
        <v>#REF!</v>
      </c>
    </row>
    <row r="198" spans="21:25" x14ac:dyDescent="0.25">
      <c r="U198" s="3" t="e">
        <f>#REF!</f>
        <v>#REF!</v>
      </c>
      <c r="V198" s="3" t="e">
        <f>IF(#REF!&gt;0,IFERROR(VLOOKUP(#REF!,AthleteTable[],1,FALSE),0),0)</f>
        <v>#REF!</v>
      </c>
      <c r="W198" s="3">
        <f t="shared" ref="W198:W222" si="9">IFERROR(IF(Y198&gt;0,IF(Y197=Y196,IF(V197&gt;0,IF(V196&gt;0,1,0),0),0),0),0)</f>
        <v>0</v>
      </c>
      <c r="X198" s="11" t="e">
        <f>IF(#REF!&gt;0,IF(V198&lt;&gt;0,IF(OR(codex557[[#This Row],[1]]&gt;Y197,Y197="1"),(X197+1+codex557[[#This Row],[T]]),X197+codex557[[#This Row],[T]]),X197+codex557[[#This Row],[T]]),0)</f>
        <v>#REF!</v>
      </c>
      <c r="Y198" s="3" t="e">
        <f>IF(#REF!&gt;0,#REF!,0)</f>
        <v>#REF!</v>
      </c>
    </row>
    <row r="199" spans="21:25" x14ac:dyDescent="0.25">
      <c r="U199" s="3" t="e">
        <f>#REF!</f>
        <v>#REF!</v>
      </c>
      <c r="V199" s="3" t="e">
        <f>IF(#REF!&gt;0,IFERROR(VLOOKUP(#REF!,AthleteTable[],1,FALSE),0),0)</f>
        <v>#REF!</v>
      </c>
      <c r="W199" s="3">
        <f t="shared" si="9"/>
        <v>0</v>
      </c>
      <c r="X199" s="11" t="e">
        <f>IF(#REF!&gt;0,IF(V199&lt;&gt;0,IF(OR(codex557[[#This Row],[1]]&gt;Y198,Y198="1"),(X198+1+codex557[[#This Row],[T]]),X198+codex557[[#This Row],[T]]),X198+codex557[[#This Row],[T]]),0)</f>
        <v>#REF!</v>
      </c>
      <c r="Y199" s="3" t="e">
        <f>IF(#REF!&gt;0,#REF!,0)</f>
        <v>#REF!</v>
      </c>
    </row>
    <row r="200" spans="21:25" x14ac:dyDescent="0.25">
      <c r="U200" s="3" t="e">
        <f>#REF!</f>
        <v>#REF!</v>
      </c>
      <c r="V200" s="3" t="e">
        <f>IF(#REF!&gt;0,IFERROR(VLOOKUP(#REF!,AthleteTable[],1,FALSE),0),0)</f>
        <v>#REF!</v>
      </c>
      <c r="W200" s="3">
        <f t="shared" si="9"/>
        <v>0</v>
      </c>
      <c r="X200" s="11" t="e">
        <f>IF(#REF!&gt;0,IF(V200&lt;&gt;0,IF(OR(codex557[[#This Row],[1]]&gt;Y199,Y199="1"),(X199+1+codex557[[#This Row],[T]]),X199+codex557[[#This Row],[T]]),X199+codex557[[#This Row],[T]]),0)</f>
        <v>#REF!</v>
      </c>
      <c r="Y200" s="3" t="e">
        <f>IF(#REF!&gt;0,#REF!,0)</f>
        <v>#REF!</v>
      </c>
    </row>
    <row r="201" spans="21:25" x14ac:dyDescent="0.25">
      <c r="U201" s="3">
        <f t="shared" ref="U201:U222" si="10">C99</f>
        <v>0</v>
      </c>
      <c r="V201" s="3">
        <f>IF(A99&gt;0,IFERROR(VLOOKUP(C99,AthleteTable[],1,FALSE),0),0)</f>
        <v>0</v>
      </c>
      <c r="W201" s="3">
        <f t="shared" si="9"/>
        <v>0</v>
      </c>
      <c r="X201" s="11">
        <f>IF(A99&gt;0,IF(V201&lt;&gt;0,IF(OR(codex557[[#This Row],[1]]&gt;Y200,Y200="1"),(X200+1+codex557[[#This Row],[T]]),X200+codex557[[#This Row],[T]]),X200+codex557[[#This Row],[T]]),0)</f>
        <v>0</v>
      </c>
      <c r="Y201" s="3" t="e">
        <f>IF(#REF!&gt;0,#REF!,0)</f>
        <v>#REF!</v>
      </c>
    </row>
    <row r="202" spans="21:25" x14ac:dyDescent="0.25">
      <c r="U202" s="3">
        <f t="shared" si="10"/>
        <v>0</v>
      </c>
      <c r="V202" s="3">
        <f>IF(A100&gt;0,IFERROR(VLOOKUP(C100,AthleteTable[],1,FALSE),0),0)</f>
        <v>0</v>
      </c>
      <c r="W202" s="3">
        <f t="shared" si="9"/>
        <v>0</v>
      </c>
      <c r="X202" s="11">
        <f>IF(A100&gt;0,IF(V202&lt;&gt;0,IF(OR(codex557[[#This Row],[1]]&gt;Y201,Y201="1"),(X201+1+codex557[[#This Row],[T]]),X201+codex557[[#This Row],[T]]),X201+codex557[[#This Row],[T]]),0)</f>
        <v>0</v>
      </c>
      <c r="Y202" s="3" t="e">
        <f>IF(#REF!&gt;0,#REF!,0)</f>
        <v>#REF!</v>
      </c>
    </row>
    <row r="203" spans="21:25" x14ac:dyDescent="0.25">
      <c r="U203" s="3">
        <f t="shared" si="10"/>
        <v>0</v>
      </c>
      <c r="V203" s="3">
        <f>IF(A101&gt;0,IFERROR(VLOOKUP(C101,AthleteTable[],1,FALSE),0),0)</f>
        <v>0</v>
      </c>
      <c r="W203" s="3">
        <f t="shared" si="9"/>
        <v>0</v>
      </c>
      <c r="X203" s="11">
        <f>IF(A101&gt;0,IF(V203&lt;&gt;0,IF(OR(codex557[[#This Row],[1]]&gt;Y202,Y202="1"),(X202+1+codex557[[#This Row],[T]]),X202+codex557[[#This Row],[T]]),X202+codex557[[#This Row],[T]]),0)</f>
        <v>0</v>
      </c>
      <c r="Y203" s="3" t="e">
        <f>IF(#REF!&gt;0,#REF!,0)</f>
        <v>#REF!</v>
      </c>
    </row>
    <row r="204" spans="21:25" x14ac:dyDescent="0.25">
      <c r="U204" s="3">
        <f t="shared" si="10"/>
        <v>0</v>
      </c>
      <c r="V204" s="3">
        <f>IF(A102&gt;0,IFERROR(VLOOKUP(C102,AthleteTable[],1,FALSE),0),0)</f>
        <v>0</v>
      </c>
      <c r="W204" s="3">
        <f t="shared" si="9"/>
        <v>0</v>
      </c>
      <c r="X204" s="11">
        <f>IF(A102&gt;0,IF(V204&lt;&gt;0,IF(OR(codex557[[#This Row],[1]]&gt;Y203,Y203="1"),(X203+1+codex557[[#This Row],[T]]),X203+codex557[[#This Row],[T]]),X203+codex557[[#This Row],[T]]),0)</f>
        <v>0</v>
      </c>
      <c r="Y204" s="3" t="e">
        <f>IF(#REF!&gt;0,#REF!,0)</f>
        <v>#REF!</v>
      </c>
    </row>
    <row r="205" spans="21:25" x14ac:dyDescent="0.25">
      <c r="U205" s="3">
        <f t="shared" si="10"/>
        <v>0</v>
      </c>
      <c r="V205" s="3">
        <f>IF(A103&gt;0,IFERROR(VLOOKUP(C103,AthleteTable[],1,FALSE),0),0)</f>
        <v>0</v>
      </c>
      <c r="W205" s="3">
        <f t="shared" si="9"/>
        <v>0</v>
      </c>
      <c r="X205" s="11">
        <f>IF(A103&gt;0,IF(V205&lt;&gt;0,IF(OR(codex557[[#This Row],[1]]&gt;Y204,Y204="1"),(X204+1+codex557[[#This Row],[T]]),X204+codex557[[#This Row],[T]]),X204+codex557[[#This Row],[T]]),0)</f>
        <v>0</v>
      </c>
      <c r="Y205" s="3" t="e">
        <f>IF(#REF!&gt;0,#REF!,0)</f>
        <v>#REF!</v>
      </c>
    </row>
    <row r="206" spans="21:25" x14ac:dyDescent="0.25">
      <c r="U206" s="3">
        <f t="shared" si="10"/>
        <v>0</v>
      </c>
      <c r="V206" s="3">
        <f>IF(A104&gt;0,IFERROR(VLOOKUP(C104,AthleteTable[],1,FALSE),0),0)</f>
        <v>0</v>
      </c>
      <c r="W206" s="3">
        <f t="shared" si="9"/>
        <v>0</v>
      </c>
      <c r="X206" s="11">
        <f>IF(A104&gt;0,IF(V206&lt;&gt;0,IF(OR(codex557[[#This Row],[1]]&gt;Y205,Y205="1"),(X205+1+codex557[[#This Row],[T]]),X205+codex557[[#This Row],[T]]),X205+codex557[[#This Row],[T]]),0)</f>
        <v>0</v>
      </c>
      <c r="Y206" s="3" t="e">
        <f>IF(#REF!&gt;0,#REF!,0)</f>
        <v>#REF!</v>
      </c>
    </row>
    <row r="207" spans="21:25" x14ac:dyDescent="0.25">
      <c r="U207" s="3">
        <f t="shared" si="10"/>
        <v>0</v>
      </c>
      <c r="V207" s="3">
        <f>IF(A105&gt;0,IFERROR(VLOOKUP(C105,AthleteTable[],1,FALSE),0),0)</f>
        <v>0</v>
      </c>
      <c r="W207" s="3">
        <f t="shared" si="9"/>
        <v>0</v>
      </c>
      <c r="X207" s="11">
        <f>IF(A105&gt;0,IF(V207&lt;&gt;0,IF(OR(codex557[[#This Row],[1]]&gt;Y206,Y206="1"),(X206+1+codex557[[#This Row],[T]]),X206+codex557[[#This Row],[T]]),X206+codex557[[#This Row],[T]]),0)</f>
        <v>0</v>
      </c>
      <c r="Y207" s="3" t="e">
        <f>IF(#REF!&gt;0,#REF!,0)</f>
        <v>#REF!</v>
      </c>
    </row>
    <row r="208" spans="21:25" x14ac:dyDescent="0.25">
      <c r="U208" s="3">
        <f t="shared" si="10"/>
        <v>0</v>
      </c>
      <c r="V208" s="3">
        <f>IF(A106&gt;0,IFERROR(VLOOKUP(C106,AthleteTable[],1,FALSE),0),0)</f>
        <v>0</v>
      </c>
      <c r="W208" s="3">
        <f t="shared" si="9"/>
        <v>0</v>
      </c>
      <c r="X208" s="11">
        <f>IF(A106&gt;0,IF(V208&lt;&gt;0,IF(OR(codex557[[#This Row],[1]]&gt;Y207,Y207="1"),(X207+1+codex557[[#This Row],[T]]),X207+codex557[[#This Row],[T]]),X207+codex557[[#This Row],[T]]),0)</f>
        <v>0</v>
      </c>
      <c r="Y208" s="3" t="e">
        <f>IF(#REF!&gt;0,#REF!,0)</f>
        <v>#REF!</v>
      </c>
    </row>
    <row r="209" spans="21:25" x14ac:dyDescent="0.25">
      <c r="U209" s="3">
        <f t="shared" si="10"/>
        <v>0</v>
      </c>
      <c r="V209" s="3">
        <f>IF(A107&gt;0,IFERROR(VLOOKUP(C107,AthleteTable[],1,FALSE),0),0)</f>
        <v>0</v>
      </c>
      <c r="W209" s="3">
        <f t="shared" si="9"/>
        <v>0</v>
      </c>
      <c r="X209" s="11">
        <f>IF(A107&gt;0,IF(V209&lt;&gt;0,IF(OR(codex557[[#This Row],[1]]&gt;Y208,Y208="1"),(X208+1+codex557[[#This Row],[T]]),X208+codex557[[#This Row],[T]]),X208+codex557[[#This Row],[T]]),0)</f>
        <v>0</v>
      </c>
      <c r="Y209" s="3" t="e">
        <f>IF(#REF!&gt;0,#REF!,0)</f>
        <v>#REF!</v>
      </c>
    </row>
    <row r="210" spans="21:25" x14ac:dyDescent="0.25">
      <c r="U210" s="3">
        <f t="shared" si="10"/>
        <v>0</v>
      </c>
      <c r="V210" s="3">
        <f>IF(A108&gt;0,IFERROR(VLOOKUP(C108,AthleteTable[],1,FALSE),0),0)</f>
        <v>0</v>
      </c>
      <c r="W210" s="3">
        <f t="shared" si="9"/>
        <v>0</v>
      </c>
      <c r="X210" s="11">
        <f>IF(A108&gt;0,IF(V210&lt;&gt;0,IF(OR(codex557[[#This Row],[1]]&gt;Y209,Y209="1"),(X209+1+codex557[[#This Row],[T]]),X209+codex557[[#This Row],[T]]),X209+codex557[[#This Row],[T]]),0)</f>
        <v>0</v>
      </c>
      <c r="Y210" s="3" t="e">
        <f>IF(#REF!&gt;0,#REF!,0)</f>
        <v>#REF!</v>
      </c>
    </row>
    <row r="211" spans="21:25" x14ac:dyDescent="0.25">
      <c r="U211" s="3">
        <f t="shared" si="10"/>
        <v>0</v>
      </c>
      <c r="V211" s="3">
        <f>IF(A109&gt;0,IFERROR(VLOOKUP(C109,AthleteTable[],1,FALSE),0),0)</f>
        <v>0</v>
      </c>
      <c r="W211" s="3">
        <f t="shared" si="9"/>
        <v>0</v>
      </c>
      <c r="X211" s="11">
        <f>IF(A109&gt;0,IF(V211&lt;&gt;0,IF(OR(codex557[[#This Row],[1]]&gt;Y210,Y210="1"),(X210+1+codex557[[#This Row],[T]]),X210+codex557[[#This Row],[T]]),X210+codex557[[#This Row],[T]]),0)</f>
        <v>0</v>
      </c>
      <c r="Y211" s="3" t="e">
        <f>IF(#REF!&gt;0,#REF!,0)</f>
        <v>#REF!</v>
      </c>
    </row>
    <row r="212" spans="21:25" x14ac:dyDescent="0.25">
      <c r="U212" s="3">
        <f t="shared" si="10"/>
        <v>0</v>
      </c>
      <c r="V212" s="3">
        <f>IF(A110&gt;0,IFERROR(VLOOKUP(C110,AthleteTable[],1,FALSE),0),0)</f>
        <v>0</v>
      </c>
      <c r="W212" s="3">
        <f t="shared" si="9"/>
        <v>0</v>
      </c>
      <c r="X212" s="11">
        <f>IF(A110&gt;0,IF(V212&lt;&gt;0,IF(OR(codex557[[#This Row],[1]]&gt;Y211,Y211="1"),(X211+1+codex557[[#This Row],[T]]),X211+codex557[[#This Row],[T]]),X211+codex557[[#This Row],[T]]),0)</f>
        <v>0</v>
      </c>
      <c r="Y212" s="3" t="e">
        <f>IF(#REF!&gt;0,#REF!,0)</f>
        <v>#REF!</v>
      </c>
    </row>
    <row r="213" spans="21:25" x14ac:dyDescent="0.25">
      <c r="U213" s="3">
        <f t="shared" si="10"/>
        <v>0</v>
      </c>
      <c r="V213" s="3">
        <f>IF(A111&gt;0,IFERROR(VLOOKUP(C111,AthleteTable[],1,FALSE),0),0)</f>
        <v>0</v>
      </c>
      <c r="W213" s="3">
        <f t="shared" si="9"/>
        <v>0</v>
      </c>
      <c r="X213" s="11">
        <f>IF(A111&gt;0,IF(V213&lt;&gt;0,IF(OR(codex557[[#This Row],[1]]&gt;Y212,Y212="1"),(X212+1+codex557[[#This Row],[T]]),X212+codex557[[#This Row],[T]]),X212+codex557[[#This Row],[T]]),0)</f>
        <v>0</v>
      </c>
      <c r="Y213" s="3" t="e">
        <f>IF(#REF!&gt;0,#REF!,0)</f>
        <v>#REF!</v>
      </c>
    </row>
    <row r="214" spans="21:25" x14ac:dyDescent="0.25">
      <c r="U214" s="3">
        <f t="shared" si="10"/>
        <v>0</v>
      </c>
      <c r="V214" s="3">
        <f>IF(A112&gt;0,IFERROR(VLOOKUP(C112,AthleteTable[],1,FALSE),0),0)</f>
        <v>0</v>
      </c>
      <c r="W214" s="3">
        <f t="shared" si="9"/>
        <v>0</v>
      </c>
      <c r="X214" s="11">
        <f>IF(A112&gt;0,IF(V214&lt;&gt;0,IF(OR(codex557[[#This Row],[1]]&gt;Y213,Y213="1"),(X213+1+codex557[[#This Row],[T]]),X213+codex557[[#This Row],[T]]),X213+codex557[[#This Row],[T]]),0)</f>
        <v>0</v>
      </c>
      <c r="Y214" s="3" t="e">
        <f>IF(#REF!&gt;0,#REF!,0)</f>
        <v>#REF!</v>
      </c>
    </row>
    <row r="215" spans="21:25" x14ac:dyDescent="0.25">
      <c r="U215" s="3">
        <f t="shared" si="10"/>
        <v>0</v>
      </c>
      <c r="V215" s="3">
        <f>IF(A113&gt;0,IFERROR(VLOOKUP(C113,AthleteTable[],1,FALSE),0),0)</f>
        <v>0</v>
      </c>
      <c r="W215" s="3">
        <f t="shared" si="9"/>
        <v>0</v>
      </c>
      <c r="X215" s="11">
        <f>IF(A113&gt;0,IF(V215&lt;&gt;0,IF(OR(codex557[[#This Row],[1]]&gt;Y214,Y214="1"),(X214+1+codex557[[#This Row],[T]]),X214+codex557[[#This Row],[T]]),X214+codex557[[#This Row],[T]]),0)</f>
        <v>0</v>
      </c>
      <c r="Y215" s="3" t="e">
        <f>IF(#REF!&gt;0,#REF!,0)</f>
        <v>#REF!</v>
      </c>
    </row>
    <row r="216" spans="21:25" x14ac:dyDescent="0.25">
      <c r="U216" s="3">
        <f t="shared" si="10"/>
        <v>0</v>
      </c>
      <c r="V216" s="3">
        <f>IF(A114&gt;0,IFERROR(VLOOKUP(C114,AthleteTable[],1,FALSE),0),0)</f>
        <v>0</v>
      </c>
      <c r="W216" s="3">
        <f t="shared" si="9"/>
        <v>0</v>
      </c>
      <c r="X216" s="11">
        <f>IF(A114&gt;0,IF(V216&lt;&gt;0,IF(OR(codex557[[#This Row],[1]]&gt;Y215,Y215="1"),(X215+1+codex557[[#This Row],[T]]),X215+codex557[[#This Row],[T]]),X215+codex557[[#This Row],[T]]),0)</f>
        <v>0</v>
      </c>
      <c r="Y216" s="3" t="e">
        <f>IF(#REF!&gt;0,#REF!,0)</f>
        <v>#REF!</v>
      </c>
    </row>
    <row r="217" spans="21:25" x14ac:dyDescent="0.25">
      <c r="U217" s="3">
        <f t="shared" si="10"/>
        <v>0</v>
      </c>
      <c r="V217" s="3">
        <f>IF(A115&gt;0,IFERROR(VLOOKUP(C115,AthleteTable[],1,FALSE),0),0)</f>
        <v>0</v>
      </c>
      <c r="W217" s="3">
        <f t="shared" si="9"/>
        <v>0</v>
      </c>
      <c r="X217" s="11">
        <f>IF(A115&gt;0,IF(V217&lt;&gt;0,IF(OR(codex557[[#This Row],[1]]&gt;Y216,Y216="1"),(X216+1+codex557[[#This Row],[T]]),X216+codex557[[#This Row],[T]]),X216+codex557[[#This Row],[T]]),0)</f>
        <v>0</v>
      </c>
      <c r="Y217" s="3" t="e">
        <f>IF(#REF!&gt;0,#REF!,0)</f>
        <v>#REF!</v>
      </c>
    </row>
    <row r="218" spans="21:25" x14ac:dyDescent="0.25">
      <c r="U218" s="3">
        <f t="shared" si="10"/>
        <v>0</v>
      </c>
      <c r="V218" s="3">
        <f>IF(A116&gt;0,IFERROR(VLOOKUP(C116,AthleteTable[],1,FALSE),0),0)</f>
        <v>0</v>
      </c>
      <c r="W218" s="3">
        <f t="shared" si="9"/>
        <v>0</v>
      </c>
      <c r="X218" s="11">
        <f>IF(A116&gt;0,IF(V218&lt;&gt;0,IF(OR(codex557[[#This Row],[1]]&gt;Y217,Y217="1"),(X217+1+codex557[[#This Row],[T]]),X217+codex557[[#This Row],[T]]),X217+codex557[[#This Row],[T]]),0)</f>
        <v>0</v>
      </c>
      <c r="Y218" s="3" t="e">
        <f>IF(#REF!&gt;0,#REF!,0)</f>
        <v>#REF!</v>
      </c>
    </row>
    <row r="219" spans="21:25" x14ac:dyDescent="0.25">
      <c r="U219" s="3">
        <f t="shared" si="10"/>
        <v>0</v>
      </c>
      <c r="V219" s="3">
        <f>IF(A117&gt;0,IFERROR(VLOOKUP(C117,AthleteTable[],1,FALSE),0),0)</f>
        <v>0</v>
      </c>
      <c r="W219" s="3">
        <f t="shared" si="9"/>
        <v>0</v>
      </c>
      <c r="X219" s="11">
        <f>IF(A117&gt;0,IF(V219&lt;&gt;0,IF(OR(codex557[[#This Row],[1]]&gt;Y218,Y218="1"),(X218+1+codex557[[#This Row],[T]]),X218+codex557[[#This Row],[T]]),X218+codex557[[#This Row],[T]]),0)</f>
        <v>0</v>
      </c>
      <c r="Y219" s="3" t="e">
        <f>IF(#REF!&gt;0,#REF!,0)</f>
        <v>#REF!</v>
      </c>
    </row>
    <row r="220" spans="21:25" x14ac:dyDescent="0.25">
      <c r="U220" s="3">
        <f t="shared" si="10"/>
        <v>0</v>
      </c>
      <c r="V220" s="3">
        <f>IF(A118&gt;0,IFERROR(VLOOKUP(C118,AthleteTable[],1,FALSE),0),0)</f>
        <v>0</v>
      </c>
      <c r="W220" s="3">
        <f t="shared" si="9"/>
        <v>0</v>
      </c>
      <c r="X220" s="11">
        <f>IF(A118&gt;0,IF(V220&lt;&gt;0,IF(OR(codex557[[#This Row],[1]]&gt;Y219,Y219="1"),(X219+1+codex557[[#This Row],[T]]),X219+codex557[[#This Row],[T]]),X219+codex557[[#This Row],[T]]),0)</f>
        <v>0</v>
      </c>
      <c r="Y220" s="3" t="e">
        <f>IF(#REF!&gt;0,#REF!,0)</f>
        <v>#REF!</v>
      </c>
    </row>
    <row r="221" spans="21:25" x14ac:dyDescent="0.25">
      <c r="U221" s="3">
        <f t="shared" si="10"/>
        <v>0</v>
      </c>
      <c r="V221" s="3">
        <f>IF(A119&gt;0,IFERROR(VLOOKUP(C119,AthleteTable[],1,FALSE),0),0)</f>
        <v>0</v>
      </c>
      <c r="W221" s="3">
        <f t="shared" si="9"/>
        <v>0</v>
      </c>
      <c r="X221" s="11">
        <f>IF(A119&gt;0,IF(V221&lt;&gt;0,IF(OR(codex557[[#This Row],[1]]&gt;Y220,Y220="1"),(X220+1+codex557[[#This Row],[T]]),X220+codex557[[#This Row],[T]]),X220+codex557[[#This Row],[T]]),0)</f>
        <v>0</v>
      </c>
      <c r="Y221" s="3" t="e">
        <f>IF(#REF!&gt;0,#REF!,0)</f>
        <v>#REF!</v>
      </c>
    </row>
    <row r="222" spans="21:25" x14ac:dyDescent="0.25">
      <c r="U222" s="3">
        <f t="shared" si="10"/>
        <v>0</v>
      </c>
      <c r="V222" s="3">
        <f>IF(A120&gt;0,IFERROR(VLOOKUP(C120,AthleteTable[],1,FALSE),0),0)</f>
        <v>0</v>
      </c>
      <c r="W222" s="3">
        <f t="shared" si="9"/>
        <v>0</v>
      </c>
      <c r="X222" s="11">
        <f>IF(A120&gt;0,IF(V222&lt;&gt;0,IF(OR(codex557[[#This Row],[1]]&gt;Y221,Y221="1"),(X221+1+codex557[[#This Row],[T]]),X221+codex557[[#This Row],[T]]),X221+codex557[[#This Row],[T]]),0)</f>
        <v>0</v>
      </c>
      <c r="Y222" s="3" t="e">
        <f>IF(#REF!&gt;0,#REF!,0)</f>
        <v>#REF!</v>
      </c>
    </row>
  </sheetData>
  <pageMargins left="0.7" right="0.7" top="0.75" bottom="0.75" header="0.3" footer="0.3"/>
  <tableParts count="1">
    <tablePart r:id="rId1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22"/>
  <sheetViews>
    <sheetView workbookViewId="0">
      <selection activeCell="V4" sqref="V4"/>
    </sheetView>
  </sheetViews>
  <sheetFormatPr defaultRowHeight="15" x14ac:dyDescent="0.25"/>
  <cols>
    <col min="1" max="1" width="20.28515625" bestFit="1" customWidth="1"/>
    <col min="2" max="2" width="3.85546875" customWidth="1"/>
    <col min="3" max="3" width="8.5703125" bestFit="1" customWidth="1"/>
    <col min="4" max="4" width="23" bestFit="1" customWidth="1"/>
    <col min="5" max="5" width="5" bestFit="1" customWidth="1"/>
    <col min="6" max="6" width="7" bestFit="1" customWidth="1"/>
    <col min="7" max="8" width="7.5703125" bestFit="1" customWidth="1"/>
    <col min="9" max="9" width="10.28515625" bestFit="1" customWidth="1"/>
    <col min="10" max="10" width="6" customWidth="1"/>
    <col min="11" max="12" width="9.5703125" style="3" customWidth="1"/>
    <col min="21" max="21" width="11" style="3" customWidth="1"/>
    <col min="22" max="23" width="12.140625" style="3" customWidth="1"/>
    <col min="24" max="24" width="12.140625" style="11" customWidth="1"/>
    <col min="25" max="25" width="15" style="3" customWidth="1"/>
  </cols>
  <sheetData>
    <row r="1" spans="1:25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s="3" t="s">
        <v>10</v>
      </c>
      <c r="U1" s="3" t="s">
        <v>1006</v>
      </c>
      <c r="V1" s="3" t="s">
        <v>1007</v>
      </c>
      <c r="W1" s="3" t="s">
        <v>1011</v>
      </c>
      <c r="X1" s="11" t="s">
        <v>1008</v>
      </c>
      <c r="Y1" s="11" t="s">
        <v>1009</v>
      </c>
    </row>
    <row r="2" spans="1:25" x14ac:dyDescent="0.25">
      <c r="A2">
        <v>1</v>
      </c>
      <c r="B2">
        <v>15</v>
      </c>
      <c r="C2">
        <v>104133</v>
      </c>
      <c r="D2" t="s">
        <v>23</v>
      </c>
      <c r="E2">
        <v>1994</v>
      </c>
      <c r="F2" t="s">
        <v>15</v>
      </c>
      <c r="G2" t="s">
        <v>1316</v>
      </c>
      <c r="H2">
        <v>58.63</v>
      </c>
      <c r="I2" t="s">
        <v>1317</v>
      </c>
      <c r="K2" s="3">
        <v>28.67</v>
      </c>
      <c r="U2" s="3">
        <f>C2</f>
        <v>104133</v>
      </c>
      <c r="V2" s="3">
        <f>IF(A2&gt;0,IFERROR(VLOOKUP(C2,AthleteTable[],1,FALSE),0),0)</f>
        <v>104133</v>
      </c>
      <c r="W2" s="3">
        <f>IFERROR(IF(Y2&gt;0,IF(Y1=#REF!,IF(V1&gt;0,IF(#REF!&gt;0,1,0),0),0),0),0)</f>
        <v>0</v>
      </c>
      <c r="X2" s="11">
        <f>IF(A2&gt;0,IF(V2&lt;&gt;0,IF(OR(codex558[[#This Row],[1]]&gt;Y1,Y1="1"),(X1+1+codex558[[#This Row],[T]]),X1+codex558[[#This Row],[T]]),X1+codex558[[#This Row],[T]]),0)</f>
        <v>1</v>
      </c>
      <c r="Y2" s="3">
        <f t="shared" ref="Y2:Y65" si="0">IF(A2&gt;0,A2,0)</f>
        <v>1</v>
      </c>
    </row>
    <row r="3" spans="1:25" x14ac:dyDescent="0.25">
      <c r="A3">
        <v>2</v>
      </c>
      <c r="B3">
        <v>2</v>
      </c>
      <c r="C3">
        <v>104467</v>
      </c>
      <c r="D3" t="s">
        <v>19</v>
      </c>
      <c r="E3">
        <v>1997</v>
      </c>
      <c r="F3" t="s">
        <v>15</v>
      </c>
      <c r="G3" t="s">
        <v>1318</v>
      </c>
      <c r="H3">
        <v>59.04</v>
      </c>
      <c r="I3" t="s">
        <v>1319</v>
      </c>
      <c r="J3">
        <v>1.0900000000000001</v>
      </c>
      <c r="K3" s="3">
        <v>37.479999999999997</v>
      </c>
      <c r="U3" s="3">
        <f t="shared" ref="U3:U66" si="1">C3</f>
        <v>104467</v>
      </c>
      <c r="V3" s="3">
        <f>IF(A3&gt;0,IFERROR(VLOOKUP(C3,AthleteTable[],1,FALSE),0),0)</f>
        <v>104467</v>
      </c>
      <c r="W3" s="3">
        <f t="shared" ref="W3:W4" si="2">IFERROR(IF(Y3&gt;0,IF(Y2=Y1,IF(V2&gt;0,IF(V1&gt;0,1,0),0),0),0),0)</f>
        <v>0</v>
      </c>
      <c r="X3" s="11">
        <f>IF(A3&gt;0,IF(V3&lt;&gt;0,IF(OR(codex558[[#This Row],[1]]&gt;Y2,Y2="1"),(X2+1+codex558[[#This Row],[T]]),X2+codex558[[#This Row],[T]]),X2+codex558[[#This Row],[T]]),0)</f>
        <v>2</v>
      </c>
      <c r="Y3" s="3">
        <f t="shared" si="0"/>
        <v>2</v>
      </c>
    </row>
    <row r="4" spans="1:25" x14ac:dyDescent="0.25">
      <c r="A4">
        <v>3</v>
      </c>
      <c r="B4">
        <v>5</v>
      </c>
      <c r="C4">
        <v>104354</v>
      </c>
      <c r="D4" t="s">
        <v>35</v>
      </c>
      <c r="E4">
        <v>1996</v>
      </c>
      <c r="F4" t="s">
        <v>15</v>
      </c>
      <c r="G4" t="s">
        <v>1320</v>
      </c>
      <c r="H4">
        <v>59.47</v>
      </c>
      <c r="I4" t="s">
        <v>1321</v>
      </c>
      <c r="J4">
        <v>2.3199999999999998</v>
      </c>
      <c r="K4" s="3">
        <v>47.42</v>
      </c>
      <c r="U4" s="3">
        <f t="shared" si="1"/>
        <v>104354</v>
      </c>
      <c r="V4" s="3">
        <f>IF(A4&gt;0,IFERROR(VLOOKUP(C4,AthleteTable[],1,FALSE),0),0)</f>
        <v>104354</v>
      </c>
      <c r="W4" s="3">
        <f t="shared" si="2"/>
        <v>0</v>
      </c>
      <c r="X4" s="11">
        <f>IF(A4&gt;0,IF(V4&lt;&gt;0,IF(OR(codex558[[#This Row],[1]]&gt;Y3,Y3="1"),(X3+1+codex558[[#This Row],[T]]),X3+codex558[[#This Row],[T]]),X3+codex558[[#This Row],[T]]),0)</f>
        <v>3</v>
      </c>
      <c r="Y4" s="3">
        <f t="shared" si="0"/>
        <v>3</v>
      </c>
    </row>
    <row r="5" spans="1:25" x14ac:dyDescent="0.25">
      <c r="A5">
        <v>4</v>
      </c>
      <c r="B5">
        <v>11</v>
      </c>
      <c r="C5">
        <v>104469</v>
      </c>
      <c r="D5" t="s">
        <v>1175</v>
      </c>
      <c r="E5">
        <v>1997</v>
      </c>
      <c r="F5" t="s">
        <v>15</v>
      </c>
      <c r="G5" t="s">
        <v>1322</v>
      </c>
      <c r="H5">
        <v>59.16</v>
      </c>
      <c r="I5" t="s">
        <v>1323</v>
      </c>
      <c r="J5">
        <v>2.5499999999999998</v>
      </c>
      <c r="K5" s="3">
        <v>49.28</v>
      </c>
      <c r="U5" s="3">
        <f t="shared" si="1"/>
        <v>104469</v>
      </c>
      <c r="V5" s="3">
        <f>IF(A5&gt;0,IFERROR(VLOOKUP(C5,AthleteTable[],1,FALSE),0),0)</f>
        <v>104469</v>
      </c>
      <c r="W5" s="3">
        <f>IFERROR(IF(Y5&gt;0,IF(Y4=Y3,IF(V4&gt;0,IF(V3&gt;0,1,0),0),0),0),0)</f>
        <v>0</v>
      </c>
      <c r="X5" s="11">
        <f>IF(A5&gt;0,IF(V5&lt;&gt;0,IF(OR(codex558[[#This Row],[1]]&gt;Y4,Y4="1"),(X4+1+codex558[[#This Row],[T]]),X4+codex558[[#This Row],[T]]),X4+codex558[[#This Row],[T]]),0)</f>
        <v>4</v>
      </c>
      <c r="Y5" s="3">
        <f t="shared" si="0"/>
        <v>4</v>
      </c>
    </row>
    <row r="6" spans="1:25" x14ac:dyDescent="0.25">
      <c r="A6">
        <v>5</v>
      </c>
      <c r="B6">
        <v>7</v>
      </c>
      <c r="C6">
        <v>6530544</v>
      </c>
      <c r="D6" t="s">
        <v>1178</v>
      </c>
      <c r="E6">
        <v>1993</v>
      </c>
      <c r="F6" t="s">
        <v>113</v>
      </c>
      <c r="G6" t="s">
        <v>1324</v>
      </c>
      <c r="H6">
        <v>59.4</v>
      </c>
      <c r="I6" t="s">
        <v>1325</v>
      </c>
      <c r="J6">
        <v>2.6</v>
      </c>
      <c r="K6" s="3">
        <v>49.68</v>
      </c>
      <c r="U6" s="3">
        <f t="shared" si="1"/>
        <v>6530544</v>
      </c>
      <c r="V6" s="3">
        <f>IF(A6&gt;0,IFERROR(VLOOKUP(C6,AthleteTable[],1,FALSE),0),0)</f>
        <v>0</v>
      </c>
      <c r="W6" s="3">
        <f t="shared" ref="W6:W69" si="3">IFERROR(IF(Y6&gt;0,IF(Y5=Y4,IF(V5&gt;0,IF(V4&gt;0,1,0),0),0),0),0)</f>
        <v>0</v>
      </c>
      <c r="X6" s="11">
        <f>IF(A6&gt;0,IF(V6&lt;&gt;0,IF(OR(codex558[[#This Row],[1]]&gt;Y5,Y5="1"),(X5+1+codex558[[#This Row],[T]]),X5+codex558[[#This Row],[T]]),X5+codex558[[#This Row],[T]]),0)</f>
        <v>4</v>
      </c>
      <c r="Y6" s="3">
        <f t="shared" si="0"/>
        <v>5</v>
      </c>
    </row>
    <row r="7" spans="1:25" x14ac:dyDescent="0.25">
      <c r="A7">
        <v>6</v>
      </c>
      <c r="B7">
        <v>32</v>
      </c>
      <c r="C7">
        <v>104637</v>
      </c>
      <c r="D7" t="s">
        <v>279</v>
      </c>
      <c r="E7">
        <v>1998</v>
      </c>
      <c r="F7" t="s">
        <v>15</v>
      </c>
      <c r="G7" t="s">
        <v>1326</v>
      </c>
      <c r="H7">
        <v>59.64</v>
      </c>
      <c r="I7" t="s">
        <v>1327</v>
      </c>
      <c r="J7">
        <v>2.83</v>
      </c>
      <c r="K7" s="3">
        <v>51.54</v>
      </c>
      <c r="U7" s="3">
        <f t="shared" si="1"/>
        <v>104637</v>
      </c>
      <c r="V7" s="3">
        <f>IF(A7&gt;0,IFERROR(VLOOKUP(C7,AthleteTable[],1,FALSE),0),0)</f>
        <v>0</v>
      </c>
      <c r="W7" s="3">
        <f t="shared" si="3"/>
        <v>0</v>
      </c>
      <c r="X7" s="11">
        <f>IF(A7&gt;0,IF(V7&lt;&gt;0,IF(OR(codex558[[#This Row],[1]]&gt;Y6,Y6="1"),(X6+1+codex558[[#This Row],[T]]),X6+codex558[[#This Row],[T]]),X6+codex558[[#This Row],[T]]),0)</f>
        <v>4</v>
      </c>
      <c r="Y7" s="3">
        <f t="shared" si="0"/>
        <v>6</v>
      </c>
    </row>
    <row r="8" spans="1:25" x14ac:dyDescent="0.25">
      <c r="A8">
        <v>6</v>
      </c>
      <c r="B8">
        <v>23</v>
      </c>
      <c r="C8">
        <v>104534</v>
      </c>
      <c r="D8" t="s">
        <v>45</v>
      </c>
      <c r="E8">
        <v>1997</v>
      </c>
      <c r="F8" t="s">
        <v>15</v>
      </c>
      <c r="G8" t="s">
        <v>1328</v>
      </c>
      <c r="H8">
        <v>59.21</v>
      </c>
      <c r="I8" t="s">
        <v>1327</v>
      </c>
      <c r="J8">
        <v>2.83</v>
      </c>
      <c r="K8" s="3">
        <v>51.54</v>
      </c>
      <c r="U8" s="3">
        <f t="shared" si="1"/>
        <v>104534</v>
      </c>
      <c r="V8" s="3">
        <f>IF(A8&gt;0,IFERROR(VLOOKUP(C8,AthleteTable[],1,FALSE),0),0)</f>
        <v>0</v>
      </c>
      <c r="W8" s="3">
        <f t="shared" si="3"/>
        <v>0</v>
      </c>
      <c r="X8" s="11">
        <f>IF(A8&gt;0,IF(V8&lt;&gt;0,IF(OR(codex558[[#This Row],[1]]&gt;Y7,Y7="1"),(X7+1+codex558[[#This Row],[T]]),X7+codex558[[#This Row],[T]]),X7+codex558[[#This Row],[T]]),0)</f>
        <v>4</v>
      </c>
      <c r="Y8" s="3">
        <f t="shared" si="0"/>
        <v>6</v>
      </c>
    </row>
    <row r="9" spans="1:25" x14ac:dyDescent="0.25">
      <c r="A9">
        <v>8</v>
      </c>
      <c r="B9">
        <v>12</v>
      </c>
      <c r="C9">
        <v>104277</v>
      </c>
      <c r="D9" t="s">
        <v>290</v>
      </c>
      <c r="E9">
        <v>1995</v>
      </c>
      <c r="F9" t="s">
        <v>15</v>
      </c>
      <c r="G9" t="s">
        <v>1329</v>
      </c>
      <c r="H9">
        <v>59.17</v>
      </c>
      <c r="I9" t="s">
        <v>1330</v>
      </c>
      <c r="J9">
        <v>2.92</v>
      </c>
      <c r="K9" s="3">
        <v>52.27</v>
      </c>
      <c r="U9" s="3">
        <f t="shared" si="1"/>
        <v>104277</v>
      </c>
      <c r="V9" s="3">
        <f>IF(A9&gt;0,IFERROR(VLOOKUP(C9,AthleteTable[],1,FALSE),0),0)</f>
        <v>104277</v>
      </c>
      <c r="W9" s="3">
        <f t="shared" si="3"/>
        <v>0</v>
      </c>
      <c r="X9" s="11">
        <f>IF(A9&gt;0,IF(V9&lt;&gt;0,IF(OR(codex558[[#This Row],[1]]&gt;Y8,Y8="1"),(X8+1+codex558[[#This Row],[T]]),X8+codex558[[#This Row],[T]]),X8+codex558[[#This Row],[T]]),0)</f>
        <v>5</v>
      </c>
      <c r="Y9" s="3">
        <f t="shared" si="0"/>
        <v>8</v>
      </c>
    </row>
    <row r="10" spans="1:25" x14ac:dyDescent="0.25">
      <c r="A10">
        <v>9</v>
      </c>
      <c r="B10">
        <v>10</v>
      </c>
      <c r="C10">
        <v>104347</v>
      </c>
      <c r="D10" t="s">
        <v>269</v>
      </c>
      <c r="E10">
        <v>1996</v>
      </c>
      <c r="F10" t="s">
        <v>15</v>
      </c>
      <c r="G10" t="s">
        <v>1331</v>
      </c>
      <c r="H10">
        <v>59.83</v>
      </c>
      <c r="I10" t="s">
        <v>1332</v>
      </c>
      <c r="J10">
        <v>2.98</v>
      </c>
      <c r="K10" s="3">
        <v>52.75</v>
      </c>
      <c r="U10" s="3">
        <f t="shared" si="1"/>
        <v>104347</v>
      </c>
      <c r="V10" s="3">
        <f>IF(A10&gt;0,IFERROR(VLOOKUP(C10,AthleteTable[],1,FALSE),0),0)</f>
        <v>104347</v>
      </c>
      <c r="W10" s="3">
        <f t="shared" si="3"/>
        <v>0</v>
      </c>
      <c r="X10" s="11">
        <f>IF(A10&gt;0,IF(V10&lt;&gt;0,IF(OR(codex558[[#This Row],[1]]&gt;Y9,Y9="1"),(X9+1+codex558[[#This Row],[T]]),X9+codex558[[#This Row],[T]]),X9+codex558[[#This Row],[T]]),0)</f>
        <v>6</v>
      </c>
      <c r="Y10" s="3">
        <f t="shared" si="0"/>
        <v>9</v>
      </c>
    </row>
    <row r="11" spans="1:25" x14ac:dyDescent="0.25">
      <c r="A11">
        <v>10</v>
      </c>
      <c r="B11">
        <v>6</v>
      </c>
      <c r="C11">
        <v>104346</v>
      </c>
      <c r="D11" t="s">
        <v>27</v>
      </c>
      <c r="E11">
        <v>1996</v>
      </c>
      <c r="F11" t="s">
        <v>15</v>
      </c>
      <c r="G11" t="s">
        <v>1333</v>
      </c>
      <c r="H11">
        <v>59.27</v>
      </c>
      <c r="I11" t="s">
        <v>1334</v>
      </c>
      <c r="J11">
        <v>3.22</v>
      </c>
      <c r="K11" s="3">
        <v>54.69</v>
      </c>
      <c r="U11" s="3">
        <f t="shared" si="1"/>
        <v>104346</v>
      </c>
      <c r="V11" s="3">
        <f>IF(A11&gt;0,IFERROR(VLOOKUP(C11,AthleteTable[],1,FALSE),0),0)</f>
        <v>104346</v>
      </c>
      <c r="W11" s="3">
        <f t="shared" si="3"/>
        <v>0</v>
      </c>
      <c r="X11" s="11">
        <f>IF(A11&gt;0,IF(V11&lt;&gt;0,IF(OR(codex558[[#This Row],[1]]&gt;Y10,Y10="1"),(X10+1+codex558[[#This Row],[T]]),X10+codex558[[#This Row],[T]]),X10+codex558[[#This Row],[T]]),0)</f>
        <v>7</v>
      </c>
      <c r="Y11" s="3">
        <f t="shared" si="0"/>
        <v>10</v>
      </c>
    </row>
    <row r="12" spans="1:25" x14ac:dyDescent="0.25">
      <c r="A12">
        <v>11</v>
      </c>
      <c r="B12">
        <v>27</v>
      </c>
      <c r="C12">
        <v>6531468</v>
      </c>
      <c r="D12" t="s">
        <v>1061</v>
      </c>
      <c r="E12">
        <v>1996</v>
      </c>
      <c r="F12" t="s">
        <v>113</v>
      </c>
      <c r="G12" t="s">
        <v>1335</v>
      </c>
      <c r="H12" t="s">
        <v>1104</v>
      </c>
      <c r="I12" t="s">
        <v>1336</v>
      </c>
      <c r="J12">
        <v>3.74</v>
      </c>
      <c r="K12" s="3">
        <v>58.9</v>
      </c>
      <c r="U12" s="3">
        <f t="shared" si="1"/>
        <v>6531468</v>
      </c>
      <c r="V12" s="3">
        <f>IF(A12&gt;0,IFERROR(VLOOKUP(C12,AthleteTable[],1,FALSE),0),0)</f>
        <v>0</v>
      </c>
      <c r="W12" s="3">
        <f t="shared" si="3"/>
        <v>0</v>
      </c>
      <c r="X12" s="11">
        <f>IF(A12&gt;0,IF(V12&lt;&gt;0,IF(OR(codex558[[#This Row],[1]]&gt;Y11,Y11="1"),(X11+1+codex558[[#This Row],[T]]),X11+codex558[[#This Row],[T]]),X11+codex558[[#This Row],[T]]),0)</f>
        <v>7</v>
      </c>
      <c r="Y12" s="3">
        <f t="shared" si="0"/>
        <v>11</v>
      </c>
    </row>
    <row r="13" spans="1:25" x14ac:dyDescent="0.25">
      <c r="A13">
        <v>11</v>
      </c>
      <c r="B13">
        <v>16</v>
      </c>
      <c r="C13">
        <v>6530613</v>
      </c>
      <c r="D13" t="s">
        <v>1200</v>
      </c>
      <c r="E13">
        <v>1993</v>
      </c>
      <c r="F13" t="s">
        <v>113</v>
      </c>
      <c r="G13" t="s">
        <v>1337</v>
      </c>
      <c r="H13" t="s">
        <v>1296</v>
      </c>
      <c r="I13" t="s">
        <v>1336</v>
      </c>
      <c r="J13">
        <v>3.74</v>
      </c>
      <c r="K13" s="3">
        <v>58.9</v>
      </c>
      <c r="U13" s="3">
        <f t="shared" si="1"/>
        <v>6530613</v>
      </c>
      <c r="V13" s="3">
        <f>IF(A13&gt;0,IFERROR(VLOOKUP(C13,AthleteTable[],1,FALSE),0),0)</f>
        <v>0</v>
      </c>
      <c r="W13" s="3">
        <f t="shared" si="3"/>
        <v>0</v>
      </c>
      <c r="X13" s="11">
        <f>IF(A13&gt;0,IF(V13&lt;&gt;0,IF(OR(codex558[[#This Row],[1]]&gt;Y12,Y12="1"),(X12+1+codex558[[#This Row],[T]]),X12+codex558[[#This Row],[T]]),X12+codex558[[#This Row],[T]]),0)</f>
        <v>7</v>
      </c>
      <c r="Y13" s="3">
        <f t="shared" si="0"/>
        <v>11</v>
      </c>
    </row>
    <row r="14" spans="1:25" x14ac:dyDescent="0.25">
      <c r="A14">
        <v>13</v>
      </c>
      <c r="B14">
        <v>35</v>
      </c>
      <c r="C14">
        <v>104538</v>
      </c>
      <c r="D14" t="s">
        <v>263</v>
      </c>
      <c r="E14">
        <v>1997</v>
      </c>
      <c r="F14" t="s">
        <v>15</v>
      </c>
      <c r="G14" t="s">
        <v>379</v>
      </c>
      <c r="H14">
        <v>59.65</v>
      </c>
      <c r="I14" t="s">
        <v>1338</v>
      </c>
      <c r="J14">
        <v>3.85</v>
      </c>
      <c r="K14" s="3">
        <v>59.78</v>
      </c>
      <c r="U14" s="3">
        <f t="shared" si="1"/>
        <v>104538</v>
      </c>
      <c r="V14" s="3">
        <f>IF(A14&gt;0,IFERROR(VLOOKUP(C14,AthleteTable[],1,FALSE),0),0)</f>
        <v>0</v>
      </c>
      <c r="W14" s="3">
        <f t="shared" si="3"/>
        <v>0</v>
      </c>
      <c r="X14" s="11">
        <f>IF(A14&gt;0,IF(V14&lt;&gt;0,IF(OR(codex558[[#This Row],[1]]&gt;Y13,Y13="1"),(X13+1+codex558[[#This Row],[T]]),X13+codex558[[#This Row],[T]]),X13+codex558[[#This Row],[T]]),0)</f>
        <v>7</v>
      </c>
      <c r="Y14" s="3">
        <f t="shared" si="0"/>
        <v>13</v>
      </c>
    </row>
    <row r="15" spans="1:25" x14ac:dyDescent="0.25">
      <c r="A15">
        <v>14</v>
      </c>
      <c r="B15">
        <v>8</v>
      </c>
      <c r="C15">
        <v>104282</v>
      </c>
      <c r="D15" t="s">
        <v>43</v>
      </c>
      <c r="E15">
        <v>1995</v>
      </c>
      <c r="F15" t="s">
        <v>15</v>
      </c>
      <c r="G15" t="s">
        <v>1339</v>
      </c>
      <c r="H15" t="s">
        <v>1340</v>
      </c>
      <c r="I15" t="s">
        <v>1341</v>
      </c>
      <c r="J15">
        <v>4</v>
      </c>
      <c r="K15" s="3">
        <v>61</v>
      </c>
      <c r="U15" s="3">
        <f t="shared" si="1"/>
        <v>104282</v>
      </c>
      <c r="V15" s="3">
        <f>IF(A15&gt;0,IFERROR(VLOOKUP(C15,AthleteTable[],1,FALSE),0),0)</f>
        <v>0</v>
      </c>
      <c r="W15" s="3">
        <f t="shared" si="3"/>
        <v>0</v>
      </c>
      <c r="X15" s="11">
        <f>IF(A15&gt;0,IF(V15&lt;&gt;0,IF(OR(codex558[[#This Row],[1]]&gt;Y14,Y14="1"),(X14+1+codex558[[#This Row],[T]]),X14+codex558[[#This Row],[T]]),X14+codex558[[#This Row],[T]]),0)</f>
        <v>7</v>
      </c>
      <c r="Y15" s="3">
        <f t="shared" si="0"/>
        <v>14</v>
      </c>
    </row>
    <row r="16" spans="1:25" x14ac:dyDescent="0.25">
      <c r="A16">
        <v>15</v>
      </c>
      <c r="B16">
        <v>19</v>
      </c>
      <c r="C16">
        <v>104352</v>
      </c>
      <c r="D16" t="s">
        <v>49</v>
      </c>
      <c r="E16">
        <v>1996</v>
      </c>
      <c r="F16" t="s">
        <v>15</v>
      </c>
      <c r="G16" t="s">
        <v>1311</v>
      </c>
      <c r="H16">
        <v>59.64</v>
      </c>
      <c r="I16" t="s">
        <v>1342</v>
      </c>
      <c r="J16">
        <v>4.1100000000000003</v>
      </c>
      <c r="K16" s="3">
        <v>61.89</v>
      </c>
      <c r="U16" s="3">
        <f t="shared" si="1"/>
        <v>104352</v>
      </c>
      <c r="V16" s="3">
        <f>IF(A16&gt;0,IFERROR(VLOOKUP(C16,AthleteTable[],1,FALSE),0),0)</f>
        <v>104352</v>
      </c>
      <c r="W16" s="3">
        <f t="shared" si="3"/>
        <v>0</v>
      </c>
      <c r="X16" s="11">
        <f>IF(A16&gt;0,IF(V16&lt;&gt;0,IF(OR(codex558[[#This Row],[1]]&gt;Y15,Y15="1"),(X15+1+codex558[[#This Row],[T]]),X15+codex558[[#This Row],[T]]),X15+codex558[[#This Row],[T]]),0)</f>
        <v>8</v>
      </c>
      <c r="Y16" s="3">
        <f t="shared" si="0"/>
        <v>15</v>
      </c>
    </row>
    <row r="17" spans="1:25" x14ac:dyDescent="0.25">
      <c r="A17">
        <v>16</v>
      </c>
      <c r="B17">
        <v>53</v>
      </c>
      <c r="C17">
        <v>104582</v>
      </c>
      <c r="D17" t="s">
        <v>63</v>
      </c>
      <c r="E17">
        <v>1998</v>
      </c>
      <c r="F17" t="s">
        <v>15</v>
      </c>
      <c r="G17" t="s">
        <v>1343</v>
      </c>
      <c r="H17">
        <v>59.9</v>
      </c>
      <c r="I17" t="s">
        <v>1344</v>
      </c>
      <c r="J17">
        <v>4.32</v>
      </c>
      <c r="K17" s="3">
        <v>63.58</v>
      </c>
      <c r="U17" s="3">
        <f t="shared" si="1"/>
        <v>104582</v>
      </c>
      <c r="V17" s="3">
        <f>IF(A17&gt;0,IFERROR(VLOOKUP(C17,AthleteTable[],1,FALSE),0),0)</f>
        <v>104582</v>
      </c>
      <c r="W17" s="3">
        <f t="shared" si="3"/>
        <v>0</v>
      </c>
      <c r="X17" s="11">
        <f>IF(A17&gt;0,IF(V17&lt;&gt;0,IF(OR(codex558[[#This Row],[1]]&gt;Y16,Y16="1"),(X16+1+codex558[[#This Row],[T]]),X16+codex558[[#This Row],[T]]),X16+codex558[[#This Row],[T]]),0)</f>
        <v>9</v>
      </c>
      <c r="Y17" s="3">
        <f t="shared" si="0"/>
        <v>16</v>
      </c>
    </row>
    <row r="18" spans="1:25" x14ac:dyDescent="0.25">
      <c r="A18">
        <v>17</v>
      </c>
      <c r="B18">
        <v>18</v>
      </c>
      <c r="C18">
        <v>6531890</v>
      </c>
      <c r="D18" t="s">
        <v>219</v>
      </c>
      <c r="E18">
        <v>1997</v>
      </c>
      <c r="F18" t="s">
        <v>113</v>
      </c>
      <c r="G18" t="s">
        <v>1345</v>
      </c>
      <c r="H18">
        <v>59.87</v>
      </c>
      <c r="I18" t="s">
        <v>1346</v>
      </c>
      <c r="J18">
        <v>4.47</v>
      </c>
      <c r="K18" s="3">
        <v>64.8</v>
      </c>
      <c r="U18" s="3">
        <f t="shared" si="1"/>
        <v>6531890</v>
      </c>
      <c r="V18" s="3">
        <f>IF(A18&gt;0,IFERROR(VLOOKUP(C18,AthleteTable[],1,FALSE),0),0)</f>
        <v>0</v>
      </c>
      <c r="W18" s="3">
        <f t="shared" si="3"/>
        <v>0</v>
      </c>
      <c r="X18" s="11">
        <f>IF(A18&gt;0,IF(V18&lt;&gt;0,IF(OR(codex558[[#This Row],[1]]&gt;Y17,Y17="1"),(X17+1+codex558[[#This Row],[T]]),X17+codex558[[#This Row],[T]]),X17+codex558[[#This Row],[T]]),0)</f>
        <v>9</v>
      </c>
      <c r="Y18" s="3">
        <f t="shared" si="0"/>
        <v>17</v>
      </c>
    </row>
    <row r="19" spans="1:25" x14ac:dyDescent="0.25">
      <c r="A19">
        <v>18</v>
      </c>
      <c r="B19">
        <v>67</v>
      </c>
      <c r="C19">
        <v>104590</v>
      </c>
      <c r="D19" t="s">
        <v>51</v>
      </c>
      <c r="E19">
        <v>1998</v>
      </c>
      <c r="F19" t="s">
        <v>15</v>
      </c>
      <c r="G19" t="s">
        <v>1347</v>
      </c>
      <c r="H19">
        <v>59.99</v>
      </c>
      <c r="I19" t="s">
        <v>1348</v>
      </c>
      <c r="J19">
        <v>4.5199999999999996</v>
      </c>
      <c r="K19" s="3">
        <v>65.2</v>
      </c>
      <c r="U19" s="3">
        <f t="shared" si="1"/>
        <v>104590</v>
      </c>
      <c r="V19" s="3">
        <f>IF(A19&gt;0,IFERROR(VLOOKUP(C19,AthleteTable[],1,FALSE),0),0)</f>
        <v>104590</v>
      </c>
      <c r="W19" s="3">
        <f t="shared" si="3"/>
        <v>0</v>
      </c>
      <c r="X19" s="11">
        <f>IF(A19&gt;0,IF(V19&lt;&gt;0,IF(OR(codex558[[#This Row],[1]]&gt;Y18,Y18="1"),(X18+1+codex558[[#This Row],[T]]),X18+codex558[[#This Row],[T]]),X18+codex558[[#This Row],[T]]),0)</f>
        <v>10</v>
      </c>
      <c r="Y19" s="3">
        <f t="shared" si="0"/>
        <v>18</v>
      </c>
    </row>
    <row r="20" spans="1:25" x14ac:dyDescent="0.25">
      <c r="A20">
        <v>19</v>
      </c>
      <c r="B20">
        <v>52</v>
      </c>
      <c r="C20">
        <v>104612</v>
      </c>
      <c r="D20" t="s">
        <v>232</v>
      </c>
      <c r="E20">
        <v>1998</v>
      </c>
      <c r="F20" t="s">
        <v>15</v>
      </c>
      <c r="G20" t="s">
        <v>1349</v>
      </c>
      <c r="H20" t="s">
        <v>1350</v>
      </c>
      <c r="I20" t="s">
        <v>1351</v>
      </c>
      <c r="J20">
        <v>4.68</v>
      </c>
      <c r="K20" s="3">
        <v>66.489999999999995</v>
      </c>
      <c r="U20" s="3">
        <f t="shared" si="1"/>
        <v>104612</v>
      </c>
      <c r="V20" s="3">
        <f>IF(A20&gt;0,IFERROR(VLOOKUP(C20,AthleteTable[],1,FALSE),0),0)</f>
        <v>0</v>
      </c>
      <c r="W20" s="3">
        <f t="shared" si="3"/>
        <v>0</v>
      </c>
      <c r="X20" s="11">
        <f>IF(A20&gt;0,IF(V20&lt;&gt;0,IF(OR(codex558[[#This Row],[1]]&gt;Y19,Y19="1"),(X19+1+codex558[[#This Row],[T]]),X19+codex558[[#This Row],[T]]),X19+codex558[[#This Row],[T]]),0)</f>
        <v>10</v>
      </c>
      <c r="Y20" s="3">
        <f t="shared" si="0"/>
        <v>19</v>
      </c>
    </row>
    <row r="21" spans="1:25" x14ac:dyDescent="0.25">
      <c r="A21">
        <v>19</v>
      </c>
      <c r="B21">
        <v>36</v>
      </c>
      <c r="C21">
        <v>104462</v>
      </c>
      <c r="D21" t="s">
        <v>47</v>
      </c>
      <c r="E21">
        <v>1997</v>
      </c>
      <c r="F21" t="s">
        <v>15</v>
      </c>
      <c r="G21" t="s">
        <v>1352</v>
      </c>
      <c r="H21" t="s">
        <v>1353</v>
      </c>
      <c r="I21" t="s">
        <v>1351</v>
      </c>
      <c r="J21">
        <v>4.68</v>
      </c>
      <c r="K21" s="3">
        <v>66.489999999999995</v>
      </c>
      <c r="U21" s="3">
        <f t="shared" si="1"/>
        <v>104462</v>
      </c>
      <c r="V21" s="3">
        <f>IF(A21&gt;0,IFERROR(VLOOKUP(C21,AthleteTable[],1,FALSE),0),0)</f>
        <v>104462</v>
      </c>
      <c r="W21" s="3">
        <f t="shared" si="3"/>
        <v>0</v>
      </c>
      <c r="X21" s="11">
        <f>IF(A21&gt;0,IF(V21&lt;&gt;0,IF(OR(codex558[[#This Row],[1]]&gt;Y20,Y20="1"),(X20+1+codex558[[#This Row],[T]]),X20+codex558[[#This Row],[T]]),X20+codex558[[#This Row],[T]]),0)</f>
        <v>10</v>
      </c>
      <c r="Y21" s="3">
        <f t="shared" si="0"/>
        <v>19</v>
      </c>
    </row>
    <row r="22" spans="1:25" x14ac:dyDescent="0.25">
      <c r="A22">
        <v>21</v>
      </c>
      <c r="B22">
        <v>20</v>
      </c>
      <c r="C22">
        <v>104541</v>
      </c>
      <c r="D22" t="s">
        <v>254</v>
      </c>
      <c r="E22">
        <v>1997</v>
      </c>
      <c r="F22" t="s">
        <v>15</v>
      </c>
      <c r="G22" t="s">
        <v>1354</v>
      </c>
      <c r="H22" t="s">
        <v>1355</v>
      </c>
      <c r="I22" t="s">
        <v>1356</v>
      </c>
      <c r="J22">
        <v>5.04</v>
      </c>
      <c r="K22" s="3">
        <v>69.400000000000006</v>
      </c>
      <c r="U22" s="3">
        <f t="shared" si="1"/>
        <v>104541</v>
      </c>
      <c r="V22" s="3">
        <f>IF(A22&gt;0,IFERROR(VLOOKUP(C22,AthleteTable[],1,FALSE),0),0)</f>
        <v>0</v>
      </c>
      <c r="W22" s="3">
        <f t="shared" si="3"/>
        <v>0</v>
      </c>
      <c r="X22" s="11">
        <f>IF(A22&gt;0,IF(V22&lt;&gt;0,IF(OR(codex558[[#This Row],[1]]&gt;Y21,Y21="1"),(X21+1+codex558[[#This Row],[T]]),X21+codex558[[#This Row],[T]]),X21+codex558[[#This Row],[T]]),0)</f>
        <v>10</v>
      </c>
      <c r="Y22" s="3">
        <f t="shared" si="0"/>
        <v>21</v>
      </c>
    </row>
    <row r="23" spans="1:25" x14ac:dyDescent="0.25">
      <c r="A23">
        <v>22</v>
      </c>
      <c r="B23">
        <v>40</v>
      </c>
      <c r="C23">
        <v>104620</v>
      </c>
      <c r="D23" t="s">
        <v>70</v>
      </c>
      <c r="E23">
        <v>1998</v>
      </c>
      <c r="F23" t="s">
        <v>15</v>
      </c>
      <c r="G23" t="s">
        <v>1357</v>
      </c>
      <c r="H23">
        <v>59.73</v>
      </c>
      <c r="I23" t="s">
        <v>1358</v>
      </c>
      <c r="J23">
        <v>5.12</v>
      </c>
      <c r="K23" s="3">
        <v>70.05</v>
      </c>
      <c r="U23" s="3">
        <f t="shared" si="1"/>
        <v>104620</v>
      </c>
      <c r="V23" s="3">
        <f>IF(A23&gt;0,IFERROR(VLOOKUP(C23,AthleteTable[],1,FALSE),0),0)</f>
        <v>0</v>
      </c>
      <c r="W23" s="3">
        <f t="shared" si="3"/>
        <v>0</v>
      </c>
      <c r="X23" s="11">
        <f>IF(A23&gt;0,IF(V23&lt;&gt;0,IF(OR(codex558[[#This Row],[1]]&gt;Y22,Y22="1"),(X22+1+codex558[[#This Row],[T]]),X22+codex558[[#This Row],[T]]),X22+codex558[[#This Row],[T]]),0)</f>
        <v>10</v>
      </c>
      <c r="Y23" s="3">
        <f t="shared" si="0"/>
        <v>22</v>
      </c>
    </row>
    <row r="24" spans="1:25" x14ac:dyDescent="0.25">
      <c r="A24">
        <v>23</v>
      </c>
      <c r="B24">
        <v>34</v>
      </c>
      <c r="C24">
        <v>6532146</v>
      </c>
      <c r="D24" t="s">
        <v>1205</v>
      </c>
      <c r="E24">
        <v>1998</v>
      </c>
      <c r="F24" t="s">
        <v>113</v>
      </c>
      <c r="G24" t="s">
        <v>1359</v>
      </c>
      <c r="H24" t="s">
        <v>1360</v>
      </c>
      <c r="I24" t="s">
        <v>1312</v>
      </c>
      <c r="J24">
        <v>5.24</v>
      </c>
      <c r="K24" s="3">
        <v>71.02</v>
      </c>
      <c r="U24" s="3">
        <f t="shared" si="1"/>
        <v>6532146</v>
      </c>
      <c r="V24" s="3">
        <f>IF(A24&gt;0,IFERROR(VLOOKUP(C24,AthleteTable[],1,FALSE),0),0)</f>
        <v>0</v>
      </c>
      <c r="W24" s="3">
        <f t="shared" si="3"/>
        <v>0</v>
      </c>
      <c r="X24" s="11">
        <f>IF(A24&gt;0,IF(V24&lt;&gt;0,IF(OR(codex558[[#This Row],[1]]&gt;Y23,Y23="1"),(X23+1+codex558[[#This Row],[T]]),X23+codex558[[#This Row],[T]]),X23+codex558[[#This Row],[T]]),0)</f>
        <v>10</v>
      </c>
      <c r="Y24" s="3">
        <f t="shared" si="0"/>
        <v>23</v>
      </c>
    </row>
    <row r="25" spans="1:25" x14ac:dyDescent="0.25">
      <c r="A25">
        <v>24</v>
      </c>
      <c r="B25">
        <v>3</v>
      </c>
      <c r="C25">
        <v>103942</v>
      </c>
      <c r="D25" t="s">
        <v>114</v>
      </c>
      <c r="E25">
        <v>1993</v>
      </c>
      <c r="F25" t="s">
        <v>15</v>
      </c>
      <c r="G25" t="s">
        <v>1361</v>
      </c>
      <c r="H25">
        <v>58.93</v>
      </c>
      <c r="I25" t="s">
        <v>1362</v>
      </c>
      <c r="J25">
        <v>5.42</v>
      </c>
      <c r="K25" s="3">
        <v>72.47</v>
      </c>
      <c r="U25" s="3">
        <f t="shared" si="1"/>
        <v>103942</v>
      </c>
      <c r="V25" s="3">
        <f>IF(A25&gt;0,IFERROR(VLOOKUP(C25,AthleteTable[],1,FALSE),0),0)</f>
        <v>103942</v>
      </c>
      <c r="W25" s="3">
        <f t="shared" si="3"/>
        <v>0</v>
      </c>
      <c r="X25" s="11">
        <f>IF(A25&gt;0,IF(V25&lt;&gt;0,IF(OR(codex558[[#This Row],[1]]&gt;Y24,Y24="1"),(X24+1+codex558[[#This Row],[T]]),X24+codex558[[#This Row],[T]]),X24+codex558[[#This Row],[T]]),0)</f>
        <v>11</v>
      </c>
      <c r="Y25" s="3">
        <f t="shared" si="0"/>
        <v>24</v>
      </c>
    </row>
    <row r="26" spans="1:25" x14ac:dyDescent="0.25">
      <c r="A26">
        <v>25</v>
      </c>
      <c r="B26">
        <v>21</v>
      </c>
      <c r="C26">
        <v>6531935</v>
      </c>
      <c r="D26" t="s">
        <v>1207</v>
      </c>
      <c r="E26">
        <v>1997</v>
      </c>
      <c r="F26" t="s">
        <v>113</v>
      </c>
      <c r="G26" t="s">
        <v>1363</v>
      </c>
      <c r="H26" t="s">
        <v>1064</v>
      </c>
      <c r="I26" t="s">
        <v>1364</v>
      </c>
      <c r="J26">
        <v>5.65</v>
      </c>
      <c r="K26" s="3">
        <v>74.33</v>
      </c>
      <c r="U26" s="3">
        <f t="shared" si="1"/>
        <v>6531935</v>
      </c>
      <c r="V26" s="3">
        <f>IF(A26&gt;0,IFERROR(VLOOKUP(C26,AthleteTable[],1,FALSE),0),0)</f>
        <v>0</v>
      </c>
      <c r="W26" s="3">
        <f t="shared" si="3"/>
        <v>0</v>
      </c>
      <c r="X26" s="11">
        <f>IF(A26&gt;0,IF(V26&lt;&gt;0,IF(OR(codex558[[#This Row],[1]]&gt;Y25,Y25="1"),(X25+1+codex558[[#This Row],[T]]),X25+codex558[[#This Row],[T]]),X25+codex558[[#This Row],[T]]),0)</f>
        <v>11</v>
      </c>
      <c r="Y26" s="3">
        <f t="shared" si="0"/>
        <v>25</v>
      </c>
    </row>
    <row r="27" spans="1:25" x14ac:dyDescent="0.25">
      <c r="A27">
        <v>26</v>
      </c>
      <c r="B27">
        <v>17</v>
      </c>
      <c r="C27">
        <v>104367</v>
      </c>
      <c r="D27" t="s">
        <v>61</v>
      </c>
      <c r="E27">
        <v>1996</v>
      </c>
      <c r="F27" t="s">
        <v>15</v>
      </c>
      <c r="G27" t="s">
        <v>1365</v>
      </c>
      <c r="H27" t="s">
        <v>1366</v>
      </c>
      <c r="I27" t="s">
        <v>1367</v>
      </c>
      <c r="J27">
        <v>5.91</v>
      </c>
      <c r="K27" s="3">
        <v>76.430000000000007</v>
      </c>
      <c r="U27" s="3">
        <f t="shared" si="1"/>
        <v>104367</v>
      </c>
      <c r="V27" s="3">
        <f>IF(A27&gt;0,IFERROR(VLOOKUP(C27,AthleteTable[],1,FALSE),0),0)</f>
        <v>0</v>
      </c>
      <c r="W27" s="3">
        <f t="shared" si="3"/>
        <v>0</v>
      </c>
      <c r="X27" s="11">
        <f>IF(A27&gt;0,IF(V27&lt;&gt;0,IF(OR(codex558[[#This Row],[1]]&gt;Y26,Y26="1"),(X26+1+codex558[[#This Row],[T]]),X26+codex558[[#This Row],[T]]),X26+codex558[[#This Row],[T]]),0)</f>
        <v>11</v>
      </c>
      <c r="Y27" s="3">
        <f t="shared" si="0"/>
        <v>26</v>
      </c>
    </row>
    <row r="28" spans="1:25" x14ac:dyDescent="0.25">
      <c r="A28">
        <v>27</v>
      </c>
      <c r="B28">
        <v>41</v>
      </c>
      <c r="C28">
        <v>104472</v>
      </c>
      <c r="D28" t="s">
        <v>55</v>
      </c>
      <c r="E28">
        <v>1997</v>
      </c>
      <c r="F28" t="s">
        <v>15</v>
      </c>
      <c r="G28" t="s">
        <v>391</v>
      </c>
      <c r="H28" t="s">
        <v>1368</v>
      </c>
      <c r="I28" t="s">
        <v>1369</v>
      </c>
      <c r="J28">
        <v>5.97</v>
      </c>
      <c r="K28" s="3">
        <v>76.92</v>
      </c>
      <c r="U28" s="3">
        <f t="shared" si="1"/>
        <v>104472</v>
      </c>
      <c r="V28" s="3">
        <f>IF(A28&gt;0,IFERROR(VLOOKUP(C28,AthleteTable[],1,FALSE),0),0)</f>
        <v>104472</v>
      </c>
      <c r="W28" s="3">
        <f t="shared" si="3"/>
        <v>0</v>
      </c>
      <c r="X28" s="11">
        <f>IF(A28&gt;0,IF(V28&lt;&gt;0,IF(OR(codex558[[#This Row],[1]]&gt;Y27,Y27="1"),(X27+1+codex558[[#This Row],[T]]),X27+codex558[[#This Row],[T]]),X27+codex558[[#This Row],[T]]),0)</f>
        <v>12</v>
      </c>
      <c r="Y28" s="3">
        <f t="shared" si="0"/>
        <v>27</v>
      </c>
    </row>
    <row r="29" spans="1:25" x14ac:dyDescent="0.25">
      <c r="A29">
        <v>28</v>
      </c>
      <c r="B29">
        <v>25</v>
      </c>
      <c r="C29">
        <v>6531922</v>
      </c>
      <c r="D29" t="s">
        <v>265</v>
      </c>
      <c r="E29">
        <v>1997</v>
      </c>
      <c r="F29" t="s">
        <v>113</v>
      </c>
      <c r="G29" t="s">
        <v>1370</v>
      </c>
      <c r="H29" t="s">
        <v>1237</v>
      </c>
      <c r="I29" t="s">
        <v>1371</v>
      </c>
      <c r="J29">
        <v>6.11</v>
      </c>
      <c r="K29" s="3">
        <v>78.05</v>
      </c>
      <c r="U29" s="3">
        <f t="shared" si="1"/>
        <v>6531922</v>
      </c>
      <c r="V29" s="3">
        <f>IF(A29&gt;0,IFERROR(VLOOKUP(C29,AthleteTable[],1,FALSE),0),0)</f>
        <v>0</v>
      </c>
      <c r="W29" s="3">
        <f t="shared" si="3"/>
        <v>0</v>
      </c>
      <c r="X29" s="11">
        <f>IF(A29&gt;0,IF(V29&lt;&gt;0,IF(OR(codex558[[#This Row],[1]]&gt;Y28,Y28="1"),(X28+1+codex558[[#This Row],[T]]),X28+codex558[[#This Row],[T]]),X28+codex558[[#This Row],[T]]),0)</f>
        <v>12</v>
      </c>
      <c r="Y29" s="3">
        <f t="shared" si="0"/>
        <v>28</v>
      </c>
    </row>
    <row r="30" spans="1:25" x14ac:dyDescent="0.25">
      <c r="A30">
        <v>29</v>
      </c>
      <c r="B30">
        <v>30</v>
      </c>
      <c r="C30">
        <v>104343</v>
      </c>
      <c r="D30" t="s">
        <v>1051</v>
      </c>
      <c r="E30">
        <v>1996</v>
      </c>
      <c r="F30" t="s">
        <v>15</v>
      </c>
      <c r="G30" t="s">
        <v>1372</v>
      </c>
      <c r="H30" t="s">
        <v>1373</v>
      </c>
      <c r="I30" t="s">
        <v>1138</v>
      </c>
      <c r="J30">
        <v>6.12</v>
      </c>
      <c r="K30" s="3">
        <v>78.13</v>
      </c>
      <c r="U30" s="3">
        <f t="shared" si="1"/>
        <v>104343</v>
      </c>
      <c r="V30" s="3">
        <f>IF(A30&gt;0,IFERROR(VLOOKUP(C30,AthleteTable[],1,FALSE),0),0)</f>
        <v>104343</v>
      </c>
      <c r="W30" s="3">
        <f t="shared" si="3"/>
        <v>0</v>
      </c>
      <c r="X30" s="11">
        <f>IF(A30&gt;0,IF(V30&lt;&gt;0,IF(OR(codex558[[#This Row],[1]]&gt;Y29,Y29="1"),(X29+1+codex558[[#This Row],[T]]),X29+codex558[[#This Row],[T]]),X29+codex558[[#This Row],[T]]),0)</f>
        <v>13</v>
      </c>
      <c r="Y30" s="3">
        <f t="shared" si="0"/>
        <v>29</v>
      </c>
    </row>
    <row r="31" spans="1:25" x14ac:dyDescent="0.25">
      <c r="A31">
        <v>30</v>
      </c>
      <c r="B31">
        <v>9</v>
      </c>
      <c r="C31">
        <v>104535</v>
      </c>
      <c r="D31" t="s">
        <v>266</v>
      </c>
      <c r="E31">
        <v>1997</v>
      </c>
      <c r="F31" t="s">
        <v>15</v>
      </c>
      <c r="G31" t="s">
        <v>1333</v>
      </c>
      <c r="H31" t="s">
        <v>1374</v>
      </c>
      <c r="I31" t="s">
        <v>1375</v>
      </c>
      <c r="J31">
        <v>6.43</v>
      </c>
      <c r="K31" s="3">
        <v>80.64</v>
      </c>
      <c r="U31" s="3">
        <f t="shared" si="1"/>
        <v>104535</v>
      </c>
      <c r="V31" s="3">
        <f>IF(A31&gt;0,IFERROR(VLOOKUP(C31,AthleteTable[],1,FALSE),0),0)</f>
        <v>0</v>
      </c>
      <c r="W31" s="3">
        <f t="shared" si="3"/>
        <v>0</v>
      </c>
      <c r="X31" s="11">
        <f>IF(A31&gt;0,IF(V31&lt;&gt;0,IF(OR(codex558[[#This Row],[1]]&gt;Y30,Y30="1"),(X30+1+codex558[[#This Row],[T]]),X30+codex558[[#This Row],[T]]),X30+codex558[[#This Row],[T]]),0)</f>
        <v>13</v>
      </c>
      <c r="Y31" s="3">
        <f t="shared" si="0"/>
        <v>30</v>
      </c>
    </row>
    <row r="32" spans="1:25" x14ac:dyDescent="0.25">
      <c r="A32">
        <v>31</v>
      </c>
      <c r="B32">
        <v>68</v>
      </c>
      <c r="C32">
        <v>104614</v>
      </c>
      <c r="D32" t="s">
        <v>259</v>
      </c>
      <c r="E32">
        <v>1998</v>
      </c>
      <c r="F32" t="s">
        <v>15</v>
      </c>
      <c r="G32" t="s">
        <v>1376</v>
      </c>
      <c r="H32" t="s">
        <v>1377</v>
      </c>
      <c r="I32" t="s">
        <v>1378</v>
      </c>
      <c r="J32">
        <v>6.89</v>
      </c>
      <c r="K32" s="3">
        <v>84.35</v>
      </c>
      <c r="U32" s="3">
        <f t="shared" si="1"/>
        <v>104614</v>
      </c>
      <c r="V32" s="3">
        <f>IF(A32&gt;0,IFERROR(VLOOKUP(C32,AthleteTable[],1,FALSE),0),0)</f>
        <v>0</v>
      </c>
      <c r="W32" s="3">
        <f t="shared" si="3"/>
        <v>0</v>
      </c>
      <c r="X32" s="11">
        <f>IF(A32&gt;0,IF(V32&lt;&gt;0,IF(OR(codex558[[#This Row],[1]]&gt;Y31,Y31="1"),(X31+1+codex558[[#This Row],[T]]),X31+codex558[[#This Row],[T]]),X31+codex558[[#This Row],[T]]),0)</f>
        <v>13</v>
      </c>
      <c r="Y32" s="3">
        <f t="shared" si="0"/>
        <v>31</v>
      </c>
    </row>
    <row r="33" spans="1:25" x14ac:dyDescent="0.25">
      <c r="A33">
        <v>32</v>
      </c>
      <c r="B33">
        <v>59</v>
      </c>
      <c r="C33">
        <v>6532083</v>
      </c>
      <c r="D33" t="s">
        <v>257</v>
      </c>
      <c r="E33">
        <v>1998</v>
      </c>
      <c r="F33" t="s">
        <v>113</v>
      </c>
      <c r="G33" t="s">
        <v>1379</v>
      </c>
      <c r="H33" t="s">
        <v>1380</v>
      </c>
      <c r="I33" t="s">
        <v>1381</v>
      </c>
      <c r="J33">
        <v>7.19</v>
      </c>
      <c r="K33" s="3">
        <v>86.78</v>
      </c>
      <c r="U33" s="3">
        <f t="shared" si="1"/>
        <v>6532083</v>
      </c>
      <c r="V33" s="3">
        <f>IF(A33&gt;0,IFERROR(VLOOKUP(C33,AthleteTable[],1,FALSE),0),0)</f>
        <v>0</v>
      </c>
      <c r="W33" s="3">
        <f t="shared" si="3"/>
        <v>0</v>
      </c>
      <c r="X33" s="11">
        <f>IF(A33&gt;0,IF(V33&lt;&gt;0,IF(OR(codex558[[#This Row],[1]]&gt;Y32,Y32="1"),(X32+1+codex558[[#This Row],[T]]),X32+codex558[[#This Row],[T]]),X32+codex558[[#This Row],[T]]),0)</f>
        <v>13</v>
      </c>
      <c r="Y33" s="3">
        <f t="shared" si="0"/>
        <v>32</v>
      </c>
    </row>
    <row r="34" spans="1:25" x14ac:dyDescent="0.25">
      <c r="A34">
        <v>33</v>
      </c>
      <c r="B34">
        <v>28</v>
      </c>
      <c r="C34">
        <v>6531640</v>
      </c>
      <c r="D34" t="s">
        <v>1187</v>
      </c>
      <c r="E34">
        <v>1996</v>
      </c>
      <c r="F34" t="s">
        <v>113</v>
      </c>
      <c r="G34" t="s">
        <v>420</v>
      </c>
      <c r="H34" t="s">
        <v>1382</v>
      </c>
      <c r="I34" t="s">
        <v>1383</v>
      </c>
      <c r="J34">
        <v>7.45</v>
      </c>
      <c r="K34" s="3">
        <v>88.88</v>
      </c>
      <c r="U34" s="3">
        <f t="shared" si="1"/>
        <v>6531640</v>
      </c>
      <c r="V34" s="3">
        <f>IF(A34&gt;0,IFERROR(VLOOKUP(C34,AthleteTable[],1,FALSE),0),0)</f>
        <v>0</v>
      </c>
      <c r="W34" s="3">
        <f t="shared" si="3"/>
        <v>0</v>
      </c>
      <c r="X34" s="11">
        <f>IF(A34&gt;0,IF(V34&lt;&gt;0,IF(OR(codex558[[#This Row],[1]]&gt;Y33,Y33="1"),(X33+1+codex558[[#This Row],[T]]),X33+codex558[[#This Row],[T]]),X33+codex558[[#This Row],[T]]),0)</f>
        <v>13</v>
      </c>
      <c r="Y34" s="3">
        <f t="shared" si="0"/>
        <v>33</v>
      </c>
    </row>
    <row r="35" spans="1:25" x14ac:dyDescent="0.25">
      <c r="A35">
        <v>34</v>
      </c>
      <c r="B35">
        <v>50</v>
      </c>
      <c r="C35">
        <v>104459</v>
      </c>
      <c r="D35" t="s">
        <v>68</v>
      </c>
      <c r="E35">
        <v>1997</v>
      </c>
      <c r="F35" t="s">
        <v>15</v>
      </c>
      <c r="G35" t="s">
        <v>1384</v>
      </c>
      <c r="H35" t="s">
        <v>1114</v>
      </c>
      <c r="I35" t="s">
        <v>1385</v>
      </c>
      <c r="J35">
        <v>8.19</v>
      </c>
      <c r="K35" s="3">
        <v>94.86</v>
      </c>
      <c r="U35" s="3">
        <f t="shared" si="1"/>
        <v>104459</v>
      </c>
      <c r="V35" s="3">
        <f>IF(A35&gt;0,IFERROR(VLOOKUP(C35,AthleteTable[],1,FALSE),0),0)</f>
        <v>104459</v>
      </c>
      <c r="W35" s="3">
        <f t="shared" si="3"/>
        <v>0</v>
      </c>
      <c r="X35" s="11">
        <f>IF(A35&gt;0,IF(V35&lt;&gt;0,IF(OR(codex558[[#This Row],[1]]&gt;Y34,Y34="1"),(X34+1+codex558[[#This Row],[T]]),X34+codex558[[#This Row],[T]]),X34+codex558[[#This Row],[T]]),0)</f>
        <v>14</v>
      </c>
      <c r="Y35" s="3">
        <f t="shared" si="0"/>
        <v>34</v>
      </c>
    </row>
    <row r="36" spans="1:25" x14ac:dyDescent="0.25">
      <c r="A36">
        <v>35</v>
      </c>
      <c r="B36">
        <v>45</v>
      </c>
      <c r="C36">
        <v>104591</v>
      </c>
      <c r="D36" t="s">
        <v>110</v>
      </c>
      <c r="E36">
        <v>1998</v>
      </c>
      <c r="F36" t="s">
        <v>15</v>
      </c>
      <c r="G36" t="s">
        <v>1386</v>
      </c>
      <c r="H36" t="s">
        <v>1387</v>
      </c>
      <c r="I36" t="s">
        <v>1388</v>
      </c>
      <c r="J36">
        <v>8.7799999999999994</v>
      </c>
      <c r="K36" s="3">
        <v>99.63</v>
      </c>
      <c r="U36" s="3">
        <f t="shared" si="1"/>
        <v>104591</v>
      </c>
      <c r="V36" s="3">
        <f>IF(A36&gt;0,IFERROR(VLOOKUP(C36,AthleteTable[],1,FALSE),0),0)</f>
        <v>104591</v>
      </c>
      <c r="W36" s="3">
        <f t="shared" si="3"/>
        <v>0</v>
      </c>
      <c r="X36" s="11">
        <f>IF(A36&gt;0,IF(V36&lt;&gt;0,IF(OR(codex558[[#This Row],[1]]&gt;Y35,Y35="1"),(X35+1+codex558[[#This Row],[T]]),X35+codex558[[#This Row],[T]]),X35+codex558[[#This Row],[T]]),0)</f>
        <v>15</v>
      </c>
      <c r="Y36" s="3">
        <f t="shared" si="0"/>
        <v>35</v>
      </c>
    </row>
    <row r="37" spans="1:25" x14ac:dyDescent="0.25">
      <c r="A37">
        <v>35</v>
      </c>
      <c r="B37">
        <v>22</v>
      </c>
      <c r="C37">
        <v>959600</v>
      </c>
      <c r="D37" t="s">
        <v>65</v>
      </c>
      <c r="E37">
        <v>1996</v>
      </c>
      <c r="F37" t="s">
        <v>66</v>
      </c>
      <c r="G37" t="s">
        <v>1389</v>
      </c>
      <c r="H37" t="s">
        <v>1316</v>
      </c>
      <c r="I37" t="s">
        <v>1388</v>
      </c>
      <c r="J37">
        <v>8.7799999999999994</v>
      </c>
      <c r="K37" s="3">
        <v>99.63</v>
      </c>
      <c r="U37" s="3">
        <f t="shared" si="1"/>
        <v>959600</v>
      </c>
      <c r="V37" s="3">
        <f>IF(A37&gt;0,IFERROR(VLOOKUP(C37,AthleteTable[],1,FALSE),0),0)</f>
        <v>959600</v>
      </c>
      <c r="W37" s="3">
        <f t="shared" si="3"/>
        <v>0</v>
      </c>
      <c r="X37" s="11">
        <f>IF(A37&gt;0,IF(V37&lt;&gt;0,IF(OR(codex558[[#This Row],[1]]&gt;Y36,Y36="1"),(X36+1+codex558[[#This Row],[T]]),X36+codex558[[#This Row],[T]]),X36+codex558[[#This Row],[T]]),0)</f>
        <v>15</v>
      </c>
      <c r="Y37" s="3">
        <f t="shared" si="0"/>
        <v>35</v>
      </c>
    </row>
    <row r="38" spans="1:25" x14ac:dyDescent="0.25">
      <c r="A38">
        <v>37</v>
      </c>
      <c r="B38">
        <v>72</v>
      </c>
      <c r="C38">
        <v>104621</v>
      </c>
      <c r="D38" t="s">
        <v>280</v>
      </c>
      <c r="E38">
        <v>1998</v>
      </c>
      <c r="F38" t="s">
        <v>15</v>
      </c>
      <c r="G38" t="s">
        <v>1390</v>
      </c>
      <c r="H38" t="s">
        <v>1391</v>
      </c>
      <c r="I38" t="s">
        <v>1392</v>
      </c>
      <c r="J38">
        <v>9.48</v>
      </c>
      <c r="K38" s="3">
        <v>105.29</v>
      </c>
      <c r="U38" s="3">
        <f t="shared" si="1"/>
        <v>104621</v>
      </c>
      <c r="V38" s="3">
        <f>IF(A38&gt;0,IFERROR(VLOOKUP(C38,AthleteTable[],1,FALSE),0),0)</f>
        <v>0</v>
      </c>
      <c r="W38" s="3">
        <f t="shared" si="3"/>
        <v>1</v>
      </c>
      <c r="X38" s="11">
        <f>IF(A38&gt;0,IF(V38&lt;&gt;0,IF(OR(codex558[[#This Row],[1]]&gt;Y37,Y37="1"),(X37+1+codex558[[#This Row],[T]]),X37+codex558[[#This Row],[T]]),X37+codex558[[#This Row],[T]]),0)</f>
        <v>16</v>
      </c>
      <c r="Y38" s="3">
        <f t="shared" si="0"/>
        <v>37</v>
      </c>
    </row>
    <row r="39" spans="1:25" x14ac:dyDescent="0.25">
      <c r="A39">
        <v>38</v>
      </c>
      <c r="B39">
        <v>75</v>
      </c>
      <c r="C39">
        <v>104587</v>
      </c>
      <c r="D39" t="s">
        <v>79</v>
      </c>
      <c r="E39">
        <v>1998</v>
      </c>
      <c r="F39" t="s">
        <v>15</v>
      </c>
      <c r="G39" t="s">
        <v>1155</v>
      </c>
      <c r="H39" t="s">
        <v>1393</v>
      </c>
      <c r="I39" t="s">
        <v>1394</v>
      </c>
      <c r="J39">
        <v>9.89</v>
      </c>
      <c r="K39" s="3">
        <v>108.6</v>
      </c>
      <c r="U39" s="3">
        <f t="shared" si="1"/>
        <v>104587</v>
      </c>
      <c r="V39" s="3">
        <f>IF(A39&gt;0,IFERROR(VLOOKUP(C39,AthleteTable[],1,FALSE),0),0)</f>
        <v>104587</v>
      </c>
      <c r="W39" s="3">
        <f t="shared" si="3"/>
        <v>0</v>
      </c>
      <c r="X39" s="11">
        <f>IF(A39&gt;0,IF(V39&lt;&gt;0,IF(OR(codex558[[#This Row],[1]]&gt;Y38,Y38="1"),(X38+1+codex558[[#This Row],[T]]),X38+codex558[[#This Row],[T]]),X38+codex558[[#This Row],[T]]),0)</f>
        <v>17</v>
      </c>
      <c r="Y39" s="3">
        <f t="shared" si="0"/>
        <v>38</v>
      </c>
    </row>
    <row r="40" spans="1:25" x14ac:dyDescent="0.25">
      <c r="A40">
        <v>39</v>
      </c>
      <c r="B40">
        <v>42</v>
      </c>
      <c r="C40">
        <v>104421</v>
      </c>
      <c r="D40" t="s">
        <v>121</v>
      </c>
      <c r="E40">
        <v>1996</v>
      </c>
      <c r="F40" t="s">
        <v>15</v>
      </c>
      <c r="G40" t="s">
        <v>443</v>
      </c>
      <c r="H40" t="s">
        <v>1395</v>
      </c>
      <c r="I40" t="s">
        <v>1396</v>
      </c>
      <c r="J40">
        <v>9.99</v>
      </c>
      <c r="K40" s="3">
        <v>109.41</v>
      </c>
      <c r="U40" s="3">
        <f t="shared" si="1"/>
        <v>104421</v>
      </c>
      <c r="V40" s="3">
        <f>IF(A40&gt;0,IFERROR(VLOOKUP(C40,AthleteTable[],1,FALSE),0),0)</f>
        <v>104421</v>
      </c>
      <c r="W40" s="3">
        <f t="shared" si="3"/>
        <v>0</v>
      </c>
      <c r="X40" s="11">
        <f>IF(A40&gt;0,IF(V40&lt;&gt;0,IF(OR(codex558[[#This Row],[1]]&gt;Y39,Y39="1"),(X39+1+codex558[[#This Row],[T]]),X39+codex558[[#This Row],[T]]),X39+codex558[[#This Row],[T]]),0)</f>
        <v>18</v>
      </c>
      <c r="Y40" s="3">
        <f t="shared" si="0"/>
        <v>39</v>
      </c>
    </row>
    <row r="41" spans="1:25" x14ac:dyDescent="0.25">
      <c r="A41">
        <v>40</v>
      </c>
      <c r="B41">
        <v>43</v>
      </c>
      <c r="C41">
        <v>6292435</v>
      </c>
      <c r="D41" t="s">
        <v>1215</v>
      </c>
      <c r="E41">
        <v>1997</v>
      </c>
      <c r="F41" t="s">
        <v>1216</v>
      </c>
      <c r="G41" t="s">
        <v>1397</v>
      </c>
      <c r="H41" t="s">
        <v>1398</v>
      </c>
      <c r="I41" t="s">
        <v>1399</v>
      </c>
      <c r="J41">
        <v>10.16</v>
      </c>
      <c r="K41" s="3">
        <v>110.78</v>
      </c>
      <c r="U41" s="3">
        <f t="shared" si="1"/>
        <v>6292435</v>
      </c>
      <c r="V41" s="3">
        <f>IF(A41&gt;0,IFERROR(VLOOKUP(C41,AthleteTable[],1,FALSE),0),0)</f>
        <v>0</v>
      </c>
      <c r="W41" s="3">
        <f t="shared" si="3"/>
        <v>0</v>
      </c>
      <c r="X41" s="11">
        <f>IF(A41&gt;0,IF(V41&lt;&gt;0,IF(OR(codex558[[#This Row],[1]]&gt;Y40,Y40="1"),(X40+1+codex558[[#This Row],[T]]),X40+codex558[[#This Row],[T]]),X40+codex558[[#This Row],[T]]),0)</f>
        <v>18</v>
      </c>
      <c r="Y41" s="3">
        <f t="shared" si="0"/>
        <v>40</v>
      </c>
    </row>
    <row r="42" spans="1:25" x14ac:dyDescent="0.25">
      <c r="A42">
        <v>41</v>
      </c>
      <c r="B42">
        <v>26</v>
      </c>
      <c r="C42">
        <v>6532131</v>
      </c>
      <c r="D42" t="s">
        <v>1212</v>
      </c>
      <c r="E42">
        <v>1998</v>
      </c>
      <c r="F42" t="s">
        <v>113</v>
      </c>
      <c r="G42" t="s">
        <v>1400</v>
      </c>
      <c r="H42" t="s">
        <v>1401</v>
      </c>
      <c r="I42" t="s">
        <v>1402</v>
      </c>
      <c r="J42">
        <v>10.24</v>
      </c>
      <c r="K42" s="3">
        <v>111.43</v>
      </c>
      <c r="U42" s="3">
        <f t="shared" si="1"/>
        <v>6532131</v>
      </c>
      <c r="V42" s="3">
        <f>IF(A42&gt;0,IFERROR(VLOOKUP(C42,AthleteTable[],1,FALSE),0),0)</f>
        <v>0</v>
      </c>
      <c r="W42" s="3">
        <f t="shared" si="3"/>
        <v>0</v>
      </c>
      <c r="X42" s="11">
        <f>IF(A42&gt;0,IF(V42&lt;&gt;0,IF(OR(codex558[[#This Row],[1]]&gt;Y41,Y41="1"),(X41+1+codex558[[#This Row],[T]]),X41+codex558[[#This Row],[T]]),X41+codex558[[#This Row],[T]]),0)</f>
        <v>18</v>
      </c>
      <c r="Y42" s="3">
        <f t="shared" si="0"/>
        <v>41</v>
      </c>
    </row>
    <row r="43" spans="1:25" x14ac:dyDescent="0.25">
      <c r="A43">
        <v>42</v>
      </c>
      <c r="B43">
        <v>47</v>
      </c>
      <c r="C43">
        <v>104470</v>
      </c>
      <c r="D43" t="s">
        <v>72</v>
      </c>
      <c r="E43">
        <v>1997</v>
      </c>
      <c r="F43" t="s">
        <v>15</v>
      </c>
      <c r="G43" t="s">
        <v>1403</v>
      </c>
      <c r="H43" t="s">
        <v>1404</v>
      </c>
      <c r="I43" t="s">
        <v>1405</v>
      </c>
      <c r="J43">
        <v>10.5</v>
      </c>
      <c r="K43" s="3">
        <v>113.53</v>
      </c>
      <c r="U43" s="3">
        <f t="shared" si="1"/>
        <v>104470</v>
      </c>
      <c r="V43" s="3">
        <f>IF(A43&gt;0,IFERROR(VLOOKUP(C43,AthleteTable[],1,FALSE),0),0)</f>
        <v>104470</v>
      </c>
      <c r="W43" s="3">
        <f t="shared" si="3"/>
        <v>0</v>
      </c>
      <c r="X43" s="11">
        <f>IF(A43&gt;0,IF(V43&lt;&gt;0,IF(OR(codex558[[#This Row],[1]]&gt;Y42,Y42="1"),(X42+1+codex558[[#This Row],[T]]),X42+codex558[[#This Row],[T]]),X42+codex558[[#This Row],[T]]),0)</f>
        <v>19</v>
      </c>
      <c r="Y43" s="3">
        <f t="shared" si="0"/>
        <v>42</v>
      </c>
    </row>
    <row r="44" spans="1:25" x14ac:dyDescent="0.25">
      <c r="A44">
        <v>43</v>
      </c>
      <c r="B44">
        <v>55</v>
      </c>
      <c r="C44">
        <v>6531946</v>
      </c>
      <c r="D44" t="s">
        <v>1252</v>
      </c>
      <c r="E44">
        <v>1997</v>
      </c>
      <c r="F44" t="s">
        <v>113</v>
      </c>
      <c r="G44" t="s">
        <v>1406</v>
      </c>
      <c r="H44" t="s">
        <v>1407</v>
      </c>
      <c r="I44" t="s">
        <v>1408</v>
      </c>
      <c r="J44">
        <v>10.96</v>
      </c>
      <c r="K44" s="3">
        <v>117.25</v>
      </c>
      <c r="U44" s="3">
        <f t="shared" si="1"/>
        <v>6531946</v>
      </c>
      <c r="V44" s="3">
        <f>IF(A44&gt;0,IFERROR(VLOOKUP(C44,AthleteTable[],1,FALSE),0),0)</f>
        <v>0</v>
      </c>
      <c r="W44" s="3">
        <f t="shared" si="3"/>
        <v>0</v>
      </c>
      <c r="X44" s="11">
        <f>IF(A44&gt;0,IF(V44&lt;&gt;0,IF(OR(codex558[[#This Row],[1]]&gt;Y43,Y43="1"),(X43+1+codex558[[#This Row],[T]]),X43+codex558[[#This Row],[T]]),X43+codex558[[#This Row],[T]]),0)</f>
        <v>19</v>
      </c>
      <c r="Y44" s="3">
        <f t="shared" si="0"/>
        <v>43</v>
      </c>
    </row>
    <row r="45" spans="1:25" x14ac:dyDescent="0.25">
      <c r="A45">
        <v>44</v>
      </c>
      <c r="B45">
        <v>49</v>
      </c>
      <c r="C45">
        <v>6531951</v>
      </c>
      <c r="D45" t="s">
        <v>1228</v>
      </c>
      <c r="E45">
        <v>1997</v>
      </c>
      <c r="F45" t="s">
        <v>113</v>
      </c>
      <c r="G45" t="s">
        <v>1409</v>
      </c>
      <c r="H45" t="s">
        <v>1374</v>
      </c>
      <c r="I45" t="s">
        <v>1410</v>
      </c>
      <c r="J45">
        <v>11.34</v>
      </c>
      <c r="K45" s="3">
        <v>120.32</v>
      </c>
      <c r="U45" s="3">
        <f t="shared" si="1"/>
        <v>6531951</v>
      </c>
      <c r="V45" s="3">
        <f>IF(A45&gt;0,IFERROR(VLOOKUP(C45,AthleteTable[],1,FALSE),0),0)</f>
        <v>0</v>
      </c>
      <c r="W45" s="3">
        <f t="shared" si="3"/>
        <v>0</v>
      </c>
      <c r="X45" s="11">
        <f>IF(A45&gt;0,IF(V45&lt;&gt;0,IF(OR(codex558[[#This Row],[1]]&gt;Y44,Y44="1"),(X44+1+codex558[[#This Row],[T]]),X44+codex558[[#This Row],[T]]),X44+codex558[[#This Row],[T]]),0)</f>
        <v>19</v>
      </c>
      <c r="Y45" s="3">
        <f t="shared" si="0"/>
        <v>44</v>
      </c>
    </row>
    <row r="46" spans="1:25" x14ac:dyDescent="0.25">
      <c r="A46">
        <v>45</v>
      </c>
      <c r="B46">
        <v>76</v>
      </c>
      <c r="C46">
        <v>104466</v>
      </c>
      <c r="D46" t="s">
        <v>120</v>
      </c>
      <c r="E46">
        <v>1997</v>
      </c>
      <c r="F46" t="s">
        <v>15</v>
      </c>
      <c r="G46" t="s">
        <v>1411</v>
      </c>
      <c r="H46" t="s">
        <v>1412</v>
      </c>
      <c r="I46" t="s">
        <v>1413</v>
      </c>
      <c r="J46">
        <v>12.11</v>
      </c>
      <c r="K46" s="3">
        <v>126.54</v>
      </c>
      <c r="U46" s="3">
        <f t="shared" si="1"/>
        <v>104466</v>
      </c>
      <c r="V46" s="3">
        <f>IF(A46&gt;0,IFERROR(VLOOKUP(C46,AthleteTable[],1,FALSE),0),0)</f>
        <v>104466</v>
      </c>
      <c r="W46" s="3">
        <f t="shared" si="3"/>
        <v>0</v>
      </c>
      <c r="X46" s="11">
        <f>IF(A46&gt;0,IF(V46&lt;&gt;0,IF(OR(codex558[[#This Row],[1]]&gt;Y45,Y45="1"),(X45+1+codex558[[#This Row],[T]]),X45+codex558[[#This Row],[T]]),X45+codex558[[#This Row],[T]]),0)</f>
        <v>20</v>
      </c>
      <c r="Y46" s="3">
        <f t="shared" si="0"/>
        <v>45</v>
      </c>
    </row>
    <row r="47" spans="1:25" x14ac:dyDescent="0.25">
      <c r="A47">
        <v>46</v>
      </c>
      <c r="B47">
        <v>48</v>
      </c>
      <c r="C47">
        <v>104546</v>
      </c>
      <c r="D47" t="s">
        <v>286</v>
      </c>
      <c r="E47">
        <v>1997</v>
      </c>
      <c r="F47" t="s">
        <v>15</v>
      </c>
      <c r="G47" t="s">
        <v>1414</v>
      </c>
      <c r="H47" t="s">
        <v>1415</v>
      </c>
      <c r="I47" t="s">
        <v>1416</v>
      </c>
      <c r="J47">
        <v>12.26</v>
      </c>
      <c r="K47" s="3">
        <v>127.75</v>
      </c>
      <c r="U47" s="3">
        <f t="shared" si="1"/>
        <v>104546</v>
      </c>
      <c r="V47" s="3">
        <f>IF(A47&gt;0,IFERROR(VLOOKUP(C47,AthleteTable[],1,FALSE),0),0)</f>
        <v>0</v>
      </c>
      <c r="W47" s="3">
        <f t="shared" si="3"/>
        <v>0</v>
      </c>
      <c r="X47" s="11">
        <f>IF(A47&gt;0,IF(V47&lt;&gt;0,IF(OR(codex558[[#This Row],[1]]&gt;Y46,Y46="1"),(X46+1+codex558[[#This Row],[T]]),X46+codex558[[#This Row],[T]]),X46+codex558[[#This Row],[T]]),0)</f>
        <v>20</v>
      </c>
      <c r="Y47" s="3">
        <f t="shared" si="0"/>
        <v>46</v>
      </c>
    </row>
    <row r="48" spans="1:25" x14ac:dyDescent="0.25">
      <c r="A48">
        <v>47</v>
      </c>
      <c r="B48">
        <v>56</v>
      </c>
      <c r="C48">
        <v>6532158</v>
      </c>
      <c r="D48" t="s">
        <v>1217</v>
      </c>
      <c r="E48">
        <v>1998</v>
      </c>
      <c r="F48" t="s">
        <v>113</v>
      </c>
      <c r="G48" t="s">
        <v>1417</v>
      </c>
      <c r="H48" t="s">
        <v>1418</v>
      </c>
      <c r="I48" t="s">
        <v>1419</v>
      </c>
      <c r="J48">
        <v>12.49</v>
      </c>
      <c r="K48" s="3">
        <v>129.61000000000001</v>
      </c>
      <c r="U48" s="3">
        <f t="shared" si="1"/>
        <v>6532158</v>
      </c>
      <c r="V48" s="3">
        <f>IF(A48&gt;0,IFERROR(VLOOKUP(C48,AthleteTable[],1,FALSE),0),0)</f>
        <v>0</v>
      </c>
      <c r="W48" s="3">
        <f t="shared" si="3"/>
        <v>0</v>
      </c>
      <c r="X48" s="11">
        <f>IF(A48&gt;0,IF(V48&lt;&gt;0,IF(OR(codex558[[#This Row],[1]]&gt;Y47,Y47="1"),(X47+1+codex558[[#This Row],[T]]),X47+codex558[[#This Row],[T]]),X47+codex558[[#This Row],[T]]),0)</f>
        <v>20</v>
      </c>
      <c r="Y48" s="3">
        <f t="shared" si="0"/>
        <v>47</v>
      </c>
    </row>
    <row r="49" spans="1:25" x14ac:dyDescent="0.25">
      <c r="A49">
        <v>48</v>
      </c>
      <c r="B49">
        <v>70</v>
      </c>
      <c r="C49">
        <v>104465</v>
      </c>
      <c r="D49" t="s">
        <v>87</v>
      </c>
      <c r="E49">
        <v>1997</v>
      </c>
      <c r="F49" t="s">
        <v>15</v>
      </c>
      <c r="G49" t="s">
        <v>1420</v>
      </c>
      <c r="H49" t="s">
        <v>1324</v>
      </c>
      <c r="I49" t="s">
        <v>1421</v>
      </c>
      <c r="J49">
        <v>13.25</v>
      </c>
      <c r="K49" s="3">
        <v>135.75</v>
      </c>
      <c r="U49" s="3">
        <f t="shared" si="1"/>
        <v>104465</v>
      </c>
      <c r="V49" s="3">
        <f>IF(A49&gt;0,IFERROR(VLOOKUP(C49,AthleteTable[],1,FALSE),0),0)</f>
        <v>104465</v>
      </c>
      <c r="W49" s="3">
        <f t="shared" si="3"/>
        <v>0</v>
      </c>
      <c r="X49" s="11">
        <f>IF(A49&gt;0,IF(V49&lt;&gt;0,IF(OR(codex558[[#This Row],[1]]&gt;Y48,Y48="1"),(X48+1+codex558[[#This Row],[T]]),X48+codex558[[#This Row],[T]]),X48+codex558[[#This Row],[T]]),0)</f>
        <v>21</v>
      </c>
      <c r="Y49" s="3">
        <f t="shared" si="0"/>
        <v>48</v>
      </c>
    </row>
    <row r="50" spans="1:25" x14ac:dyDescent="0.25">
      <c r="A50">
        <v>49</v>
      </c>
      <c r="B50">
        <v>69</v>
      </c>
      <c r="C50">
        <v>104589</v>
      </c>
      <c r="D50" t="s">
        <v>91</v>
      </c>
      <c r="E50">
        <v>1998</v>
      </c>
      <c r="F50" t="s">
        <v>15</v>
      </c>
      <c r="G50" t="s">
        <v>1422</v>
      </c>
      <c r="H50" t="s">
        <v>1423</v>
      </c>
      <c r="I50" t="s">
        <v>1424</v>
      </c>
      <c r="J50">
        <v>13.68</v>
      </c>
      <c r="K50" s="3">
        <v>139.22999999999999</v>
      </c>
      <c r="U50" s="3">
        <f t="shared" si="1"/>
        <v>104589</v>
      </c>
      <c r="V50" s="3">
        <f>IF(A50&gt;0,IFERROR(VLOOKUP(C50,AthleteTable[],1,FALSE),0),0)</f>
        <v>104589</v>
      </c>
      <c r="W50" s="3">
        <f t="shared" si="3"/>
        <v>0</v>
      </c>
      <c r="X50" s="11">
        <f>IF(A50&gt;0,IF(V50&lt;&gt;0,IF(OR(codex558[[#This Row],[1]]&gt;Y49,Y49="1"),(X49+1+codex558[[#This Row],[T]]),X49+codex558[[#This Row],[T]]),X49+codex558[[#This Row],[T]]),0)</f>
        <v>22</v>
      </c>
      <c r="Y50" s="3">
        <f t="shared" si="0"/>
        <v>49</v>
      </c>
    </row>
    <row r="51" spans="1:25" x14ac:dyDescent="0.25">
      <c r="A51">
        <v>50</v>
      </c>
      <c r="B51">
        <v>77</v>
      </c>
      <c r="C51">
        <v>6300593</v>
      </c>
      <c r="D51" t="s">
        <v>239</v>
      </c>
      <c r="E51">
        <v>1998</v>
      </c>
      <c r="F51" t="s">
        <v>240</v>
      </c>
      <c r="G51" t="s">
        <v>1425</v>
      </c>
      <c r="H51" t="s">
        <v>1426</v>
      </c>
      <c r="I51" t="s">
        <v>1427</v>
      </c>
      <c r="J51">
        <v>13.72</v>
      </c>
      <c r="K51" s="3">
        <v>139.55000000000001</v>
      </c>
      <c r="U51" s="3">
        <f t="shared" si="1"/>
        <v>6300593</v>
      </c>
      <c r="V51" s="3">
        <f>IF(A51&gt;0,IFERROR(VLOOKUP(C51,AthleteTable[],1,FALSE),0),0)</f>
        <v>0</v>
      </c>
      <c r="W51" s="3">
        <f t="shared" si="3"/>
        <v>0</v>
      </c>
      <c r="X51" s="11">
        <f>IF(A51&gt;0,IF(V51&lt;&gt;0,IF(OR(codex558[[#This Row],[1]]&gt;Y50,Y50="1"),(X50+1+codex558[[#This Row],[T]]),X50+codex558[[#This Row],[T]]),X50+codex558[[#This Row],[T]]),0)</f>
        <v>22</v>
      </c>
      <c r="Y51" s="3">
        <f t="shared" si="0"/>
        <v>50</v>
      </c>
    </row>
    <row r="52" spans="1:25" x14ac:dyDescent="0.25">
      <c r="A52">
        <v>51</v>
      </c>
      <c r="B52">
        <v>60</v>
      </c>
      <c r="C52">
        <v>6531558</v>
      </c>
      <c r="D52" t="s">
        <v>1084</v>
      </c>
      <c r="E52">
        <v>1996</v>
      </c>
      <c r="F52" t="s">
        <v>113</v>
      </c>
      <c r="G52" t="s">
        <v>1428</v>
      </c>
      <c r="H52" t="s">
        <v>1429</v>
      </c>
      <c r="I52" t="s">
        <v>1430</v>
      </c>
      <c r="J52">
        <v>14.12</v>
      </c>
      <c r="K52" s="3">
        <v>142.79</v>
      </c>
      <c r="U52" s="3">
        <f t="shared" si="1"/>
        <v>6531558</v>
      </c>
      <c r="V52" s="3">
        <f>IF(A52&gt;0,IFERROR(VLOOKUP(C52,AthleteTable[],1,FALSE),0),0)</f>
        <v>0</v>
      </c>
      <c r="W52" s="3">
        <f t="shared" si="3"/>
        <v>0</v>
      </c>
      <c r="X52" s="11">
        <f>IF(A52&gt;0,IF(V52&lt;&gt;0,IF(OR(codex558[[#This Row],[1]]&gt;Y51,Y51="1"),(X51+1+codex558[[#This Row],[T]]),X51+codex558[[#This Row],[T]]),X51+codex558[[#This Row],[T]]),0)</f>
        <v>22</v>
      </c>
      <c r="Y52" s="3">
        <f t="shared" si="0"/>
        <v>51</v>
      </c>
    </row>
    <row r="53" spans="1:25" x14ac:dyDescent="0.25">
      <c r="A53">
        <v>52</v>
      </c>
      <c r="B53">
        <v>66</v>
      </c>
      <c r="C53">
        <v>6532260</v>
      </c>
      <c r="D53" t="s">
        <v>1227</v>
      </c>
      <c r="E53">
        <v>1998</v>
      </c>
      <c r="F53" t="s">
        <v>113</v>
      </c>
      <c r="G53" t="s">
        <v>1420</v>
      </c>
      <c r="H53" t="s">
        <v>379</v>
      </c>
      <c r="I53" t="s">
        <v>1431</v>
      </c>
      <c r="J53">
        <v>14.25</v>
      </c>
      <c r="K53" s="3">
        <v>143.84</v>
      </c>
      <c r="U53" s="3">
        <f t="shared" si="1"/>
        <v>6532260</v>
      </c>
      <c r="V53" s="3">
        <f>IF(A53&gt;0,IFERROR(VLOOKUP(C53,AthleteTable[],1,FALSE),0),0)</f>
        <v>0</v>
      </c>
      <c r="W53" s="3">
        <f t="shared" si="3"/>
        <v>0</v>
      </c>
      <c r="X53" s="11">
        <f>IF(A53&gt;0,IF(V53&lt;&gt;0,IF(OR(codex558[[#This Row],[1]]&gt;Y52,Y52="1"),(X52+1+codex558[[#This Row],[T]]),X52+codex558[[#This Row],[T]]),X52+codex558[[#This Row],[T]]),0)</f>
        <v>22</v>
      </c>
      <c r="Y53" s="3">
        <f t="shared" si="0"/>
        <v>52</v>
      </c>
    </row>
    <row r="54" spans="1:25" x14ac:dyDescent="0.25">
      <c r="A54">
        <v>53</v>
      </c>
      <c r="B54">
        <v>74</v>
      </c>
      <c r="C54">
        <v>104598</v>
      </c>
      <c r="D54" t="s">
        <v>85</v>
      </c>
      <c r="E54">
        <v>1998</v>
      </c>
      <c r="F54" t="s">
        <v>15</v>
      </c>
      <c r="G54" t="s">
        <v>1432</v>
      </c>
      <c r="H54" t="s">
        <v>1433</v>
      </c>
      <c r="I54" t="s">
        <v>1434</v>
      </c>
      <c r="J54">
        <v>14.7</v>
      </c>
      <c r="K54" s="3">
        <v>147.47</v>
      </c>
      <c r="U54" s="3">
        <f t="shared" si="1"/>
        <v>104598</v>
      </c>
      <c r="V54" s="3">
        <f>IF(A54&gt;0,IFERROR(VLOOKUP(C54,AthleteTable[],1,FALSE),0),0)</f>
        <v>104598</v>
      </c>
      <c r="W54" s="3">
        <f t="shared" si="3"/>
        <v>0</v>
      </c>
      <c r="X54" s="11">
        <f>IF(A54&gt;0,IF(V54&lt;&gt;0,IF(OR(codex558[[#This Row],[1]]&gt;Y53,Y53="1"),(X53+1+codex558[[#This Row],[T]]),X53+codex558[[#This Row],[T]]),X53+codex558[[#This Row],[T]]),0)</f>
        <v>23</v>
      </c>
      <c r="Y54" s="3">
        <f t="shared" si="0"/>
        <v>53</v>
      </c>
    </row>
    <row r="55" spans="1:25" x14ac:dyDescent="0.25">
      <c r="A55">
        <v>54</v>
      </c>
      <c r="B55">
        <v>81</v>
      </c>
      <c r="C55">
        <v>104639</v>
      </c>
      <c r="D55" t="s">
        <v>236</v>
      </c>
      <c r="E55">
        <v>1998</v>
      </c>
      <c r="F55" t="s">
        <v>15</v>
      </c>
      <c r="G55" t="s">
        <v>627</v>
      </c>
      <c r="H55" t="s">
        <v>1435</v>
      </c>
      <c r="I55" t="s">
        <v>1436</v>
      </c>
      <c r="J55">
        <v>14.97</v>
      </c>
      <c r="K55" s="3">
        <v>149.65</v>
      </c>
      <c r="U55" s="3">
        <f t="shared" si="1"/>
        <v>104639</v>
      </c>
      <c r="V55" s="3">
        <f>IF(A55&gt;0,IFERROR(VLOOKUP(C55,AthleteTable[],1,FALSE),0),0)</f>
        <v>0</v>
      </c>
      <c r="W55" s="3">
        <f t="shared" si="3"/>
        <v>0</v>
      </c>
      <c r="X55" s="11">
        <f>IF(A55&gt;0,IF(V55&lt;&gt;0,IF(OR(codex558[[#This Row],[1]]&gt;Y54,Y54="1"),(X54+1+codex558[[#This Row],[T]]),X54+codex558[[#This Row],[T]]),X54+codex558[[#This Row],[T]]),0)</f>
        <v>23</v>
      </c>
      <c r="Y55" s="3">
        <f t="shared" si="0"/>
        <v>54</v>
      </c>
    </row>
    <row r="56" spans="1:25" x14ac:dyDescent="0.25">
      <c r="A56">
        <v>55</v>
      </c>
      <c r="B56">
        <v>78</v>
      </c>
      <c r="C56">
        <v>104461</v>
      </c>
      <c r="D56" t="s">
        <v>98</v>
      </c>
      <c r="E56">
        <v>1997</v>
      </c>
      <c r="F56" t="s">
        <v>15</v>
      </c>
      <c r="G56" t="s">
        <v>1437</v>
      </c>
      <c r="H56" t="s">
        <v>1438</v>
      </c>
      <c r="I56" t="s">
        <v>1439</v>
      </c>
      <c r="J56">
        <v>16.09</v>
      </c>
      <c r="K56" s="3">
        <v>158.71</v>
      </c>
      <c r="U56" s="3">
        <f t="shared" si="1"/>
        <v>104461</v>
      </c>
      <c r="V56" s="3">
        <f>IF(A56&gt;0,IFERROR(VLOOKUP(C56,AthleteTable[],1,FALSE),0),0)</f>
        <v>104461</v>
      </c>
      <c r="W56" s="3">
        <f t="shared" si="3"/>
        <v>0</v>
      </c>
      <c r="X56" s="11">
        <f>IF(A56&gt;0,IF(V56&lt;&gt;0,IF(OR(codex558[[#This Row],[1]]&gt;Y55,Y55="1"),(X55+1+codex558[[#This Row],[T]]),X55+codex558[[#This Row],[T]]),X55+codex558[[#This Row],[T]]),0)</f>
        <v>24</v>
      </c>
      <c r="Y56" s="3">
        <f t="shared" si="0"/>
        <v>55</v>
      </c>
    </row>
    <row r="57" spans="1:25" x14ac:dyDescent="0.25">
      <c r="A57">
        <v>56</v>
      </c>
      <c r="B57">
        <v>73</v>
      </c>
      <c r="C57">
        <v>104596</v>
      </c>
      <c r="D57" t="s">
        <v>81</v>
      </c>
      <c r="E57">
        <v>1998</v>
      </c>
      <c r="F57" t="s">
        <v>15</v>
      </c>
      <c r="G57" t="s">
        <v>191</v>
      </c>
      <c r="H57" t="s">
        <v>1440</v>
      </c>
      <c r="I57" t="s">
        <v>1441</v>
      </c>
      <c r="J57">
        <v>16.68</v>
      </c>
      <c r="K57" s="3">
        <v>163.47</v>
      </c>
      <c r="U57" s="3">
        <f t="shared" si="1"/>
        <v>104596</v>
      </c>
      <c r="V57" s="3">
        <f>IF(A57&gt;0,IFERROR(VLOOKUP(C57,AthleteTable[],1,FALSE),0),0)</f>
        <v>104596</v>
      </c>
      <c r="W57" s="3">
        <f t="shared" si="3"/>
        <v>0</v>
      </c>
      <c r="X57" s="11">
        <f>IF(A57&gt;0,IF(V57&lt;&gt;0,IF(OR(codex558[[#This Row],[1]]&gt;Y56,Y56="1"),(X56+1+codex558[[#This Row],[T]]),X56+codex558[[#This Row],[T]]),X56+codex558[[#This Row],[T]]),0)</f>
        <v>25</v>
      </c>
      <c r="Y57" s="3">
        <f t="shared" si="0"/>
        <v>56</v>
      </c>
    </row>
    <row r="58" spans="1:25" x14ac:dyDescent="0.25">
      <c r="A58">
        <v>57</v>
      </c>
      <c r="B58">
        <v>85</v>
      </c>
      <c r="C58">
        <v>104522</v>
      </c>
      <c r="D58" t="s">
        <v>261</v>
      </c>
      <c r="E58">
        <v>1997</v>
      </c>
      <c r="F58" t="s">
        <v>15</v>
      </c>
      <c r="G58" t="s">
        <v>1442</v>
      </c>
      <c r="H58" t="s">
        <v>1156</v>
      </c>
      <c r="I58" t="s">
        <v>1443</v>
      </c>
      <c r="J58">
        <v>19.7</v>
      </c>
      <c r="K58" s="3">
        <v>187.88</v>
      </c>
      <c r="U58" s="3">
        <f t="shared" si="1"/>
        <v>104522</v>
      </c>
      <c r="V58" s="3">
        <f>IF(A58&gt;0,IFERROR(VLOOKUP(C58,AthleteTable[],1,FALSE),0),0)</f>
        <v>0</v>
      </c>
      <c r="W58" s="3">
        <f t="shared" si="3"/>
        <v>0</v>
      </c>
      <c r="X58" s="11">
        <f>IF(A58&gt;0,IF(V58&lt;&gt;0,IF(OR(codex558[[#This Row],[1]]&gt;Y57,Y57="1"),(X57+1+codex558[[#This Row],[T]]),X57+codex558[[#This Row],[T]]),X57+codex558[[#This Row],[T]]),0)</f>
        <v>25</v>
      </c>
      <c r="Y58" s="3">
        <f t="shared" si="0"/>
        <v>57</v>
      </c>
    </row>
    <row r="59" spans="1:25" x14ac:dyDescent="0.25">
      <c r="A59">
        <v>58</v>
      </c>
      <c r="B59">
        <v>57</v>
      </c>
      <c r="C59">
        <v>304559</v>
      </c>
      <c r="D59" t="s">
        <v>283</v>
      </c>
      <c r="E59">
        <v>1995</v>
      </c>
      <c r="F59" t="s">
        <v>240</v>
      </c>
      <c r="G59" t="s">
        <v>1444</v>
      </c>
      <c r="H59" t="s">
        <v>1445</v>
      </c>
      <c r="I59" t="s">
        <v>1446</v>
      </c>
      <c r="J59">
        <v>21.23</v>
      </c>
      <c r="K59" s="3">
        <v>200.25</v>
      </c>
      <c r="U59" s="3">
        <f t="shared" si="1"/>
        <v>304559</v>
      </c>
      <c r="V59" s="3">
        <f>IF(A59&gt;0,IFERROR(VLOOKUP(C59,AthleteTable[],1,FALSE),0),0)</f>
        <v>0</v>
      </c>
      <c r="W59" s="3">
        <f t="shared" si="3"/>
        <v>0</v>
      </c>
      <c r="X59" s="11">
        <f>IF(A59&gt;0,IF(V59&lt;&gt;0,IF(OR(codex558[[#This Row],[1]]&gt;Y58,Y58="1"),(X58+1+codex558[[#This Row],[T]]),X58+codex558[[#This Row],[T]]),X58+codex558[[#This Row],[T]]),0)</f>
        <v>25</v>
      </c>
      <c r="Y59" s="3">
        <f t="shared" si="0"/>
        <v>58</v>
      </c>
    </row>
    <row r="60" spans="1:25" x14ac:dyDescent="0.25">
      <c r="A60">
        <v>59</v>
      </c>
      <c r="B60">
        <v>63</v>
      </c>
      <c r="C60">
        <v>6531781</v>
      </c>
      <c r="D60" t="s">
        <v>1233</v>
      </c>
      <c r="E60">
        <v>1967</v>
      </c>
      <c r="F60" t="s">
        <v>113</v>
      </c>
      <c r="G60" t="s">
        <v>1447</v>
      </c>
      <c r="H60" t="s">
        <v>1448</v>
      </c>
      <c r="I60" t="s">
        <v>1449</v>
      </c>
      <c r="J60">
        <v>21.86</v>
      </c>
      <c r="K60" s="3">
        <v>205.34</v>
      </c>
      <c r="U60" s="3">
        <f t="shared" si="1"/>
        <v>6531781</v>
      </c>
      <c r="V60" s="3">
        <f>IF(A60&gt;0,IFERROR(VLOOKUP(C60,AthleteTable[],1,FALSE),0),0)</f>
        <v>0</v>
      </c>
      <c r="W60" s="3">
        <f t="shared" si="3"/>
        <v>0</v>
      </c>
      <c r="X60" s="11">
        <f>IF(A60&gt;0,IF(V60&lt;&gt;0,IF(OR(codex558[[#This Row],[1]]&gt;Y59,Y59="1"),(X59+1+codex558[[#This Row],[T]]),X59+codex558[[#This Row],[T]]),X59+codex558[[#This Row],[T]]),0)</f>
        <v>25</v>
      </c>
      <c r="Y60" s="3">
        <f t="shared" si="0"/>
        <v>59</v>
      </c>
    </row>
    <row r="61" spans="1:25" x14ac:dyDescent="0.25">
      <c r="A61">
        <v>60</v>
      </c>
      <c r="B61">
        <v>80</v>
      </c>
      <c r="C61">
        <v>104583</v>
      </c>
      <c r="D61" t="s">
        <v>101</v>
      </c>
      <c r="E61">
        <v>1998</v>
      </c>
      <c r="F61" t="s">
        <v>15</v>
      </c>
      <c r="G61" t="s">
        <v>1450</v>
      </c>
      <c r="H61" t="s">
        <v>1451</v>
      </c>
      <c r="I61" t="s">
        <v>1452</v>
      </c>
      <c r="J61">
        <v>22.27</v>
      </c>
      <c r="K61" s="3">
        <v>208.65</v>
      </c>
      <c r="U61" s="3">
        <f t="shared" si="1"/>
        <v>104583</v>
      </c>
      <c r="V61" s="3">
        <f>IF(A61&gt;0,IFERROR(VLOOKUP(C61,AthleteTable[],1,FALSE),0),0)</f>
        <v>104583</v>
      </c>
      <c r="W61" s="3">
        <f t="shared" si="3"/>
        <v>0</v>
      </c>
      <c r="X61" s="11">
        <f>IF(A61&gt;0,IF(V61&lt;&gt;0,IF(OR(codex558[[#This Row],[1]]&gt;Y60,Y60="1"),(X60+1+codex558[[#This Row],[T]]),X60+codex558[[#This Row],[T]]),X60+codex558[[#This Row],[T]]),0)</f>
        <v>26</v>
      </c>
      <c r="Y61" s="3">
        <f t="shared" si="0"/>
        <v>60</v>
      </c>
    </row>
    <row r="62" spans="1:25" x14ac:dyDescent="0.25">
      <c r="A62">
        <v>61</v>
      </c>
      <c r="B62">
        <v>83</v>
      </c>
      <c r="C62">
        <v>104585</v>
      </c>
      <c r="D62" t="s">
        <v>109</v>
      </c>
      <c r="E62">
        <v>1998</v>
      </c>
      <c r="F62" t="s">
        <v>15</v>
      </c>
      <c r="G62" t="s">
        <v>1453</v>
      </c>
      <c r="H62" t="s">
        <v>645</v>
      </c>
      <c r="I62" t="s">
        <v>1454</v>
      </c>
      <c r="J62">
        <v>26.14</v>
      </c>
      <c r="K62" s="3">
        <v>239.93</v>
      </c>
      <c r="U62" s="3">
        <f t="shared" si="1"/>
        <v>104585</v>
      </c>
      <c r="V62" s="3">
        <f>IF(A62&gt;0,IFERROR(VLOOKUP(C62,AthleteTable[],1,FALSE),0),0)</f>
        <v>104585</v>
      </c>
      <c r="W62" s="3">
        <f t="shared" si="3"/>
        <v>0</v>
      </c>
      <c r="X62" s="11">
        <f>IF(A62&gt;0,IF(V62&lt;&gt;0,IF(OR(codex558[[#This Row],[1]]&gt;Y61,Y61="1"),(X61+1+codex558[[#This Row],[T]]),X61+codex558[[#This Row],[T]]),X61+codex558[[#This Row],[T]]),0)</f>
        <v>27</v>
      </c>
      <c r="Y62" s="3">
        <f t="shared" si="0"/>
        <v>61</v>
      </c>
    </row>
    <row r="63" spans="1:25" x14ac:dyDescent="0.25">
      <c r="A63">
        <v>62</v>
      </c>
      <c r="B63">
        <v>79</v>
      </c>
      <c r="C63">
        <v>6532048</v>
      </c>
      <c r="D63" t="s">
        <v>1239</v>
      </c>
      <c r="E63">
        <v>1997</v>
      </c>
      <c r="F63" t="s">
        <v>113</v>
      </c>
      <c r="G63" t="s">
        <v>756</v>
      </c>
      <c r="H63" t="s">
        <v>1455</v>
      </c>
      <c r="I63" t="s">
        <v>1456</v>
      </c>
      <c r="J63">
        <v>26.69</v>
      </c>
      <c r="K63" s="3">
        <v>244.37</v>
      </c>
      <c r="U63" s="3">
        <f t="shared" si="1"/>
        <v>6532048</v>
      </c>
      <c r="V63" s="3">
        <f>IF(A63&gt;0,IFERROR(VLOOKUP(C63,AthleteTable[],1,FALSE),0),0)</f>
        <v>0</v>
      </c>
      <c r="W63" s="3">
        <f t="shared" si="3"/>
        <v>0</v>
      </c>
      <c r="X63" s="11">
        <f>IF(A63&gt;0,IF(V63&lt;&gt;0,IF(OR(codex558[[#This Row],[1]]&gt;Y62,Y62="1"),(X62+1+codex558[[#This Row],[T]]),X62+codex558[[#This Row],[T]]),X62+codex558[[#This Row],[T]]),0)</f>
        <v>27</v>
      </c>
      <c r="Y63" s="3">
        <f t="shared" si="0"/>
        <v>62</v>
      </c>
    </row>
    <row r="64" spans="1:25" x14ac:dyDescent="0.25">
      <c r="A64">
        <v>63</v>
      </c>
      <c r="B64">
        <v>82</v>
      </c>
      <c r="C64">
        <v>6300591</v>
      </c>
      <c r="D64" t="s">
        <v>242</v>
      </c>
      <c r="E64">
        <v>1998</v>
      </c>
      <c r="F64" t="s">
        <v>240</v>
      </c>
      <c r="G64" t="s">
        <v>1457</v>
      </c>
      <c r="H64" t="s">
        <v>1458</v>
      </c>
      <c r="I64" t="s">
        <v>1459</v>
      </c>
      <c r="J64">
        <v>37.549999999999997</v>
      </c>
      <c r="K64" s="3">
        <v>332.14</v>
      </c>
      <c r="U64" s="3">
        <f t="shared" si="1"/>
        <v>6300591</v>
      </c>
      <c r="V64" s="3">
        <f>IF(A64&gt;0,IFERROR(VLOOKUP(C64,AthleteTable[],1,FALSE),0),0)</f>
        <v>0</v>
      </c>
      <c r="W64" s="3">
        <f t="shared" si="3"/>
        <v>0</v>
      </c>
      <c r="X64" s="11">
        <f>IF(A64&gt;0,IF(V64&lt;&gt;0,IF(OR(codex558[[#This Row],[1]]&gt;Y63,Y63="1"),(X63+1+codex558[[#This Row],[T]]),X63+codex558[[#This Row],[T]]),X63+codex558[[#This Row],[T]]),0)</f>
        <v>27</v>
      </c>
      <c r="Y64" s="3">
        <f t="shared" si="0"/>
        <v>63</v>
      </c>
    </row>
    <row r="65" spans="1:25" x14ac:dyDescent="0.25">
      <c r="A65" t="s">
        <v>105</v>
      </c>
      <c r="U65" s="3">
        <f t="shared" si="1"/>
        <v>0</v>
      </c>
      <c r="V65" s="3">
        <f>IF(A65&gt;0,IFERROR(VLOOKUP(C65,AthleteTable[],1,FALSE),0),0)</f>
        <v>0</v>
      </c>
      <c r="W65" s="3">
        <f t="shared" si="3"/>
        <v>0</v>
      </c>
      <c r="X65" s="11">
        <f>IF(A65&gt;0,IF(V65&lt;&gt;0,IF(OR(codex558[[#This Row],[1]]&gt;Y64,Y64="1"),(X64+1+codex558[[#This Row],[T]]),X64+codex558[[#This Row],[T]]),X64+codex558[[#This Row],[T]]),0)</f>
        <v>27</v>
      </c>
      <c r="Y65" s="3" t="str">
        <f t="shared" si="0"/>
        <v>Disqualified 1st run</v>
      </c>
    </row>
    <row r="66" spans="1:25" x14ac:dyDescent="0.25">
      <c r="U66" s="3">
        <f t="shared" si="1"/>
        <v>0</v>
      </c>
      <c r="V66" s="3">
        <f>IF(A66&gt;0,IFERROR(VLOOKUP(C66,AthleteTable[],1,FALSE),0),0)</f>
        <v>0</v>
      </c>
      <c r="W66" s="3">
        <f t="shared" si="3"/>
        <v>0</v>
      </c>
      <c r="X66" s="11">
        <f>IF(A66&gt;0,IF(V66&lt;&gt;0,IF(OR(codex558[[#This Row],[1]]&gt;Y65,Y65="1"),(X65+1+codex558[[#This Row],[T]]),X65+codex558[[#This Row],[T]]),X65+codex558[[#This Row],[T]]),0)</f>
        <v>0</v>
      </c>
      <c r="Y66" s="3">
        <f t="shared" ref="Y66:Y90" si="4">IF(A66&gt;0,A66,0)</f>
        <v>0</v>
      </c>
    </row>
    <row r="67" spans="1:25" x14ac:dyDescent="0.25">
      <c r="B67">
        <v>84</v>
      </c>
      <c r="C67">
        <v>202905</v>
      </c>
      <c r="D67" t="s">
        <v>1095</v>
      </c>
      <c r="E67">
        <v>1998</v>
      </c>
      <c r="F67" t="s">
        <v>1096</v>
      </c>
      <c r="U67" s="3">
        <f t="shared" ref="U67:U98" si="5">C67</f>
        <v>202905</v>
      </c>
      <c r="V67" s="3">
        <f>IF(A67&gt;0,IFERROR(VLOOKUP(C67,AthleteTable[],1,FALSE),0),0)</f>
        <v>0</v>
      </c>
      <c r="W67" s="3">
        <f t="shared" si="3"/>
        <v>0</v>
      </c>
      <c r="X67" s="11">
        <f>IF(A67&gt;0,IF(V67&lt;&gt;0,IF(OR(codex558[[#This Row],[1]]&gt;Y66,Y66="1"),(X66+1+codex558[[#This Row],[T]]),X66+codex558[[#This Row],[T]]),X66+codex558[[#This Row],[T]]),0)</f>
        <v>0</v>
      </c>
      <c r="Y67" s="3">
        <f t="shared" si="4"/>
        <v>0</v>
      </c>
    </row>
    <row r="68" spans="1:25" x14ac:dyDescent="0.25">
      <c r="A68" t="s">
        <v>253</v>
      </c>
      <c r="U68" s="3">
        <f t="shared" si="5"/>
        <v>0</v>
      </c>
      <c r="V68" s="3">
        <f>IF(A68&gt;0,IFERROR(VLOOKUP(C68,AthleteTable[],1,FALSE),0),0)</f>
        <v>0</v>
      </c>
      <c r="W68" s="3">
        <f t="shared" si="3"/>
        <v>0</v>
      </c>
      <c r="X68" s="11">
        <f>IF(A68&gt;0,IF(V68&lt;&gt;0,IF(OR(codex558[[#This Row],[1]]&gt;Y67,Y67="1"),(X67+1+codex558[[#This Row],[T]]),X67+codex558[[#This Row],[T]]),X67+codex558[[#This Row],[T]]),0)</f>
        <v>0</v>
      </c>
      <c r="Y68" s="3" t="str">
        <f t="shared" si="4"/>
        <v>Did not start 1st run</v>
      </c>
    </row>
    <row r="69" spans="1:25" x14ac:dyDescent="0.25">
      <c r="U69" s="3">
        <f t="shared" si="5"/>
        <v>0</v>
      </c>
      <c r="V69" s="3">
        <f>IF(A69&gt;0,IFERROR(VLOOKUP(C69,AthleteTable[],1,FALSE),0),0)</f>
        <v>0</v>
      </c>
      <c r="W69" s="3">
        <f t="shared" si="3"/>
        <v>0</v>
      </c>
      <c r="X69" s="11">
        <f>IF(A69&gt;0,IF(V69&lt;&gt;0,IF(OR(codex558[[#This Row],[1]]&gt;Y68,Y68="1"),(X68+1+codex558[[#This Row],[T]]),X68+codex558[[#This Row],[T]]),X68+codex558[[#This Row],[T]]),0)</f>
        <v>0</v>
      </c>
      <c r="Y69" s="3">
        <f t="shared" si="4"/>
        <v>0</v>
      </c>
    </row>
    <row r="70" spans="1:25" x14ac:dyDescent="0.25">
      <c r="B70">
        <v>37</v>
      </c>
      <c r="C70">
        <v>6531526</v>
      </c>
      <c r="D70" t="s">
        <v>228</v>
      </c>
      <c r="E70">
        <v>1996</v>
      </c>
      <c r="F70" t="s">
        <v>113</v>
      </c>
      <c r="U70" s="3">
        <f t="shared" si="5"/>
        <v>6531526</v>
      </c>
      <c r="V70" s="3">
        <f>IF(A70&gt;0,IFERROR(VLOOKUP(C70,AthleteTable[],1,FALSE),0),0)</f>
        <v>0</v>
      </c>
      <c r="W70" s="3">
        <f t="shared" ref="W70:W133" si="6">IFERROR(IF(Y70&gt;0,IF(Y69=Y68,IF(V69&gt;0,IF(V68&gt;0,1,0),0),0),0),0)</f>
        <v>0</v>
      </c>
      <c r="X70" s="11">
        <f>IF(A70&gt;0,IF(V70&lt;&gt;0,IF(OR(codex558[[#This Row],[1]]&gt;Y69,Y69="1"),(X69+1+codex558[[#This Row],[T]]),X69+codex558[[#This Row],[T]]),X69+codex558[[#This Row],[T]]),0)</f>
        <v>0</v>
      </c>
      <c r="Y70" s="3">
        <f t="shared" si="4"/>
        <v>0</v>
      </c>
    </row>
    <row r="71" spans="1:25" x14ac:dyDescent="0.25">
      <c r="A71" t="s">
        <v>107</v>
      </c>
      <c r="U71" s="3">
        <f t="shared" si="5"/>
        <v>0</v>
      </c>
      <c r="V71" s="3">
        <f>IF(A71&gt;0,IFERROR(VLOOKUP(C71,AthleteTable[],1,FALSE),0),0)</f>
        <v>0</v>
      </c>
      <c r="W71" s="3">
        <f t="shared" si="6"/>
        <v>0</v>
      </c>
      <c r="X71" s="11">
        <f>IF(A71&gt;0,IF(V71&lt;&gt;0,IF(OR(codex558[[#This Row],[1]]&gt;Y70,Y70="1"),(X70+1+codex558[[#This Row],[T]]),X70+codex558[[#This Row],[T]]),X70+codex558[[#This Row],[T]]),0)</f>
        <v>0</v>
      </c>
      <c r="Y71" s="3" t="str">
        <f t="shared" si="4"/>
        <v>Did not finish 2nd run</v>
      </c>
    </row>
    <row r="72" spans="1:25" x14ac:dyDescent="0.25">
      <c r="U72" s="3">
        <f t="shared" si="5"/>
        <v>0</v>
      </c>
      <c r="V72" s="3">
        <f>IF(A72&gt;0,IFERROR(VLOOKUP(C72,AthleteTable[],1,FALSE),0),0)</f>
        <v>0</v>
      </c>
      <c r="W72" s="3">
        <f t="shared" si="6"/>
        <v>0</v>
      </c>
      <c r="X72" s="11">
        <f>IF(A72&gt;0,IF(V72&lt;&gt;0,IF(OR(codex558[[#This Row],[1]]&gt;Y71,Y71="1"),(X71+1+codex558[[#This Row],[T]]),X71+codex558[[#This Row],[T]]),X71+codex558[[#This Row],[T]]),0)</f>
        <v>0</v>
      </c>
      <c r="Y72" s="3">
        <f t="shared" si="4"/>
        <v>0</v>
      </c>
    </row>
    <row r="73" spans="1:25" x14ac:dyDescent="0.25">
      <c r="B73">
        <v>89</v>
      </c>
      <c r="C73">
        <v>104599</v>
      </c>
      <c r="D73" t="s">
        <v>57</v>
      </c>
      <c r="E73">
        <v>1998</v>
      </c>
      <c r="F73" t="s">
        <v>15</v>
      </c>
      <c r="U73" s="3">
        <f t="shared" si="5"/>
        <v>104599</v>
      </c>
      <c r="V73" s="3">
        <f>IF(A73&gt;0,IFERROR(VLOOKUP(C73,AthleteTable[],1,FALSE),0),0)</f>
        <v>0</v>
      </c>
      <c r="W73" s="3">
        <f t="shared" si="6"/>
        <v>0</v>
      </c>
      <c r="X73" s="11">
        <f>IF(A73&gt;0,IF(V73&lt;&gt;0,IF(OR(codex558[[#This Row],[1]]&gt;Y72,Y72="1"),(X72+1+codex558[[#This Row],[T]]),X72+codex558[[#This Row],[T]]),X72+codex558[[#This Row],[T]]),0)</f>
        <v>0</v>
      </c>
      <c r="Y73" s="3">
        <f t="shared" si="4"/>
        <v>0</v>
      </c>
    </row>
    <row r="74" spans="1:25" x14ac:dyDescent="0.25">
      <c r="B74">
        <v>88</v>
      </c>
      <c r="C74">
        <v>104597</v>
      </c>
      <c r="D74" t="s">
        <v>1255</v>
      </c>
      <c r="E74">
        <v>1998</v>
      </c>
      <c r="F74" t="s">
        <v>15</v>
      </c>
      <c r="U74" s="3">
        <f t="shared" si="5"/>
        <v>104597</v>
      </c>
      <c r="V74" s="3">
        <f>IF(A74&gt;0,IFERROR(VLOOKUP(C74,AthleteTable[],1,FALSE),0),0)</f>
        <v>0</v>
      </c>
      <c r="W74" s="3">
        <f t="shared" si="6"/>
        <v>0</v>
      </c>
      <c r="X74" s="11">
        <f>IF(A74&gt;0,IF(V74&lt;&gt;0,IF(OR(codex558[[#This Row],[1]]&gt;Y73,Y73="1"),(X73+1+codex558[[#This Row],[T]]),X73+codex558[[#This Row],[T]]),X73+codex558[[#This Row],[T]]),0)</f>
        <v>0</v>
      </c>
      <c r="Y74" s="3">
        <f t="shared" si="4"/>
        <v>0</v>
      </c>
    </row>
    <row r="75" spans="1:25" x14ac:dyDescent="0.25">
      <c r="B75">
        <v>71</v>
      </c>
      <c r="C75">
        <v>104594</v>
      </c>
      <c r="D75" t="s">
        <v>83</v>
      </c>
      <c r="E75">
        <v>1998</v>
      </c>
      <c r="F75" t="s">
        <v>15</v>
      </c>
      <c r="U75" s="3">
        <f t="shared" si="5"/>
        <v>104594</v>
      </c>
      <c r="V75" s="3">
        <f>IF(A75&gt;0,IFERROR(VLOOKUP(C75,AthleteTable[],1,FALSE),0),0)</f>
        <v>0</v>
      </c>
      <c r="W75" s="3">
        <f t="shared" si="6"/>
        <v>0</v>
      </c>
      <c r="X75" s="11">
        <f>IF(A75&gt;0,IF(V75&lt;&gt;0,IF(OR(codex558[[#This Row],[1]]&gt;Y74,Y74="1"),(X74+1+codex558[[#This Row],[T]]),X74+codex558[[#This Row],[T]]),X74+codex558[[#This Row],[T]]),0)</f>
        <v>0</v>
      </c>
      <c r="Y75" s="3">
        <f t="shared" si="4"/>
        <v>0</v>
      </c>
    </row>
    <row r="76" spans="1:25" x14ac:dyDescent="0.25">
      <c r="B76">
        <v>65</v>
      </c>
      <c r="C76">
        <v>104454</v>
      </c>
      <c r="D76" t="s">
        <v>89</v>
      </c>
      <c r="E76">
        <v>1996</v>
      </c>
      <c r="F76" t="s">
        <v>15</v>
      </c>
      <c r="U76" s="3">
        <f t="shared" si="5"/>
        <v>104454</v>
      </c>
      <c r="V76" s="3">
        <f>IF(A76&gt;0,IFERROR(VLOOKUP(C76,AthleteTable[],1,FALSE),0),0)</f>
        <v>0</v>
      </c>
      <c r="W76" s="3">
        <f t="shared" si="6"/>
        <v>0</v>
      </c>
      <c r="X76" s="11">
        <f>IF(A76&gt;0,IF(V76&lt;&gt;0,IF(OR(codex558[[#This Row],[1]]&gt;Y75,Y75="1"),(X75+1+codex558[[#This Row],[T]]),X75+codex558[[#This Row],[T]]),X75+codex558[[#This Row],[T]]),0)</f>
        <v>0</v>
      </c>
      <c r="Y76" s="3">
        <f t="shared" si="4"/>
        <v>0</v>
      </c>
    </row>
    <row r="77" spans="1:25" x14ac:dyDescent="0.25">
      <c r="A77" t="s">
        <v>115</v>
      </c>
      <c r="U77" s="3">
        <f t="shared" si="5"/>
        <v>0</v>
      </c>
      <c r="V77" s="3">
        <f>IF(A77&gt;0,IFERROR(VLOOKUP(C77,AthleteTable[],1,FALSE),0),0)</f>
        <v>0</v>
      </c>
      <c r="W77" s="3">
        <f t="shared" si="6"/>
        <v>0</v>
      </c>
      <c r="X77" s="11">
        <f>IF(A77&gt;0,IF(V77&lt;&gt;0,IF(OR(codex558[[#This Row],[1]]&gt;Y76,Y76="1"),(X76+1+codex558[[#This Row],[T]]),X76+codex558[[#This Row],[T]]),X76+codex558[[#This Row],[T]]),0)</f>
        <v>0</v>
      </c>
      <c r="Y77" s="3" t="str">
        <f t="shared" si="4"/>
        <v>Did not finish 1st run</v>
      </c>
    </row>
    <row r="78" spans="1:25" x14ac:dyDescent="0.25">
      <c r="U78" s="3">
        <f t="shared" si="5"/>
        <v>0</v>
      </c>
      <c r="V78" s="3">
        <f>IF(A78&gt;0,IFERROR(VLOOKUP(C78,AthleteTable[],1,FALSE),0),0)</f>
        <v>0</v>
      </c>
      <c r="W78" s="3">
        <f t="shared" si="6"/>
        <v>0</v>
      </c>
      <c r="X78" s="11">
        <f>IF(A78&gt;0,IF(V78&lt;&gt;0,IF(OR(codex558[[#This Row],[1]]&gt;Y77,Y77="1"),(X77+1+codex558[[#This Row],[T]]),X77+codex558[[#This Row],[T]]),X77+codex558[[#This Row],[T]]),0)</f>
        <v>0</v>
      </c>
      <c r="Y78" s="3">
        <f t="shared" si="4"/>
        <v>0</v>
      </c>
    </row>
    <row r="79" spans="1:25" x14ac:dyDescent="0.25">
      <c r="B79">
        <v>87</v>
      </c>
      <c r="C79">
        <v>104592</v>
      </c>
      <c r="D79" t="s">
        <v>119</v>
      </c>
      <c r="E79">
        <v>1998</v>
      </c>
      <c r="F79" t="s">
        <v>15</v>
      </c>
      <c r="U79" s="3">
        <f t="shared" si="5"/>
        <v>104592</v>
      </c>
      <c r="V79" s="3">
        <f>IF(A79&gt;0,IFERROR(VLOOKUP(C79,AthleteTable[],1,FALSE),0),0)</f>
        <v>0</v>
      </c>
      <c r="W79" s="3">
        <f t="shared" si="6"/>
        <v>0</v>
      </c>
      <c r="X79" s="11">
        <f>IF(A79&gt;0,IF(V79&lt;&gt;0,IF(OR(codex558[[#This Row],[1]]&gt;Y78,Y78="1"),(X78+1+codex558[[#This Row],[T]]),X78+codex558[[#This Row],[T]]),X78+codex558[[#This Row],[T]]),0)</f>
        <v>0</v>
      </c>
      <c r="Y79" s="3">
        <f t="shared" si="4"/>
        <v>0</v>
      </c>
    </row>
    <row r="80" spans="1:25" x14ac:dyDescent="0.25">
      <c r="B80">
        <v>86</v>
      </c>
      <c r="C80">
        <v>104665</v>
      </c>
      <c r="D80" t="s">
        <v>1242</v>
      </c>
      <c r="E80">
        <v>1998</v>
      </c>
      <c r="F80" t="s">
        <v>15</v>
      </c>
      <c r="U80" s="3">
        <f t="shared" si="5"/>
        <v>104665</v>
      </c>
      <c r="V80" s="3">
        <f>IF(A80&gt;0,IFERROR(VLOOKUP(C80,AthleteTable[],1,FALSE),0),0)</f>
        <v>0</v>
      </c>
      <c r="W80" s="3">
        <f t="shared" si="6"/>
        <v>0</v>
      </c>
      <c r="X80" s="11">
        <f>IF(A80&gt;0,IF(V80&lt;&gt;0,IF(OR(codex558[[#This Row],[1]]&gt;Y79,Y79="1"),(X79+1+codex558[[#This Row],[T]]),X79+codex558[[#This Row],[T]]),X79+codex558[[#This Row],[T]]),0)</f>
        <v>0</v>
      </c>
      <c r="Y80" s="3">
        <f t="shared" si="4"/>
        <v>0</v>
      </c>
    </row>
    <row r="81" spans="2:25" x14ac:dyDescent="0.25">
      <c r="B81">
        <v>64</v>
      </c>
      <c r="C81">
        <v>104474</v>
      </c>
      <c r="D81" t="s">
        <v>122</v>
      </c>
      <c r="E81">
        <v>1997</v>
      </c>
      <c r="F81" t="s">
        <v>15</v>
      </c>
      <c r="U81" s="3">
        <f t="shared" si="5"/>
        <v>104474</v>
      </c>
      <c r="V81" s="3">
        <f>IF(A81&gt;0,IFERROR(VLOOKUP(C81,AthleteTable[],1,FALSE),0),0)</f>
        <v>0</v>
      </c>
      <c r="W81" s="3">
        <f t="shared" si="6"/>
        <v>0</v>
      </c>
      <c r="X81" s="11">
        <f>IF(A81&gt;0,IF(V81&lt;&gt;0,IF(OR(codex558[[#This Row],[1]]&gt;Y80,Y80="1"),(X80+1+codex558[[#This Row],[T]]),X80+codex558[[#This Row],[T]]),X80+codex558[[#This Row],[T]]),0)</f>
        <v>0</v>
      </c>
      <c r="Y81" s="3">
        <f t="shared" si="4"/>
        <v>0</v>
      </c>
    </row>
    <row r="82" spans="2:25" x14ac:dyDescent="0.25">
      <c r="B82">
        <v>62</v>
      </c>
      <c r="C82">
        <v>104636</v>
      </c>
      <c r="D82" t="s">
        <v>260</v>
      </c>
      <c r="E82">
        <v>1998</v>
      </c>
      <c r="F82" t="s">
        <v>15</v>
      </c>
      <c r="U82" s="3">
        <f t="shared" si="5"/>
        <v>104636</v>
      </c>
      <c r="V82" s="3">
        <f>IF(A82&gt;0,IFERROR(VLOOKUP(C82,AthleteTable[],1,FALSE),0),0)</f>
        <v>0</v>
      </c>
      <c r="W82" s="3">
        <f t="shared" si="6"/>
        <v>0</v>
      </c>
      <c r="X82" s="11">
        <f>IF(A82&gt;0,IF(V82&lt;&gt;0,IF(OR(codex558[[#This Row],[1]]&gt;Y81,Y81="1"),(X81+1+codex558[[#This Row],[T]]),X81+codex558[[#This Row],[T]]),X81+codex558[[#This Row],[T]]),0)</f>
        <v>0</v>
      </c>
      <c r="Y82" s="3">
        <f t="shared" si="4"/>
        <v>0</v>
      </c>
    </row>
    <row r="83" spans="2:25" x14ac:dyDescent="0.25">
      <c r="B83">
        <v>61</v>
      </c>
      <c r="C83">
        <v>104643</v>
      </c>
      <c r="D83" t="s">
        <v>108</v>
      </c>
      <c r="E83">
        <v>1998</v>
      </c>
      <c r="F83" t="s">
        <v>15</v>
      </c>
      <c r="U83" s="3">
        <f t="shared" si="5"/>
        <v>104643</v>
      </c>
      <c r="V83" s="3">
        <f>IF(A83&gt;0,IFERROR(VLOOKUP(C83,AthleteTable[],1,FALSE),0),0)</f>
        <v>0</v>
      </c>
      <c r="W83" s="3">
        <f t="shared" si="6"/>
        <v>0</v>
      </c>
      <c r="X83" s="11">
        <f>IF(A83&gt;0,IF(V83&lt;&gt;0,IF(OR(codex558[[#This Row],[1]]&gt;Y82,Y82="1"),(X82+1+codex558[[#This Row],[T]]),X82+codex558[[#This Row],[T]]),X82+codex558[[#This Row],[T]]),0)</f>
        <v>0</v>
      </c>
      <c r="Y83" s="3">
        <f t="shared" si="4"/>
        <v>0</v>
      </c>
    </row>
    <row r="84" spans="2:25" x14ac:dyDescent="0.25">
      <c r="B84">
        <v>58</v>
      </c>
      <c r="C84">
        <v>104581</v>
      </c>
      <c r="D84" t="s">
        <v>59</v>
      </c>
      <c r="E84">
        <v>1998</v>
      </c>
      <c r="F84" t="s">
        <v>15</v>
      </c>
      <c r="U84" s="3">
        <f t="shared" si="5"/>
        <v>104581</v>
      </c>
      <c r="V84" s="3">
        <f>IF(A84&gt;0,IFERROR(VLOOKUP(C84,AthleteTable[],1,FALSE),0),0)</f>
        <v>0</v>
      </c>
      <c r="W84" s="3">
        <f t="shared" si="6"/>
        <v>0</v>
      </c>
      <c r="X84" s="11">
        <f>IF(A84&gt;0,IF(V84&lt;&gt;0,IF(OR(codex558[[#This Row],[1]]&gt;Y83,Y83="1"),(X83+1+codex558[[#This Row],[T]]),X83+codex558[[#This Row],[T]]),X83+codex558[[#This Row],[T]]),0)</f>
        <v>0</v>
      </c>
      <c r="Y84" s="3">
        <f t="shared" si="4"/>
        <v>0</v>
      </c>
    </row>
    <row r="85" spans="2:25" x14ac:dyDescent="0.25">
      <c r="B85">
        <v>54</v>
      </c>
      <c r="C85">
        <v>6300452</v>
      </c>
      <c r="D85" t="s">
        <v>278</v>
      </c>
      <c r="E85">
        <v>1998</v>
      </c>
      <c r="F85" t="s">
        <v>240</v>
      </c>
      <c r="U85" s="3">
        <f t="shared" si="5"/>
        <v>6300452</v>
      </c>
      <c r="V85" s="3">
        <f>IF(A85&gt;0,IFERROR(VLOOKUP(C85,AthleteTable[],1,FALSE),0),0)</f>
        <v>0</v>
      </c>
      <c r="W85" s="3">
        <f t="shared" si="6"/>
        <v>0</v>
      </c>
      <c r="X85" s="11">
        <f>IF(A85&gt;0,IF(V85&lt;&gt;0,IF(OR(codex558[[#This Row],[1]]&gt;Y84,Y84="1"),(X84+1+codex558[[#This Row],[T]]),X84+codex558[[#This Row],[T]]),X84+codex558[[#This Row],[T]]),0)</f>
        <v>0</v>
      </c>
      <c r="Y85" s="3">
        <f t="shared" si="4"/>
        <v>0</v>
      </c>
    </row>
    <row r="86" spans="2:25" x14ac:dyDescent="0.25">
      <c r="B86">
        <v>51</v>
      </c>
      <c r="C86">
        <v>104601</v>
      </c>
      <c r="D86" t="s">
        <v>117</v>
      </c>
      <c r="E86">
        <v>1998</v>
      </c>
      <c r="F86" t="s">
        <v>15</v>
      </c>
      <c r="U86" s="3">
        <f t="shared" si="5"/>
        <v>104601</v>
      </c>
      <c r="V86" s="3">
        <f>IF(A86&gt;0,IFERROR(VLOOKUP(C86,AthleteTable[],1,FALSE),0),0)</f>
        <v>0</v>
      </c>
      <c r="W86" s="3">
        <f t="shared" si="6"/>
        <v>0</v>
      </c>
      <c r="X86" s="11">
        <f>IF(A86&gt;0,IF(V86&lt;&gt;0,IF(OR(codex558[[#This Row],[1]]&gt;Y85,Y85="1"),(X85+1+codex558[[#This Row],[T]]),X85+codex558[[#This Row],[T]]),X85+codex558[[#This Row],[T]]),0)</f>
        <v>0</v>
      </c>
      <c r="Y86" s="3">
        <f t="shared" si="4"/>
        <v>0</v>
      </c>
    </row>
    <row r="87" spans="2:25" x14ac:dyDescent="0.25">
      <c r="B87">
        <v>46</v>
      </c>
      <c r="C87">
        <v>6531705</v>
      </c>
      <c r="D87" t="s">
        <v>1253</v>
      </c>
      <c r="E87">
        <v>1996</v>
      </c>
      <c r="F87" t="s">
        <v>113</v>
      </c>
      <c r="U87" s="3">
        <f t="shared" si="5"/>
        <v>6531705</v>
      </c>
      <c r="V87" s="3">
        <f>IF(A87&gt;0,IFERROR(VLOOKUP(C87,AthleteTable[],1,FALSE),0),0)</f>
        <v>0</v>
      </c>
      <c r="W87" s="3">
        <f t="shared" si="6"/>
        <v>0</v>
      </c>
      <c r="X87" s="11">
        <f>IF(A87&gt;0,IF(V87&lt;&gt;0,IF(OR(codex558[[#This Row],[1]]&gt;Y86,Y86="1"),(X86+1+codex558[[#This Row],[T]]),X86+codex558[[#This Row],[T]]),X86+codex558[[#This Row],[T]]),0)</f>
        <v>0</v>
      </c>
      <c r="Y87" s="3">
        <f t="shared" si="4"/>
        <v>0</v>
      </c>
    </row>
    <row r="88" spans="2:25" x14ac:dyDescent="0.25">
      <c r="B88">
        <v>44</v>
      </c>
      <c r="C88">
        <v>104464</v>
      </c>
      <c r="D88" t="s">
        <v>111</v>
      </c>
      <c r="E88">
        <v>1997</v>
      </c>
      <c r="F88" t="s">
        <v>15</v>
      </c>
      <c r="U88" s="3">
        <f t="shared" si="5"/>
        <v>104464</v>
      </c>
      <c r="V88" s="3">
        <f>IF(A88&gt;0,IFERROR(VLOOKUP(C88,AthleteTable[],1,FALSE),0),0)</f>
        <v>0</v>
      </c>
      <c r="W88" s="3">
        <f t="shared" si="6"/>
        <v>0</v>
      </c>
      <c r="X88" s="11">
        <f>IF(A88&gt;0,IF(V88&lt;&gt;0,IF(OR(codex558[[#This Row],[1]]&gt;Y87,Y87="1"),(X87+1+codex558[[#This Row],[T]]),X87+codex558[[#This Row],[T]]),X87+codex558[[#This Row],[T]]),0)</f>
        <v>0</v>
      </c>
      <c r="Y88" s="3">
        <f t="shared" si="4"/>
        <v>0</v>
      </c>
    </row>
    <row r="89" spans="2:25" x14ac:dyDescent="0.25">
      <c r="B89">
        <v>39</v>
      </c>
      <c r="C89">
        <v>104281</v>
      </c>
      <c r="D89" t="s">
        <v>264</v>
      </c>
      <c r="E89">
        <v>1995</v>
      </c>
      <c r="F89" t="s">
        <v>15</v>
      </c>
      <c r="U89" s="3">
        <f t="shared" si="5"/>
        <v>104281</v>
      </c>
      <c r="V89" s="3">
        <f>IF(A89&gt;0,IFERROR(VLOOKUP(C89,AthleteTable[],1,FALSE),0),0)</f>
        <v>0</v>
      </c>
      <c r="W89" s="3">
        <f t="shared" si="6"/>
        <v>0</v>
      </c>
      <c r="X89" s="11">
        <f>IF(A89&gt;0,IF(V89&lt;&gt;0,IF(OR(codex558[[#This Row],[1]]&gt;Y88,Y88="1"),(X88+1+codex558[[#This Row],[T]]),X88+codex558[[#This Row],[T]]),X88+codex558[[#This Row],[T]]),0)</f>
        <v>0</v>
      </c>
      <c r="Y89" s="3">
        <f t="shared" si="4"/>
        <v>0</v>
      </c>
    </row>
    <row r="90" spans="2:25" x14ac:dyDescent="0.25">
      <c r="B90">
        <v>38</v>
      </c>
      <c r="C90">
        <v>6532115</v>
      </c>
      <c r="D90" t="s">
        <v>1230</v>
      </c>
      <c r="E90">
        <v>1998</v>
      </c>
      <c r="F90" t="s">
        <v>113</v>
      </c>
      <c r="U90" s="3">
        <f t="shared" si="5"/>
        <v>6532115</v>
      </c>
      <c r="V90" s="3">
        <f>IF(A90&gt;0,IFERROR(VLOOKUP(C90,AthleteTable[],1,FALSE),0),0)</f>
        <v>0</v>
      </c>
      <c r="W90" s="3">
        <f t="shared" si="6"/>
        <v>0</v>
      </c>
      <c r="X90" s="11">
        <f>IF(A90&gt;0,IF(V90&lt;&gt;0,IF(OR(codex558[[#This Row],[1]]&gt;Y89,Y89="1"),(X89+1+codex558[[#This Row],[T]]),X89+codex558[[#This Row],[T]]),X89+codex558[[#This Row],[T]]),0)</f>
        <v>0</v>
      </c>
      <c r="Y90" s="3">
        <f t="shared" si="4"/>
        <v>0</v>
      </c>
    </row>
    <row r="91" spans="2:25" x14ac:dyDescent="0.25">
      <c r="B91">
        <v>33</v>
      </c>
      <c r="C91">
        <v>104532</v>
      </c>
      <c r="D91" t="s">
        <v>217</v>
      </c>
      <c r="E91">
        <v>1997</v>
      </c>
      <c r="F91" t="s">
        <v>15</v>
      </c>
      <c r="U91" s="3">
        <f t="shared" si="5"/>
        <v>104532</v>
      </c>
      <c r="V91" s="3">
        <f>IF(A91&gt;0,IFERROR(VLOOKUP(C91,AthleteTable[],1,FALSE),0),0)</f>
        <v>0</v>
      </c>
      <c r="W91" s="3">
        <f t="shared" si="6"/>
        <v>0</v>
      </c>
      <c r="X91" s="11">
        <f>IF(A91&gt;0,IF(V91&lt;&gt;0,IF(OR(codex558[[#This Row],[1]]&gt;Y90,Y90="1"),(X90+1+codex558[[#This Row],[T]]),X90+codex558[[#This Row],[T]]),X90+codex558[[#This Row],[T]]),0)</f>
        <v>0</v>
      </c>
      <c r="Y91" s="3" t="e">
        <f>IF(#REF!&gt;0,#REF!,0)</f>
        <v>#REF!</v>
      </c>
    </row>
    <row r="92" spans="2:25" x14ac:dyDescent="0.25">
      <c r="B92">
        <v>31</v>
      </c>
      <c r="C92">
        <v>6532164</v>
      </c>
      <c r="D92" t="s">
        <v>1251</v>
      </c>
      <c r="E92">
        <v>1998</v>
      </c>
      <c r="F92" t="s">
        <v>113</v>
      </c>
      <c r="U92" s="3">
        <f t="shared" si="5"/>
        <v>6532164</v>
      </c>
      <c r="V92" s="3">
        <f>IF(A92&gt;0,IFERROR(VLOOKUP(C92,AthleteTable[],1,FALSE),0),0)</f>
        <v>0</v>
      </c>
      <c r="W92" s="3">
        <f t="shared" si="6"/>
        <v>0</v>
      </c>
      <c r="X92" s="11">
        <f>IF(A92&gt;0,IF(V92&lt;&gt;0,IF(OR(codex558[[#This Row],[1]]&gt;Y91,Y91="1"),(X91+1+codex558[[#This Row],[T]]),X91+codex558[[#This Row],[T]]),X91+codex558[[#This Row],[T]]),0)</f>
        <v>0</v>
      </c>
      <c r="Y92" s="3" t="e">
        <f>IF(#REF!&gt;0,#REF!,0)</f>
        <v>#REF!</v>
      </c>
    </row>
    <row r="93" spans="2:25" x14ac:dyDescent="0.25">
      <c r="B93">
        <v>29</v>
      </c>
      <c r="C93">
        <v>6532250</v>
      </c>
      <c r="D93" t="s">
        <v>1256</v>
      </c>
      <c r="E93">
        <v>1998</v>
      </c>
      <c r="F93" t="s">
        <v>113</v>
      </c>
      <c r="U93" s="3">
        <f t="shared" si="5"/>
        <v>6532250</v>
      </c>
      <c r="V93" s="3">
        <f>IF(A93&gt;0,IFERROR(VLOOKUP(C93,AthleteTable[],1,FALSE),0),0)</f>
        <v>0</v>
      </c>
      <c r="W93" s="3">
        <f t="shared" si="6"/>
        <v>0</v>
      </c>
      <c r="X93" s="11">
        <f>IF(A93&gt;0,IF(V93&lt;&gt;0,IF(OR(codex558[[#This Row],[1]]&gt;Y92,Y92="1"),(X92+1+codex558[[#This Row],[T]]),X92+codex558[[#This Row],[T]]),X92+codex558[[#This Row],[T]]),0)</f>
        <v>0</v>
      </c>
      <c r="Y93" s="3" t="e">
        <f>IF(#REF!&gt;0,#REF!,0)</f>
        <v>#REF!</v>
      </c>
    </row>
    <row r="94" spans="2:25" x14ac:dyDescent="0.25">
      <c r="B94">
        <v>24</v>
      </c>
      <c r="C94">
        <v>6531208</v>
      </c>
      <c r="D94" t="s">
        <v>1048</v>
      </c>
      <c r="E94">
        <v>1995</v>
      </c>
      <c r="F94" t="s">
        <v>113</v>
      </c>
      <c r="U94" s="3">
        <f t="shared" si="5"/>
        <v>6531208</v>
      </c>
      <c r="V94" s="3">
        <f>IF(A94&gt;0,IFERROR(VLOOKUP(C94,AthleteTable[],1,FALSE),0),0)</f>
        <v>0</v>
      </c>
      <c r="W94" s="3">
        <f t="shared" si="6"/>
        <v>0</v>
      </c>
      <c r="X94" s="11">
        <f>IF(A94&gt;0,IF(V94&lt;&gt;0,IF(OR(codex558[[#This Row],[1]]&gt;Y93,Y93="1"),(X93+1+codex558[[#This Row],[T]]),X93+codex558[[#This Row],[T]]),X93+codex558[[#This Row],[T]]),0)</f>
        <v>0</v>
      </c>
      <c r="Y94" s="3" t="e">
        <f>IF(#REF!&gt;0,#REF!,0)</f>
        <v>#REF!</v>
      </c>
    </row>
    <row r="95" spans="2:25" x14ac:dyDescent="0.25">
      <c r="B95">
        <v>14</v>
      </c>
      <c r="C95">
        <v>104156</v>
      </c>
      <c r="D95" t="s">
        <v>174</v>
      </c>
      <c r="E95">
        <v>1994</v>
      </c>
      <c r="F95" t="s">
        <v>15</v>
      </c>
      <c r="U95" s="3">
        <f t="shared" si="5"/>
        <v>104156</v>
      </c>
      <c r="V95" s="3">
        <f>IF(A95&gt;0,IFERROR(VLOOKUP(C95,AthleteTable[],1,FALSE),0),0)</f>
        <v>0</v>
      </c>
      <c r="W95" s="3">
        <f t="shared" si="6"/>
        <v>0</v>
      </c>
      <c r="X95" s="11">
        <f>IF(A95&gt;0,IF(V95&lt;&gt;0,IF(OR(codex558[[#This Row],[1]]&gt;Y94,Y94="1"),(X94+1+codex558[[#This Row],[T]]),X94+codex558[[#This Row],[T]]),X94+codex558[[#This Row],[T]]),0)</f>
        <v>0</v>
      </c>
      <c r="Y95" s="3" t="e">
        <f>IF(#REF!&gt;0,#REF!,0)</f>
        <v>#REF!</v>
      </c>
    </row>
    <row r="96" spans="2:25" x14ac:dyDescent="0.25">
      <c r="B96">
        <v>13</v>
      </c>
      <c r="C96">
        <v>6531228</v>
      </c>
      <c r="D96" t="s">
        <v>1250</v>
      </c>
      <c r="E96">
        <v>1995</v>
      </c>
      <c r="F96" t="s">
        <v>96</v>
      </c>
      <c r="U96" s="3">
        <f t="shared" si="5"/>
        <v>6531228</v>
      </c>
      <c r="V96" s="3">
        <f>IF(A96&gt;0,IFERROR(VLOOKUP(C96,AthleteTable[],1,FALSE),0),0)</f>
        <v>0</v>
      </c>
      <c r="W96" s="3">
        <f t="shared" si="6"/>
        <v>0</v>
      </c>
      <c r="X96" s="11">
        <f>IF(A96&gt;0,IF(V96&lt;&gt;0,IF(OR(codex558[[#This Row],[1]]&gt;Y95,Y95="1"),(X95+1+codex558[[#This Row],[T]]),X95+codex558[[#This Row],[T]]),X95+codex558[[#This Row],[T]]),0)</f>
        <v>0</v>
      </c>
      <c r="Y96" s="3" t="e">
        <f>IF(#REF!&gt;0,#REF!,0)</f>
        <v>#REF!</v>
      </c>
    </row>
    <row r="97" spans="1:25" x14ac:dyDescent="0.25">
      <c r="B97">
        <v>4</v>
      </c>
      <c r="C97">
        <v>6531190</v>
      </c>
      <c r="D97" t="s">
        <v>1257</v>
      </c>
      <c r="E97">
        <v>1995</v>
      </c>
      <c r="F97" t="s">
        <v>113</v>
      </c>
      <c r="U97" s="3">
        <f t="shared" si="5"/>
        <v>6531190</v>
      </c>
      <c r="V97" s="3">
        <f>IF(A97&gt;0,IFERROR(VLOOKUP(C97,AthleteTable[],1,FALSE),0),0)</f>
        <v>0</v>
      </c>
      <c r="W97" s="3">
        <f t="shared" si="6"/>
        <v>0</v>
      </c>
      <c r="X97" s="11">
        <f>IF(A97&gt;0,IF(V97&lt;&gt;0,IF(OR(codex558[[#This Row],[1]]&gt;Y96,Y96="1"),(X96+1+codex558[[#This Row],[T]]),X96+codex558[[#This Row],[T]]),X96+codex558[[#This Row],[T]]),0)</f>
        <v>0</v>
      </c>
      <c r="Y97" s="3" t="e">
        <f>IF(#REF!&gt;0,#REF!,0)</f>
        <v>#REF!</v>
      </c>
    </row>
    <row r="98" spans="1:25" x14ac:dyDescent="0.25">
      <c r="B98">
        <v>1</v>
      </c>
      <c r="C98">
        <v>6530888</v>
      </c>
      <c r="D98" t="s">
        <v>1254</v>
      </c>
      <c r="E98">
        <v>1994</v>
      </c>
      <c r="F98" t="s">
        <v>113</v>
      </c>
      <c r="U98" s="3">
        <f t="shared" si="5"/>
        <v>6530888</v>
      </c>
      <c r="V98" s="3">
        <f>IF(A98&gt;0,IFERROR(VLOOKUP(C98,AthleteTable[],1,FALSE),0),0)</f>
        <v>0</v>
      </c>
      <c r="W98" s="3">
        <f t="shared" si="6"/>
        <v>0</v>
      </c>
      <c r="X98" s="11">
        <f>IF(A98&gt;0,IF(V98&lt;&gt;0,IF(OR(codex558[[#This Row],[1]]&gt;Y97,Y97="1"),(X97+1+codex558[[#This Row],[T]]),X97+codex558[[#This Row],[T]]),X97+codex558[[#This Row],[T]]),0)</f>
        <v>0</v>
      </c>
      <c r="Y98" s="3" t="e">
        <f>IF(#REF!&gt;0,#REF!,0)</f>
        <v>#REF!</v>
      </c>
    </row>
    <row r="99" spans="1:25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U99" s="3" t="e">
        <f>#REF!</f>
        <v>#REF!</v>
      </c>
      <c r="V99" s="3" t="e">
        <f>IF(#REF!&gt;0,IFERROR(VLOOKUP(#REF!,AthleteTable[],1,FALSE),0),0)</f>
        <v>#REF!</v>
      </c>
      <c r="W99" s="3">
        <f t="shared" si="6"/>
        <v>0</v>
      </c>
      <c r="X99" s="11" t="e">
        <f>IF(#REF!&gt;0,IF(V99&lt;&gt;0,IF(OR(codex558[[#This Row],[1]]&gt;Y98,Y98="1"),(X98+1+codex558[[#This Row],[T]]),X98+codex558[[#This Row],[T]]),X98+codex558[[#This Row],[T]]),0)</f>
        <v>#REF!</v>
      </c>
      <c r="Y99" s="3" t="e">
        <f>IF(#REF!&gt;0,#REF!,0)</f>
        <v>#REF!</v>
      </c>
    </row>
    <row r="100" spans="1:25" x14ac:dyDescent="0.25">
      <c r="U100" s="3" t="e">
        <f>#REF!</f>
        <v>#REF!</v>
      </c>
      <c r="V100" s="3" t="e">
        <f>IF(#REF!&gt;0,IFERROR(VLOOKUP(#REF!,AthleteTable[],1,FALSE),0),0)</f>
        <v>#REF!</v>
      </c>
      <c r="W100" s="3">
        <f t="shared" si="6"/>
        <v>0</v>
      </c>
      <c r="X100" s="11" t="e">
        <f>IF(#REF!&gt;0,IF(V100&lt;&gt;0,IF(OR(codex558[[#This Row],[1]]&gt;Y99,Y99="1"),(X99+1+codex558[[#This Row],[T]]),X99+codex558[[#This Row],[T]]),X99+codex558[[#This Row],[T]]),0)</f>
        <v>#REF!</v>
      </c>
      <c r="Y100" s="3" t="e">
        <f>IF(#REF!&gt;0,#REF!,0)</f>
        <v>#REF!</v>
      </c>
    </row>
    <row r="101" spans="1:25" x14ac:dyDescent="0.25">
      <c r="U101" s="3" t="e">
        <f>#REF!</f>
        <v>#REF!</v>
      </c>
      <c r="V101" s="3" t="e">
        <f>IF(#REF!&gt;0,IFERROR(VLOOKUP(#REF!,AthleteTable[],1,FALSE),0),0)</f>
        <v>#REF!</v>
      </c>
      <c r="W101" s="3">
        <f t="shared" si="6"/>
        <v>0</v>
      </c>
      <c r="X101" s="11" t="e">
        <f>IF(#REF!&gt;0,IF(V101&lt;&gt;0,IF(OR(codex558[[#This Row],[1]]&gt;Y100,Y100="1"),(X100+1+codex558[[#This Row],[T]]),X100+codex558[[#This Row],[T]]),X100+codex558[[#This Row],[T]]),0)</f>
        <v>#REF!</v>
      </c>
      <c r="Y101" s="3" t="e">
        <f>IF(#REF!&gt;0,#REF!,0)</f>
        <v>#REF!</v>
      </c>
    </row>
    <row r="102" spans="1:25" x14ac:dyDescent="0.25">
      <c r="U102" s="3" t="e">
        <f>#REF!</f>
        <v>#REF!</v>
      </c>
      <c r="V102" s="3" t="e">
        <f>IF(#REF!&gt;0,IFERROR(VLOOKUP(#REF!,AthleteTable[],1,FALSE),0),0)</f>
        <v>#REF!</v>
      </c>
      <c r="W102" s="3">
        <f t="shared" si="6"/>
        <v>0</v>
      </c>
      <c r="X102" s="11" t="e">
        <f>IF(#REF!&gt;0,IF(V102&lt;&gt;0,IF(OR(codex558[[#This Row],[1]]&gt;Y101,Y101="1"),(X101+1+codex558[[#This Row],[T]]),X101+codex558[[#This Row],[T]]),X101+codex558[[#This Row],[T]]),0)</f>
        <v>#REF!</v>
      </c>
      <c r="Y102" s="3" t="e">
        <f>IF(#REF!&gt;0,#REF!,0)</f>
        <v>#REF!</v>
      </c>
    </row>
    <row r="103" spans="1:25" x14ac:dyDescent="0.25">
      <c r="U103" s="3" t="e">
        <f>#REF!</f>
        <v>#REF!</v>
      </c>
      <c r="V103" s="3" t="e">
        <f>IF(#REF!&gt;0,IFERROR(VLOOKUP(#REF!,AthleteTable[],1,FALSE),0),0)</f>
        <v>#REF!</v>
      </c>
      <c r="W103" s="3">
        <f t="shared" si="6"/>
        <v>0</v>
      </c>
      <c r="X103" s="11" t="e">
        <f>IF(#REF!&gt;0,IF(V103&lt;&gt;0,IF(OR(codex558[[#This Row],[1]]&gt;Y102,Y102="1"),(X102+1+codex558[[#This Row],[T]]),X102+codex558[[#This Row],[T]]),X102+codex558[[#This Row],[T]]),0)</f>
        <v>#REF!</v>
      </c>
      <c r="Y103" s="3" t="e">
        <f>IF(#REF!&gt;0,#REF!,0)</f>
        <v>#REF!</v>
      </c>
    </row>
    <row r="104" spans="1:25" x14ac:dyDescent="0.25">
      <c r="U104" s="3" t="e">
        <f>#REF!</f>
        <v>#REF!</v>
      </c>
      <c r="V104" s="3" t="e">
        <f>IF(#REF!&gt;0,IFERROR(VLOOKUP(#REF!,AthleteTable[],1,FALSE),0),0)</f>
        <v>#REF!</v>
      </c>
      <c r="W104" s="3">
        <f t="shared" si="6"/>
        <v>0</v>
      </c>
      <c r="X104" s="11" t="e">
        <f>IF(#REF!&gt;0,IF(V104&lt;&gt;0,IF(OR(codex558[[#This Row],[1]]&gt;Y103,Y103="1"),(X103+1+codex558[[#This Row],[T]]),X103+codex558[[#This Row],[T]]),X103+codex558[[#This Row],[T]]),0)</f>
        <v>#REF!</v>
      </c>
      <c r="Y104" s="3" t="e">
        <f>IF(#REF!&gt;0,#REF!,0)</f>
        <v>#REF!</v>
      </c>
    </row>
    <row r="105" spans="1:25" x14ac:dyDescent="0.25">
      <c r="U105" s="3" t="e">
        <f>#REF!</f>
        <v>#REF!</v>
      </c>
      <c r="V105" s="3" t="e">
        <f>IF(#REF!&gt;0,IFERROR(VLOOKUP(#REF!,AthleteTable[],1,FALSE),0),0)</f>
        <v>#REF!</v>
      </c>
      <c r="W105" s="3">
        <f t="shared" si="6"/>
        <v>0</v>
      </c>
      <c r="X105" s="11" t="e">
        <f>IF(#REF!&gt;0,IF(V105&lt;&gt;0,IF(OR(codex558[[#This Row],[1]]&gt;Y104,Y104="1"),(X104+1+codex558[[#This Row],[T]]),X104+codex558[[#This Row],[T]]),X104+codex558[[#This Row],[T]]),0)</f>
        <v>#REF!</v>
      </c>
      <c r="Y105" s="3" t="e">
        <f>IF(#REF!&gt;0,#REF!,0)</f>
        <v>#REF!</v>
      </c>
    </row>
    <row r="106" spans="1:25" x14ac:dyDescent="0.25">
      <c r="U106" s="3" t="e">
        <f>#REF!</f>
        <v>#REF!</v>
      </c>
      <c r="V106" s="3" t="e">
        <f>IF(#REF!&gt;0,IFERROR(VLOOKUP(#REF!,AthleteTable[],1,FALSE),0),0)</f>
        <v>#REF!</v>
      </c>
      <c r="W106" s="3">
        <f t="shared" si="6"/>
        <v>0</v>
      </c>
      <c r="X106" s="11" t="e">
        <f>IF(#REF!&gt;0,IF(V106&lt;&gt;0,IF(OR(codex558[[#This Row],[1]]&gt;Y105,Y105="1"),(X105+1+codex558[[#This Row],[T]]),X105+codex558[[#This Row],[T]]),X105+codex558[[#This Row],[T]]),0)</f>
        <v>#REF!</v>
      </c>
      <c r="Y106" s="3" t="e">
        <f>IF(#REF!&gt;0,#REF!,0)</f>
        <v>#REF!</v>
      </c>
    </row>
    <row r="107" spans="1:25" x14ac:dyDescent="0.25">
      <c r="U107" s="3" t="e">
        <f>#REF!</f>
        <v>#REF!</v>
      </c>
      <c r="V107" s="3" t="e">
        <f>IF(#REF!&gt;0,IFERROR(VLOOKUP(#REF!,AthleteTable[],1,FALSE),0),0)</f>
        <v>#REF!</v>
      </c>
      <c r="W107" s="3">
        <f t="shared" si="6"/>
        <v>0</v>
      </c>
      <c r="X107" s="11" t="e">
        <f>IF(#REF!&gt;0,IF(V107&lt;&gt;0,IF(OR(codex558[[#This Row],[1]]&gt;Y106,Y106="1"),(X106+1+codex558[[#This Row],[T]]),X106+codex558[[#This Row],[T]]),X106+codex558[[#This Row],[T]]),0)</f>
        <v>#REF!</v>
      </c>
      <c r="Y107" s="3" t="e">
        <f>IF(#REF!&gt;0,#REF!,0)</f>
        <v>#REF!</v>
      </c>
    </row>
    <row r="108" spans="1:25" x14ac:dyDescent="0.25">
      <c r="U108" s="3" t="e">
        <f>#REF!</f>
        <v>#REF!</v>
      </c>
      <c r="V108" s="3" t="e">
        <f>IF(#REF!&gt;0,IFERROR(VLOOKUP(#REF!,AthleteTable[],1,FALSE),0),0)</f>
        <v>#REF!</v>
      </c>
      <c r="W108" s="3">
        <f t="shared" si="6"/>
        <v>0</v>
      </c>
      <c r="X108" s="11" t="e">
        <f>IF(#REF!&gt;0,IF(V108&lt;&gt;0,IF(OR(codex558[[#This Row],[1]]&gt;Y107,Y107="1"),(X107+1+codex558[[#This Row],[T]]),X107+codex558[[#This Row],[T]]),X107+codex558[[#This Row],[T]]),0)</f>
        <v>#REF!</v>
      </c>
      <c r="Y108" s="3" t="e">
        <f>IF(#REF!&gt;0,#REF!,0)</f>
        <v>#REF!</v>
      </c>
    </row>
    <row r="109" spans="1:25" x14ac:dyDescent="0.25">
      <c r="U109" s="3" t="e">
        <f>#REF!</f>
        <v>#REF!</v>
      </c>
      <c r="V109" s="3" t="e">
        <f>IF(#REF!&gt;0,IFERROR(VLOOKUP(#REF!,AthleteTable[],1,FALSE),0),0)</f>
        <v>#REF!</v>
      </c>
      <c r="W109" s="3">
        <f t="shared" si="6"/>
        <v>0</v>
      </c>
      <c r="X109" s="11" t="e">
        <f>IF(#REF!&gt;0,IF(V109&lt;&gt;0,IF(OR(codex558[[#This Row],[1]]&gt;Y108,Y108="1"),(X108+1+codex558[[#This Row],[T]]),X108+codex558[[#This Row],[T]]),X108+codex558[[#This Row],[T]]),0)</f>
        <v>#REF!</v>
      </c>
      <c r="Y109" s="3" t="e">
        <f>IF(#REF!&gt;0,#REF!,0)</f>
        <v>#REF!</v>
      </c>
    </row>
    <row r="110" spans="1:25" x14ac:dyDescent="0.25">
      <c r="U110" s="3" t="e">
        <f>#REF!</f>
        <v>#REF!</v>
      </c>
      <c r="V110" s="3" t="e">
        <f>IF(#REF!&gt;0,IFERROR(VLOOKUP(#REF!,AthleteTable[],1,FALSE),0),0)</f>
        <v>#REF!</v>
      </c>
      <c r="W110" s="3">
        <f t="shared" si="6"/>
        <v>0</v>
      </c>
      <c r="X110" s="11" t="e">
        <f>IF(#REF!&gt;0,IF(V110&lt;&gt;0,IF(OR(codex558[[#This Row],[1]]&gt;Y109,Y109="1"),(X109+1+codex558[[#This Row],[T]]),X109+codex558[[#This Row],[T]]),X109+codex558[[#This Row],[T]]),0)</f>
        <v>#REF!</v>
      </c>
      <c r="Y110" s="3" t="e">
        <f>IF(#REF!&gt;0,#REF!,0)</f>
        <v>#REF!</v>
      </c>
    </row>
    <row r="111" spans="1:25" x14ac:dyDescent="0.25">
      <c r="U111" s="3" t="e">
        <f>#REF!</f>
        <v>#REF!</v>
      </c>
      <c r="V111" s="3" t="e">
        <f>IF(#REF!&gt;0,IFERROR(VLOOKUP(#REF!,AthleteTable[],1,FALSE),0),0)</f>
        <v>#REF!</v>
      </c>
      <c r="W111" s="3">
        <f t="shared" si="6"/>
        <v>0</v>
      </c>
      <c r="X111" s="11" t="e">
        <f>IF(#REF!&gt;0,IF(V111&lt;&gt;0,IF(OR(codex558[[#This Row],[1]]&gt;Y110,Y110="1"),(X110+1+codex558[[#This Row],[T]]),X110+codex558[[#This Row],[T]]),X110+codex558[[#This Row],[T]]),0)</f>
        <v>#REF!</v>
      </c>
      <c r="Y111" s="3" t="e">
        <f>IF(#REF!&gt;0,#REF!,0)</f>
        <v>#REF!</v>
      </c>
    </row>
    <row r="112" spans="1:25" x14ac:dyDescent="0.25">
      <c r="U112" s="3" t="e">
        <f>#REF!</f>
        <v>#REF!</v>
      </c>
      <c r="V112" s="3" t="e">
        <f>IF(#REF!&gt;0,IFERROR(VLOOKUP(#REF!,AthleteTable[],1,FALSE),0),0)</f>
        <v>#REF!</v>
      </c>
      <c r="W112" s="3">
        <f t="shared" si="6"/>
        <v>0</v>
      </c>
      <c r="X112" s="11" t="e">
        <f>IF(#REF!&gt;0,IF(V112&lt;&gt;0,IF(OR(codex558[[#This Row],[1]]&gt;Y111,Y111="1"),(X111+1+codex558[[#This Row],[T]]),X111+codex558[[#This Row],[T]]),X111+codex558[[#This Row],[T]]),0)</f>
        <v>#REF!</v>
      </c>
      <c r="Y112" s="3" t="e">
        <f>IF(#REF!&gt;0,#REF!,0)</f>
        <v>#REF!</v>
      </c>
    </row>
    <row r="113" spans="21:25" x14ac:dyDescent="0.25">
      <c r="U113" s="3" t="e">
        <f>#REF!</f>
        <v>#REF!</v>
      </c>
      <c r="V113" s="3" t="e">
        <f>IF(#REF!&gt;0,IFERROR(VLOOKUP(#REF!,AthleteTable[],1,FALSE),0),0)</f>
        <v>#REF!</v>
      </c>
      <c r="W113" s="3">
        <f t="shared" si="6"/>
        <v>0</v>
      </c>
      <c r="X113" s="11" t="e">
        <f>IF(#REF!&gt;0,IF(V113&lt;&gt;0,IF(OR(codex558[[#This Row],[1]]&gt;Y112,Y112="1"),(X112+1+codex558[[#This Row],[T]]),X112+codex558[[#This Row],[T]]),X112+codex558[[#This Row],[T]]),0)</f>
        <v>#REF!</v>
      </c>
      <c r="Y113" s="3" t="e">
        <f>IF(#REF!&gt;0,#REF!,0)</f>
        <v>#REF!</v>
      </c>
    </row>
    <row r="114" spans="21:25" x14ac:dyDescent="0.25">
      <c r="U114" s="3" t="e">
        <f>#REF!</f>
        <v>#REF!</v>
      </c>
      <c r="V114" s="3" t="e">
        <f>IF(#REF!&gt;0,IFERROR(VLOOKUP(#REF!,AthleteTable[],1,FALSE),0),0)</f>
        <v>#REF!</v>
      </c>
      <c r="W114" s="3">
        <f t="shared" si="6"/>
        <v>0</v>
      </c>
      <c r="X114" s="11" t="e">
        <f>IF(#REF!&gt;0,IF(V114&lt;&gt;0,IF(OR(codex558[[#This Row],[1]]&gt;Y113,Y113="1"),(X113+1+codex558[[#This Row],[T]]),X113+codex558[[#This Row],[T]]),X113+codex558[[#This Row],[T]]),0)</f>
        <v>#REF!</v>
      </c>
      <c r="Y114" s="3" t="e">
        <f>IF(#REF!&gt;0,#REF!,0)</f>
        <v>#REF!</v>
      </c>
    </row>
    <row r="115" spans="21:25" x14ac:dyDescent="0.25">
      <c r="U115" s="3" t="e">
        <f>#REF!</f>
        <v>#REF!</v>
      </c>
      <c r="V115" s="3" t="e">
        <f>IF(#REF!&gt;0,IFERROR(VLOOKUP(#REF!,AthleteTable[],1,FALSE),0),0)</f>
        <v>#REF!</v>
      </c>
      <c r="W115" s="3">
        <f t="shared" si="6"/>
        <v>0</v>
      </c>
      <c r="X115" s="11" t="e">
        <f>IF(#REF!&gt;0,IF(V115&lt;&gt;0,IF(OR(codex558[[#This Row],[1]]&gt;Y114,Y114="1"),(X114+1+codex558[[#This Row],[T]]),X114+codex558[[#This Row],[T]]),X114+codex558[[#This Row],[T]]),0)</f>
        <v>#REF!</v>
      </c>
      <c r="Y115" s="3" t="e">
        <f>IF(#REF!&gt;0,#REF!,0)</f>
        <v>#REF!</v>
      </c>
    </row>
    <row r="116" spans="21:25" x14ac:dyDescent="0.25">
      <c r="U116" s="3" t="e">
        <f>#REF!</f>
        <v>#REF!</v>
      </c>
      <c r="V116" s="3" t="e">
        <f>IF(#REF!&gt;0,IFERROR(VLOOKUP(#REF!,AthleteTable[],1,FALSE),0),0)</f>
        <v>#REF!</v>
      </c>
      <c r="W116" s="3">
        <f t="shared" si="6"/>
        <v>0</v>
      </c>
      <c r="X116" s="11" t="e">
        <f>IF(#REF!&gt;0,IF(V116&lt;&gt;0,IF(OR(codex558[[#This Row],[1]]&gt;Y115,Y115="1"),(X115+1+codex558[[#This Row],[T]]),X115+codex558[[#This Row],[T]]),X115+codex558[[#This Row],[T]]),0)</f>
        <v>#REF!</v>
      </c>
      <c r="Y116" s="3" t="e">
        <f>IF(#REF!&gt;0,#REF!,0)</f>
        <v>#REF!</v>
      </c>
    </row>
    <row r="117" spans="21:25" x14ac:dyDescent="0.25">
      <c r="U117" s="3" t="e">
        <f>#REF!</f>
        <v>#REF!</v>
      </c>
      <c r="V117" s="3" t="e">
        <f>IF(#REF!&gt;0,IFERROR(VLOOKUP(#REF!,AthleteTable[],1,FALSE),0),0)</f>
        <v>#REF!</v>
      </c>
      <c r="W117" s="3">
        <f t="shared" si="6"/>
        <v>0</v>
      </c>
      <c r="X117" s="11" t="e">
        <f>IF(#REF!&gt;0,IF(V117&lt;&gt;0,IF(OR(codex558[[#This Row],[1]]&gt;Y116,Y116="1"),(X116+1+codex558[[#This Row],[T]]),X116+codex558[[#This Row],[T]]),X116+codex558[[#This Row],[T]]),0)</f>
        <v>#REF!</v>
      </c>
      <c r="Y117" s="3" t="e">
        <f>IF(#REF!&gt;0,#REF!,0)</f>
        <v>#REF!</v>
      </c>
    </row>
    <row r="118" spans="21:25" x14ac:dyDescent="0.25">
      <c r="U118" s="3" t="e">
        <f>#REF!</f>
        <v>#REF!</v>
      </c>
      <c r="V118" s="3" t="e">
        <f>IF(#REF!&gt;0,IFERROR(VLOOKUP(#REF!,AthleteTable[],1,FALSE),0),0)</f>
        <v>#REF!</v>
      </c>
      <c r="W118" s="3">
        <f t="shared" si="6"/>
        <v>0</v>
      </c>
      <c r="X118" s="11" t="e">
        <f>IF(#REF!&gt;0,IF(V118&lt;&gt;0,IF(OR(codex558[[#This Row],[1]]&gt;Y117,Y117="1"),(X117+1+codex558[[#This Row],[T]]),X117+codex558[[#This Row],[T]]),X117+codex558[[#This Row],[T]]),0)</f>
        <v>#REF!</v>
      </c>
      <c r="Y118" s="3" t="e">
        <f>IF(#REF!&gt;0,#REF!,0)</f>
        <v>#REF!</v>
      </c>
    </row>
    <row r="119" spans="21:25" x14ac:dyDescent="0.25">
      <c r="U119" s="3" t="e">
        <f>#REF!</f>
        <v>#REF!</v>
      </c>
      <c r="V119" s="3" t="e">
        <f>IF(#REF!&gt;0,IFERROR(VLOOKUP(#REF!,AthleteTable[],1,FALSE),0),0)</f>
        <v>#REF!</v>
      </c>
      <c r="W119" s="3">
        <f t="shared" si="6"/>
        <v>0</v>
      </c>
      <c r="X119" s="11" t="e">
        <f>IF(#REF!&gt;0,IF(V119&lt;&gt;0,IF(OR(codex558[[#This Row],[1]]&gt;Y118,Y118="1"),(X118+1+codex558[[#This Row],[T]]),X118+codex558[[#This Row],[T]]),X118+codex558[[#This Row],[T]]),0)</f>
        <v>#REF!</v>
      </c>
      <c r="Y119" s="3" t="e">
        <f>IF(#REF!&gt;0,#REF!,0)</f>
        <v>#REF!</v>
      </c>
    </row>
    <row r="120" spans="21:25" x14ac:dyDescent="0.25">
      <c r="U120" s="3" t="e">
        <f>#REF!</f>
        <v>#REF!</v>
      </c>
      <c r="V120" s="3" t="e">
        <f>IF(#REF!&gt;0,IFERROR(VLOOKUP(#REF!,AthleteTable[],1,FALSE),0),0)</f>
        <v>#REF!</v>
      </c>
      <c r="W120" s="3">
        <f t="shared" si="6"/>
        <v>0</v>
      </c>
      <c r="X120" s="11" t="e">
        <f>IF(#REF!&gt;0,IF(V120&lt;&gt;0,IF(OR(codex558[[#This Row],[1]]&gt;Y119,Y119="1"),(X119+1+codex558[[#This Row],[T]]),X119+codex558[[#This Row],[T]]),X119+codex558[[#This Row],[T]]),0)</f>
        <v>#REF!</v>
      </c>
      <c r="Y120" s="3" t="e">
        <f>IF(#REF!&gt;0,#REF!,0)</f>
        <v>#REF!</v>
      </c>
    </row>
    <row r="121" spans="21:25" x14ac:dyDescent="0.25">
      <c r="U121" s="3" t="e">
        <f>#REF!</f>
        <v>#REF!</v>
      </c>
      <c r="V121" s="3" t="e">
        <f>IF(#REF!&gt;0,IFERROR(VLOOKUP(#REF!,AthleteTable[],1,FALSE),0),0)</f>
        <v>#REF!</v>
      </c>
      <c r="W121" s="3">
        <f t="shared" si="6"/>
        <v>0</v>
      </c>
      <c r="X121" s="11" t="e">
        <f>IF(#REF!&gt;0,IF(V121&lt;&gt;0,IF(OR(codex558[[#This Row],[1]]&gt;Y120,Y120="1"),(X120+1+codex558[[#This Row],[T]]),X120+codex558[[#This Row],[T]]),X120+codex558[[#This Row],[T]]),0)</f>
        <v>#REF!</v>
      </c>
      <c r="Y121" s="3" t="e">
        <f>IF(#REF!&gt;0,#REF!,0)</f>
        <v>#REF!</v>
      </c>
    </row>
    <row r="122" spans="21:25" x14ac:dyDescent="0.25">
      <c r="U122" s="3" t="e">
        <f>#REF!</f>
        <v>#REF!</v>
      </c>
      <c r="V122" s="3" t="e">
        <f>IF(#REF!&gt;0,IFERROR(VLOOKUP(#REF!,AthleteTable[],1,FALSE),0),0)</f>
        <v>#REF!</v>
      </c>
      <c r="W122" s="3">
        <f t="shared" si="6"/>
        <v>0</v>
      </c>
      <c r="X122" s="11" t="e">
        <f>IF(#REF!&gt;0,IF(V122&lt;&gt;0,IF(OR(codex558[[#This Row],[1]]&gt;Y121,Y121="1"),(X121+1+codex558[[#This Row],[T]]),X121+codex558[[#This Row],[T]]),X121+codex558[[#This Row],[T]]),0)</f>
        <v>#REF!</v>
      </c>
      <c r="Y122" s="3" t="e">
        <f>IF(#REF!&gt;0,#REF!,0)</f>
        <v>#REF!</v>
      </c>
    </row>
    <row r="123" spans="21:25" x14ac:dyDescent="0.25">
      <c r="U123" s="3" t="e">
        <f>#REF!</f>
        <v>#REF!</v>
      </c>
      <c r="V123" s="3" t="e">
        <f>IF(#REF!&gt;0,IFERROR(VLOOKUP(#REF!,AthleteTable[],1,FALSE),0),0)</f>
        <v>#REF!</v>
      </c>
      <c r="W123" s="3">
        <f t="shared" si="6"/>
        <v>0</v>
      </c>
      <c r="X123" s="11" t="e">
        <f>IF(#REF!&gt;0,IF(V123&lt;&gt;0,IF(OR(codex558[[#This Row],[1]]&gt;Y122,Y122="1"),(X122+1+codex558[[#This Row],[T]]),X122+codex558[[#This Row],[T]]),X122+codex558[[#This Row],[T]]),0)</f>
        <v>#REF!</v>
      </c>
      <c r="Y123" s="3" t="e">
        <f>IF(#REF!&gt;0,#REF!,0)</f>
        <v>#REF!</v>
      </c>
    </row>
    <row r="124" spans="21:25" x14ac:dyDescent="0.25">
      <c r="U124" s="3" t="e">
        <f>#REF!</f>
        <v>#REF!</v>
      </c>
      <c r="V124" s="3" t="e">
        <f>IF(#REF!&gt;0,IFERROR(VLOOKUP(#REF!,AthleteTable[],1,FALSE),0),0)</f>
        <v>#REF!</v>
      </c>
      <c r="W124" s="3">
        <f t="shared" si="6"/>
        <v>0</v>
      </c>
      <c r="X124" s="11" t="e">
        <f>IF(#REF!&gt;0,IF(V124&lt;&gt;0,IF(OR(codex558[[#This Row],[1]]&gt;Y123,Y123="1"),(X123+1+codex558[[#This Row],[T]]),X123+codex558[[#This Row],[T]]),X123+codex558[[#This Row],[T]]),0)</f>
        <v>#REF!</v>
      </c>
      <c r="Y124" s="3" t="e">
        <f>IF(#REF!&gt;0,#REF!,0)</f>
        <v>#REF!</v>
      </c>
    </row>
    <row r="125" spans="21:25" x14ac:dyDescent="0.25">
      <c r="U125" s="3" t="e">
        <f>#REF!</f>
        <v>#REF!</v>
      </c>
      <c r="V125" s="3" t="e">
        <f>IF(#REF!&gt;0,IFERROR(VLOOKUP(#REF!,AthleteTable[],1,FALSE),0),0)</f>
        <v>#REF!</v>
      </c>
      <c r="W125" s="3">
        <f t="shared" si="6"/>
        <v>0</v>
      </c>
      <c r="X125" s="11" t="e">
        <f>IF(#REF!&gt;0,IF(V125&lt;&gt;0,IF(OR(codex558[[#This Row],[1]]&gt;Y124,Y124="1"),(X124+1+codex558[[#This Row],[T]]),X124+codex558[[#This Row],[T]]),X124+codex558[[#This Row],[T]]),0)</f>
        <v>#REF!</v>
      </c>
      <c r="Y125" s="3" t="e">
        <f>IF(#REF!&gt;0,#REF!,0)</f>
        <v>#REF!</v>
      </c>
    </row>
    <row r="126" spans="21:25" x14ac:dyDescent="0.25">
      <c r="U126" s="3" t="e">
        <f>#REF!</f>
        <v>#REF!</v>
      </c>
      <c r="V126" s="3" t="e">
        <f>IF(#REF!&gt;0,IFERROR(VLOOKUP(#REF!,AthleteTable[],1,FALSE),0),0)</f>
        <v>#REF!</v>
      </c>
      <c r="W126" s="3">
        <f t="shared" si="6"/>
        <v>0</v>
      </c>
      <c r="X126" s="11" t="e">
        <f>IF(#REF!&gt;0,IF(V126&lt;&gt;0,IF(OR(codex558[[#This Row],[1]]&gt;Y125,Y125="1"),(X125+1+codex558[[#This Row],[T]]),X125+codex558[[#This Row],[T]]),X125+codex558[[#This Row],[T]]),0)</f>
        <v>#REF!</v>
      </c>
      <c r="Y126" s="3" t="e">
        <f>IF(#REF!&gt;0,#REF!,0)</f>
        <v>#REF!</v>
      </c>
    </row>
    <row r="127" spans="21:25" x14ac:dyDescent="0.25">
      <c r="U127" s="3" t="e">
        <f>#REF!</f>
        <v>#REF!</v>
      </c>
      <c r="V127" s="3" t="e">
        <f>IF(#REF!&gt;0,IFERROR(VLOOKUP(#REF!,AthleteTable[],1,FALSE),0),0)</f>
        <v>#REF!</v>
      </c>
      <c r="W127" s="3">
        <f t="shared" si="6"/>
        <v>0</v>
      </c>
      <c r="X127" s="11" t="e">
        <f>IF(#REF!&gt;0,IF(V127&lt;&gt;0,IF(OR(codex558[[#This Row],[1]]&gt;Y126,Y126="1"),(X126+1+codex558[[#This Row],[T]]),X126+codex558[[#This Row],[T]]),X126+codex558[[#This Row],[T]]),0)</f>
        <v>#REF!</v>
      </c>
      <c r="Y127" s="3" t="e">
        <f>IF(#REF!&gt;0,#REF!,0)</f>
        <v>#REF!</v>
      </c>
    </row>
    <row r="128" spans="21:25" x14ac:dyDescent="0.25">
      <c r="U128" s="3" t="e">
        <f>#REF!</f>
        <v>#REF!</v>
      </c>
      <c r="V128" s="3" t="e">
        <f>IF(#REF!&gt;0,IFERROR(VLOOKUP(#REF!,AthleteTable[],1,FALSE),0),0)</f>
        <v>#REF!</v>
      </c>
      <c r="W128" s="3">
        <f t="shared" si="6"/>
        <v>0</v>
      </c>
      <c r="X128" s="11" t="e">
        <f>IF(#REF!&gt;0,IF(V128&lt;&gt;0,IF(OR(codex558[[#This Row],[1]]&gt;Y127,Y127="1"),(X127+1+codex558[[#This Row],[T]]),X127+codex558[[#This Row],[T]]),X127+codex558[[#This Row],[T]]),0)</f>
        <v>#REF!</v>
      </c>
      <c r="Y128" s="3" t="e">
        <f>IF(#REF!&gt;0,#REF!,0)</f>
        <v>#REF!</v>
      </c>
    </row>
    <row r="129" spans="21:25" x14ac:dyDescent="0.25">
      <c r="U129" s="3" t="e">
        <f>#REF!</f>
        <v>#REF!</v>
      </c>
      <c r="V129" s="3" t="e">
        <f>IF(#REF!&gt;0,IFERROR(VLOOKUP(#REF!,AthleteTable[],1,FALSE),0),0)</f>
        <v>#REF!</v>
      </c>
      <c r="W129" s="3">
        <f t="shared" si="6"/>
        <v>0</v>
      </c>
      <c r="X129" s="11" t="e">
        <f>IF(#REF!&gt;0,IF(V129&lt;&gt;0,IF(OR(codex558[[#This Row],[1]]&gt;Y128,Y128="1"),(X128+1+codex558[[#This Row],[T]]),X128+codex558[[#This Row],[T]]),X128+codex558[[#This Row],[T]]),0)</f>
        <v>#REF!</v>
      </c>
      <c r="Y129" s="3" t="e">
        <f>IF(#REF!&gt;0,#REF!,0)</f>
        <v>#REF!</v>
      </c>
    </row>
    <row r="130" spans="21:25" x14ac:dyDescent="0.25">
      <c r="U130" s="3" t="e">
        <f>#REF!</f>
        <v>#REF!</v>
      </c>
      <c r="V130" s="3" t="e">
        <f>IF(#REF!&gt;0,IFERROR(VLOOKUP(#REF!,AthleteTable[],1,FALSE),0),0)</f>
        <v>#REF!</v>
      </c>
      <c r="W130" s="3">
        <f t="shared" si="6"/>
        <v>0</v>
      </c>
      <c r="X130" s="11" t="e">
        <f>IF(#REF!&gt;0,IF(V130&lt;&gt;0,IF(OR(codex558[[#This Row],[1]]&gt;Y129,Y129="1"),(X129+1+codex558[[#This Row],[T]]),X129+codex558[[#This Row],[T]]),X129+codex558[[#This Row],[T]]),0)</f>
        <v>#REF!</v>
      </c>
      <c r="Y130" s="3" t="e">
        <f>IF(#REF!&gt;0,#REF!,0)</f>
        <v>#REF!</v>
      </c>
    </row>
    <row r="131" spans="21:25" x14ac:dyDescent="0.25">
      <c r="U131" s="3" t="e">
        <f>#REF!</f>
        <v>#REF!</v>
      </c>
      <c r="V131" s="3" t="e">
        <f>IF(#REF!&gt;0,IFERROR(VLOOKUP(#REF!,AthleteTable[],1,FALSE),0),0)</f>
        <v>#REF!</v>
      </c>
      <c r="W131" s="3">
        <f t="shared" si="6"/>
        <v>0</v>
      </c>
      <c r="X131" s="11" t="e">
        <f>IF(#REF!&gt;0,IF(V131&lt;&gt;0,IF(OR(codex558[[#This Row],[1]]&gt;Y130,Y130="1"),(X130+1+codex558[[#This Row],[T]]),X130+codex558[[#This Row],[T]]),X130+codex558[[#This Row],[T]]),0)</f>
        <v>#REF!</v>
      </c>
      <c r="Y131" s="3" t="e">
        <f>IF(#REF!&gt;0,#REF!,0)</f>
        <v>#REF!</v>
      </c>
    </row>
    <row r="132" spans="21:25" x14ac:dyDescent="0.25">
      <c r="U132" s="3" t="e">
        <f>#REF!</f>
        <v>#REF!</v>
      </c>
      <c r="V132" s="3" t="e">
        <f>IF(#REF!&gt;0,IFERROR(VLOOKUP(#REF!,AthleteTable[],1,FALSE),0),0)</f>
        <v>#REF!</v>
      </c>
      <c r="W132" s="3">
        <f t="shared" si="6"/>
        <v>0</v>
      </c>
      <c r="X132" s="11" t="e">
        <f>IF(#REF!&gt;0,IF(V132&lt;&gt;0,IF(OR(codex558[[#This Row],[1]]&gt;Y131,Y131="1"),(X131+1+codex558[[#This Row],[T]]),X131+codex558[[#This Row],[T]]),X131+codex558[[#This Row],[T]]),0)</f>
        <v>#REF!</v>
      </c>
      <c r="Y132" s="3" t="e">
        <f>IF(#REF!&gt;0,#REF!,0)</f>
        <v>#REF!</v>
      </c>
    </row>
    <row r="133" spans="21:25" x14ac:dyDescent="0.25">
      <c r="U133" s="3" t="e">
        <f>#REF!</f>
        <v>#REF!</v>
      </c>
      <c r="V133" s="3" t="e">
        <f>IF(#REF!&gt;0,IFERROR(VLOOKUP(#REF!,AthleteTable[],1,FALSE),0),0)</f>
        <v>#REF!</v>
      </c>
      <c r="W133" s="3">
        <f t="shared" si="6"/>
        <v>0</v>
      </c>
      <c r="X133" s="11" t="e">
        <f>IF(#REF!&gt;0,IF(V133&lt;&gt;0,IF(OR(codex558[[#This Row],[1]]&gt;Y132,Y132="1"),(X132+1+codex558[[#This Row],[T]]),X132+codex558[[#This Row],[T]]),X132+codex558[[#This Row],[T]]),0)</f>
        <v>#REF!</v>
      </c>
      <c r="Y133" s="3" t="e">
        <f>IF(#REF!&gt;0,#REF!,0)</f>
        <v>#REF!</v>
      </c>
    </row>
    <row r="134" spans="21:25" x14ac:dyDescent="0.25">
      <c r="U134" s="3" t="e">
        <f>#REF!</f>
        <v>#REF!</v>
      </c>
      <c r="V134" s="3" t="e">
        <f>IF(#REF!&gt;0,IFERROR(VLOOKUP(#REF!,AthleteTable[],1,FALSE),0),0)</f>
        <v>#REF!</v>
      </c>
      <c r="W134" s="3">
        <f t="shared" ref="W134:W197" si="7">IFERROR(IF(Y134&gt;0,IF(Y133=Y132,IF(V133&gt;0,IF(V132&gt;0,1,0),0),0),0),0)</f>
        <v>0</v>
      </c>
      <c r="X134" s="11" t="e">
        <f>IF(#REF!&gt;0,IF(V134&lt;&gt;0,IF(OR(codex558[[#This Row],[1]]&gt;Y133,Y133="1"),(X133+1+codex558[[#This Row],[T]]),X133+codex558[[#This Row],[T]]),X133+codex558[[#This Row],[T]]),0)</f>
        <v>#REF!</v>
      </c>
      <c r="Y134" s="3" t="e">
        <f>IF(#REF!&gt;0,#REF!,0)</f>
        <v>#REF!</v>
      </c>
    </row>
    <row r="135" spans="21:25" x14ac:dyDescent="0.25">
      <c r="U135" s="3" t="e">
        <f>#REF!</f>
        <v>#REF!</v>
      </c>
      <c r="V135" s="3" t="e">
        <f>IF(#REF!&gt;0,IFERROR(VLOOKUP(#REF!,AthleteTable[],1,FALSE),0),0)</f>
        <v>#REF!</v>
      </c>
      <c r="W135" s="3">
        <f t="shared" si="7"/>
        <v>0</v>
      </c>
      <c r="X135" s="11" t="e">
        <f>IF(#REF!&gt;0,IF(V135&lt;&gt;0,IF(OR(codex558[[#This Row],[1]]&gt;Y134,Y134="1"),(X134+1+codex558[[#This Row],[T]]),X134+codex558[[#This Row],[T]]),X134+codex558[[#This Row],[T]]),0)</f>
        <v>#REF!</v>
      </c>
      <c r="Y135" s="3" t="e">
        <f>IF(#REF!&gt;0,#REF!,0)</f>
        <v>#REF!</v>
      </c>
    </row>
    <row r="136" spans="21:25" x14ac:dyDescent="0.25">
      <c r="U136" s="3" t="e">
        <f>#REF!</f>
        <v>#REF!</v>
      </c>
      <c r="V136" s="3" t="e">
        <f>IF(#REF!&gt;0,IFERROR(VLOOKUP(#REF!,AthleteTable[],1,FALSE),0),0)</f>
        <v>#REF!</v>
      </c>
      <c r="W136" s="3">
        <f t="shared" si="7"/>
        <v>0</v>
      </c>
      <c r="X136" s="11" t="e">
        <f>IF(#REF!&gt;0,IF(V136&lt;&gt;0,IF(OR(codex558[[#This Row],[1]]&gt;Y135,Y135="1"),(X135+1+codex558[[#This Row],[T]]),X135+codex558[[#This Row],[T]]),X135+codex558[[#This Row],[T]]),0)</f>
        <v>#REF!</v>
      </c>
      <c r="Y136" s="3" t="e">
        <f>IF(#REF!&gt;0,#REF!,0)</f>
        <v>#REF!</v>
      </c>
    </row>
    <row r="137" spans="21:25" x14ac:dyDescent="0.25">
      <c r="U137" s="3" t="e">
        <f>#REF!</f>
        <v>#REF!</v>
      </c>
      <c r="V137" s="3" t="e">
        <f>IF(#REF!&gt;0,IFERROR(VLOOKUP(#REF!,AthleteTable[],1,FALSE),0),0)</f>
        <v>#REF!</v>
      </c>
      <c r="W137" s="3">
        <f t="shared" si="7"/>
        <v>0</v>
      </c>
      <c r="X137" s="11" t="e">
        <f>IF(#REF!&gt;0,IF(V137&lt;&gt;0,IF(OR(codex558[[#This Row],[1]]&gt;Y136,Y136="1"),(X136+1+codex558[[#This Row],[T]]),X136+codex558[[#This Row],[T]]),X136+codex558[[#This Row],[T]]),0)</f>
        <v>#REF!</v>
      </c>
      <c r="Y137" s="3">
        <f t="shared" ref="Y137:Y144" si="8">IF(A91&gt;0,A91,0)</f>
        <v>0</v>
      </c>
    </row>
    <row r="138" spans="21:25" x14ac:dyDescent="0.25">
      <c r="U138" s="3" t="e">
        <f>#REF!</f>
        <v>#REF!</v>
      </c>
      <c r="V138" s="3" t="e">
        <f>IF(#REF!&gt;0,IFERROR(VLOOKUP(#REF!,AthleteTable[],1,FALSE),0),0)</f>
        <v>#REF!</v>
      </c>
      <c r="W138" s="3">
        <f t="shared" si="7"/>
        <v>0</v>
      </c>
      <c r="X138" s="11" t="e">
        <f>IF(#REF!&gt;0,IF(V138&lt;&gt;0,IF(OR(codex558[[#This Row],[1]]&gt;Y137,Y137="1"),(X137+1+codex558[[#This Row],[T]]),X137+codex558[[#This Row],[T]]),X137+codex558[[#This Row],[T]]),0)</f>
        <v>#REF!</v>
      </c>
      <c r="Y138" s="3">
        <f t="shared" si="8"/>
        <v>0</v>
      </c>
    </row>
    <row r="139" spans="21:25" x14ac:dyDescent="0.25">
      <c r="U139" s="3" t="e">
        <f>#REF!</f>
        <v>#REF!</v>
      </c>
      <c r="V139" s="3" t="e">
        <f>IF(#REF!&gt;0,IFERROR(VLOOKUP(#REF!,AthleteTable[],1,FALSE),0),0)</f>
        <v>#REF!</v>
      </c>
      <c r="W139" s="3">
        <f t="shared" si="7"/>
        <v>0</v>
      </c>
      <c r="X139" s="11" t="e">
        <f>IF(#REF!&gt;0,IF(V139&lt;&gt;0,IF(OR(codex558[[#This Row],[1]]&gt;Y138,Y138="1"),(X138+1+codex558[[#This Row],[T]]),X138+codex558[[#This Row],[T]]),X138+codex558[[#This Row],[T]]),0)</f>
        <v>#REF!</v>
      </c>
      <c r="Y139" s="3">
        <f t="shared" si="8"/>
        <v>0</v>
      </c>
    </row>
    <row r="140" spans="21:25" x14ac:dyDescent="0.25">
      <c r="U140" s="3" t="e">
        <f>#REF!</f>
        <v>#REF!</v>
      </c>
      <c r="V140" s="3" t="e">
        <f>IF(#REF!&gt;0,IFERROR(VLOOKUP(#REF!,AthleteTable[],1,FALSE),0),0)</f>
        <v>#REF!</v>
      </c>
      <c r="W140" s="3">
        <f t="shared" si="7"/>
        <v>0</v>
      </c>
      <c r="X140" s="11" t="e">
        <f>IF(#REF!&gt;0,IF(V140&lt;&gt;0,IF(OR(codex558[[#This Row],[1]]&gt;Y139,Y139="1"),(X139+1+codex558[[#This Row],[T]]),X139+codex558[[#This Row],[T]]),X139+codex558[[#This Row],[T]]),0)</f>
        <v>#REF!</v>
      </c>
      <c r="Y140" s="3">
        <f t="shared" si="8"/>
        <v>0</v>
      </c>
    </row>
    <row r="141" spans="21:25" x14ac:dyDescent="0.25">
      <c r="U141" s="3" t="e">
        <f>#REF!</f>
        <v>#REF!</v>
      </c>
      <c r="V141" s="3" t="e">
        <f>IF(#REF!&gt;0,IFERROR(VLOOKUP(#REF!,AthleteTable[],1,FALSE),0),0)</f>
        <v>#REF!</v>
      </c>
      <c r="W141" s="3">
        <f t="shared" si="7"/>
        <v>0</v>
      </c>
      <c r="X141" s="11" t="e">
        <f>IF(#REF!&gt;0,IF(V141&lt;&gt;0,IF(OR(codex558[[#This Row],[1]]&gt;Y140,Y140="1"),(X140+1+codex558[[#This Row],[T]]),X140+codex558[[#This Row],[T]]),X140+codex558[[#This Row],[T]]),0)</f>
        <v>#REF!</v>
      </c>
      <c r="Y141" s="3">
        <f t="shared" si="8"/>
        <v>0</v>
      </c>
    </row>
    <row r="142" spans="21:25" x14ac:dyDescent="0.25">
      <c r="U142" s="3" t="e">
        <f>#REF!</f>
        <v>#REF!</v>
      </c>
      <c r="V142" s="3" t="e">
        <f>IF(#REF!&gt;0,IFERROR(VLOOKUP(#REF!,AthleteTable[],1,FALSE),0),0)</f>
        <v>#REF!</v>
      </c>
      <c r="W142" s="3">
        <f t="shared" si="7"/>
        <v>0</v>
      </c>
      <c r="X142" s="11" t="e">
        <f>IF(#REF!&gt;0,IF(V142&lt;&gt;0,IF(OR(codex558[[#This Row],[1]]&gt;Y141,Y141="1"),(X141+1+codex558[[#This Row],[T]]),X141+codex558[[#This Row],[T]]),X141+codex558[[#This Row],[T]]),0)</f>
        <v>#REF!</v>
      </c>
      <c r="Y142" s="3">
        <f t="shared" si="8"/>
        <v>0</v>
      </c>
    </row>
    <row r="143" spans="21:25" x14ac:dyDescent="0.25">
      <c r="U143" s="3" t="e">
        <f>#REF!</f>
        <v>#REF!</v>
      </c>
      <c r="V143" s="3" t="e">
        <f>IF(#REF!&gt;0,IFERROR(VLOOKUP(#REF!,AthleteTable[],1,FALSE),0),0)</f>
        <v>#REF!</v>
      </c>
      <c r="W143" s="3">
        <f t="shared" si="7"/>
        <v>0</v>
      </c>
      <c r="X143" s="11" t="e">
        <f>IF(#REF!&gt;0,IF(V143&lt;&gt;0,IF(OR(codex558[[#This Row],[1]]&gt;Y142,Y142="1"),(X142+1+codex558[[#This Row],[T]]),X142+codex558[[#This Row],[T]]),X142+codex558[[#This Row],[T]]),0)</f>
        <v>#REF!</v>
      </c>
      <c r="Y143" s="3">
        <f t="shared" si="8"/>
        <v>0</v>
      </c>
    </row>
    <row r="144" spans="21:25" x14ac:dyDescent="0.25">
      <c r="U144" s="3" t="e">
        <f>#REF!</f>
        <v>#REF!</v>
      </c>
      <c r="V144" s="3" t="e">
        <f>IF(#REF!&gt;0,IFERROR(VLOOKUP(#REF!,AthleteTable[],1,FALSE),0),0)</f>
        <v>#REF!</v>
      </c>
      <c r="W144" s="3">
        <f t="shared" si="7"/>
        <v>0</v>
      </c>
      <c r="X144" s="11" t="e">
        <f>IF(#REF!&gt;0,IF(V144&lt;&gt;0,IF(OR(codex558[[#This Row],[1]]&gt;Y143,Y143="1"),(X143+1+codex558[[#This Row],[T]]),X143+codex558[[#This Row],[T]]),X143+codex558[[#This Row],[T]]),0)</f>
        <v>#REF!</v>
      </c>
      <c r="Y144" s="3">
        <f t="shared" si="8"/>
        <v>0</v>
      </c>
    </row>
    <row r="145" spans="21:25" x14ac:dyDescent="0.25">
      <c r="U145" s="3" t="e">
        <f>#REF!</f>
        <v>#REF!</v>
      </c>
      <c r="V145" s="3" t="e">
        <f>IF(#REF!&gt;0,IFERROR(VLOOKUP(#REF!,AthleteTable[],1,FALSE),0),0)</f>
        <v>#REF!</v>
      </c>
      <c r="W145" s="3">
        <f t="shared" si="7"/>
        <v>0</v>
      </c>
      <c r="X145" s="11" t="e">
        <f>IF(#REF!&gt;0,IF(V145&lt;&gt;0,IF(OR(codex558[[#This Row],[1]]&gt;Y144,Y144="1"),(X144+1+codex558[[#This Row],[T]]),X144+codex558[[#This Row],[T]]),X144+codex558[[#This Row],[T]]),0)</f>
        <v>#REF!</v>
      </c>
      <c r="Y145" s="3" t="e">
        <f>IF(#REF!&gt;0,#REF!,0)</f>
        <v>#REF!</v>
      </c>
    </row>
    <row r="146" spans="21:25" x14ac:dyDescent="0.25">
      <c r="U146" s="3" t="e">
        <f>#REF!</f>
        <v>#REF!</v>
      </c>
      <c r="V146" s="3" t="e">
        <f>IF(#REF!&gt;0,IFERROR(VLOOKUP(#REF!,AthleteTable[],1,FALSE),0),0)</f>
        <v>#REF!</v>
      </c>
      <c r="W146" s="3">
        <f t="shared" si="7"/>
        <v>0</v>
      </c>
      <c r="X146" s="11" t="e">
        <f>IF(#REF!&gt;0,IF(V146&lt;&gt;0,IF(OR(codex558[[#This Row],[1]]&gt;Y145,Y145="1"),(X145+1+codex558[[#This Row],[T]]),X145+codex558[[#This Row],[T]]),X145+codex558[[#This Row],[T]]),0)</f>
        <v>#REF!</v>
      </c>
      <c r="Y146" s="3" t="e">
        <f>IF(#REF!&gt;0,#REF!,0)</f>
        <v>#REF!</v>
      </c>
    </row>
    <row r="147" spans="21:25" x14ac:dyDescent="0.25">
      <c r="U147" s="3" t="e">
        <f>#REF!</f>
        <v>#REF!</v>
      </c>
      <c r="V147" s="3" t="e">
        <f>IF(#REF!&gt;0,IFERROR(VLOOKUP(#REF!,AthleteTable[],1,FALSE),0),0)</f>
        <v>#REF!</v>
      </c>
      <c r="W147" s="3">
        <f t="shared" si="7"/>
        <v>0</v>
      </c>
      <c r="X147" s="11" t="e">
        <f>IF(#REF!&gt;0,IF(V147&lt;&gt;0,IF(OR(codex558[[#This Row],[1]]&gt;Y146,Y146="1"),(X146+1+codex558[[#This Row],[T]]),X146+codex558[[#This Row],[T]]),X146+codex558[[#This Row],[T]]),0)</f>
        <v>#REF!</v>
      </c>
      <c r="Y147" s="3" t="e">
        <f>IF(#REF!&gt;0,#REF!,0)</f>
        <v>#REF!</v>
      </c>
    </row>
    <row r="148" spans="21:25" x14ac:dyDescent="0.25">
      <c r="U148" s="3" t="e">
        <f>#REF!</f>
        <v>#REF!</v>
      </c>
      <c r="V148" s="3" t="e">
        <f>IF(#REF!&gt;0,IFERROR(VLOOKUP(#REF!,AthleteTable[],1,FALSE),0),0)</f>
        <v>#REF!</v>
      </c>
      <c r="W148" s="3">
        <f t="shared" si="7"/>
        <v>0</v>
      </c>
      <c r="X148" s="11" t="e">
        <f>IF(#REF!&gt;0,IF(V148&lt;&gt;0,IF(OR(codex558[[#This Row],[1]]&gt;Y147,Y147="1"),(X147+1+codex558[[#This Row],[T]]),X147+codex558[[#This Row],[T]]),X147+codex558[[#This Row],[T]]),0)</f>
        <v>#REF!</v>
      </c>
      <c r="Y148" s="3" t="e">
        <f>IF(#REF!&gt;0,#REF!,0)</f>
        <v>#REF!</v>
      </c>
    </row>
    <row r="149" spans="21:25" x14ac:dyDescent="0.25">
      <c r="U149" s="3" t="e">
        <f>#REF!</f>
        <v>#REF!</v>
      </c>
      <c r="V149" s="3" t="e">
        <f>IF(#REF!&gt;0,IFERROR(VLOOKUP(#REF!,AthleteTable[],1,FALSE),0),0)</f>
        <v>#REF!</v>
      </c>
      <c r="W149" s="3">
        <f t="shared" si="7"/>
        <v>0</v>
      </c>
      <c r="X149" s="11" t="e">
        <f>IF(#REF!&gt;0,IF(V149&lt;&gt;0,IF(OR(codex558[[#This Row],[1]]&gt;Y148,Y148="1"),(X148+1+codex558[[#This Row],[T]]),X148+codex558[[#This Row],[T]]),X148+codex558[[#This Row],[T]]),0)</f>
        <v>#REF!</v>
      </c>
      <c r="Y149" s="3" t="e">
        <f>IF(#REF!&gt;0,#REF!,0)</f>
        <v>#REF!</v>
      </c>
    </row>
    <row r="150" spans="21:25" x14ac:dyDescent="0.25">
      <c r="U150" s="3" t="e">
        <f>#REF!</f>
        <v>#REF!</v>
      </c>
      <c r="V150" s="3" t="e">
        <f>IF(#REF!&gt;0,IFERROR(VLOOKUP(#REF!,AthleteTable[],1,FALSE),0),0)</f>
        <v>#REF!</v>
      </c>
      <c r="W150" s="3">
        <f t="shared" si="7"/>
        <v>0</v>
      </c>
      <c r="X150" s="11" t="e">
        <f>IF(#REF!&gt;0,IF(V150&lt;&gt;0,IF(OR(codex558[[#This Row],[1]]&gt;Y149,Y149="1"),(X149+1+codex558[[#This Row],[T]]),X149+codex558[[#This Row],[T]]),X149+codex558[[#This Row],[T]]),0)</f>
        <v>#REF!</v>
      </c>
      <c r="Y150" s="3" t="e">
        <f>IF(#REF!&gt;0,#REF!,0)</f>
        <v>#REF!</v>
      </c>
    </row>
    <row r="151" spans="21:25" x14ac:dyDescent="0.25">
      <c r="U151" s="3" t="e">
        <f>#REF!</f>
        <v>#REF!</v>
      </c>
      <c r="V151" s="3" t="e">
        <f>IF(#REF!&gt;0,IFERROR(VLOOKUP(#REF!,AthleteTable[],1,FALSE),0),0)</f>
        <v>#REF!</v>
      </c>
      <c r="W151" s="3">
        <f t="shared" si="7"/>
        <v>0</v>
      </c>
      <c r="X151" s="11" t="e">
        <f>IF(#REF!&gt;0,IF(V151&lt;&gt;0,IF(OR(codex558[[#This Row],[1]]&gt;Y150,Y150="1"),(X150+1+codex558[[#This Row],[T]]),X150+codex558[[#This Row],[T]]),X150+codex558[[#This Row],[T]]),0)</f>
        <v>#REF!</v>
      </c>
      <c r="Y151" s="3" t="e">
        <f>IF(#REF!&gt;0,#REF!,0)</f>
        <v>#REF!</v>
      </c>
    </row>
    <row r="152" spans="21:25" x14ac:dyDescent="0.25">
      <c r="U152" s="3" t="e">
        <f>#REF!</f>
        <v>#REF!</v>
      </c>
      <c r="V152" s="3" t="e">
        <f>IF(#REF!&gt;0,IFERROR(VLOOKUP(#REF!,AthleteTable[],1,FALSE),0),0)</f>
        <v>#REF!</v>
      </c>
      <c r="W152" s="3">
        <f t="shared" si="7"/>
        <v>0</v>
      </c>
      <c r="X152" s="11" t="e">
        <f>IF(#REF!&gt;0,IF(V152&lt;&gt;0,IF(OR(codex558[[#This Row],[1]]&gt;Y151,Y151="1"),(X151+1+codex558[[#This Row],[T]]),X151+codex558[[#This Row],[T]]),X151+codex558[[#This Row],[T]]),0)</f>
        <v>#REF!</v>
      </c>
      <c r="Y152" s="3" t="e">
        <f>IF(#REF!&gt;0,#REF!,0)</f>
        <v>#REF!</v>
      </c>
    </row>
    <row r="153" spans="21:25" x14ac:dyDescent="0.25">
      <c r="U153" s="3" t="e">
        <f>#REF!</f>
        <v>#REF!</v>
      </c>
      <c r="V153" s="3" t="e">
        <f>IF(#REF!&gt;0,IFERROR(VLOOKUP(#REF!,AthleteTable[],1,FALSE),0),0)</f>
        <v>#REF!</v>
      </c>
      <c r="W153" s="3">
        <f t="shared" si="7"/>
        <v>0</v>
      </c>
      <c r="X153" s="11" t="e">
        <f>IF(#REF!&gt;0,IF(V153&lt;&gt;0,IF(OR(codex558[[#This Row],[1]]&gt;Y152,Y152="1"),(X152+1+codex558[[#This Row],[T]]),X152+codex558[[#This Row],[T]]),X152+codex558[[#This Row],[T]]),0)</f>
        <v>#REF!</v>
      </c>
      <c r="Y153" s="3" t="e">
        <f>IF(#REF!&gt;0,#REF!,0)</f>
        <v>#REF!</v>
      </c>
    </row>
    <row r="154" spans="21:25" x14ac:dyDescent="0.25">
      <c r="U154" s="3" t="e">
        <f>#REF!</f>
        <v>#REF!</v>
      </c>
      <c r="V154" s="3" t="e">
        <f>IF(#REF!&gt;0,IFERROR(VLOOKUP(#REF!,AthleteTable[],1,FALSE),0),0)</f>
        <v>#REF!</v>
      </c>
      <c r="W154" s="3">
        <f t="shared" si="7"/>
        <v>0</v>
      </c>
      <c r="X154" s="11" t="e">
        <f>IF(#REF!&gt;0,IF(V154&lt;&gt;0,IF(OR(codex558[[#This Row],[1]]&gt;Y153,Y153="1"),(X153+1+codex558[[#This Row],[T]]),X153+codex558[[#This Row],[T]]),X153+codex558[[#This Row],[T]]),0)</f>
        <v>#REF!</v>
      </c>
      <c r="Y154" s="3" t="e">
        <f>IF(#REF!&gt;0,#REF!,0)</f>
        <v>#REF!</v>
      </c>
    </row>
    <row r="155" spans="21:25" x14ac:dyDescent="0.25">
      <c r="U155" s="3" t="e">
        <f>#REF!</f>
        <v>#REF!</v>
      </c>
      <c r="V155" s="3" t="e">
        <f>IF(#REF!&gt;0,IFERROR(VLOOKUP(#REF!,AthleteTable[],1,FALSE),0),0)</f>
        <v>#REF!</v>
      </c>
      <c r="W155" s="3">
        <f t="shared" si="7"/>
        <v>0</v>
      </c>
      <c r="X155" s="11" t="e">
        <f>IF(#REF!&gt;0,IF(V155&lt;&gt;0,IF(OR(codex558[[#This Row],[1]]&gt;Y154,Y154="1"),(X154+1+codex558[[#This Row],[T]]),X154+codex558[[#This Row],[T]]),X154+codex558[[#This Row],[T]]),0)</f>
        <v>#REF!</v>
      </c>
      <c r="Y155" s="3" t="e">
        <f>IF(#REF!&gt;0,#REF!,0)</f>
        <v>#REF!</v>
      </c>
    </row>
    <row r="156" spans="21:25" x14ac:dyDescent="0.25">
      <c r="U156" s="3" t="e">
        <f>#REF!</f>
        <v>#REF!</v>
      </c>
      <c r="V156" s="3" t="e">
        <f>IF(#REF!&gt;0,IFERROR(VLOOKUP(#REF!,AthleteTable[],1,FALSE),0),0)</f>
        <v>#REF!</v>
      </c>
      <c r="W156" s="3">
        <f t="shared" si="7"/>
        <v>0</v>
      </c>
      <c r="X156" s="11" t="e">
        <f>IF(#REF!&gt;0,IF(V156&lt;&gt;0,IF(OR(codex558[[#This Row],[1]]&gt;Y155,Y155="1"),(X155+1+codex558[[#This Row],[T]]),X155+codex558[[#This Row],[T]]),X155+codex558[[#This Row],[T]]),0)</f>
        <v>#REF!</v>
      </c>
      <c r="Y156" s="3" t="e">
        <f>IF(#REF!&gt;0,#REF!,0)</f>
        <v>#REF!</v>
      </c>
    </row>
    <row r="157" spans="21:25" x14ac:dyDescent="0.25">
      <c r="U157" s="3" t="e">
        <f>#REF!</f>
        <v>#REF!</v>
      </c>
      <c r="V157" s="3" t="e">
        <f>IF(#REF!&gt;0,IFERROR(VLOOKUP(#REF!,AthleteTable[],1,FALSE),0),0)</f>
        <v>#REF!</v>
      </c>
      <c r="W157" s="3">
        <f t="shared" si="7"/>
        <v>0</v>
      </c>
      <c r="X157" s="11" t="e">
        <f>IF(#REF!&gt;0,IF(V157&lt;&gt;0,IF(OR(codex558[[#This Row],[1]]&gt;Y156,Y156="1"),(X156+1+codex558[[#This Row],[T]]),X156+codex558[[#This Row],[T]]),X156+codex558[[#This Row],[T]]),0)</f>
        <v>#REF!</v>
      </c>
      <c r="Y157" s="3" t="e">
        <f>IF(#REF!&gt;0,#REF!,0)</f>
        <v>#REF!</v>
      </c>
    </row>
    <row r="158" spans="21:25" x14ac:dyDescent="0.25">
      <c r="U158" s="3" t="e">
        <f>#REF!</f>
        <v>#REF!</v>
      </c>
      <c r="V158" s="3" t="e">
        <f>IF(#REF!&gt;0,IFERROR(VLOOKUP(#REF!,AthleteTable[],1,FALSE),0),0)</f>
        <v>#REF!</v>
      </c>
      <c r="W158" s="3">
        <f t="shared" si="7"/>
        <v>0</v>
      </c>
      <c r="X158" s="11" t="e">
        <f>IF(#REF!&gt;0,IF(V158&lt;&gt;0,IF(OR(codex558[[#This Row],[1]]&gt;Y157,Y157="1"),(X157+1+codex558[[#This Row],[T]]),X157+codex558[[#This Row],[T]]),X157+codex558[[#This Row],[T]]),0)</f>
        <v>#REF!</v>
      </c>
      <c r="Y158" s="3" t="e">
        <f>IF(#REF!&gt;0,#REF!,0)</f>
        <v>#REF!</v>
      </c>
    </row>
    <row r="159" spans="21:25" x14ac:dyDescent="0.25">
      <c r="U159" s="3" t="e">
        <f>#REF!</f>
        <v>#REF!</v>
      </c>
      <c r="V159" s="3" t="e">
        <f>IF(#REF!&gt;0,IFERROR(VLOOKUP(#REF!,AthleteTable[],1,FALSE),0),0)</f>
        <v>#REF!</v>
      </c>
      <c r="W159" s="3">
        <f t="shared" si="7"/>
        <v>0</v>
      </c>
      <c r="X159" s="11" t="e">
        <f>IF(#REF!&gt;0,IF(V159&lt;&gt;0,IF(OR(codex558[[#This Row],[1]]&gt;Y158,Y158="1"),(X158+1+codex558[[#This Row],[T]]),X158+codex558[[#This Row],[T]]),X158+codex558[[#This Row],[T]]),0)</f>
        <v>#REF!</v>
      </c>
      <c r="Y159" s="3" t="e">
        <f>IF(#REF!&gt;0,#REF!,0)</f>
        <v>#REF!</v>
      </c>
    </row>
    <row r="160" spans="21:25" x14ac:dyDescent="0.25">
      <c r="U160" s="3" t="e">
        <f>#REF!</f>
        <v>#REF!</v>
      </c>
      <c r="V160" s="3" t="e">
        <f>IF(#REF!&gt;0,IFERROR(VLOOKUP(#REF!,AthleteTable[],1,FALSE),0),0)</f>
        <v>#REF!</v>
      </c>
      <c r="W160" s="3">
        <f t="shared" si="7"/>
        <v>0</v>
      </c>
      <c r="X160" s="11" t="e">
        <f>IF(#REF!&gt;0,IF(V160&lt;&gt;0,IF(OR(codex558[[#This Row],[1]]&gt;Y159,Y159="1"),(X159+1+codex558[[#This Row],[T]]),X159+codex558[[#This Row],[T]]),X159+codex558[[#This Row],[T]]),0)</f>
        <v>#REF!</v>
      </c>
      <c r="Y160" s="3" t="e">
        <f>IF(#REF!&gt;0,#REF!,0)</f>
        <v>#REF!</v>
      </c>
    </row>
    <row r="161" spans="21:25" x14ac:dyDescent="0.25">
      <c r="U161" s="3" t="e">
        <f>#REF!</f>
        <v>#REF!</v>
      </c>
      <c r="V161" s="3" t="e">
        <f>IF(#REF!&gt;0,IFERROR(VLOOKUP(#REF!,AthleteTable[],1,FALSE),0),0)</f>
        <v>#REF!</v>
      </c>
      <c r="W161" s="3">
        <f t="shared" si="7"/>
        <v>0</v>
      </c>
      <c r="X161" s="11" t="e">
        <f>IF(#REF!&gt;0,IF(V161&lt;&gt;0,IF(OR(codex558[[#This Row],[1]]&gt;Y160,Y160="1"),(X160+1+codex558[[#This Row],[T]]),X160+codex558[[#This Row],[T]]),X160+codex558[[#This Row],[T]]),0)</f>
        <v>#REF!</v>
      </c>
      <c r="Y161" s="3" t="e">
        <f>IF(#REF!&gt;0,#REF!,0)</f>
        <v>#REF!</v>
      </c>
    </row>
    <row r="162" spans="21:25" x14ac:dyDescent="0.25">
      <c r="U162" s="3" t="e">
        <f>#REF!</f>
        <v>#REF!</v>
      </c>
      <c r="V162" s="3" t="e">
        <f>IF(#REF!&gt;0,IFERROR(VLOOKUP(#REF!,AthleteTable[],1,FALSE),0),0)</f>
        <v>#REF!</v>
      </c>
      <c r="W162" s="3">
        <f t="shared" si="7"/>
        <v>0</v>
      </c>
      <c r="X162" s="11" t="e">
        <f>IF(#REF!&gt;0,IF(V162&lt;&gt;0,IF(OR(codex558[[#This Row],[1]]&gt;Y161,Y161="1"),(X161+1+codex558[[#This Row],[T]]),X161+codex558[[#This Row],[T]]),X161+codex558[[#This Row],[T]]),0)</f>
        <v>#REF!</v>
      </c>
      <c r="Y162" s="3" t="e">
        <f>IF(#REF!&gt;0,#REF!,0)</f>
        <v>#REF!</v>
      </c>
    </row>
    <row r="163" spans="21:25" x14ac:dyDescent="0.25">
      <c r="U163" s="3" t="e">
        <f>#REF!</f>
        <v>#REF!</v>
      </c>
      <c r="V163" s="3" t="e">
        <f>IF(#REF!&gt;0,IFERROR(VLOOKUP(#REF!,AthleteTable[],1,FALSE),0),0)</f>
        <v>#REF!</v>
      </c>
      <c r="W163" s="3">
        <f t="shared" si="7"/>
        <v>0</v>
      </c>
      <c r="X163" s="11" t="e">
        <f>IF(#REF!&gt;0,IF(V163&lt;&gt;0,IF(OR(codex558[[#This Row],[1]]&gt;Y162,Y162="1"),(X162+1+codex558[[#This Row],[T]]),X162+codex558[[#This Row],[T]]),X162+codex558[[#This Row],[T]]),0)</f>
        <v>#REF!</v>
      </c>
      <c r="Y163" s="3" t="e">
        <f>IF(#REF!&gt;0,#REF!,0)</f>
        <v>#REF!</v>
      </c>
    </row>
    <row r="164" spans="21:25" x14ac:dyDescent="0.25">
      <c r="U164" s="3" t="e">
        <f>#REF!</f>
        <v>#REF!</v>
      </c>
      <c r="V164" s="3" t="e">
        <f>IF(#REF!&gt;0,IFERROR(VLOOKUP(#REF!,AthleteTable[],1,FALSE),0),0)</f>
        <v>#REF!</v>
      </c>
      <c r="W164" s="3">
        <f t="shared" si="7"/>
        <v>0</v>
      </c>
      <c r="X164" s="11" t="e">
        <f>IF(#REF!&gt;0,IF(V164&lt;&gt;0,IF(OR(codex558[[#This Row],[1]]&gt;Y163,Y163="1"),(X163+1+codex558[[#This Row],[T]]),X163+codex558[[#This Row],[T]]),X163+codex558[[#This Row],[T]]),0)</f>
        <v>#REF!</v>
      </c>
      <c r="Y164" s="3" t="e">
        <f>IF(#REF!&gt;0,#REF!,0)</f>
        <v>#REF!</v>
      </c>
    </row>
    <row r="165" spans="21:25" x14ac:dyDescent="0.25">
      <c r="U165" s="3" t="e">
        <f>#REF!</f>
        <v>#REF!</v>
      </c>
      <c r="V165" s="3" t="e">
        <f>IF(#REF!&gt;0,IFERROR(VLOOKUP(#REF!,AthleteTable[],1,FALSE),0),0)</f>
        <v>#REF!</v>
      </c>
      <c r="W165" s="3">
        <f t="shared" si="7"/>
        <v>0</v>
      </c>
      <c r="X165" s="11" t="e">
        <f>IF(#REF!&gt;0,IF(V165&lt;&gt;0,IF(OR(codex558[[#This Row],[1]]&gt;Y164,Y164="1"),(X164+1+codex558[[#This Row],[T]]),X164+codex558[[#This Row],[T]]),X164+codex558[[#This Row],[T]]),0)</f>
        <v>#REF!</v>
      </c>
      <c r="Y165" s="3" t="e">
        <f>IF(#REF!&gt;0,#REF!,0)</f>
        <v>#REF!</v>
      </c>
    </row>
    <row r="166" spans="21:25" x14ac:dyDescent="0.25">
      <c r="U166" s="3" t="e">
        <f>#REF!</f>
        <v>#REF!</v>
      </c>
      <c r="V166" s="3" t="e">
        <f>IF(#REF!&gt;0,IFERROR(VLOOKUP(#REF!,AthleteTable[],1,FALSE),0),0)</f>
        <v>#REF!</v>
      </c>
      <c r="W166" s="3">
        <f t="shared" si="7"/>
        <v>0</v>
      </c>
      <c r="X166" s="11" t="e">
        <f>IF(#REF!&gt;0,IF(V166&lt;&gt;0,IF(OR(codex558[[#This Row],[1]]&gt;Y165,Y165="1"),(X165+1+codex558[[#This Row],[T]]),X165+codex558[[#This Row],[T]]),X165+codex558[[#This Row],[T]]),0)</f>
        <v>#REF!</v>
      </c>
      <c r="Y166" s="3" t="e">
        <f>IF(#REF!&gt;0,#REF!,0)</f>
        <v>#REF!</v>
      </c>
    </row>
    <row r="167" spans="21:25" x14ac:dyDescent="0.25">
      <c r="U167" s="3" t="e">
        <f>#REF!</f>
        <v>#REF!</v>
      </c>
      <c r="V167" s="3" t="e">
        <f>IF(#REF!&gt;0,IFERROR(VLOOKUP(#REF!,AthleteTable[],1,FALSE),0),0)</f>
        <v>#REF!</v>
      </c>
      <c r="W167" s="3">
        <f t="shared" si="7"/>
        <v>0</v>
      </c>
      <c r="X167" s="11" t="e">
        <f>IF(#REF!&gt;0,IF(V167&lt;&gt;0,IF(OR(codex558[[#This Row],[1]]&gt;Y166,Y166="1"),(X166+1+codex558[[#This Row],[T]]),X166+codex558[[#This Row],[T]]),X166+codex558[[#This Row],[T]]),0)</f>
        <v>#REF!</v>
      </c>
      <c r="Y167" s="3" t="e">
        <f>IF(#REF!&gt;0,#REF!,0)</f>
        <v>#REF!</v>
      </c>
    </row>
    <row r="168" spans="21:25" x14ac:dyDescent="0.25">
      <c r="U168" s="3" t="e">
        <f>#REF!</f>
        <v>#REF!</v>
      </c>
      <c r="V168" s="3" t="e">
        <f>IF(#REF!&gt;0,IFERROR(VLOOKUP(#REF!,AthleteTable[],1,FALSE),0),0)</f>
        <v>#REF!</v>
      </c>
      <c r="W168" s="3">
        <f t="shared" si="7"/>
        <v>0</v>
      </c>
      <c r="X168" s="11" t="e">
        <f>IF(#REF!&gt;0,IF(V168&lt;&gt;0,IF(OR(codex558[[#This Row],[1]]&gt;Y167,Y167="1"),(X167+1+codex558[[#This Row],[T]]),X167+codex558[[#This Row],[T]]),X167+codex558[[#This Row],[T]]),0)</f>
        <v>#REF!</v>
      </c>
      <c r="Y168" s="3" t="e">
        <f>IF(#REF!&gt;0,#REF!,0)</f>
        <v>#REF!</v>
      </c>
    </row>
    <row r="169" spans="21:25" x14ac:dyDescent="0.25">
      <c r="U169" s="3" t="e">
        <f>#REF!</f>
        <v>#REF!</v>
      </c>
      <c r="V169" s="3" t="e">
        <f>IF(#REF!&gt;0,IFERROR(VLOOKUP(#REF!,AthleteTable[],1,FALSE),0),0)</f>
        <v>#REF!</v>
      </c>
      <c r="W169" s="3">
        <f t="shared" si="7"/>
        <v>0</v>
      </c>
      <c r="X169" s="11" t="e">
        <f>IF(#REF!&gt;0,IF(V169&lt;&gt;0,IF(OR(codex558[[#This Row],[1]]&gt;Y168,Y168="1"),(X168+1+codex558[[#This Row],[T]]),X168+codex558[[#This Row],[T]]),X168+codex558[[#This Row],[T]]),0)</f>
        <v>#REF!</v>
      </c>
      <c r="Y169" s="3" t="e">
        <f>IF(#REF!&gt;0,#REF!,0)</f>
        <v>#REF!</v>
      </c>
    </row>
    <row r="170" spans="21:25" x14ac:dyDescent="0.25">
      <c r="U170" s="3" t="e">
        <f>#REF!</f>
        <v>#REF!</v>
      </c>
      <c r="V170" s="3" t="e">
        <f>IF(#REF!&gt;0,IFERROR(VLOOKUP(#REF!,AthleteTable[],1,FALSE),0),0)</f>
        <v>#REF!</v>
      </c>
      <c r="W170" s="3">
        <f t="shared" si="7"/>
        <v>0</v>
      </c>
      <c r="X170" s="11" t="e">
        <f>IF(#REF!&gt;0,IF(V170&lt;&gt;0,IF(OR(codex558[[#This Row],[1]]&gt;Y169,Y169="1"),(X169+1+codex558[[#This Row],[T]]),X169+codex558[[#This Row],[T]]),X169+codex558[[#This Row],[T]]),0)</f>
        <v>#REF!</v>
      </c>
      <c r="Y170" s="3" t="e">
        <f>IF(#REF!&gt;0,#REF!,0)</f>
        <v>#REF!</v>
      </c>
    </row>
    <row r="171" spans="21:25" x14ac:dyDescent="0.25">
      <c r="U171" s="3" t="e">
        <f>#REF!</f>
        <v>#REF!</v>
      </c>
      <c r="V171" s="3" t="e">
        <f>IF(#REF!&gt;0,IFERROR(VLOOKUP(#REF!,AthleteTable[],1,FALSE),0),0)</f>
        <v>#REF!</v>
      </c>
      <c r="W171" s="3">
        <f t="shared" si="7"/>
        <v>0</v>
      </c>
      <c r="X171" s="11" t="e">
        <f>IF(#REF!&gt;0,IF(V171&lt;&gt;0,IF(OR(codex558[[#This Row],[1]]&gt;Y170,Y170="1"),(X170+1+codex558[[#This Row],[T]]),X170+codex558[[#This Row],[T]]),X170+codex558[[#This Row],[T]]),0)</f>
        <v>#REF!</v>
      </c>
      <c r="Y171" s="3" t="e">
        <f>IF(#REF!&gt;0,#REF!,0)</f>
        <v>#REF!</v>
      </c>
    </row>
    <row r="172" spans="21:25" x14ac:dyDescent="0.25">
      <c r="U172" s="3" t="e">
        <f>#REF!</f>
        <v>#REF!</v>
      </c>
      <c r="V172" s="3" t="e">
        <f>IF(#REF!&gt;0,IFERROR(VLOOKUP(#REF!,AthleteTable[],1,FALSE),0),0)</f>
        <v>#REF!</v>
      </c>
      <c r="W172" s="3">
        <f t="shared" si="7"/>
        <v>0</v>
      </c>
      <c r="X172" s="11" t="e">
        <f>IF(#REF!&gt;0,IF(V172&lt;&gt;0,IF(OR(codex558[[#This Row],[1]]&gt;Y171,Y171="1"),(X171+1+codex558[[#This Row],[T]]),X171+codex558[[#This Row],[T]]),X171+codex558[[#This Row],[T]]),0)</f>
        <v>#REF!</v>
      </c>
      <c r="Y172" s="3" t="e">
        <f>IF(#REF!&gt;0,#REF!,0)</f>
        <v>#REF!</v>
      </c>
    </row>
    <row r="173" spans="21:25" x14ac:dyDescent="0.25">
      <c r="U173" s="3" t="e">
        <f>#REF!</f>
        <v>#REF!</v>
      </c>
      <c r="V173" s="3" t="e">
        <f>IF(#REF!&gt;0,IFERROR(VLOOKUP(#REF!,AthleteTable[],1,FALSE),0),0)</f>
        <v>#REF!</v>
      </c>
      <c r="W173" s="3">
        <f t="shared" si="7"/>
        <v>0</v>
      </c>
      <c r="X173" s="11" t="e">
        <f>IF(#REF!&gt;0,IF(V173&lt;&gt;0,IF(OR(codex558[[#This Row],[1]]&gt;Y172,Y172="1"),(X172+1+codex558[[#This Row],[T]]),X172+codex558[[#This Row],[T]]),X172+codex558[[#This Row],[T]]),0)</f>
        <v>#REF!</v>
      </c>
      <c r="Y173" s="3" t="e">
        <f>IF(#REF!&gt;0,#REF!,0)</f>
        <v>#REF!</v>
      </c>
    </row>
    <row r="174" spans="21:25" x14ac:dyDescent="0.25">
      <c r="U174" s="3" t="e">
        <f>#REF!</f>
        <v>#REF!</v>
      </c>
      <c r="V174" s="3" t="e">
        <f>IF(#REF!&gt;0,IFERROR(VLOOKUP(#REF!,AthleteTable[],1,FALSE),0),0)</f>
        <v>#REF!</v>
      </c>
      <c r="W174" s="3">
        <f t="shared" si="7"/>
        <v>0</v>
      </c>
      <c r="X174" s="11" t="e">
        <f>IF(#REF!&gt;0,IF(V174&lt;&gt;0,IF(OR(codex558[[#This Row],[1]]&gt;Y173,Y173="1"),(X173+1+codex558[[#This Row],[T]]),X173+codex558[[#This Row],[T]]),X173+codex558[[#This Row],[T]]),0)</f>
        <v>#REF!</v>
      </c>
      <c r="Y174" s="3" t="e">
        <f>IF(#REF!&gt;0,#REF!,0)</f>
        <v>#REF!</v>
      </c>
    </row>
    <row r="175" spans="21:25" x14ac:dyDescent="0.25">
      <c r="U175" s="3" t="e">
        <f>#REF!</f>
        <v>#REF!</v>
      </c>
      <c r="V175" s="3" t="e">
        <f>IF(#REF!&gt;0,IFERROR(VLOOKUP(#REF!,AthleteTable[],1,FALSE),0),0)</f>
        <v>#REF!</v>
      </c>
      <c r="W175" s="3">
        <f t="shared" si="7"/>
        <v>0</v>
      </c>
      <c r="X175" s="11" t="e">
        <f>IF(#REF!&gt;0,IF(V175&lt;&gt;0,IF(OR(codex558[[#This Row],[1]]&gt;Y174,Y174="1"),(X174+1+codex558[[#This Row],[T]]),X174+codex558[[#This Row],[T]]),X174+codex558[[#This Row],[T]]),0)</f>
        <v>#REF!</v>
      </c>
      <c r="Y175" s="3" t="e">
        <f>IF(#REF!&gt;0,#REF!,0)</f>
        <v>#REF!</v>
      </c>
    </row>
    <row r="176" spans="21:25" x14ac:dyDescent="0.25">
      <c r="U176" s="3" t="e">
        <f>#REF!</f>
        <v>#REF!</v>
      </c>
      <c r="V176" s="3" t="e">
        <f>IF(#REF!&gt;0,IFERROR(VLOOKUP(#REF!,AthleteTable[],1,FALSE),0),0)</f>
        <v>#REF!</v>
      </c>
      <c r="W176" s="3">
        <f t="shared" si="7"/>
        <v>0</v>
      </c>
      <c r="X176" s="11" t="e">
        <f>IF(#REF!&gt;0,IF(V176&lt;&gt;0,IF(OR(codex558[[#This Row],[1]]&gt;Y175,Y175="1"),(X175+1+codex558[[#This Row],[T]]),X175+codex558[[#This Row],[T]]),X175+codex558[[#This Row],[T]]),0)</f>
        <v>#REF!</v>
      </c>
      <c r="Y176" s="3" t="e">
        <f>IF(#REF!&gt;0,#REF!,0)</f>
        <v>#REF!</v>
      </c>
    </row>
    <row r="177" spans="21:25" x14ac:dyDescent="0.25">
      <c r="U177" s="3" t="e">
        <f>#REF!</f>
        <v>#REF!</v>
      </c>
      <c r="V177" s="3" t="e">
        <f>IF(#REF!&gt;0,IFERROR(VLOOKUP(#REF!,AthleteTable[],1,FALSE),0),0)</f>
        <v>#REF!</v>
      </c>
      <c r="W177" s="3">
        <f t="shared" si="7"/>
        <v>0</v>
      </c>
      <c r="X177" s="11" t="e">
        <f>IF(#REF!&gt;0,IF(V177&lt;&gt;0,IF(OR(codex558[[#This Row],[1]]&gt;Y176,Y176="1"),(X176+1+codex558[[#This Row],[T]]),X176+codex558[[#This Row],[T]]),X176+codex558[[#This Row],[T]]),0)</f>
        <v>#REF!</v>
      </c>
      <c r="Y177" s="3" t="e">
        <f>IF(#REF!&gt;0,#REF!,0)</f>
        <v>#REF!</v>
      </c>
    </row>
    <row r="178" spans="21:25" x14ac:dyDescent="0.25">
      <c r="U178" s="3" t="e">
        <f>#REF!</f>
        <v>#REF!</v>
      </c>
      <c r="V178" s="3" t="e">
        <f>IF(#REF!&gt;0,IFERROR(VLOOKUP(#REF!,AthleteTable[],1,FALSE),0),0)</f>
        <v>#REF!</v>
      </c>
      <c r="W178" s="3">
        <f t="shared" si="7"/>
        <v>0</v>
      </c>
      <c r="X178" s="11" t="e">
        <f>IF(#REF!&gt;0,IF(V178&lt;&gt;0,IF(OR(codex558[[#This Row],[1]]&gt;Y177,Y177="1"),(X177+1+codex558[[#This Row],[T]]),X177+codex558[[#This Row],[T]]),X177+codex558[[#This Row],[T]]),0)</f>
        <v>#REF!</v>
      </c>
      <c r="Y178" s="3" t="e">
        <f>IF(#REF!&gt;0,#REF!,0)</f>
        <v>#REF!</v>
      </c>
    </row>
    <row r="179" spans="21:25" x14ac:dyDescent="0.25">
      <c r="U179" s="3" t="e">
        <f>#REF!</f>
        <v>#REF!</v>
      </c>
      <c r="V179" s="3" t="e">
        <f>IF(#REF!&gt;0,IFERROR(VLOOKUP(#REF!,AthleteTable[],1,FALSE),0),0)</f>
        <v>#REF!</v>
      </c>
      <c r="W179" s="3">
        <f t="shared" si="7"/>
        <v>0</v>
      </c>
      <c r="X179" s="11" t="e">
        <f>IF(#REF!&gt;0,IF(V179&lt;&gt;0,IF(OR(codex558[[#This Row],[1]]&gt;Y178,Y178="1"),(X178+1+codex558[[#This Row],[T]]),X178+codex558[[#This Row],[T]]),X178+codex558[[#This Row],[T]]),0)</f>
        <v>#REF!</v>
      </c>
      <c r="Y179" s="3" t="e">
        <f>IF(#REF!&gt;0,#REF!,0)</f>
        <v>#REF!</v>
      </c>
    </row>
    <row r="180" spans="21:25" x14ac:dyDescent="0.25">
      <c r="U180" s="3" t="e">
        <f>#REF!</f>
        <v>#REF!</v>
      </c>
      <c r="V180" s="3" t="e">
        <f>IF(#REF!&gt;0,IFERROR(VLOOKUP(#REF!,AthleteTable[],1,FALSE),0),0)</f>
        <v>#REF!</v>
      </c>
      <c r="W180" s="3">
        <f t="shared" si="7"/>
        <v>0</v>
      </c>
      <c r="X180" s="11" t="e">
        <f>IF(#REF!&gt;0,IF(V180&lt;&gt;0,IF(OR(codex558[[#This Row],[1]]&gt;Y179,Y179="1"),(X179+1+codex558[[#This Row],[T]]),X179+codex558[[#This Row],[T]]),X179+codex558[[#This Row],[T]]),0)</f>
        <v>#REF!</v>
      </c>
      <c r="Y180" s="3" t="e">
        <f>IF(#REF!&gt;0,#REF!,0)</f>
        <v>#REF!</v>
      </c>
    </row>
    <row r="181" spans="21:25" x14ac:dyDescent="0.25">
      <c r="U181" s="3" t="e">
        <f>#REF!</f>
        <v>#REF!</v>
      </c>
      <c r="V181" s="3" t="e">
        <f>IF(#REF!&gt;0,IFERROR(VLOOKUP(#REF!,AthleteTable[],1,FALSE),0),0)</f>
        <v>#REF!</v>
      </c>
      <c r="W181" s="3">
        <f t="shared" si="7"/>
        <v>0</v>
      </c>
      <c r="X181" s="11" t="e">
        <f>IF(#REF!&gt;0,IF(V181&lt;&gt;0,IF(OR(codex558[[#This Row],[1]]&gt;Y180,Y180="1"),(X180+1+codex558[[#This Row],[T]]),X180+codex558[[#This Row],[T]]),X180+codex558[[#This Row],[T]]),0)</f>
        <v>#REF!</v>
      </c>
      <c r="Y181" s="3" t="e">
        <f>IF(#REF!&gt;0,#REF!,0)</f>
        <v>#REF!</v>
      </c>
    </row>
    <row r="182" spans="21:25" x14ac:dyDescent="0.25">
      <c r="U182" s="3" t="e">
        <f>#REF!</f>
        <v>#REF!</v>
      </c>
      <c r="V182" s="3" t="e">
        <f>IF(#REF!&gt;0,IFERROR(VLOOKUP(#REF!,AthleteTable[],1,FALSE),0),0)</f>
        <v>#REF!</v>
      </c>
      <c r="W182" s="3">
        <f t="shared" si="7"/>
        <v>0</v>
      </c>
      <c r="X182" s="11" t="e">
        <f>IF(#REF!&gt;0,IF(V182&lt;&gt;0,IF(OR(codex558[[#This Row],[1]]&gt;Y181,Y181="1"),(X181+1+codex558[[#This Row],[T]]),X181+codex558[[#This Row],[T]]),X181+codex558[[#This Row],[T]]),0)</f>
        <v>#REF!</v>
      </c>
      <c r="Y182" s="3" t="e">
        <f>IF(#REF!&gt;0,#REF!,0)</f>
        <v>#REF!</v>
      </c>
    </row>
    <row r="183" spans="21:25" x14ac:dyDescent="0.25">
      <c r="U183" s="3" t="e">
        <f>#REF!</f>
        <v>#REF!</v>
      </c>
      <c r="V183" s="3" t="e">
        <f>IF(#REF!&gt;0,IFERROR(VLOOKUP(#REF!,AthleteTable[],1,FALSE),0),0)</f>
        <v>#REF!</v>
      </c>
      <c r="W183" s="3">
        <f t="shared" si="7"/>
        <v>0</v>
      </c>
      <c r="X183" s="11" t="e">
        <f>IF(#REF!&gt;0,IF(V183&lt;&gt;0,IF(OR(codex558[[#This Row],[1]]&gt;Y182,Y182="1"),(X182+1+codex558[[#This Row],[T]]),X182+codex558[[#This Row],[T]]),X182+codex558[[#This Row],[T]]),0)</f>
        <v>#REF!</v>
      </c>
      <c r="Y183" s="3" t="e">
        <f>IF(#REF!&gt;0,#REF!,0)</f>
        <v>#REF!</v>
      </c>
    </row>
    <row r="184" spans="21:25" x14ac:dyDescent="0.25">
      <c r="U184" s="3" t="e">
        <f>#REF!</f>
        <v>#REF!</v>
      </c>
      <c r="V184" s="3" t="e">
        <f>IF(#REF!&gt;0,IFERROR(VLOOKUP(#REF!,AthleteTable[],1,FALSE),0),0)</f>
        <v>#REF!</v>
      </c>
      <c r="W184" s="3">
        <f t="shared" si="7"/>
        <v>0</v>
      </c>
      <c r="X184" s="11" t="e">
        <f>IF(#REF!&gt;0,IF(V184&lt;&gt;0,IF(OR(codex558[[#This Row],[1]]&gt;Y183,Y183="1"),(X183+1+codex558[[#This Row],[T]]),X183+codex558[[#This Row],[T]]),X183+codex558[[#This Row],[T]]),0)</f>
        <v>#REF!</v>
      </c>
      <c r="Y184" s="3" t="e">
        <f>IF(#REF!&gt;0,#REF!,0)</f>
        <v>#REF!</v>
      </c>
    </row>
    <row r="185" spans="21:25" x14ac:dyDescent="0.25">
      <c r="U185" s="3" t="e">
        <f>#REF!</f>
        <v>#REF!</v>
      </c>
      <c r="V185" s="3" t="e">
        <f>IF(#REF!&gt;0,IFERROR(VLOOKUP(#REF!,AthleteTable[],1,FALSE),0),0)</f>
        <v>#REF!</v>
      </c>
      <c r="W185" s="3">
        <f t="shared" si="7"/>
        <v>0</v>
      </c>
      <c r="X185" s="11" t="e">
        <f>IF(#REF!&gt;0,IF(V185&lt;&gt;0,IF(OR(codex558[[#This Row],[1]]&gt;Y184,Y184="1"),(X184+1+codex558[[#This Row],[T]]),X184+codex558[[#This Row],[T]]),X184+codex558[[#This Row],[T]]),0)</f>
        <v>#REF!</v>
      </c>
      <c r="Y185" s="3" t="e">
        <f>IF(#REF!&gt;0,#REF!,0)</f>
        <v>#REF!</v>
      </c>
    </row>
    <row r="186" spans="21:25" x14ac:dyDescent="0.25">
      <c r="U186" s="3" t="e">
        <f>#REF!</f>
        <v>#REF!</v>
      </c>
      <c r="V186" s="3" t="e">
        <f>IF(#REF!&gt;0,IFERROR(VLOOKUP(#REF!,AthleteTable[],1,FALSE),0),0)</f>
        <v>#REF!</v>
      </c>
      <c r="W186" s="3">
        <f t="shared" si="7"/>
        <v>0</v>
      </c>
      <c r="X186" s="11" t="e">
        <f>IF(#REF!&gt;0,IF(V186&lt;&gt;0,IF(OR(codex558[[#This Row],[1]]&gt;Y185,Y185="1"),(X185+1+codex558[[#This Row],[T]]),X185+codex558[[#This Row],[T]]),X185+codex558[[#This Row],[T]]),0)</f>
        <v>#REF!</v>
      </c>
      <c r="Y186" s="3" t="e">
        <f>IF(#REF!&gt;0,#REF!,0)</f>
        <v>#REF!</v>
      </c>
    </row>
    <row r="187" spans="21:25" x14ac:dyDescent="0.25">
      <c r="U187" s="3" t="e">
        <f>#REF!</f>
        <v>#REF!</v>
      </c>
      <c r="V187" s="3" t="e">
        <f>IF(#REF!&gt;0,IFERROR(VLOOKUP(#REF!,AthleteTable[],1,FALSE),0),0)</f>
        <v>#REF!</v>
      </c>
      <c r="W187" s="3">
        <f t="shared" si="7"/>
        <v>0</v>
      </c>
      <c r="X187" s="11" t="e">
        <f>IF(#REF!&gt;0,IF(V187&lt;&gt;0,IF(OR(codex558[[#This Row],[1]]&gt;Y186,Y186="1"),(X186+1+codex558[[#This Row],[T]]),X186+codex558[[#This Row],[T]]),X186+codex558[[#This Row],[T]]),0)</f>
        <v>#REF!</v>
      </c>
      <c r="Y187" s="3" t="e">
        <f>IF(#REF!&gt;0,#REF!,0)</f>
        <v>#REF!</v>
      </c>
    </row>
    <row r="188" spans="21:25" x14ac:dyDescent="0.25">
      <c r="U188" s="3" t="e">
        <f>#REF!</f>
        <v>#REF!</v>
      </c>
      <c r="V188" s="3" t="e">
        <f>IF(#REF!&gt;0,IFERROR(VLOOKUP(#REF!,AthleteTable[],1,FALSE),0),0)</f>
        <v>#REF!</v>
      </c>
      <c r="W188" s="3">
        <f t="shared" si="7"/>
        <v>0</v>
      </c>
      <c r="X188" s="11" t="e">
        <f>IF(#REF!&gt;0,IF(V188&lt;&gt;0,IF(OR(codex558[[#This Row],[1]]&gt;Y187,Y187="1"),(X187+1+codex558[[#This Row],[T]]),X187+codex558[[#This Row],[T]]),X187+codex558[[#This Row],[T]]),0)</f>
        <v>#REF!</v>
      </c>
      <c r="Y188" s="3" t="e">
        <f>IF(#REF!&gt;0,#REF!,0)</f>
        <v>#REF!</v>
      </c>
    </row>
    <row r="189" spans="21:25" x14ac:dyDescent="0.25">
      <c r="U189" s="3" t="e">
        <f>#REF!</f>
        <v>#REF!</v>
      </c>
      <c r="V189" s="3" t="e">
        <f>IF(#REF!&gt;0,IFERROR(VLOOKUP(#REF!,AthleteTable[],1,FALSE),0),0)</f>
        <v>#REF!</v>
      </c>
      <c r="W189" s="3">
        <f t="shared" si="7"/>
        <v>0</v>
      </c>
      <c r="X189" s="11" t="e">
        <f>IF(#REF!&gt;0,IF(V189&lt;&gt;0,IF(OR(codex558[[#This Row],[1]]&gt;Y188,Y188="1"),(X188+1+codex558[[#This Row],[T]]),X188+codex558[[#This Row],[T]]),X188+codex558[[#This Row],[T]]),0)</f>
        <v>#REF!</v>
      </c>
      <c r="Y189" s="3" t="e">
        <f>IF(#REF!&gt;0,#REF!,0)</f>
        <v>#REF!</v>
      </c>
    </row>
    <row r="190" spans="21:25" x14ac:dyDescent="0.25">
      <c r="U190" s="3" t="e">
        <f>#REF!</f>
        <v>#REF!</v>
      </c>
      <c r="V190" s="3" t="e">
        <f>IF(#REF!&gt;0,IFERROR(VLOOKUP(#REF!,AthleteTable[],1,FALSE),0),0)</f>
        <v>#REF!</v>
      </c>
      <c r="W190" s="3">
        <f t="shared" si="7"/>
        <v>0</v>
      </c>
      <c r="X190" s="11" t="e">
        <f>IF(#REF!&gt;0,IF(V190&lt;&gt;0,IF(OR(codex558[[#This Row],[1]]&gt;Y189,Y189="1"),(X189+1+codex558[[#This Row],[T]]),X189+codex558[[#This Row],[T]]),X189+codex558[[#This Row],[T]]),0)</f>
        <v>#REF!</v>
      </c>
      <c r="Y190" s="3" t="e">
        <f>IF(#REF!&gt;0,#REF!,0)</f>
        <v>#REF!</v>
      </c>
    </row>
    <row r="191" spans="21:25" x14ac:dyDescent="0.25">
      <c r="U191" s="3" t="e">
        <f>#REF!</f>
        <v>#REF!</v>
      </c>
      <c r="V191" s="3" t="e">
        <f>IF(#REF!&gt;0,IFERROR(VLOOKUP(#REF!,AthleteTable[],1,FALSE),0),0)</f>
        <v>#REF!</v>
      </c>
      <c r="W191" s="3">
        <f t="shared" si="7"/>
        <v>0</v>
      </c>
      <c r="X191" s="11" t="e">
        <f>IF(#REF!&gt;0,IF(V191&lt;&gt;0,IF(OR(codex558[[#This Row],[1]]&gt;Y190,Y190="1"),(X190+1+codex558[[#This Row],[T]]),X190+codex558[[#This Row],[T]]),X190+codex558[[#This Row],[T]]),0)</f>
        <v>#REF!</v>
      </c>
      <c r="Y191" s="3" t="e">
        <f>IF(#REF!&gt;0,#REF!,0)</f>
        <v>#REF!</v>
      </c>
    </row>
    <row r="192" spans="21:25" x14ac:dyDescent="0.25">
      <c r="U192" s="3" t="e">
        <f>#REF!</f>
        <v>#REF!</v>
      </c>
      <c r="V192" s="3" t="e">
        <f>IF(#REF!&gt;0,IFERROR(VLOOKUP(#REF!,AthleteTable[],1,FALSE),0),0)</f>
        <v>#REF!</v>
      </c>
      <c r="W192" s="3">
        <f t="shared" si="7"/>
        <v>0</v>
      </c>
      <c r="X192" s="11" t="e">
        <f>IF(#REF!&gt;0,IF(V192&lt;&gt;0,IF(OR(codex558[[#This Row],[1]]&gt;Y191,Y191="1"),(X191+1+codex558[[#This Row],[T]]),X191+codex558[[#This Row],[T]]),X191+codex558[[#This Row],[T]]),0)</f>
        <v>#REF!</v>
      </c>
      <c r="Y192" s="3" t="e">
        <f>IF(#REF!&gt;0,#REF!,0)</f>
        <v>#REF!</v>
      </c>
    </row>
    <row r="193" spans="21:25" x14ac:dyDescent="0.25">
      <c r="U193" s="3" t="e">
        <f>#REF!</f>
        <v>#REF!</v>
      </c>
      <c r="V193" s="3" t="e">
        <f>IF(#REF!&gt;0,IFERROR(VLOOKUP(#REF!,AthleteTable[],1,FALSE),0),0)</f>
        <v>#REF!</v>
      </c>
      <c r="W193" s="3">
        <f t="shared" si="7"/>
        <v>0</v>
      </c>
      <c r="X193" s="11" t="e">
        <f>IF(#REF!&gt;0,IF(V193&lt;&gt;0,IF(OR(codex558[[#This Row],[1]]&gt;Y192,Y192="1"),(X192+1+codex558[[#This Row],[T]]),X192+codex558[[#This Row],[T]]),X192+codex558[[#This Row],[T]]),0)</f>
        <v>#REF!</v>
      </c>
      <c r="Y193" s="3" t="e">
        <f>IF(#REF!&gt;0,#REF!,0)</f>
        <v>#REF!</v>
      </c>
    </row>
    <row r="194" spans="21:25" x14ac:dyDescent="0.25">
      <c r="U194" s="3" t="e">
        <f>#REF!</f>
        <v>#REF!</v>
      </c>
      <c r="V194" s="3" t="e">
        <f>IF(#REF!&gt;0,IFERROR(VLOOKUP(#REF!,AthleteTable[],1,FALSE),0),0)</f>
        <v>#REF!</v>
      </c>
      <c r="W194" s="3">
        <f t="shared" si="7"/>
        <v>0</v>
      </c>
      <c r="X194" s="11" t="e">
        <f>IF(#REF!&gt;0,IF(V194&lt;&gt;0,IF(OR(codex558[[#This Row],[1]]&gt;Y193,Y193="1"),(X193+1+codex558[[#This Row],[T]]),X193+codex558[[#This Row],[T]]),X193+codex558[[#This Row],[T]]),0)</f>
        <v>#REF!</v>
      </c>
      <c r="Y194" s="3" t="e">
        <f>IF(#REF!&gt;0,#REF!,0)</f>
        <v>#REF!</v>
      </c>
    </row>
    <row r="195" spans="21:25" x14ac:dyDescent="0.25">
      <c r="U195" s="3" t="e">
        <f>#REF!</f>
        <v>#REF!</v>
      </c>
      <c r="V195" s="3" t="e">
        <f>IF(#REF!&gt;0,IFERROR(VLOOKUP(#REF!,AthleteTable[],1,FALSE),0),0)</f>
        <v>#REF!</v>
      </c>
      <c r="W195" s="3">
        <f t="shared" si="7"/>
        <v>0</v>
      </c>
      <c r="X195" s="11" t="e">
        <f>IF(#REF!&gt;0,IF(V195&lt;&gt;0,IF(OR(codex558[[#This Row],[1]]&gt;Y194,Y194="1"),(X194+1+codex558[[#This Row],[T]]),X194+codex558[[#This Row],[T]]),X194+codex558[[#This Row],[T]]),0)</f>
        <v>#REF!</v>
      </c>
      <c r="Y195" s="3" t="e">
        <f>IF(#REF!&gt;0,#REF!,0)</f>
        <v>#REF!</v>
      </c>
    </row>
    <row r="196" spans="21:25" x14ac:dyDescent="0.25">
      <c r="U196" s="3" t="e">
        <f>#REF!</f>
        <v>#REF!</v>
      </c>
      <c r="V196" s="3" t="e">
        <f>IF(#REF!&gt;0,IFERROR(VLOOKUP(#REF!,AthleteTable[],1,FALSE),0),0)</f>
        <v>#REF!</v>
      </c>
      <c r="W196" s="3">
        <f t="shared" si="7"/>
        <v>0</v>
      </c>
      <c r="X196" s="11" t="e">
        <f>IF(#REF!&gt;0,IF(V196&lt;&gt;0,IF(OR(codex558[[#This Row],[1]]&gt;Y195,Y195="1"),(X195+1+codex558[[#This Row],[T]]),X195+codex558[[#This Row],[T]]),X195+codex558[[#This Row],[T]]),0)</f>
        <v>#REF!</v>
      </c>
      <c r="Y196" s="3" t="e">
        <f>IF(#REF!&gt;0,#REF!,0)</f>
        <v>#REF!</v>
      </c>
    </row>
    <row r="197" spans="21:25" x14ac:dyDescent="0.25">
      <c r="U197" s="3" t="e">
        <f>#REF!</f>
        <v>#REF!</v>
      </c>
      <c r="V197" s="3" t="e">
        <f>IF(#REF!&gt;0,IFERROR(VLOOKUP(#REF!,AthleteTable[],1,FALSE),0),0)</f>
        <v>#REF!</v>
      </c>
      <c r="W197" s="3">
        <f t="shared" si="7"/>
        <v>0</v>
      </c>
      <c r="X197" s="11" t="e">
        <f>IF(#REF!&gt;0,IF(V197&lt;&gt;0,IF(OR(codex558[[#This Row],[1]]&gt;Y196,Y196="1"),(X196+1+codex558[[#This Row],[T]]),X196+codex558[[#This Row],[T]]),X196+codex558[[#This Row],[T]]),0)</f>
        <v>#REF!</v>
      </c>
      <c r="Y197" s="3" t="e">
        <f>IF(#REF!&gt;0,#REF!,0)</f>
        <v>#REF!</v>
      </c>
    </row>
    <row r="198" spans="21:25" x14ac:dyDescent="0.25">
      <c r="U198" s="3" t="e">
        <f>#REF!</f>
        <v>#REF!</v>
      </c>
      <c r="V198" s="3" t="e">
        <f>IF(#REF!&gt;0,IFERROR(VLOOKUP(#REF!,AthleteTable[],1,FALSE),0),0)</f>
        <v>#REF!</v>
      </c>
      <c r="W198" s="3">
        <f t="shared" ref="W198:W222" si="9">IFERROR(IF(Y198&gt;0,IF(Y197=Y196,IF(V197&gt;0,IF(V196&gt;0,1,0),0),0),0),0)</f>
        <v>0</v>
      </c>
      <c r="X198" s="11" t="e">
        <f>IF(#REF!&gt;0,IF(V198&lt;&gt;0,IF(OR(codex558[[#This Row],[1]]&gt;Y197,Y197="1"),(X197+1+codex558[[#This Row],[T]]),X197+codex558[[#This Row],[T]]),X197+codex558[[#This Row],[T]]),0)</f>
        <v>#REF!</v>
      </c>
      <c r="Y198" s="3" t="e">
        <f>IF(#REF!&gt;0,#REF!,0)</f>
        <v>#REF!</v>
      </c>
    </row>
    <row r="199" spans="21:25" x14ac:dyDescent="0.25">
      <c r="U199" s="3" t="e">
        <f>#REF!</f>
        <v>#REF!</v>
      </c>
      <c r="V199" s="3" t="e">
        <f>IF(#REF!&gt;0,IFERROR(VLOOKUP(#REF!,AthleteTable[],1,FALSE),0),0)</f>
        <v>#REF!</v>
      </c>
      <c r="W199" s="3">
        <f t="shared" si="9"/>
        <v>0</v>
      </c>
      <c r="X199" s="11" t="e">
        <f>IF(#REF!&gt;0,IF(V199&lt;&gt;0,IF(OR(codex558[[#This Row],[1]]&gt;Y198,Y198="1"),(X198+1+codex558[[#This Row],[T]]),X198+codex558[[#This Row],[T]]),X198+codex558[[#This Row],[T]]),0)</f>
        <v>#REF!</v>
      </c>
      <c r="Y199" s="3" t="e">
        <f>IF(#REF!&gt;0,#REF!,0)</f>
        <v>#REF!</v>
      </c>
    </row>
    <row r="200" spans="21:25" x14ac:dyDescent="0.25">
      <c r="U200" s="3" t="e">
        <f>#REF!</f>
        <v>#REF!</v>
      </c>
      <c r="V200" s="3" t="e">
        <f>IF(#REF!&gt;0,IFERROR(VLOOKUP(#REF!,AthleteTable[],1,FALSE),0),0)</f>
        <v>#REF!</v>
      </c>
      <c r="W200" s="3">
        <f t="shared" si="9"/>
        <v>0</v>
      </c>
      <c r="X200" s="11" t="e">
        <f>IF(#REF!&gt;0,IF(V200&lt;&gt;0,IF(OR(codex558[[#This Row],[1]]&gt;Y199,Y199="1"),(X199+1+codex558[[#This Row],[T]]),X199+codex558[[#This Row],[T]]),X199+codex558[[#This Row],[T]]),0)</f>
        <v>#REF!</v>
      </c>
      <c r="Y200" s="3" t="e">
        <f>IF(#REF!&gt;0,#REF!,0)</f>
        <v>#REF!</v>
      </c>
    </row>
    <row r="201" spans="21:25" x14ac:dyDescent="0.25">
      <c r="U201" s="3">
        <f t="shared" ref="U201:U222" si="10">C99</f>
        <v>0</v>
      </c>
      <c r="V201" s="3">
        <f>IF(A99&gt;0,IFERROR(VLOOKUP(C99,AthleteTable[],1,FALSE),0),0)</f>
        <v>0</v>
      </c>
      <c r="W201" s="3">
        <f t="shared" si="9"/>
        <v>0</v>
      </c>
      <c r="X201" s="11">
        <f>IF(A99&gt;0,IF(V201&lt;&gt;0,IF(OR(codex558[[#This Row],[1]]&gt;Y200,Y200="1"),(X200+1+codex558[[#This Row],[T]]),X200+codex558[[#This Row],[T]]),X200+codex558[[#This Row],[T]]),0)</f>
        <v>0</v>
      </c>
      <c r="Y201" s="3" t="e">
        <f>IF(#REF!&gt;0,#REF!,0)</f>
        <v>#REF!</v>
      </c>
    </row>
    <row r="202" spans="21:25" x14ac:dyDescent="0.25">
      <c r="U202" s="3">
        <f t="shared" si="10"/>
        <v>0</v>
      </c>
      <c r="V202" s="3">
        <f>IF(A100&gt;0,IFERROR(VLOOKUP(C100,AthleteTable[],1,FALSE),0),0)</f>
        <v>0</v>
      </c>
      <c r="W202" s="3">
        <f t="shared" si="9"/>
        <v>0</v>
      </c>
      <c r="X202" s="11">
        <f>IF(A100&gt;0,IF(V202&lt;&gt;0,IF(OR(codex558[[#This Row],[1]]&gt;Y201,Y201="1"),(X201+1+codex558[[#This Row],[T]]),X201+codex558[[#This Row],[T]]),X201+codex558[[#This Row],[T]]),0)</f>
        <v>0</v>
      </c>
      <c r="Y202" s="3" t="e">
        <f>IF(#REF!&gt;0,#REF!,0)</f>
        <v>#REF!</v>
      </c>
    </row>
    <row r="203" spans="21:25" x14ac:dyDescent="0.25">
      <c r="U203" s="3">
        <f t="shared" si="10"/>
        <v>0</v>
      </c>
      <c r="V203" s="3">
        <f>IF(A101&gt;0,IFERROR(VLOOKUP(C101,AthleteTable[],1,FALSE),0),0)</f>
        <v>0</v>
      </c>
      <c r="W203" s="3">
        <f t="shared" si="9"/>
        <v>0</v>
      </c>
      <c r="X203" s="11">
        <f>IF(A101&gt;0,IF(V203&lt;&gt;0,IF(OR(codex558[[#This Row],[1]]&gt;Y202,Y202="1"),(X202+1+codex558[[#This Row],[T]]),X202+codex558[[#This Row],[T]]),X202+codex558[[#This Row],[T]]),0)</f>
        <v>0</v>
      </c>
      <c r="Y203" s="3" t="e">
        <f>IF(#REF!&gt;0,#REF!,0)</f>
        <v>#REF!</v>
      </c>
    </row>
    <row r="204" spans="21:25" x14ac:dyDescent="0.25">
      <c r="U204" s="3">
        <f t="shared" si="10"/>
        <v>0</v>
      </c>
      <c r="V204" s="3">
        <f>IF(A102&gt;0,IFERROR(VLOOKUP(C102,AthleteTable[],1,FALSE),0),0)</f>
        <v>0</v>
      </c>
      <c r="W204" s="3">
        <f t="shared" si="9"/>
        <v>0</v>
      </c>
      <c r="X204" s="11">
        <f>IF(A102&gt;0,IF(V204&lt;&gt;0,IF(OR(codex558[[#This Row],[1]]&gt;Y203,Y203="1"),(X203+1+codex558[[#This Row],[T]]),X203+codex558[[#This Row],[T]]),X203+codex558[[#This Row],[T]]),0)</f>
        <v>0</v>
      </c>
      <c r="Y204" s="3" t="e">
        <f>IF(#REF!&gt;0,#REF!,0)</f>
        <v>#REF!</v>
      </c>
    </row>
    <row r="205" spans="21:25" x14ac:dyDescent="0.25">
      <c r="U205" s="3">
        <f t="shared" si="10"/>
        <v>0</v>
      </c>
      <c r="V205" s="3">
        <f>IF(A103&gt;0,IFERROR(VLOOKUP(C103,AthleteTable[],1,FALSE),0),0)</f>
        <v>0</v>
      </c>
      <c r="W205" s="3">
        <f t="shared" si="9"/>
        <v>0</v>
      </c>
      <c r="X205" s="11">
        <f>IF(A103&gt;0,IF(V205&lt;&gt;0,IF(OR(codex558[[#This Row],[1]]&gt;Y204,Y204="1"),(X204+1+codex558[[#This Row],[T]]),X204+codex558[[#This Row],[T]]),X204+codex558[[#This Row],[T]]),0)</f>
        <v>0</v>
      </c>
      <c r="Y205" s="3" t="e">
        <f>IF(#REF!&gt;0,#REF!,0)</f>
        <v>#REF!</v>
      </c>
    </row>
    <row r="206" spans="21:25" x14ac:dyDescent="0.25">
      <c r="U206" s="3">
        <f t="shared" si="10"/>
        <v>0</v>
      </c>
      <c r="V206" s="3">
        <f>IF(A104&gt;0,IFERROR(VLOOKUP(C104,AthleteTable[],1,FALSE),0),0)</f>
        <v>0</v>
      </c>
      <c r="W206" s="3">
        <f t="shared" si="9"/>
        <v>0</v>
      </c>
      <c r="X206" s="11">
        <f>IF(A104&gt;0,IF(V206&lt;&gt;0,IF(OR(codex558[[#This Row],[1]]&gt;Y205,Y205="1"),(X205+1+codex558[[#This Row],[T]]),X205+codex558[[#This Row],[T]]),X205+codex558[[#This Row],[T]]),0)</f>
        <v>0</v>
      </c>
      <c r="Y206" s="3" t="e">
        <f>IF(#REF!&gt;0,#REF!,0)</f>
        <v>#REF!</v>
      </c>
    </row>
    <row r="207" spans="21:25" x14ac:dyDescent="0.25">
      <c r="U207" s="3">
        <f t="shared" si="10"/>
        <v>0</v>
      </c>
      <c r="V207" s="3">
        <f>IF(A105&gt;0,IFERROR(VLOOKUP(C105,AthleteTable[],1,FALSE),0),0)</f>
        <v>0</v>
      </c>
      <c r="W207" s="3">
        <f t="shared" si="9"/>
        <v>0</v>
      </c>
      <c r="X207" s="11">
        <f>IF(A105&gt;0,IF(V207&lt;&gt;0,IF(OR(codex558[[#This Row],[1]]&gt;Y206,Y206="1"),(X206+1+codex558[[#This Row],[T]]),X206+codex558[[#This Row],[T]]),X206+codex558[[#This Row],[T]]),0)</f>
        <v>0</v>
      </c>
      <c r="Y207" s="3" t="e">
        <f>IF(#REF!&gt;0,#REF!,0)</f>
        <v>#REF!</v>
      </c>
    </row>
    <row r="208" spans="21:25" x14ac:dyDescent="0.25">
      <c r="U208" s="3">
        <f t="shared" si="10"/>
        <v>0</v>
      </c>
      <c r="V208" s="3">
        <f>IF(A106&gt;0,IFERROR(VLOOKUP(C106,AthleteTable[],1,FALSE),0),0)</f>
        <v>0</v>
      </c>
      <c r="W208" s="3">
        <f t="shared" si="9"/>
        <v>0</v>
      </c>
      <c r="X208" s="11">
        <f>IF(A106&gt;0,IF(V208&lt;&gt;0,IF(OR(codex558[[#This Row],[1]]&gt;Y207,Y207="1"),(X207+1+codex558[[#This Row],[T]]),X207+codex558[[#This Row],[T]]),X207+codex558[[#This Row],[T]]),0)</f>
        <v>0</v>
      </c>
      <c r="Y208" s="3" t="e">
        <f>IF(#REF!&gt;0,#REF!,0)</f>
        <v>#REF!</v>
      </c>
    </row>
    <row r="209" spans="21:25" x14ac:dyDescent="0.25">
      <c r="U209" s="3">
        <f t="shared" si="10"/>
        <v>0</v>
      </c>
      <c r="V209" s="3">
        <f>IF(A107&gt;0,IFERROR(VLOOKUP(C107,AthleteTable[],1,FALSE),0),0)</f>
        <v>0</v>
      </c>
      <c r="W209" s="3">
        <f t="shared" si="9"/>
        <v>0</v>
      </c>
      <c r="X209" s="11">
        <f>IF(A107&gt;0,IF(V209&lt;&gt;0,IF(OR(codex558[[#This Row],[1]]&gt;Y208,Y208="1"),(X208+1+codex558[[#This Row],[T]]),X208+codex558[[#This Row],[T]]),X208+codex558[[#This Row],[T]]),0)</f>
        <v>0</v>
      </c>
      <c r="Y209" s="3" t="e">
        <f>IF(#REF!&gt;0,#REF!,0)</f>
        <v>#REF!</v>
      </c>
    </row>
    <row r="210" spans="21:25" x14ac:dyDescent="0.25">
      <c r="U210" s="3">
        <f t="shared" si="10"/>
        <v>0</v>
      </c>
      <c r="V210" s="3">
        <f>IF(A108&gt;0,IFERROR(VLOOKUP(C108,AthleteTable[],1,FALSE),0),0)</f>
        <v>0</v>
      </c>
      <c r="W210" s="3">
        <f t="shared" si="9"/>
        <v>0</v>
      </c>
      <c r="X210" s="11">
        <f>IF(A108&gt;0,IF(V210&lt;&gt;0,IF(OR(codex558[[#This Row],[1]]&gt;Y209,Y209="1"),(X209+1+codex558[[#This Row],[T]]),X209+codex558[[#This Row],[T]]),X209+codex558[[#This Row],[T]]),0)</f>
        <v>0</v>
      </c>
      <c r="Y210" s="3" t="e">
        <f>IF(#REF!&gt;0,#REF!,0)</f>
        <v>#REF!</v>
      </c>
    </row>
    <row r="211" spans="21:25" x14ac:dyDescent="0.25">
      <c r="U211" s="3">
        <f t="shared" si="10"/>
        <v>0</v>
      </c>
      <c r="V211" s="3">
        <f>IF(A109&gt;0,IFERROR(VLOOKUP(C109,AthleteTable[],1,FALSE),0),0)</f>
        <v>0</v>
      </c>
      <c r="W211" s="3">
        <f t="shared" si="9"/>
        <v>0</v>
      </c>
      <c r="X211" s="11">
        <f>IF(A109&gt;0,IF(V211&lt;&gt;0,IF(OR(codex558[[#This Row],[1]]&gt;Y210,Y210="1"),(X210+1+codex558[[#This Row],[T]]),X210+codex558[[#This Row],[T]]),X210+codex558[[#This Row],[T]]),0)</f>
        <v>0</v>
      </c>
      <c r="Y211" s="3" t="e">
        <f>IF(#REF!&gt;0,#REF!,0)</f>
        <v>#REF!</v>
      </c>
    </row>
    <row r="212" spans="21:25" x14ac:dyDescent="0.25">
      <c r="U212" s="3">
        <f t="shared" si="10"/>
        <v>0</v>
      </c>
      <c r="V212" s="3">
        <f>IF(A110&gt;0,IFERROR(VLOOKUP(C110,AthleteTable[],1,FALSE),0),0)</f>
        <v>0</v>
      </c>
      <c r="W212" s="3">
        <f t="shared" si="9"/>
        <v>0</v>
      </c>
      <c r="X212" s="11">
        <f>IF(A110&gt;0,IF(V212&lt;&gt;0,IF(OR(codex558[[#This Row],[1]]&gt;Y211,Y211="1"),(X211+1+codex558[[#This Row],[T]]),X211+codex558[[#This Row],[T]]),X211+codex558[[#This Row],[T]]),0)</f>
        <v>0</v>
      </c>
      <c r="Y212" s="3" t="e">
        <f>IF(#REF!&gt;0,#REF!,0)</f>
        <v>#REF!</v>
      </c>
    </row>
    <row r="213" spans="21:25" x14ac:dyDescent="0.25">
      <c r="U213" s="3">
        <f t="shared" si="10"/>
        <v>0</v>
      </c>
      <c r="V213" s="3">
        <f>IF(A111&gt;0,IFERROR(VLOOKUP(C111,AthleteTable[],1,FALSE),0),0)</f>
        <v>0</v>
      </c>
      <c r="W213" s="3">
        <f t="shared" si="9"/>
        <v>0</v>
      </c>
      <c r="X213" s="11">
        <f>IF(A111&gt;0,IF(V213&lt;&gt;0,IF(OR(codex558[[#This Row],[1]]&gt;Y212,Y212="1"),(X212+1+codex558[[#This Row],[T]]),X212+codex558[[#This Row],[T]]),X212+codex558[[#This Row],[T]]),0)</f>
        <v>0</v>
      </c>
      <c r="Y213" s="3" t="e">
        <f>IF(#REF!&gt;0,#REF!,0)</f>
        <v>#REF!</v>
      </c>
    </row>
    <row r="214" spans="21:25" x14ac:dyDescent="0.25">
      <c r="U214" s="3">
        <f t="shared" si="10"/>
        <v>0</v>
      </c>
      <c r="V214" s="3">
        <f>IF(A112&gt;0,IFERROR(VLOOKUP(C112,AthleteTable[],1,FALSE),0),0)</f>
        <v>0</v>
      </c>
      <c r="W214" s="3">
        <f t="shared" si="9"/>
        <v>0</v>
      </c>
      <c r="X214" s="11">
        <f>IF(A112&gt;0,IF(V214&lt;&gt;0,IF(OR(codex558[[#This Row],[1]]&gt;Y213,Y213="1"),(X213+1+codex558[[#This Row],[T]]),X213+codex558[[#This Row],[T]]),X213+codex558[[#This Row],[T]]),0)</f>
        <v>0</v>
      </c>
      <c r="Y214" s="3" t="e">
        <f>IF(#REF!&gt;0,#REF!,0)</f>
        <v>#REF!</v>
      </c>
    </row>
    <row r="215" spans="21:25" x14ac:dyDescent="0.25">
      <c r="U215" s="3">
        <f t="shared" si="10"/>
        <v>0</v>
      </c>
      <c r="V215" s="3">
        <f>IF(A113&gt;0,IFERROR(VLOOKUP(C113,AthleteTable[],1,FALSE),0),0)</f>
        <v>0</v>
      </c>
      <c r="W215" s="3">
        <f t="shared" si="9"/>
        <v>0</v>
      </c>
      <c r="X215" s="11">
        <f>IF(A113&gt;0,IF(V215&lt;&gt;0,IF(OR(codex558[[#This Row],[1]]&gt;Y214,Y214="1"),(X214+1+codex558[[#This Row],[T]]),X214+codex558[[#This Row],[T]]),X214+codex558[[#This Row],[T]]),0)</f>
        <v>0</v>
      </c>
      <c r="Y215" s="3" t="e">
        <f>IF(#REF!&gt;0,#REF!,0)</f>
        <v>#REF!</v>
      </c>
    </row>
    <row r="216" spans="21:25" x14ac:dyDescent="0.25">
      <c r="U216" s="3">
        <f t="shared" si="10"/>
        <v>0</v>
      </c>
      <c r="V216" s="3">
        <f>IF(A114&gt;0,IFERROR(VLOOKUP(C114,AthleteTable[],1,FALSE),0),0)</f>
        <v>0</v>
      </c>
      <c r="W216" s="3">
        <f t="shared" si="9"/>
        <v>0</v>
      </c>
      <c r="X216" s="11">
        <f>IF(A114&gt;0,IF(V216&lt;&gt;0,IF(OR(codex558[[#This Row],[1]]&gt;Y215,Y215="1"),(X215+1+codex558[[#This Row],[T]]),X215+codex558[[#This Row],[T]]),X215+codex558[[#This Row],[T]]),0)</f>
        <v>0</v>
      </c>
      <c r="Y216" s="3" t="e">
        <f>IF(#REF!&gt;0,#REF!,0)</f>
        <v>#REF!</v>
      </c>
    </row>
    <row r="217" spans="21:25" x14ac:dyDescent="0.25">
      <c r="U217" s="3">
        <f t="shared" si="10"/>
        <v>0</v>
      </c>
      <c r="V217" s="3">
        <f>IF(A115&gt;0,IFERROR(VLOOKUP(C115,AthleteTable[],1,FALSE),0),0)</f>
        <v>0</v>
      </c>
      <c r="W217" s="3">
        <f t="shared" si="9"/>
        <v>0</v>
      </c>
      <c r="X217" s="11">
        <f>IF(A115&gt;0,IF(V217&lt;&gt;0,IF(OR(codex558[[#This Row],[1]]&gt;Y216,Y216="1"),(X216+1+codex558[[#This Row],[T]]),X216+codex558[[#This Row],[T]]),X216+codex558[[#This Row],[T]]),0)</f>
        <v>0</v>
      </c>
      <c r="Y217" s="3" t="e">
        <f>IF(#REF!&gt;0,#REF!,0)</f>
        <v>#REF!</v>
      </c>
    </row>
    <row r="218" spans="21:25" x14ac:dyDescent="0.25">
      <c r="U218" s="3">
        <f t="shared" si="10"/>
        <v>0</v>
      </c>
      <c r="V218" s="3">
        <f>IF(A116&gt;0,IFERROR(VLOOKUP(C116,AthleteTable[],1,FALSE),0),0)</f>
        <v>0</v>
      </c>
      <c r="W218" s="3">
        <f t="shared" si="9"/>
        <v>0</v>
      </c>
      <c r="X218" s="11">
        <f>IF(A116&gt;0,IF(V218&lt;&gt;0,IF(OR(codex558[[#This Row],[1]]&gt;Y217,Y217="1"),(X217+1+codex558[[#This Row],[T]]),X217+codex558[[#This Row],[T]]),X217+codex558[[#This Row],[T]]),0)</f>
        <v>0</v>
      </c>
      <c r="Y218" s="3" t="e">
        <f>IF(#REF!&gt;0,#REF!,0)</f>
        <v>#REF!</v>
      </c>
    </row>
    <row r="219" spans="21:25" x14ac:dyDescent="0.25">
      <c r="U219" s="3">
        <f t="shared" si="10"/>
        <v>0</v>
      </c>
      <c r="V219" s="3">
        <f>IF(A117&gt;0,IFERROR(VLOOKUP(C117,AthleteTable[],1,FALSE),0),0)</f>
        <v>0</v>
      </c>
      <c r="W219" s="3">
        <f t="shared" si="9"/>
        <v>0</v>
      </c>
      <c r="X219" s="11">
        <f>IF(A117&gt;0,IF(V219&lt;&gt;0,IF(OR(codex558[[#This Row],[1]]&gt;Y218,Y218="1"),(X218+1+codex558[[#This Row],[T]]),X218+codex558[[#This Row],[T]]),X218+codex558[[#This Row],[T]]),0)</f>
        <v>0</v>
      </c>
      <c r="Y219" s="3" t="e">
        <f>IF(#REF!&gt;0,#REF!,0)</f>
        <v>#REF!</v>
      </c>
    </row>
    <row r="220" spans="21:25" x14ac:dyDescent="0.25">
      <c r="U220" s="3">
        <f t="shared" si="10"/>
        <v>0</v>
      </c>
      <c r="V220" s="3">
        <f>IF(A118&gt;0,IFERROR(VLOOKUP(C118,AthleteTable[],1,FALSE),0),0)</f>
        <v>0</v>
      </c>
      <c r="W220" s="3">
        <f t="shared" si="9"/>
        <v>0</v>
      </c>
      <c r="X220" s="11">
        <f>IF(A118&gt;0,IF(V220&lt;&gt;0,IF(OR(codex558[[#This Row],[1]]&gt;Y219,Y219="1"),(X219+1+codex558[[#This Row],[T]]),X219+codex558[[#This Row],[T]]),X219+codex558[[#This Row],[T]]),0)</f>
        <v>0</v>
      </c>
      <c r="Y220" s="3" t="e">
        <f>IF(#REF!&gt;0,#REF!,0)</f>
        <v>#REF!</v>
      </c>
    </row>
    <row r="221" spans="21:25" x14ac:dyDescent="0.25">
      <c r="U221" s="3">
        <f t="shared" si="10"/>
        <v>0</v>
      </c>
      <c r="V221" s="3">
        <f>IF(A119&gt;0,IFERROR(VLOOKUP(C119,AthleteTable[],1,FALSE),0),0)</f>
        <v>0</v>
      </c>
      <c r="W221" s="3">
        <f t="shared" si="9"/>
        <v>0</v>
      </c>
      <c r="X221" s="11">
        <f>IF(A119&gt;0,IF(V221&lt;&gt;0,IF(OR(codex558[[#This Row],[1]]&gt;Y220,Y220="1"),(X220+1+codex558[[#This Row],[T]]),X220+codex558[[#This Row],[T]]),X220+codex558[[#This Row],[T]]),0)</f>
        <v>0</v>
      </c>
      <c r="Y221" s="3" t="e">
        <f>IF(#REF!&gt;0,#REF!,0)</f>
        <v>#REF!</v>
      </c>
    </row>
    <row r="222" spans="21:25" x14ac:dyDescent="0.25">
      <c r="U222" s="3">
        <f t="shared" si="10"/>
        <v>0</v>
      </c>
      <c r="V222" s="3">
        <f>IF(A120&gt;0,IFERROR(VLOOKUP(C120,AthleteTable[],1,FALSE),0),0)</f>
        <v>0</v>
      </c>
      <c r="W222" s="3">
        <f t="shared" si="9"/>
        <v>0</v>
      </c>
      <c r="X222" s="11">
        <f>IF(A120&gt;0,IF(V222&lt;&gt;0,IF(OR(codex558[[#This Row],[1]]&gt;Y221,Y221="1"),(X221+1+codex558[[#This Row],[T]]),X221+codex558[[#This Row],[T]]),X221+codex558[[#This Row],[T]]),0)</f>
        <v>0</v>
      </c>
      <c r="Y222" s="3" t="e">
        <f>IF(#REF!&gt;0,#REF!,0)</f>
        <v>#REF!</v>
      </c>
    </row>
  </sheetData>
  <pageMargins left="0.7" right="0.7" top="0.75" bottom="0.75" header="0.3" footer="0.3"/>
  <tableParts count="1">
    <tablePart r:id="rId1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22"/>
  <sheetViews>
    <sheetView workbookViewId="0">
      <selection activeCell="V4" sqref="V4"/>
    </sheetView>
  </sheetViews>
  <sheetFormatPr defaultRowHeight="15" x14ac:dyDescent="0.25"/>
  <cols>
    <col min="1" max="1" width="20.28515625" bestFit="1" customWidth="1"/>
    <col min="2" max="2" width="3.85546875" customWidth="1"/>
    <col min="3" max="3" width="8.5703125" bestFit="1" customWidth="1"/>
    <col min="4" max="4" width="23" bestFit="1" customWidth="1"/>
    <col min="5" max="5" width="5" bestFit="1" customWidth="1"/>
    <col min="6" max="6" width="7" bestFit="1" customWidth="1"/>
    <col min="7" max="8" width="7.5703125" bestFit="1" customWidth="1"/>
    <col min="9" max="9" width="10.28515625" bestFit="1" customWidth="1"/>
    <col min="10" max="10" width="6" customWidth="1"/>
    <col min="11" max="12" width="9.5703125" style="3" customWidth="1"/>
    <col min="21" max="21" width="11" style="3" customWidth="1"/>
    <col min="22" max="23" width="12.140625" style="3" customWidth="1"/>
    <col min="24" max="24" width="12.140625" style="11" customWidth="1"/>
    <col min="25" max="25" width="15" style="3" customWidth="1"/>
  </cols>
  <sheetData>
    <row r="1" spans="1:25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s="3" t="s">
        <v>10</v>
      </c>
      <c r="U1" s="3" t="s">
        <v>1006</v>
      </c>
      <c r="V1" s="3" t="s">
        <v>1007</v>
      </c>
      <c r="W1" s="3" t="s">
        <v>1011</v>
      </c>
      <c r="X1" s="11" t="s">
        <v>1008</v>
      </c>
      <c r="Y1" s="11" t="s">
        <v>1009</v>
      </c>
    </row>
    <row r="2" spans="1:25" x14ac:dyDescent="0.25">
      <c r="A2">
        <v>1</v>
      </c>
      <c r="B2">
        <v>9</v>
      </c>
      <c r="C2">
        <v>104133</v>
      </c>
      <c r="D2" t="s">
        <v>23</v>
      </c>
      <c r="E2">
        <v>1994</v>
      </c>
      <c r="F2" t="s">
        <v>15</v>
      </c>
      <c r="G2" t="s">
        <v>1460</v>
      </c>
      <c r="H2">
        <v>58.18</v>
      </c>
      <c r="I2" t="s">
        <v>1461</v>
      </c>
      <c r="K2" s="3">
        <v>27.96</v>
      </c>
      <c r="U2" s="3">
        <f>C2</f>
        <v>104133</v>
      </c>
      <c r="V2" s="3">
        <f>IF(A2&gt;0,IFERROR(VLOOKUP(C2,AthleteTable[],1,FALSE),0),0)</f>
        <v>104133</v>
      </c>
      <c r="W2" s="3">
        <f>IFERROR(IF(Y2&gt;0,IF(Y1=#REF!,IF(V1&gt;0,IF(#REF!&gt;0,1,0),0),0),0),0)</f>
        <v>0</v>
      </c>
      <c r="X2" s="11">
        <f>IF(A2&gt;0,IF(V2&lt;&gt;0,IF(OR(codex559[[#This Row],[1]]&gt;Y1,Y1="1"),(X1+1+codex559[[#This Row],[T]]),X1+codex559[[#This Row],[T]]),X1+codex559[[#This Row],[T]]),0)</f>
        <v>1</v>
      </c>
      <c r="Y2" s="3">
        <f t="shared" ref="Y2:Y65" si="0">IF(A2&gt;0,A2,0)</f>
        <v>1</v>
      </c>
    </row>
    <row r="3" spans="1:25" x14ac:dyDescent="0.25">
      <c r="A3">
        <v>2</v>
      </c>
      <c r="B3">
        <v>11</v>
      </c>
      <c r="C3">
        <v>104467</v>
      </c>
      <c r="D3" t="s">
        <v>19</v>
      </c>
      <c r="E3">
        <v>1997</v>
      </c>
      <c r="F3" t="s">
        <v>15</v>
      </c>
      <c r="G3" t="s">
        <v>1462</v>
      </c>
      <c r="H3">
        <v>58.64</v>
      </c>
      <c r="I3" t="s">
        <v>1463</v>
      </c>
      <c r="J3">
        <v>1.53</v>
      </c>
      <c r="K3" s="3">
        <v>40.61</v>
      </c>
      <c r="U3" s="3">
        <f t="shared" ref="U3:U66" si="1">C3</f>
        <v>104467</v>
      </c>
      <c r="V3" s="3">
        <f>IF(A3&gt;0,IFERROR(VLOOKUP(C3,AthleteTable[],1,FALSE),0),0)</f>
        <v>104467</v>
      </c>
      <c r="W3" s="3">
        <f t="shared" ref="W3:W4" si="2">IFERROR(IF(Y3&gt;0,IF(Y2=Y1,IF(V2&gt;0,IF(V1&gt;0,1,0),0),0),0),0)</f>
        <v>0</v>
      </c>
      <c r="X3" s="11">
        <f>IF(A3&gt;0,IF(V3&lt;&gt;0,IF(OR(codex559[[#This Row],[1]]&gt;Y2,Y2="1"),(X2+1+codex559[[#This Row],[T]]),X2+codex559[[#This Row],[T]]),X2+codex559[[#This Row],[T]]),0)</f>
        <v>2</v>
      </c>
      <c r="Y3" s="3">
        <f t="shared" si="0"/>
        <v>2</v>
      </c>
    </row>
    <row r="4" spans="1:25" x14ac:dyDescent="0.25">
      <c r="A4">
        <v>3</v>
      </c>
      <c r="B4">
        <v>15</v>
      </c>
      <c r="C4">
        <v>104347</v>
      </c>
      <c r="D4" t="s">
        <v>269</v>
      </c>
      <c r="E4">
        <v>1996</v>
      </c>
      <c r="F4" t="s">
        <v>15</v>
      </c>
      <c r="G4" t="s">
        <v>1464</v>
      </c>
      <c r="H4">
        <v>58.7</v>
      </c>
      <c r="I4" t="s">
        <v>1465</v>
      </c>
      <c r="J4">
        <v>1.8</v>
      </c>
      <c r="K4" s="3">
        <v>42.85</v>
      </c>
      <c r="U4" s="3">
        <f t="shared" si="1"/>
        <v>104347</v>
      </c>
      <c r="V4" s="3">
        <f>IF(A4&gt;0,IFERROR(VLOOKUP(C4,AthleteTable[],1,FALSE),0),0)</f>
        <v>104347</v>
      </c>
      <c r="W4" s="3">
        <f t="shared" si="2"/>
        <v>0</v>
      </c>
      <c r="X4" s="11">
        <f>IF(A4&gt;0,IF(V4&lt;&gt;0,IF(OR(codex559[[#This Row],[1]]&gt;Y3,Y3="1"),(X3+1+codex559[[#This Row],[T]]),X3+codex559[[#This Row],[T]]),X3+codex559[[#This Row],[T]]),0)</f>
        <v>3</v>
      </c>
      <c r="Y4" s="3">
        <f t="shared" si="0"/>
        <v>3</v>
      </c>
    </row>
    <row r="5" spans="1:25" x14ac:dyDescent="0.25">
      <c r="A5">
        <v>4</v>
      </c>
      <c r="B5">
        <v>3</v>
      </c>
      <c r="C5">
        <v>6530544</v>
      </c>
      <c r="D5" t="s">
        <v>1178</v>
      </c>
      <c r="E5">
        <v>1993</v>
      </c>
      <c r="F5" t="s">
        <v>113</v>
      </c>
      <c r="G5" t="s">
        <v>1466</v>
      </c>
      <c r="H5">
        <v>59.08</v>
      </c>
      <c r="I5" t="s">
        <v>1467</v>
      </c>
      <c r="J5">
        <v>2</v>
      </c>
      <c r="K5" s="3">
        <v>44.5</v>
      </c>
      <c r="U5" s="3">
        <f t="shared" si="1"/>
        <v>6530544</v>
      </c>
      <c r="V5" s="3">
        <f>IF(A5&gt;0,IFERROR(VLOOKUP(C5,AthleteTable[],1,FALSE),0),0)</f>
        <v>0</v>
      </c>
      <c r="W5" s="3">
        <f>IFERROR(IF(Y5&gt;0,IF(Y4=Y3,IF(V4&gt;0,IF(V3&gt;0,1,0),0),0),0),0)</f>
        <v>0</v>
      </c>
      <c r="X5" s="11">
        <f>IF(A5&gt;0,IF(V5&lt;&gt;0,IF(OR(codex559[[#This Row],[1]]&gt;Y4,Y4="1"),(X4+1+codex559[[#This Row],[T]]),X4+codex559[[#This Row],[T]]),X4+codex559[[#This Row],[T]]),0)</f>
        <v>3</v>
      </c>
      <c r="Y5" s="3">
        <f t="shared" si="0"/>
        <v>4</v>
      </c>
    </row>
    <row r="6" spans="1:25" x14ac:dyDescent="0.25">
      <c r="A6">
        <v>5</v>
      </c>
      <c r="B6">
        <v>1</v>
      </c>
      <c r="C6">
        <v>104354</v>
      </c>
      <c r="D6" t="s">
        <v>35</v>
      </c>
      <c r="E6">
        <v>1996</v>
      </c>
      <c r="F6" t="s">
        <v>15</v>
      </c>
      <c r="G6" t="s">
        <v>1468</v>
      </c>
      <c r="H6">
        <v>59.49</v>
      </c>
      <c r="I6" t="s">
        <v>1469</v>
      </c>
      <c r="J6">
        <v>2.0099999999999998</v>
      </c>
      <c r="K6" s="3">
        <v>44.58</v>
      </c>
      <c r="U6" s="3">
        <f t="shared" si="1"/>
        <v>104354</v>
      </c>
      <c r="V6" s="3">
        <f>IF(A6&gt;0,IFERROR(VLOOKUP(C6,AthleteTable[],1,FALSE),0),0)</f>
        <v>104354</v>
      </c>
      <c r="W6" s="3">
        <f t="shared" ref="W6:W69" si="3">IFERROR(IF(Y6&gt;0,IF(Y5=Y4,IF(V5&gt;0,IF(V4&gt;0,1,0),0),0),0),0)</f>
        <v>0</v>
      </c>
      <c r="X6" s="11">
        <f>IF(A6&gt;0,IF(V6&lt;&gt;0,IF(OR(codex559[[#This Row],[1]]&gt;Y5,Y5="1"),(X5+1+codex559[[#This Row],[T]]),X5+codex559[[#This Row],[T]]),X5+codex559[[#This Row],[T]]),0)</f>
        <v>4</v>
      </c>
      <c r="Y6" s="3">
        <f t="shared" si="0"/>
        <v>5</v>
      </c>
    </row>
    <row r="7" spans="1:25" x14ac:dyDescent="0.25">
      <c r="A7">
        <v>6</v>
      </c>
      <c r="B7">
        <v>14</v>
      </c>
      <c r="C7">
        <v>104469</v>
      </c>
      <c r="D7" t="s">
        <v>1175</v>
      </c>
      <c r="E7">
        <v>1997</v>
      </c>
      <c r="F7" t="s">
        <v>15</v>
      </c>
      <c r="G7" t="s">
        <v>1470</v>
      </c>
      <c r="H7">
        <v>58.73</v>
      </c>
      <c r="I7" t="s">
        <v>1471</v>
      </c>
      <c r="J7">
        <v>2.2799999999999998</v>
      </c>
      <c r="K7" s="3">
        <v>46.82</v>
      </c>
      <c r="U7" s="3">
        <f t="shared" si="1"/>
        <v>104469</v>
      </c>
      <c r="V7" s="3">
        <f>IF(A7&gt;0,IFERROR(VLOOKUP(C7,AthleteTable[],1,FALSE),0),0)</f>
        <v>104469</v>
      </c>
      <c r="W7" s="3">
        <f t="shared" si="3"/>
        <v>0</v>
      </c>
      <c r="X7" s="11">
        <f>IF(A7&gt;0,IF(V7&lt;&gt;0,IF(OR(codex559[[#This Row],[1]]&gt;Y6,Y6="1"),(X6+1+codex559[[#This Row],[T]]),X6+codex559[[#This Row],[T]]),X6+codex559[[#This Row],[T]]),0)</f>
        <v>5</v>
      </c>
      <c r="Y7" s="3">
        <f t="shared" si="0"/>
        <v>6</v>
      </c>
    </row>
    <row r="8" spans="1:25" x14ac:dyDescent="0.25">
      <c r="A8">
        <v>7</v>
      </c>
      <c r="B8">
        <v>32</v>
      </c>
      <c r="C8">
        <v>104637</v>
      </c>
      <c r="D8" t="s">
        <v>279</v>
      </c>
      <c r="E8">
        <v>1998</v>
      </c>
      <c r="F8" t="s">
        <v>15</v>
      </c>
      <c r="G8" t="s">
        <v>1472</v>
      </c>
      <c r="H8">
        <v>58.87</v>
      </c>
      <c r="I8" t="s">
        <v>1473</v>
      </c>
      <c r="J8">
        <v>2.66</v>
      </c>
      <c r="K8" s="3">
        <v>49.96</v>
      </c>
      <c r="U8" s="3">
        <f t="shared" si="1"/>
        <v>104637</v>
      </c>
      <c r="V8" s="3">
        <f>IF(A8&gt;0,IFERROR(VLOOKUP(C8,AthleteTable[],1,FALSE),0),0)</f>
        <v>0</v>
      </c>
      <c r="W8" s="3">
        <f t="shared" si="3"/>
        <v>0</v>
      </c>
      <c r="X8" s="11">
        <f>IF(A8&gt;0,IF(V8&lt;&gt;0,IF(OR(codex559[[#This Row],[1]]&gt;Y7,Y7="1"),(X7+1+codex559[[#This Row],[T]]),X7+codex559[[#This Row],[T]]),X7+codex559[[#This Row],[T]]),0)</f>
        <v>5</v>
      </c>
      <c r="Y8" s="3">
        <f t="shared" si="0"/>
        <v>7</v>
      </c>
    </row>
    <row r="9" spans="1:25" x14ac:dyDescent="0.25">
      <c r="A9">
        <v>8</v>
      </c>
      <c r="B9">
        <v>8</v>
      </c>
      <c r="C9">
        <v>6531228</v>
      </c>
      <c r="D9" t="s">
        <v>1250</v>
      </c>
      <c r="E9">
        <v>1995</v>
      </c>
      <c r="F9" t="s">
        <v>96</v>
      </c>
      <c r="G9" t="s">
        <v>1474</v>
      </c>
      <c r="H9">
        <v>59.03</v>
      </c>
      <c r="I9" t="s">
        <v>1475</v>
      </c>
      <c r="J9">
        <v>3.09</v>
      </c>
      <c r="K9" s="3">
        <v>53.51</v>
      </c>
      <c r="U9" s="3">
        <f t="shared" si="1"/>
        <v>6531228</v>
      </c>
      <c r="V9" s="3">
        <f>IF(A9&gt;0,IFERROR(VLOOKUP(C9,AthleteTable[],1,FALSE),0),0)</f>
        <v>0</v>
      </c>
      <c r="W9" s="3">
        <f t="shared" si="3"/>
        <v>0</v>
      </c>
      <c r="X9" s="11">
        <f>IF(A9&gt;0,IF(V9&lt;&gt;0,IF(OR(codex559[[#This Row],[1]]&gt;Y8,Y8="1"),(X8+1+codex559[[#This Row],[T]]),X8+codex559[[#This Row],[T]]),X8+codex559[[#This Row],[T]]),0)</f>
        <v>5</v>
      </c>
      <c r="Y9" s="3">
        <f t="shared" si="0"/>
        <v>8</v>
      </c>
    </row>
    <row r="10" spans="1:25" x14ac:dyDescent="0.25">
      <c r="A10">
        <v>9</v>
      </c>
      <c r="B10">
        <v>18</v>
      </c>
      <c r="C10">
        <v>6531890</v>
      </c>
      <c r="D10" t="s">
        <v>219</v>
      </c>
      <c r="E10">
        <v>1997</v>
      </c>
      <c r="F10" t="s">
        <v>113</v>
      </c>
      <c r="G10" t="s">
        <v>1476</v>
      </c>
      <c r="H10">
        <v>58.87</v>
      </c>
      <c r="I10" t="s">
        <v>1477</v>
      </c>
      <c r="J10">
        <v>3.65</v>
      </c>
      <c r="K10" s="3">
        <v>58.15</v>
      </c>
      <c r="U10" s="3">
        <f t="shared" si="1"/>
        <v>6531890</v>
      </c>
      <c r="V10" s="3">
        <f>IF(A10&gt;0,IFERROR(VLOOKUP(C10,AthleteTable[],1,FALSE),0),0)</f>
        <v>0</v>
      </c>
      <c r="W10" s="3">
        <f t="shared" si="3"/>
        <v>0</v>
      </c>
      <c r="X10" s="11">
        <f>IF(A10&gt;0,IF(V10&lt;&gt;0,IF(OR(codex559[[#This Row],[1]]&gt;Y9,Y9="1"),(X9+1+codex559[[#This Row],[T]]),X9+codex559[[#This Row],[T]]),X9+codex559[[#This Row],[T]]),0)</f>
        <v>5</v>
      </c>
      <c r="Y10" s="3">
        <f t="shared" si="0"/>
        <v>9</v>
      </c>
    </row>
    <row r="11" spans="1:25" x14ac:dyDescent="0.25">
      <c r="A11">
        <v>10</v>
      </c>
      <c r="B11">
        <v>19</v>
      </c>
      <c r="C11">
        <v>104352</v>
      </c>
      <c r="D11" t="s">
        <v>49</v>
      </c>
      <c r="E11">
        <v>1996</v>
      </c>
      <c r="F11" t="s">
        <v>15</v>
      </c>
      <c r="G11" t="s">
        <v>1478</v>
      </c>
      <c r="H11">
        <v>58.83</v>
      </c>
      <c r="I11" t="s">
        <v>1479</v>
      </c>
      <c r="J11">
        <v>3.81</v>
      </c>
      <c r="K11" s="3">
        <v>59.47</v>
      </c>
      <c r="U11" s="3">
        <f t="shared" si="1"/>
        <v>104352</v>
      </c>
      <c r="V11" s="3">
        <f>IF(A11&gt;0,IFERROR(VLOOKUP(C11,AthleteTable[],1,FALSE),0),0)</f>
        <v>104352</v>
      </c>
      <c r="W11" s="3">
        <f t="shared" si="3"/>
        <v>0</v>
      </c>
      <c r="X11" s="11">
        <f>IF(A11&gt;0,IF(V11&lt;&gt;0,IF(OR(codex559[[#This Row],[1]]&gt;Y10,Y10="1"),(X10+1+codex559[[#This Row],[T]]),X10+codex559[[#This Row],[T]]),X10+codex559[[#This Row],[T]]),0)</f>
        <v>6</v>
      </c>
      <c r="Y11" s="3">
        <f t="shared" si="0"/>
        <v>10</v>
      </c>
    </row>
    <row r="12" spans="1:25" x14ac:dyDescent="0.25">
      <c r="A12">
        <v>11</v>
      </c>
      <c r="B12">
        <v>17</v>
      </c>
      <c r="C12">
        <v>104367</v>
      </c>
      <c r="D12" t="s">
        <v>61</v>
      </c>
      <c r="E12">
        <v>1996</v>
      </c>
      <c r="F12" t="s">
        <v>15</v>
      </c>
      <c r="G12" t="s">
        <v>1480</v>
      </c>
      <c r="H12">
        <v>59.46</v>
      </c>
      <c r="I12" t="s">
        <v>1481</v>
      </c>
      <c r="J12">
        <v>3.9</v>
      </c>
      <c r="K12" s="3">
        <v>60.21</v>
      </c>
      <c r="U12" s="3">
        <f t="shared" si="1"/>
        <v>104367</v>
      </c>
      <c r="V12" s="3">
        <f>IF(A12&gt;0,IFERROR(VLOOKUP(C12,AthleteTable[],1,FALSE),0),0)</f>
        <v>0</v>
      </c>
      <c r="W12" s="3">
        <f t="shared" si="3"/>
        <v>0</v>
      </c>
      <c r="X12" s="11">
        <f>IF(A12&gt;0,IF(V12&lt;&gt;0,IF(OR(codex559[[#This Row],[1]]&gt;Y11,Y11="1"),(X11+1+codex559[[#This Row],[T]]),X11+codex559[[#This Row],[T]]),X11+codex559[[#This Row],[T]]),0)</f>
        <v>6</v>
      </c>
      <c r="Y12" s="3">
        <f t="shared" si="0"/>
        <v>11</v>
      </c>
    </row>
    <row r="13" spans="1:25" x14ac:dyDescent="0.25">
      <c r="A13">
        <v>12</v>
      </c>
      <c r="B13">
        <v>66</v>
      </c>
      <c r="C13">
        <v>104590</v>
      </c>
      <c r="D13" t="s">
        <v>51</v>
      </c>
      <c r="E13">
        <v>1998</v>
      </c>
      <c r="F13" t="s">
        <v>15</v>
      </c>
      <c r="G13" t="s">
        <v>1482</v>
      </c>
      <c r="H13">
        <v>58.48</v>
      </c>
      <c r="I13" t="s">
        <v>1483</v>
      </c>
      <c r="J13">
        <v>4.0999999999999996</v>
      </c>
      <c r="K13" s="3">
        <v>61.87</v>
      </c>
      <c r="U13" s="3">
        <f t="shared" si="1"/>
        <v>104590</v>
      </c>
      <c r="V13" s="3">
        <f>IF(A13&gt;0,IFERROR(VLOOKUP(C13,AthleteTable[],1,FALSE),0),0)</f>
        <v>104590</v>
      </c>
      <c r="W13" s="3">
        <f t="shared" si="3"/>
        <v>0</v>
      </c>
      <c r="X13" s="11">
        <f>IF(A13&gt;0,IF(V13&lt;&gt;0,IF(OR(codex559[[#This Row],[1]]&gt;Y12,Y12="1"),(X12+1+codex559[[#This Row],[T]]),X12+codex559[[#This Row],[T]]),X12+codex559[[#This Row],[T]]),0)</f>
        <v>7</v>
      </c>
      <c r="Y13" s="3">
        <f t="shared" si="0"/>
        <v>12</v>
      </c>
    </row>
    <row r="14" spans="1:25" x14ac:dyDescent="0.25">
      <c r="A14">
        <v>13</v>
      </c>
      <c r="B14">
        <v>7</v>
      </c>
      <c r="C14">
        <v>6531190</v>
      </c>
      <c r="D14" t="s">
        <v>1257</v>
      </c>
      <c r="E14">
        <v>1995</v>
      </c>
      <c r="F14" t="s">
        <v>113</v>
      </c>
      <c r="G14" t="s">
        <v>1484</v>
      </c>
      <c r="H14">
        <v>59.58</v>
      </c>
      <c r="I14" t="s">
        <v>1485</v>
      </c>
      <c r="J14">
        <v>4.18</v>
      </c>
      <c r="K14" s="3">
        <v>62.53</v>
      </c>
      <c r="U14" s="3">
        <f t="shared" si="1"/>
        <v>6531190</v>
      </c>
      <c r="V14" s="3">
        <f>IF(A14&gt;0,IFERROR(VLOOKUP(C14,AthleteTable[],1,FALSE),0),0)</f>
        <v>0</v>
      </c>
      <c r="W14" s="3">
        <f t="shared" si="3"/>
        <v>0</v>
      </c>
      <c r="X14" s="11">
        <f>IF(A14&gt;0,IF(V14&lt;&gt;0,IF(OR(codex559[[#This Row],[1]]&gt;Y13,Y13="1"),(X13+1+codex559[[#This Row],[T]]),X13+codex559[[#This Row],[T]]),X13+codex559[[#This Row],[T]]),0)</f>
        <v>7</v>
      </c>
      <c r="Y14" s="3">
        <f t="shared" si="0"/>
        <v>13</v>
      </c>
    </row>
    <row r="15" spans="1:25" x14ac:dyDescent="0.25">
      <c r="A15">
        <v>14</v>
      </c>
      <c r="B15">
        <v>12</v>
      </c>
      <c r="C15">
        <v>6530888</v>
      </c>
      <c r="D15" t="s">
        <v>1254</v>
      </c>
      <c r="E15">
        <v>1994</v>
      </c>
      <c r="F15" t="s">
        <v>113</v>
      </c>
      <c r="G15" t="s">
        <v>1486</v>
      </c>
      <c r="H15">
        <v>59.52</v>
      </c>
      <c r="I15" t="s">
        <v>1487</v>
      </c>
      <c r="J15">
        <v>4.26</v>
      </c>
      <c r="K15" s="3">
        <v>63.19</v>
      </c>
      <c r="U15" s="3">
        <f t="shared" si="1"/>
        <v>6530888</v>
      </c>
      <c r="V15" s="3">
        <f>IF(A15&gt;0,IFERROR(VLOOKUP(C15,AthleteTable[],1,FALSE),0),0)</f>
        <v>0</v>
      </c>
      <c r="W15" s="3">
        <f t="shared" si="3"/>
        <v>0</v>
      </c>
      <c r="X15" s="11">
        <f>IF(A15&gt;0,IF(V15&lt;&gt;0,IF(OR(codex559[[#This Row],[1]]&gt;Y14,Y14="1"),(X14+1+codex559[[#This Row],[T]]),X14+codex559[[#This Row],[T]]),X14+codex559[[#This Row],[T]]),0)</f>
        <v>7</v>
      </c>
      <c r="Y15" s="3">
        <f t="shared" si="0"/>
        <v>14</v>
      </c>
    </row>
    <row r="16" spans="1:25" x14ac:dyDescent="0.25">
      <c r="A16">
        <v>15</v>
      </c>
      <c r="B16">
        <v>4</v>
      </c>
      <c r="C16">
        <v>104346</v>
      </c>
      <c r="D16" t="s">
        <v>27</v>
      </c>
      <c r="E16">
        <v>1996</v>
      </c>
      <c r="F16" t="s">
        <v>15</v>
      </c>
      <c r="G16" t="s">
        <v>1316</v>
      </c>
      <c r="H16" t="s">
        <v>1488</v>
      </c>
      <c r="I16" t="s">
        <v>1489</v>
      </c>
      <c r="J16">
        <v>4.34</v>
      </c>
      <c r="K16" s="3">
        <v>63.85</v>
      </c>
      <c r="U16" s="3">
        <f t="shared" si="1"/>
        <v>104346</v>
      </c>
      <c r="V16" s="3">
        <f>IF(A16&gt;0,IFERROR(VLOOKUP(C16,AthleteTable[],1,FALSE),0),0)</f>
        <v>104346</v>
      </c>
      <c r="W16" s="3">
        <f t="shared" si="3"/>
        <v>0</v>
      </c>
      <c r="X16" s="11">
        <f>IF(A16&gt;0,IF(V16&lt;&gt;0,IF(OR(codex559[[#This Row],[1]]&gt;Y15,Y15="1"),(X15+1+codex559[[#This Row],[T]]),X15+codex559[[#This Row],[T]]),X15+codex559[[#This Row],[T]]),0)</f>
        <v>8</v>
      </c>
      <c r="Y16" s="3">
        <f t="shared" si="0"/>
        <v>15</v>
      </c>
    </row>
    <row r="17" spans="1:25" x14ac:dyDescent="0.25">
      <c r="A17">
        <v>16</v>
      </c>
      <c r="B17">
        <v>36</v>
      </c>
      <c r="C17">
        <v>104462</v>
      </c>
      <c r="D17" t="s">
        <v>47</v>
      </c>
      <c r="E17">
        <v>1997</v>
      </c>
      <c r="F17" t="s">
        <v>15</v>
      </c>
      <c r="G17" t="s">
        <v>1486</v>
      </c>
      <c r="H17">
        <v>59.78</v>
      </c>
      <c r="I17" t="s">
        <v>1490</v>
      </c>
      <c r="J17">
        <v>4.5199999999999996</v>
      </c>
      <c r="K17" s="3">
        <v>65.34</v>
      </c>
      <c r="U17" s="3">
        <f t="shared" si="1"/>
        <v>104462</v>
      </c>
      <c r="V17" s="3">
        <f>IF(A17&gt;0,IFERROR(VLOOKUP(C17,AthleteTable[],1,FALSE),0),0)</f>
        <v>104462</v>
      </c>
      <c r="W17" s="3">
        <f t="shared" si="3"/>
        <v>0</v>
      </c>
      <c r="X17" s="11">
        <f>IF(A17&gt;0,IF(V17&lt;&gt;0,IF(OR(codex559[[#This Row],[1]]&gt;Y16,Y16="1"),(X16+1+codex559[[#This Row],[T]]),X16+codex559[[#This Row],[T]]),X16+codex559[[#This Row],[T]]),0)</f>
        <v>9</v>
      </c>
      <c r="Y17" s="3">
        <f t="shared" si="0"/>
        <v>16</v>
      </c>
    </row>
    <row r="18" spans="1:25" x14ac:dyDescent="0.25">
      <c r="A18">
        <v>17</v>
      </c>
      <c r="B18">
        <v>30</v>
      </c>
      <c r="C18">
        <v>104343</v>
      </c>
      <c r="D18" t="s">
        <v>1051</v>
      </c>
      <c r="E18">
        <v>1996</v>
      </c>
      <c r="F18" t="s">
        <v>15</v>
      </c>
      <c r="G18" t="s">
        <v>1491</v>
      </c>
      <c r="H18">
        <v>59.33</v>
      </c>
      <c r="I18" t="s">
        <v>1492</v>
      </c>
      <c r="J18">
        <v>4.62</v>
      </c>
      <c r="K18" s="3">
        <v>66.17</v>
      </c>
      <c r="U18" s="3">
        <f t="shared" si="1"/>
        <v>104343</v>
      </c>
      <c r="V18" s="3">
        <f>IF(A18&gt;0,IFERROR(VLOOKUP(C18,AthleteTable[],1,FALSE),0),0)</f>
        <v>104343</v>
      </c>
      <c r="W18" s="3">
        <f t="shared" si="3"/>
        <v>0</v>
      </c>
      <c r="X18" s="11">
        <f>IF(A18&gt;0,IF(V18&lt;&gt;0,IF(OR(codex559[[#This Row],[1]]&gt;Y17,Y17="1"),(X17+1+codex559[[#This Row],[T]]),X17+codex559[[#This Row],[T]]),X17+codex559[[#This Row],[T]]),0)</f>
        <v>10</v>
      </c>
      <c r="Y18" s="3">
        <f t="shared" si="0"/>
        <v>17</v>
      </c>
    </row>
    <row r="19" spans="1:25" x14ac:dyDescent="0.25">
      <c r="A19">
        <v>18</v>
      </c>
      <c r="B19">
        <v>28</v>
      </c>
      <c r="C19">
        <v>6531640</v>
      </c>
      <c r="D19" t="s">
        <v>1187</v>
      </c>
      <c r="E19">
        <v>1996</v>
      </c>
      <c r="F19" t="s">
        <v>113</v>
      </c>
      <c r="G19" t="s">
        <v>1493</v>
      </c>
      <c r="H19">
        <v>59.12</v>
      </c>
      <c r="I19" t="s">
        <v>1494</v>
      </c>
      <c r="J19">
        <v>4.66</v>
      </c>
      <c r="K19" s="3">
        <v>66.5</v>
      </c>
      <c r="U19" s="3">
        <f t="shared" si="1"/>
        <v>6531640</v>
      </c>
      <c r="V19" s="3">
        <f>IF(A19&gt;0,IFERROR(VLOOKUP(C19,AthleteTable[],1,FALSE),0),0)</f>
        <v>0</v>
      </c>
      <c r="W19" s="3">
        <f t="shared" si="3"/>
        <v>0</v>
      </c>
      <c r="X19" s="11">
        <f>IF(A19&gt;0,IF(V19&lt;&gt;0,IF(OR(codex559[[#This Row],[1]]&gt;Y18,Y18="1"),(X18+1+codex559[[#This Row],[T]]),X18+codex559[[#This Row],[T]]),X18+codex559[[#This Row],[T]]),0)</f>
        <v>10</v>
      </c>
      <c r="Y19" s="3">
        <f t="shared" si="0"/>
        <v>18</v>
      </c>
    </row>
    <row r="20" spans="1:25" x14ac:dyDescent="0.25">
      <c r="A20">
        <v>19</v>
      </c>
      <c r="B20">
        <v>39</v>
      </c>
      <c r="C20">
        <v>104620</v>
      </c>
      <c r="D20" t="s">
        <v>70</v>
      </c>
      <c r="E20">
        <v>1998</v>
      </c>
      <c r="F20" t="s">
        <v>15</v>
      </c>
      <c r="G20" t="s">
        <v>1495</v>
      </c>
      <c r="H20">
        <v>59.98</v>
      </c>
      <c r="I20" t="s">
        <v>1496</v>
      </c>
      <c r="J20">
        <v>4.6900000000000004</v>
      </c>
      <c r="K20" s="3">
        <v>66.75</v>
      </c>
      <c r="U20" s="3">
        <f t="shared" si="1"/>
        <v>104620</v>
      </c>
      <c r="V20" s="3">
        <f>IF(A20&gt;0,IFERROR(VLOOKUP(C20,AthleteTable[],1,FALSE),0),0)</f>
        <v>0</v>
      </c>
      <c r="W20" s="3">
        <f t="shared" si="3"/>
        <v>0</v>
      </c>
      <c r="X20" s="11">
        <f>IF(A20&gt;0,IF(V20&lt;&gt;0,IF(OR(codex559[[#This Row],[1]]&gt;Y19,Y19="1"),(X19+1+codex559[[#This Row],[T]]),X19+codex559[[#This Row],[T]]),X19+codex559[[#This Row],[T]]),0)</f>
        <v>10</v>
      </c>
      <c r="Y20" s="3">
        <f t="shared" si="0"/>
        <v>19</v>
      </c>
    </row>
    <row r="21" spans="1:25" x14ac:dyDescent="0.25">
      <c r="A21">
        <v>20</v>
      </c>
      <c r="B21">
        <v>20</v>
      </c>
      <c r="C21">
        <v>104541</v>
      </c>
      <c r="D21" t="s">
        <v>254</v>
      </c>
      <c r="E21">
        <v>1997</v>
      </c>
      <c r="F21" t="s">
        <v>15</v>
      </c>
      <c r="G21" t="s">
        <v>1497</v>
      </c>
      <c r="H21">
        <v>59.45</v>
      </c>
      <c r="I21" t="s">
        <v>1498</v>
      </c>
      <c r="J21">
        <v>5.0199999999999996</v>
      </c>
      <c r="K21" s="3">
        <v>69.48</v>
      </c>
      <c r="U21" s="3">
        <f t="shared" si="1"/>
        <v>104541</v>
      </c>
      <c r="V21" s="3">
        <f>IF(A21&gt;0,IFERROR(VLOOKUP(C21,AthleteTable[],1,FALSE),0),0)</f>
        <v>0</v>
      </c>
      <c r="W21" s="3">
        <f t="shared" si="3"/>
        <v>0</v>
      </c>
      <c r="X21" s="11">
        <f>IF(A21&gt;0,IF(V21&lt;&gt;0,IF(OR(codex559[[#This Row],[1]]&gt;Y20,Y20="1"),(X20+1+codex559[[#This Row],[T]]),X20+codex559[[#This Row],[T]]),X20+codex559[[#This Row],[T]]),0)</f>
        <v>10</v>
      </c>
      <c r="Y21" s="3">
        <f t="shared" si="0"/>
        <v>20</v>
      </c>
    </row>
    <row r="22" spans="1:25" x14ac:dyDescent="0.25">
      <c r="A22">
        <v>21</v>
      </c>
      <c r="B22">
        <v>13</v>
      </c>
      <c r="C22">
        <v>104282</v>
      </c>
      <c r="D22" t="s">
        <v>43</v>
      </c>
      <c r="E22">
        <v>1995</v>
      </c>
      <c r="F22" t="s">
        <v>15</v>
      </c>
      <c r="G22" t="s">
        <v>1318</v>
      </c>
      <c r="H22" t="s">
        <v>1499</v>
      </c>
      <c r="I22" t="s">
        <v>1500</v>
      </c>
      <c r="J22">
        <v>5.0599999999999996</v>
      </c>
      <c r="K22" s="3">
        <v>69.81</v>
      </c>
      <c r="U22" s="3">
        <f t="shared" si="1"/>
        <v>104282</v>
      </c>
      <c r="V22" s="3">
        <f>IF(A22&gt;0,IFERROR(VLOOKUP(C22,AthleteTable[],1,FALSE),0),0)</f>
        <v>0</v>
      </c>
      <c r="W22" s="3">
        <f t="shared" si="3"/>
        <v>0</v>
      </c>
      <c r="X22" s="11">
        <f>IF(A22&gt;0,IF(V22&lt;&gt;0,IF(OR(codex559[[#This Row],[1]]&gt;Y21,Y21="1"),(X21+1+codex559[[#This Row],[T]]),X21+codex559[[#This Row],[T]]),X21+codex559[[#This Row],[T]]),0)</f>
        <v>10</v>
      </c>
      <c r="Y22" s="3">
        <f t="shared" si="0"/>
        <v>21</v>
      </c>
    </row>
    <row r="23" spans="1:25" x14ac:dyDescent="0.25">
      <c r="A23">
        <v>22</v>
      </c>
      <c r="B23">
        <v>52</v>
      </c>
      <c r="C23">
        <v>104582</v>
      </c>
      <c r="D23" t="s">
        <v>63</v>
      </c>
      <c r="E23">
        <v>1998</v>
      </c>
      <c r="F23" t="s">
        <v>15</v>
      </c>
      <c r="G23" t="s">
        <v>1501</v>
      </c>
      <c r="H23">
        <v>59.21</v>
      </c>
      <c r="I23" t="s">
        <v>1502</v>
      </c>
      <c r="J23">
        <v>5.22</v>
      </c>
      <c r="K23" s="3">
        <v>71.13</v>
      </c>
      <c r="U23" s="3">
        <f t="shared" si="1"/>
        <v>104582</v>
      </c>
      <c r="V23" s="3">
        <f>IF(A23&gt;0,IFERROR(VLOOKUP(C23,AthleteTable[],1,FALSE),0),0)</f>
        <v>104582</v>
      </c>
      <c r="W23" s="3">
        <f t="shared" si="3"/>
        <v>0</v>
      </c>
      <c r="X23" s="11">
        <f>IF(A23&gt;0,IF(V23&lt;&gt;0,IF(OR(codex559[[#This Row],[1]]&gt;Y22,Y22="1"),(X22+1+codex559[[#This Row],[T]]),X22+codex559[[#This Row],[T]]),X22+codex559[[#This Row],[T]]),0)</f>
        <v>11</v>
      </c>
      <c r="Y23" s="3">
        <f t="shared" si="0"/>
        <v>22</v>
      </c>
    </row>
    <row r="24" spans="1:25" x14ac:dyDescent="0.25">
      <c r="A24">
        <v>23</v>
      </c>
      <c r="B24">
        <v>44</v>
      </c>
      <c r="C24">
        <v>104591</v>
      </c>
      <c r="D24" t="s">
        <v>110</v>
      </c>
      <c r="E24">
        <v>1998</v>
      </c>
      <c r="F24" t="s">
        <v>15</v>
      </c>
      <c r="G24" t="s">
        <v>1503</v>
      </c>
      <c r="H24">
        <v>59.51</v>
      </c>
      <c r="I24" t="s">
        <v>1504</v>
      </c>
      <c r="J24">
        <v>5.33</v>
      </c>
      <c r="K24" s="3">
        <v>72.040000000000006</v>
      </c>
      <c r="U24" s="3">
        <f t="shared" si="1"/>
        <v>104591</v>
      </c>
      <c r="V24" s="3">
        <f>IF(A24&gt;0,IFERROR(VLOOKUP(C24,AthleteTable[],1,FALSE),0),0)</f>
        <v>104591</v>
      </c>
      <c r="W24" s="3">
        <f t="shared" si="3"/>
        <v>0</v>
      </c>
      <c r="X24" s="11">
        <f>IF(A24&gt;0,IF(V24&lt;&gt;0,IF(OR(codex559[[#This Row],[1]]&gt;Y23,Y23="1"),(X23+1+codex559[[#This Row],[T]]),X23+codex559[[#This Row],[T]]),X23+codex559[[#This Row],[T]]),0)</f>
        <v>12</v>
      </c>
      <c r="Y24" s="3">
        <f t="shared" si="0"/>
        <v>23</v>
      </c>
    </row>
    <row r="25" spans="1:25" x14ac:dyDescent="0.25">
      <c r="A25">
        <v>24</v>
      </c>
      <c r="B25">
        <v>31</v>
      </c>
      <c r="C25">
        <v>6532164</v>
      </c>
      <c r="D25" t="s">
        <v>1251</v>
      </c>
      <c r="E25">
        <v>1998</v>
      </c>
      <c r="F25" t="s">
        <v>113</v>
      </c>
      <c r="G25" t="s">
        <v>1505</v>
      </c>
      <c r="H25" t="s">
        <v>1506</v>
      </c>
      <c r="I25" t="s">
        <v>1507</v>
      </c>
      <c r="J25">
        <v>5.76</v>
      </c>
      <c r="K25" s="3">
        <v>75.599999999999994</v>
      </c>
      <c r="U25" s="3">
        <f t="shared" si="1"/>
        <v>6532164</v>
      </c>
      <c r="V25" s="3">
        <f>IF(A25&gt;0,IFERROR(VLOOKUP(C25,AthleteTable[],1,FALSE),0),0)</f>
        <v>0</v>
      </c>
      <c r="W25" s="3">
        <f t="shared" si="3"/>
        <v>0</v>
      </c>
      <c r="X25" s="11">
        <f>IF(A25&gt;0,IF(V25&lt;&gt;0,IF(OR(codex559[[#This Row],[1]]&gt;Y24,Y24="1"),(X24+1+codex559[[#This Row],[T]]),X24+codex559[[#This Row],[T]]),X24+codex559[[#This Row],[T]]),0)</f>
        <v>12</v>
      </c>
      <c r="Y25" s="3">
        <f t="shared" si="0"/>
        <v>24</v>
      </c>
    </row>
    <row r="26" spans="1:25" x14ac:dyDescent="0.25">
      <c r="A26">
        <v>25</v>
      </c>
      <c r="B26">
        <v>34</v>
      </c>
      <c r="C26">
        <v>6532146</v>
      </c>
      <c r="D26" t="s">
        <v>1205</v>
      </c>
      <c r="E26">
        <v>1998</v>
      </c>
      <c r="F26" t="s">
        <v>113</v>
      </c>
      <c r="G26" t="s">
        <v>1508</v>
      </c>
      <c r="H26" t="s">
        <v>1509</v>
      </c>
      <c r="I26" t="s">
        <v>1510</v>
      </c>
      <c r="J26">
        <v>6.46</v>
      </c>
      <c r="K26" s="3">
        <v>81.38</v>
      </c>
      <c r="U26" s="3">
        <f t="shared" si="1"/>
        <v>6532146</v>
      </c>
      <c r="V26" s="3">
        <f>IF(A26&gt;0,IFERROR(VLOOKUP(C26,AthleteTable[],1,FALSE),0),0)</f>
        <v>0</v>
      </c>
      <c r="W26" s="3">
        <f t="shared" si="3"/>
        <v>0</v>
      </c>
      <c r="X26" s="11">
        <f>IF(A26&gt;0,IF(V26&lt;&gt;0,IF(OR(codex559[[#This Row],[1]]&gt;Y25,Y25="1"),(X25+1+codex559[[#This Row],[T]]),X25+codex559[[#This Row],[T]]),X25+codex559[[#This Row],[T]]),0)</f>
        <v>12</v>
      </c>
      <c r="Y26" s="3">
        <f t="shared" si="0"/>
        <v>25</v>
      </c>
    </row>
    <row r="27" spans="1:25" x14ac:dyDescent="0.25">
      <c r="A27">
        <v>26</v>
      </c>
      <c r="B27">
        <v>41</v>
      </c>
      <c r="C27">
        <v>104421</v>
      </c>
      <c r="D27" t="s">
        <v>121</v>
      </c>
      <c r="E27">
        <v>1996</v>
      </c>
      <c r="F27" t="s">
        <v>15</v>
      </c>
      <c r="G27" t="s">
        <v>1511</v>
      </c>
      <c r="H27" t="s">
        <v>1512</v>
      </c>
      <c r="I27" t="s">
        <v>1513</v>
      </c>
      <c r="J27">
        <v>6.94</v>
      </c>
      <c r="K27" s="3">
        <v>85.35</v>
      </c>
      <c r="U27" s="3">
        <f t="shared" si="1"/>
        <v>104421</v>
      </c>
      <c r="V27" s="3">
        <f>IF(A27&gt;0,IFERROR(VLOOKUP(C27,AthleteTable[],1,FALSE),0),0)</f>
        <v>104421</v>
      </c>
      <c r="W27" s="3">
        <f t="shared" si="3"/>
        <v>0</v>
      </c>
      <c r="X27" s="11">
        <f>IF(A27&gt;0,IF(V27&lt;&gt;0,IF(OR(codex559[[#This Row],[1]]&gt;Y26,Y26="1"),(X26+1+codex559[[#This Row],[T]]),X26+codex559[[#This Row],[T]]),X26+codex559[[#This Row],[T]]),0)</f>
        <v>13</v>
      </c>
      <c r="Y27" s="3">
        <f t="shared" si="0"/>
        <v>26</v>
      </c>
    </row>
    <row r="28" spans="1:25" x14ac:dyDescent="0.25">
      <c r="A28">
        <v>27</v>
      </c>
      <c r="B28">
        <v>2</v>
      </c>
      <c r="C28">
        <v>104535</v>
      </c>
      <c r="D28" t="s">
        <v>266</v>
      </c>
      <c r="E28">
        <v>1997</v>
      </c>
      <c r="F28" t="s">
        <v>15</v>
      </c>
      <c r="G28" t="s">
        <v>1514</v>
      </c>
      <c r="H28" t="s">
        <v>1515</v>
      </c>
      <c r="I28" t="s">
        <v>1516</v>
      </c>
      <c r="J28">
        <v>7.05</v>
      </c>
      <c r="K28" s="3">
        <v>86.26</v>
      </c>
      <c r="U28" s="3">
        <f t="shared" si="1"/>
        <v>104535</v>
      </c>
      <c r="V28" s="3">
        <f>IF(A28&gt;0,IFERROR(VLOOKUP(C28,AthleteTable[],1,FALSE),0),0)</f>
        <v>0</v>
      </c>
      <c r="W28" s="3">
        <f t="shared" si="3"/>
        <v>0</v>
      </c>
      <c r="X28" s="11">
        <f>IF(A28&gt;0,IF(V28&lt;&gt;0,IF(OR(codex559[[#This Row],[1]]&gt;Y27,Y27="1"),(X27+1+codex559[[#This Row],[T]]),X27+codex559[[#This Row],[T]]),X27+codex559[[#This Row],[T]]),0)</f>
        <v>13</v>
      </c>
      <c r="Y28" s="3">
        <f t="shared" si="0"/>
        <v>27</v>
      </c>
    </row>
    <row r="29" spans="1:25" x14ac:dyDescent="0.25">
      <c r="A29">
        <v>28</v>
      </c>
      <c r="B29">
        <v>21</v>
      </c>
      <c r="C29">
        <v>6531935</v>
      </c>
      <c r="D29" t="s">
        <v>1207</v>
      </c>
      <c r="E29">
        <v>1997</v>
      </c>
      <c r="F29" t="s">
        <v>113</v>
      </c>
      <c r="G29" t="s">
        <v>1517</v>
      </c>
      <c r="H29" t="s">
        <v>1518</v>
      </c>
      <c r="I29" t="s">
        <v>1519</v>
      </c>
      <c r="J29">
        <v>7.51</v>
      </c>
      <c r="K29" s="3">
        <v>90.07</v>
      </c>
      <c r="U29" s="3">
        <f t="shared" si="1"/>
        <v>6531935</v>
      </c>
      <c r="V29" s="3">
        <f>IF(A29&gt;0,IFERROR(VLOOKUP(C29,AthleteTable[],1,FALSE),0),0)</f>
        <v>0</v>
      </c>
      <c r="W29" s="3">
        <f t="shared" si="3"/>
        <v>0</v>
      </c>
      <c r="X29" s="11">
        <f>IF(A29&gt;0,IF(V29&lt;&gt;0,IF(OR(codex559[[#This Row],[1]]&gt;Y28,Y28="1"),(X28+1+codex559[[#This Row],[T]]),X28+codex559[[#This Row],[T]]),X28+codex559[[#This Row],[T]]),0)</f>
        <v>13</v>
      </c>
      <c r="Y29" s="3">
        <f t="shared" si="0"/>
        <v>28</v>
      </c>
    </row>
    <row r="30" spans="1:25" x14ac:dyDescent="0.25">
      <c r="A30">
        <v>29</v>
      </c>
      <c r="B30">
        <v>33</v>
      </c>
      <c r="C30">
        <v>104532</v>
      </c>
      <c r="D30" t="s">
        <v>217</v>
      </c>
      <c r="E30">
        <v>1997</v>
      </c>
      <c r="F30" t="s">
        <v>15</v>
      </c>
      <c r="G30" t="s">
        <v>1520</v>
      </c>
      <c r="H30" t="s">
        <v>1521</v>
      </c>
      <c r="I30" t="s">
        <v>1522</v>
      </c>
      <c r="J30">
        <v>7.57</v>
      </c>
      <c r="K30" s="3">
        <v>90.56</v>
      </c>
      <c r="U30" s="3">
        <f t="shared" si="1"/>
        <v>104532</v>
      </c>
      <c r="V30" s="3">
        <f>IF(A30&gt;0,IFERROR(VLOOKUP(C30,AthleteTable[],1,FALSE),0),0)</f>
        <v>0</v>
      </c>
      <c r="W30" s="3">
        <f t="shared" si="3"/>
        <v>0</v>
      </c>
      <c r="X30" s="11">
        <f>IF(A30&gt;0,IF(V30&lt;&gt;0,IF(OR(codex559[[#This Row],[1]]&gt;Y29,Y29="1"),(X29+1+codex559[[#This Row],[T]]),X29+codex559[[#This Row],[T]]),X29+codex559[[#This Row],[T]]),0)</f>
        <v>13</v>
      </c>
      <c r="Y30" s="3">
        <f t="shared" si="0"/>
        <v>29</v>
      </c>
    </row>
    <row r="31" spans="1:25" x14ac:dyDescent="0.25">
      <c r="A31">
        <v>30</v>
      </c>
      <c r="B31">
        <v>45</v>
      </c>
      <c r="C31">
        <v>6531705</v>
      </c>
      <c r="D31" t="s">
        <v>1253</v>
      </c>
      <c r="E31">
        <v>1996</v>
      </c>
      <c r="F31" t="s">
        <v>113</v>
      </c>
      <c r="G31" t="s">
        <v>1523</v>
      </c>
      <c r="H31" t="s">
        <v>1116</v>
      </c>
      <c r="I31" t="s">
        <v>1312</v>
      </c>
      <c r="J31">
        <v>8</v>
      </c>
      <c r="K31" s="3">
        <v>94.12</v>
      </c>
      <c r="U31" s="3">
        <f t="shared" si="1"/>
        <v>6531705</v>
      </c>
      <c r="V31" s="3">
        <f>IF(A31&gt;0,IFERROR(VLOOKUP(C31,AthleteTable[],1,FALSE),0),0)</f>
        <v>0</v>
      </c>
      <c r="W31" s="3">
        <f t="shared" si="3"/>
        <v>0</v>
      </c>
      <c r="X31" s="11">
        <f>IF(A31&gt;0,IF(V31&lt;&gt;0,IF(OR(codex559[[#This Row],[1]]&gt;Y30,Y30="1"),(X30+1+codex559[[#This Row],[T]]),X30+codex559[[#This Row],[T]]),X30+codex559[[#This Row],[T]]),0)</f>
        <v>13</v>
      </c>
      <c r="Y31" s="3">
        <f t="shared" si="0"/>
        <v>30</v>
      </c>
    </row>
    <row r="32" spans="1:25" x14ac:dyDescent="0.25">
      <c r="A32">
        <v>31</v>
      </c>
      <c r="B32">
        <v>48</v>
      </c>
      <c r="C32">
        <v>104459</v>
      </c>
      <c r="D32" t="s">
        <v>68</v>
      </c>
      <c r="E32">
        <v>1997</v>
      </c>
      <c r="F32" t="s">
        <v>15</v>
      </c>
      <c r="G32" t="s">
        <v>1524</v>
      </c>
      <c r="H32" t="s">
        <v>1525</v>
      </c>
      <c r="I32" t="s">
        <v>1526</v>
      </c>
      <c r="J32">
        <v>8.35</v>
      </c>
      <c r="K32" s="3">
        <v>97.01</v>
      </c>
      <c r="U32" s="3">
        <f t="shared" si="1"/>
        <v>104459</v>
      </c>
      <c r="V32" s="3">
        <f>IF(A32&gt;0,IFERROR(VLOOKUP(C32,AthleteTable[],1,FALSE),0),0)</f>
        <v>104459</v>
      </c>
      <c r="W32" s="3">
        <f t="shared" si="3"/>
        <v>0</v>
      </c>
      <c r="X32" s="11">
        <f>IF(A32&gt;0,IF(V32&lt;&gt;0,IF(OR(codex559[[#This Row],[1]]&gt;Y31,Y31="1"),(X31+1+codex559[[#This Row],[T]]),X31+codex559[[#This Row],[T]]),X31+codex559[[#This Row],[T]]),0)</f>
        <v>14</v>
      </c>
      <c r="Y32" s="3">
        <f t="shared" si="0"/>
        <v>31</v>
      </c>
    </row>
    <row r="33" spans="1:25" x14ac:dyDescent="0.25">
      <c r="A33">
        <v>32</v>
      </c>
      <c r="B33">
        <v>42</v>
      </c>
      <c r="C33">
        <v>6292435</v>
      </c>
      <c r="D33" t="s">
        <v>1215</v>
      </c>
      <c r="E33">
        <v>1997</v>
      </c>
      <c r="F33" t="s">
        <v>1216</v>
      </c>
      <c r="G33" t="s">
        <v>1527</v>
      </c>
      <c r="H33" t="s">
        <v>1528</v>
      </c>
      <c r="I33" t="s">
        <v>1529</v>
      </c>
      <c r="J33">
        <v>8.5500000000000007</v>
      </c>
      <c r="K33" s="3">
        <v>98.67</v>
      </c>
      <c r="U33" s="3">
        <f t="shared" si="1"/>
        <v>6292435</v>
      </c>
      <c r="V33" s="3">
        <f>IF(A33&gt;0,IFERROR(VLOOKUP(C33,AthleteTable[],1,FALSE),0),0)</f>
        <v>0</v>
      </c>
      <c r="W33" s="3">
        <f t="shared" si="3"/>
        <v>0</v>
      </c>
      <c r="X33" s="11">
        <f>IF(A33&gt;0,IF(V33&lt;&gt;0,IF(OR(codex559[[#This Row],[1]]&gt;Y32,Y32="1"),(X32+1+codex559[[#This Row],[T]]),X32+codex559[[#This Row],[T]]),X32+codex559[[#This Row],[T]]),0)</f>
        <v>14</v>
      </c>
      <c r="Y33" s="3">
        <f t="shared" si="0"/>
        <v>32</v>
      </c>
    </row>
    <row r="34" spans="1:25" x14ac:dyDescent="0.25">
      <c r="A34">
        <v>33</v>
      </c>
      <c r="B34">
        <v>58</v>
      </c>
      <c r="C34">
        <v>6532083</v>
      </c>
      <c r="D34" t="s">
        <v>257</v>
      </c>
      <c r="E34">
        <v>1998</v>
      </c>
      <c r="F34" t="s">
        <v>113</v>
      </c>
      <c r="G34" t="s">
        <v>1339</v>
      </c>
      <c r="H34" t="s">
        <v>1530</v>
      </c>
      <c r="I34" t="s">
        <v>1531</v>
      </c>
      <c r="J34">
        <v>8.6999999999999993</v>
      </c>
      <c r="K34" s="3">
        <v>99.91</v>
      </c>
      <c r="U34" s="3">
        <f t="shared" si="1"/>
        <v>6532083</v>
      </c>
      <c r="V34" s="3">
        <f>IF(A34&gt;0,IFERROR(VLOOKUP(C34,AthleteTable[],1,FALSE),0),0)</f>
        <v>0</v>
      </c>
      <c r="W34" s="3">
        <f t="shared" si="3"/>
        <v>0</v>
      </c>
      <c r="X34" s="11">
        <f>IF(A34&gt;0,IF(V34&lt;&gt;0,IF(OR(codex559[[#This Row],[1]]&gt;Y33,Y33="1"),(X33+1+codex559[[#This Row],[T]]),X33+codex559[[#This Row],[T]]),X33+codex559[[#This Row],[T]]),0)</f>
        <v>14</v>
      </c>
      <c r="Y34" s="3">
        <f t="shared" si="0"/>
        <v>33</v>
      </c>
    </row>
    <row r="35" spans="1:25" x14ac:dyDescent="0.25">
      <c r="A35">
        <v>34</v>
      </c>
      <c r="B35">
        <v>38</v>
      </c>
      <c r="C35">
        <v>104281</v>
      </c>
      <c r="D35" t="s">
        <v>264</v>
      </c>
      <c r="E35">
        <v>1995</v>
      </c>
      <c r="F35" t="s">
        <v>15</v>
      </c>
      <c r="G35" t="s">
        <v>1532</v>
      </c>
      <c r="H35" t="s">
        <v>1533</v>
      </c>
      <c r="I35" t="s">
        <v>1534</v>
      </c>
      <c r="J35">
        <v>8.7200000000000006</v>
      </c>
      <c r="K35" s="3">
        <v>100.07</v>
      </c>
      <c r="U35" s="3">
        <f t="shared" si="1"/>
        <v>104281</v>
      </c>
      <c r="V35" s="3">
        <f>IF(A35&gt;0,IFERROR(VLOOKUP(C35,AthleteTable[],1,FALSE),0),0)</f>
        <v>0</v>
      </c>
      <c r="W35" s="3">
        <f t="shared" si="3"/>
        <v>0</v>
      </c>
      <c r="X35" s="11">
        <f>IF(A35&gt;0,IF(V35&lt;&gt;0,IF(OR(codex559[[#This Row],[1]]&gt;Y34,Y34="1"),(X34+1+codex559[[#This Row],[T]]),X34+codex559[[#This Row],[T]]),X34+codex559[[#This Row],[T]]),0)</f>
        <v>14</v>
      </c>
      <c r="Y35" s="3">
        <f t="shared" si="0"/>
        <v>34</v>
      </c>
    </row>
    <row r="36" spans="1:25" x14ac:dyDescent="0.25">
      <c r="A36">
        <v>35</v>
      </c>
      <c r="B36">
        <v>46</v>
      </c>
      <c r="C36">
        <v>104470</v>
      </c>
      <c r="D36" t="s">
        <v>72</v>
      </c>
      <c r="E36">
        <v>1997</v>
      </c>
      <c r="F36" t="s">
        <v>15</v>
      </c>
      <c r="G36" t="s">
        <v>1349</v>
      </c>
      <c r="H36" t="s">
        <v>1530</v>
      </c>
      <c r="I36" t="s">
        <v>1535</v>
      </c>
      <c r="J36">
        <v>9.16</v>
      </c>
      <c r="K36" s="3">
        <v>103.71</v>
      </c>
      <c r="U36" s="3">
        <f t="shared" si="1"/>
        <v>104470</v>
      </c>
      <c r="V36" s="3">
        <f>IF(A36&gt;0,IFERROR(VLOOKUP(C36,AthleteTable[],1,FALSE),0),0)</f>
        <v>104470</v>
      </c>
      <c r="W36" s="3">
        <f t="shared" si="3"/>
        <v>0</v>
      </c>
      <c r="X36" s="11">
        <f>IF(A36&gt;0,IF(V36&lt;&gt;0,IF(OR(codex559[[#This Row],[1]]&gt;Y35,Y35="1"),(X35+1+codex559[[#This Row],[T]]),X35+codex559[[#This Row],[T]]),X35+codex559[[#This Row],[T]]),0)</f>
        <v>15</v>
      </c>
      <c r="Y36" s="3">
        <f t="shared" si="0"/>
        <v>35</v>
      </c>
    </row>
    <row r="37" spans="1:25" x14ac:dyDescent="0.25">
      <c r="A37">
        <v>36</v>
      </c>
      <c r="B37">
        <v>57</v>
      </c>
      <c r="C37">
        <v>104581</v>
      </c>
      <c r="D37" t="s">
        <v>59</v>
      </c>
      <c r="E37">
        <v>1998</v>
      </c>
      <c r="F37" t="s">
        <v>15</v>
      </c>
      <c r="G37" t="s">
        <v>377</v>
      </c>
      <c r="H37" t="s">
        <v>1536</v>
      </c>
      <c r="I37" t="s">
        <v>1537</v>
      </c>
      <c r="J37">
        <v>9.2200000000000006</v>
      </c>
      <c r="K37" s="3">
        <v>104.21</v>
      </c>
      <c r="U37" s="3">
        <f t="shared" si="1"/>
        <v>104581</v>
      </c>
      <c r="V37" s="3">
        <f>IF(A37&gt;0,IFERROR(VLOOKUP(C37,AthleteTable[],1,FALSE),0),0)</f>
        <v>104581</v>
      </c>
      <c r="W37" s="3">
        <f t="shared" si="3"/>
        <v>0</v>
      </c>
      <c r="X37" s="11">
        <f>IF(A37&gt;0,IF(V37&lt;&gt;0,IF(OR(codex559[[#This Row],[1]]&gt;Y36,Y36="1"),(X36+1+codex559[[#This Row],[T]]),X36+codex559[[#This Row],[T]]),X36+codex559[[#This Row],[T]]),0)</f>
        <v>16</v>
      </c>
      <c r="Y37" s="3">
        <f t="shared" si="0"/>
        <v>36</v>
      </c>
    </row>
    <row r="38" spans="1:25" x14ac:dyDescent="0.25">
      <c r="A38">
        <v>37</v>
      </c>
      <c r="B38">
        <v>29</v>
      </c>
      <c r="C38">
        <v>6532250</v>
      </c>
      <c r="D38" t="s">
        <v>1256</v>
      </c>
      <c r="E38">
        <v>1998</v>
      </c>
      <c r="F38" t="s">
        <v>113</v>
      </c>
      <c r="G38" t="s">
        <v>1538</v>
      </c>
      <c r="H38" t="s">
        <v>1539</v>
      </c>
      <c r="I38" t="s">
        <v>1378</v>
      </c>
      <c r="J38">
        <v>9.65</v>
      </c>
      <c r="K38" s="3">
        <v>107.77</v>
      </c>
      <c r="U38" s="3">
        <f t="shared" si="1"/>
        <v>6532250</v>
      </c>
      <c r="V38" s="3">
        <f>IF(A38&gt;0,IFERROR(VLOOKUP(C38,AthleteTable[],1,FALSE),0),0)</f>
        <v>0</v>
      </c>
      <c r="W38" s="3">
        <f t="shared" si="3"/>
        <v>0</v>
      </c>
      <c r="X38" s="11">
        <f>IF(A38&gt;0,IF(V38&lt;&gt;0,IF(OR(codex559[[#This Row],[1]]&gt;Y37,Y37="1"),(X37+1+codex559[[#This Row],[T]]),X37+codex559[[#This Row],[T]]),X37+codex559[[#This Row],[T]]),0)</f>
        <v>16</v>
      </c>
      <c r="Y38" s="3">
        <f t="shared" si="0"/>
        <v>37</v>
      </c>
    </row>
    <row r="39" spans="1:25" x14ac:dyDescent="0.25">
      <c r="A39">
        <v>38</v>
      </c>
      <c r="B39">
        <v>24</v>
      </c>
      <c r="C39">
        <v>6531208</v>
      </c>
      <c r="D39" t="s">
        <v>1048</v>
      </c>
      <c r="E39">
        <v>1995</v>
      </c>
      <c r="F39" t="s">
        <v>113</v>
      </c>
      <c r="G39" t="s">
        <v>1540</v>
      </c>
      <c r="H39" t="s">
        <v>1541</v>
      </c>
      <c r="I39" t="s">
        <v>1542</v>
      </c>
      <c r="J39">
        <v>10.27</v>
      </c>
      <c r="K39" s="3">
        <v>112.89</v>
      </c>
      <c r="U39" s="3">
        <f t="shared" si="1"/>
        <v>6531208</v>
      </c>
      <c r="V39" s="3">
        <f>IF(A39&gt;0,IFERROR(VLOOKUP(C39,AthleteTable[],1,FALSE),0),0)</f>
        <v>0</v>
      </c>
      <c r="W39" s="3">
        <f t="shared" si="3"/>
        <v>0</v>
      </c>
      <c r="X39" s="11">
        <f>IF(A39&gt;0,IF(V39&lt;&gt;0,IF(OR(codex559[[#This Row],[1]]&gt;Y38,Y38="1"),(X38+1+codex559[[#This Row],[T]]),X38+codex559[[#This Row],[T]]),X38+codex559[[#This Row],[T]]),0)</f>
        <v>16</v>
      </c>
      <c r="Y39" s="3">
        <f t="shared" si="0"/>
        <v>38</v>
      </c>
    </row>
    <row r="40" spans="1:25" x14ac:dyDescent="0.25">
      <c r="A40">
        <v>39</v>
      </c>
      <c r="B40">
        <v>86</v>
      </c>
      <c r="C40">
        <v>104599</v>
      </c>
      <c r="D40" t="s">
        <v>57</v>
      </c>
      <c r="E40">
        <v>1998</v>
      </c>
      <c r="F40" t="s">
        <v>15</v>
      </c>
      <c r="G40" t="s">
        <v>1543</v>
      </c>
      <c r="H40" t="s">
        <v>1474</v>
      </c>
      <c r="I40" t="s">
        <v>1544</v>
      </c>
      <c r="J40">
        <v>10.44</v>
      </c>
      <c r="K40" s="3">
        <v>114.3</v>
      </c>
      <c r="U40" s="3">
        <f t="shared" si="1"/>
        <v>104599</v>
      </c>
      <c r="V40" s="3">
        <f>IF(A40&gt;0,IFERROR(VLOOKUP(C40,AthleteTable[],1,FALSE),0),0)</f>
        <v>104599</v>
      </c>
      <c r="W40" s="3">
        <f t="shared" si="3"/>
        <v>0</v>
      </c>
      <c r="X40" s="11">
        <f>IF(A40&gt;0,IF(V40&lt;&gt;0,IF(OR(codex559[[#This Row],[1]]&gt;Y39,Y39="1"),(X39+1+codex559[[#This Row],[T]]),X39+codex559[[#This Row],[T]]),X39+codex559[[#This Row],[T]]),0)</f>
        <v>17</v>
      </c>
      <c r="Y40" s="3">
        <f t="shared" si="0"/>
        <v>39</v>
      </c>
    </row>
    <row r="41" spans="1:25" x14ac:dyDescent="0.25">
      <c r="A41">
        <v>40</v>
      </c>
      <c r="B41">
        <v>74</v>
      </c>
      <c r="C41">
        <v>104587</v>
      </c>
      <c r="D41" t="s">
        <v>79</v>
      </c>
      <c r="E41">
        <v>1998</v>
      </c>
      <c r="F41" t="s">
        <v>15</v>
      </c>
      <c r="G41" t="s">
        <v>1545</v>
      </c>
      <c r="H41" t="s">
        <v>1546</v>
      </c>
      <c r="I41" t="s">
        <v>1547</v>
      </c>
      <c r="J41">
        <v>10.54</v>
      </c>
      <c r="K41" s="3">
        <v>115.13</v>
      </c>
      <c r="U41" s="3">
        <f t="shared" si="1"/>
        <v>104587</v>
      </c>
      <c r="V41" s="3">
        <f>IF(A41&gt;0,IFERROR(VLOOKUP(C41,AthleteTable[],1,FALSE),0),0)</f>
        <v>104587</v>
      </c>
      <c r="W41" s="3">
        <f t="shared" si="3"/>
        <v>0</v>
      </c>
      <c r="X41" s="11">
        <f>IF(A41&gt;0,IF(V41&lt;&gt;0,IF(OR(codex559[[#This Row],[1]]&gt;Y40,Y40="1"),(X40+1+codex559[[#This Row],[T]]),X40+codex559[[#This Row],[T]]),X40+codex559[[#This Row],[T]]),0)</f>
        <v>18</v>
      </c>
      <c r="Y41" s="3">
        <f t="shared" si="0"/>
        <v>40</v>
      </c>
    </row>
    <row r="42" spans="1:25" x14ac:dyDescent="0.25">
      <c r="A42">
        <v>41</v>
      </c>
      <c r="B42">
        <v>67</v>
      </c>
      <c r="C42">
        <v>104614</v>
      </c>
      <c r="D42" t="s">
        <v>259</v>
      </c>
      <c r="E42">
        <v>1998</v>
      </c>
      <c r="F42" t="s">
        <v>15</v>
      </c>
      <c r="G42" t="s">
        <v>1548</v>
      </c>
      <c r="H42" t="s">
        <v>1076</v>
      </c>
      <c r="I42" t="s">
        <v>1549</v>
      </c>
      <c r="J42">
        <v>10.65</v>
      </c>
      <c r="K42" s="3">
        <v>116.04</v>
      </c>
      <c r="U42" s="3">
        <f t="shared" si="1"/>
        <v>104614</v>
      </c>
      <c r="V42" s="3">
        <f>IF(A42&gt;0,IFERROR(VLOOKUP(C42,AthleteTable[],1,FALSE),0),0)</f>
        <v>0</v>
      </c>
      <c r="W42" s="3">
        <f t="shared" si="3"/>
        <v>0</v>
      </c>
      <c r="X42" s="11">
        <f>IF(A42&gt;0,IF(V42&lt;&gt;0,IF(OR(codex559[[#This Row],[1]]&gt;Y41,Y41="1"),(X41+1+codex559[[#This Row],[T]]),X41+codex559[[#This Row],[T]]),X41+codex559[[#This Row],[T]]),0)</f>
        <v>18</v>
      </c>
      <c r="Y42" s="3">
        <f t="shared" si="0"/>
        <v>41</v>
      </c>
    </row>
    <row r="43" spans="1:25" x14ac:dyDescent="0.25">
      <c r="A43">
        <v>42</v>
      </c>
      <c r="B43">
        <v>85</v>
      </c>
      <c r="C43">
        <v>104597</v>
      </c>
      <c r="D43" t="s">
        <v>1255</v>
      </c>
      <c r="E43">
        <v>1998</v>
      </c>
      <c r="F43" t="s">
        <v>15</v>
      </c>
      <c r="G43" t="s">
        <v>397</v>
      </c>
      <c r="H43" t="s">
        <v>1146</v>
      </c>
      <c r="I43" t="s">
        <v>1550</v>
      </c>
      <c r="J43">
        <v>11.18</v>
      </c>
      <c r="K43" s="3">
        <v>120.42</v>
      </c>
      <c r="U43" s="3">
        <f t="shared" si="1"/>
        <v>104597</v>
      </c>
      <c r="V43" s="3">
        <f>IF(A43&gt;0,IFERROR(VLOOKUP(C43,AthleteTable[],1,FALSE),0),0)</f>
        <v>104597</v>
      </c>
      <c r="W43" s="3">
        <f t="shared" si="3"/>
        <v>0</v>
      </c>
      <c r="X43" s="11">
        <f>IF(A43&gt;0,IF(V43&lt;&gt;0,IF(OR(codex559[[#This Row],[1]]&gt;Y42,Y42="1"),(X42+1+codex559[[#This Row],[T]]),X42+codex559[[#This Row],[T]]),X42+codex559[[#This Row],[T]]),0)</f>
        <v>19</v>
      </c>
      <c r="Y43" s="3">
        <f t="shared" si="0"/>
        <v>42</v>
      </c>
    </row>
    <row r="44" spans="1:25" x14ac:dyDescent="0.25">
      <c r="A44">
        <v>43</v>
      </c>
      <c r="B44">
        <v>26</v>
      </c>
      <c r="C44">
        <v>6532131</v>
      </c>
      <c r="D44" t="s">
        <v>1212</v>
      </c>
      <c r="E44">
        <v>1998</v>
      </c>
      <c r="F44" t="s">
        <v>113</v>
      </c>
      <c r="G44" t="s">
        <v>1551</v>
      </c>
      <c r="H44" t="s">
        <v>1552</v>
      </c>
      <c r="I44" t="s">
        <v>1553</v>
      </c>
      <c r="J44">
        <v>11.33</v>
      </c>
      <c r="K44" s="3">
        <v>121.66</v>
      </c>
      <c r="U44" s="3">
        <f t="shared" si="1"/>
        <v>6532131</v>
      </c>
      <c r="V44" s="3">
        <f>IF(A44&gt;0,IFERROR(VLOOKUP(C44,AthleteTable[],1,FALSE),0),0)</f>
        <v>0</v>
      </c>
      <c r="W44" s="3">
        <f t="shared" si="3"/>
        <v>0</v>
      </c>
      <c r="X44" s="11">
        <f>IF(A44&gt;0,IF(V44&lt;&gt;0,IF(OR(codex559[[#This Row],[1]]&gt;Y43,Y43="1"),(X43+1+codex559[[#This Row],[T]]),X43+codex559[[#This Row],[T]]),X43+codex559[[#This Row],[T]]),0)</f>
        <v>19</v>
      </c>
      <c r="Y44" s="3">
        <f t="shared" si="0"/>
        <v>43</v>
      </c>
    </row>
    <row r="45" spans="1:25" x14ac:dyDescent="0.25">
      <c r="A45">
        <v>44</v>
      </c>
      <c r="B45">
        <v>54</v>
      </c>
      <c r="C45">
        <v>6531946</v>
      </c>
      <c r="D45" t="s">
        <v>1252</v>
      </c>
      <c r="E45">
        <v>1997</v>
      </c>
      <c r="F45" t="s">
        <v>113</v>
      </c>
      <c r="G45" t="s">
        <v>1554</v>
      </c>
      <c r="H45" t="s">
        <v>1415</v>
      </c>
      <c r="I45" t="s">
        <v>1555</v>
      </c>
      <c r="J45">
        <v>11.87</v>
      </c>
      <c r="K45" s="3">
        <v>126.13</v>
      </c>
      <c r="U45" s="3">
        <f t="shared" si="1"/>
        <v>6531946</v>
      </c>
      <c r="V45" s="3">
        <f>IF(A45&gt;0,IFERROR(VLOOKUP(C45,AthleteTable[],1,FALSE),0),0)</f>
        <v>0</v>
      </c>
      <c r="W45" s="3">
        <f t="shared" si="3"/>
        <v>0</v>
      </c>
      <c r="X45" s="11">
        <f>IF(A45&gt;0,IF(V45&lt;&gt;0,IF(OR(codex559[[#This Row],[1]]&gt;Y44,Y44="1"),(X44+1+codex559[[#This Row],[T]]),X44+codex559[[#This Row],[T]]),X44+codex559[[#This Row],[T]]),0)</f>
        <v>19</v>
      </c>
      <c r="Y45" s="3">
        <f t="shared" si="0"/>
        <v>44</v>
      </c>
    </row>
    <row r="46" spans="1:25" x14ac:dyDescent="0.25">
      <c r="A46">
        <v>45</v>
      </c>
      <c r="B46">
        <v>60</v>
      </c>
      <c r="C46">
        <v>104643</v>
      </c>
      <c r="D46" t="s">
        <v>108</v>
      </c>
      <c r="E46">
        <v>1998</v>
      </c>
      <c r="F46" t="s">
        <v>15</v>
      </c>
      <c r="G46" t="s">
        <v>1556</v>
      </c>
      <c r="H46" t="s">
        <v>1557</v>
      </c>
      <c r="I46" t="s">
        <v>1558</v>
      </c>
      <c r="J46">
        <v>11.92</v>
      </c>
      <c r="K46" s="3">
        <v>126.54</v>
      </c>
      <c r="U46" s="3">
        <f t="shared" si="1"/>
        <v>104643</v>
      </c>
      <c r="V46" s="3">
        <f>IF(A46&gt;0,IFERROR(VLOOKUP(C46,AthleteTable[],1,FALSE),0),0)</f>
        <v>104643</v>
      </c>
      <c r="W46" s="3">
        <f t="shared" si="3"/>
        <v>0</v>
      </c>
      <c r="X46" s="11">
        <f>IF(A46&gt;0,IF(V46&lt;&gt;0,IF(OR(codex559[[#This Row],[1]]&gt;Y45,Y45="1"),(X45+1+codex559[[#This Row],[T]]),X45+codex559[[#This Row],[T]]),X45+codex559[[#This Row],[T]]),0)</f>
        <v>20</v>
      </c>
      <c r="Y46" s="3">
        <f t="shared" si="0"/>
        <v>45</v>
      </c>
    </row>
    <row r="47" spans="1:25" x14ac:dyDescent="0.25">
      <c r="A47">
        <v>46</v>
      </c>
      <c r="B47">
        <v>70</v>
      </c>
      <c r="C47">
        <v>104594</v>
      </c>
      <c r="D47" t="s">
        <v>83</v>
      </c>
      <c r="E47">
        <v>1998</v>
      </c>
      <c r="F47" t="s">
        <v>15</v>
      </c>
      <c r="G47" t="s">
        <v>1370</v>
      </c>
      <c r="H47" t="s">
        <v>1559</v>
      </c>
      <c r="I47" t="s">
        <v>1560</v>
      </c>
      <c r="J47">
        <v>12.77</v>
      </c>
      <c r="K47" s="3">
        <v>133.57</v>
      </c>
      <c r="U47" s="3">
        <f t="shared" si="1"/>
        <v>104594</v>
      </c>
      <c r="V47" s="3">
        <f>IF(A47&gt;0,IFERROR(VLOOKUP(C47,AthleteTable[],1,FALSE),0),0)</f>
        <v>104594</v>
      </c>
      <c r="W47" s="3">
        <f t="shared" si="3"/>
        <v>0</v>
      </c>
      <c r="X47" s="11">
        <f>IF(A47&gt;0,IF(V47&lt;&gt;0,IF(OR(codex559[[#This Row],[1]]&gt;Y46,Y46="1"),(X46+1+codex559[[#This Row],[T]]),X46+codex559[[#This Row],[T]]),X46+codex559[[#This Row],[T]]),0)</f>
        <v>21</v>
      </c>
      <c r="Y47" s="3">
        <f t="shared" si="0"/>
        <v>46</v>
      </c>
    </row>
    <row r="48" spans="1:25" x14ac:dyDescent="0.25">
      <c r="A48">
        <v>47</v>
      </c>
      <c r="B48">
        <v>55</v>
      </c>
      <c r="C48">
        <v>6532158</v>
      </c>
      <c r="D48" t="s">
        <v>1217</v>
      </c>
      <c r="E48">
        <v>1998</v>
      </c>
      <c r="F48" t="s">
        <v>113</v>
      </c>
      <c r="G48" t="s">
        <v>614</v>
      </c>
      <c r="H48" t="s">
        <v>1561</v>
      </c>
      <c r="I48" t="s">
        <v>1562</v>
      </c>
      <c r="J48">
        <v>12.82</v>
      </c>
      <c r="K48" s="3">
        <v>133.97999999999999</v>
      </c>
      <c r="U48" s="3">
        <f t="shared" si="1"/>
        <v>6532158</v>
      </c>
      <c r="V48" s="3">
        <f>IF(A48&gt;0,IFERROR(VLOOKUP(C48,AthleteTable[],1,FALSE),0),0)</f>
        <v>0</v>
      </c>
      <c r="W48" s="3">
        <f t="shared" si="3"/>
        <v>0</v>
      </c>
      <c r="X48" s="11">
        <f>IF(A48&gt;0,IF(V48&lt;&gt;0,IF(OR(codex559[[#This Row],[1]]&gt;Y47,Y47="1"),(X47+1+codex559[[#This Row],[T]]),X47+codex559[[#This Row],[T]]),X47+codex559[[#This Row],[T]]),0)</f>
        <v>21</v>
      </c>
      <c r="Y48" s="3">
        <f t="shared" si="0"/>
        <v>47</v>
      </c>
    </row>
    <row r="49" spans="1:25" x14ac:dyDescent="0.25">
      <c r="A49">
        <v>48</v>
      </c>
      <c r="B49">
        <v>68</v>
      </c>
      <c r="C49">
        <v>104589</v>
      </c>
      <c r="D49" t="s">
        <v>91</v>
      </c>
      <c r="E49">
        <v>1998</v>
      </c>
      <c r="F49" t="s">
        <v>15</v>
      </c>
      <c r="G49" t="s">
        <v>1370</v>
      </c>
      <c r="H49" t="s">
        <v>1563</v>
      </c>
      <c r="I49" t="s">
        <v>1564</v>
      </c>
      <c r="J49">
        <v>12.84</v>
      </c>
      <c r="K49" s="3">
        <v>134.15</v>
      </c>
      <c r="U49" s="3">
        <f t="shared" si="1"/>
        <v>104589</v>
      </c>
      <c r="V49" s="3">
        <f>IF(A49&gt;0,IFERROR(VLOOKUP(C49,AthleteTable[],1,FALSE),0),0)</f>
        <v>104589</v>
      </c>
      <c r="W49" s="3">
        <f t="shared" si="3"/>
        <v>0</v>
      </c>
      <c r="X49" s="11">
        <f>IF(A49&gt;0,IF(V49&lt;&gt;0,IF(OR(codex559[[#This Row],[1]]&gt;Y48,Y48="1"),(X48+1+codex559[[#This Row],[T]]),X48+codex559[[#This Row],[T]]),X48+codex559[[#This Row],[T]]),0)</f>
        <v>22</v>
      </c>
      <c r="Y49" s="3">
        <f t="shared" si="0"/>
        <v>48</v>
      </c>
    </row>
    <row r="50" spans="1:25" x14ac:dyDescent="0.25">
      <c r="A50">
        <v>49</v>
      </c>
      <c r="B50">
        <v>49</v>
      </c>
      <c r="C50">
        <v>6531951</v>
      </c>
      <c r="D50" t="s">
        <v>1228</v>
      </c>
      <c r="E50">
        <v>1997</v>
      </c>
      <c r="F50" t="s">
        <v>113</v>
      </c>
      <c r="G50" t="s">
        <v>1565</v>
      </c>
      <c r="H50" t="s">
        <v>1566</v>
      </c>
      <c r="I50" t="s">
        <v>1567</v>
      </c>
      <c r="J50">
        <v>13.28</v>
      </c>
      <c r="K50" s="3">
        <v>137.79</v>
      </c>
      <c r="U50" s="3">
        <f t="shared" si="1"/>
        <v>6531951</v>
      </c>
      <c r="V50" s="3">
        <f>IF(A50&gt;0,IFERROR(VLOOKUP(C50,AthleteTable[],1,FALSE),0),0)</f>
        <v>0</v>
      </c>
      <c r="W50" s="3">
        <f t="shared" si="3"/>
        <v>0</v>
      </c>
      <c r="X50" s="11">
        <f>IF(A50&gt;0,IF(V50&lt;&gt;0,IF(OR(codex559[[#This Row],[1]]&gt;Y49,Y49="1"),(X49+1+codex559[[#This Row],[T]]),X49+codex559[[#This Row],[T]]),X49+codex559[[#This Row],[T]]),0)</f>
        <v>22</v>
      </c>
      <c r="Y50" s="3">
        <f t="shared" si="0"/>
        <v>49</v>
      </c>
    </row>
    <row r="51" spans="1:25" x14ac:dyDescent="0.25">
      <c r="A51">
        <v>50</v>
      </c>
      <c r="B51">
        <v>59</v>
      </c>
      <c r="C51">
        <v>6531558</v>
      </c>
      <c r="D51" t="s">
        <v>1084</v>
      </c>
      <c r="E51">
        <v>1996</v>
      </c>
      <c r="F51" t="s">
        <v>113</v>
      </c>
      <c r="G51" t="s">
        <v>1568</v>
      </c>
      <c r="H51" t="s">
        <v>1569</v>
      </c>
      <c r="I51" t="s">
        <v>1570</v>
      </c>
      <c r="J51">
        <v>14.99</v>
      </c>
      <c r="K51" s="3">
        <v>151.93</v>
      </c>
      <c r="U51" s="3">
        <f t="shared" si="1"/>
        <v>6531558</v>
      </c>
      <c r="V51" s="3">
        <f>IF(A51&gt;0,IFERROR(VLOOKUP(C51,AthleteTable[],1,FALSE),0),0)</f>
        <v>0</v>
      </c>
      <c r="W51" s="3">
        <f t="shared" si="3"/>
        <v>0</v>
      </c>
      <c r="X51" s="11">
        <f>IF(A51&gt;0,IF(V51&lt;&gt;0,IF(OR(codex559[[#This Row],[1]]&gt;Y50,Y50="1"),(X50+1+codex559[[#This Row],[T]]),X50+codex559[[#This Row],[T]]),X50+codex559[[#This Row],[T]]),0)</f>
        <v>22</v>
      </c>
      <c r="Y51" s="3">
        <f t="shared" si="0"/>
        <v>50</v>
      </c>
    </row>
    <row r="52" spans="1:25" x14ac:dyDescent="0.25">
      <c r="A52">
        <v>51</v>
      </c>
      <c r="B52">
        <v>69</v>
      </c>
      <c r="C52">
        <v>104465</v>
      </c>
      <c r="D52" t="s">
        <v>87</v>
      </c>
      <c r="E52">
        <v>1997</v>
      </c>
      <c r="F52" t="s">
        <v>15</v>
      </c>
      <c r="G52" t="s">
        <v>1565</v>
      </c>
      <c r="H52" t="s">
        <v>1571</v>
      </c>
      <c r="I52" t="s">
        <v>1572</v>
      </c>
      <c r="J52">
        <v>15.05</v>
      </c>
      <c r="K52" s="3">
        <v>152.41999999999999</v>
      </c>
      <c r="U52" s="3">
        <f t="shared" si="1"/>
        <v>104465</v>
      </c>
      <c r="V52" s="3">
        <f>IF(A52&gt;0,IFERROR(VLOOKUP(C52,AthleteTable[],1,FALSE),0),0)</f>
        <v>104465</v>
      </c>
      <c r="W52" s="3">
        <f t="shared" si="3"/>
        <v>0</v>
      </c>
      <c r="X52" s="11">
        <f>IF(A52&gt;0,IF(V52&lt;&gt;0,IF(OR(codex559[[#This Row],[1]]&gt;Y51,Y51="1"),(X51+1+codex559[[#This Row],[T]]),X51+codex559[[#This Row],[T]]),X51+codex559[[#This Row],[T]]),0)</f>
        <v>23</v>
      </c>
      <c r="Y52" s="3">
        <f t="shared" si="0"/>
        <v>51</v>
      </c>
    </row>
    <row r="53" spans="1:25" x14ac:dyDescent="0.25">
      <c r="A53">
        <v>52</v>
      </c>
      <c r="B53">
        <v>75</v>
      </c>
      <c r="C53">
        <v>104466</v>
      </c>
      <c r="D53" t="s">
        <v>120</v>
      </c>
      <c r="E53">
        <v>1997</v>
      </c>
      <c r="F53" t="s">
        <v>15</v>
      </c>
      <c r="G53" t="s">
        <v>1573</v>
      </c>
      <c r="H53" t="s">
        <v>1574</v>
      </c>
      <c r="I53" t="s">
        <v>1575</v>
      </c>
      <c r="J53">
        <v>15.37</v>
      </c>
      <c r="K53" s="3">
        <v>155.07</v>
      </c>
      <c r="U53" s="3">
        <f t="shared" si="1"/>
        <v>104466</v>
      </c>
      <c r="V53" s="3">
        <f>IF(A53&gt;0,IFERROR(VLOOKUP(C53,AthleteTable[],1,FALSE),0),0)</f>
        <v>104466</v>
      </c>
      <c r="W53" s="3">
        <f t="shared" si="3"/>
        <v>0</v>
      </c>
      <c r="X53" s="11">
        <f>IF(A53&gt;0,IF(V53&lt;&gt;0,IF(OR(codex559[[#This Row],[1]]&gt;Y52,Y52="1"),(X52+1+codex559[[#This Row],[T]]),X52+codex559[[#This Row],[T]]),X52+codex559[[#This Row],[T]]),0)</f>
        <v>24</v>
      </c>
      <c r="Y53" s="3">
        <f t="shared" si="0"/>
        <v>52</v>
      </c>
    </row>
    <row r="54" spans="1:25" x14ac:dyDescent="0.25">
      <c r="A54">
        <v>53</v>
      </c>
      <c r="B54">
        <v>64</v>
      </c>
      <c r="C54">
        <v>104454</v>
      </c>
      <c r="D54" t="s">
        <v>89</v>
      </c>
      <c r="E54">
        <v>1996</v>
      </c>
      <c r="F54" t="s">
        <v>15</v>
      </c>
      <c r="G54" t="s">
        <v>1576</v>
      </c>
      <c r="H54" t="s">
        <v>1577</v>
      </c>
      <c r="I54" t="s">
        <v>1578</v>
      </c>
      <c r="J54">
        <v>15.74</v>
      </c>
      <c r="K54" s="3">
        <v>158.13</v>
      </c>
      <c r="U54" s="3">
        <f t="shared" si="1"/>
        <v>104454</v>
      </c>
      <c r="V54" s="3">
        <f>IF(A54&gt;0,IFERROR(VLOOKUP(C54,AthleteTable[],1,FALSE),0),0)</f>
        <v>104454</v>
      </c>
      <c r="W54" s="3">
        <f t="shared" si="3"/>
        <v>0</v>
      </c>
      <c r="X54" s="11">
        <f>IF(A54&gt;0,IF(V54&lt;&gt;0,IF(OR(codex559[[#This Row],[1]]&gt;Y53,Y53="1"),(X53+1+codex559[[#This Row],[T]]),X53+codex559[[#This Row],[T]]),X53+codex559[[#This Row],[T]]),0)</f>
        <v>25</v>
      </c>
      <c r="Y54" s="3">
        <f t="shared" si="0"/>
        <v>53</v>
      </c>
    </row>
    <row r="55" spans="1:25" x14ac:dyDescent="0.25">
      <c r="A55">
        <v>54</v>
      </c>
      <c r="B55">
        <v>76</v>
      </c>
      <c r="C55">
        <v>6300593</v>
      </c>
      <c r="D55" t="s">
        <v>239</v>
      </c>
      <c r="E55">
        <v>1998</v>
      </c>
      <c r="F55" t="s">
        <v>240</v>
      </c>
      <c r="G55" t="s">
        <v>1579</v>
      </c>
      <c r="H55" t="s">
        <v>1580</v>
      </c>
      <c r="I55" t="s">
        <v>1581</v>
      </c>
      <c r="J55">
        <v>16.05</v>
      </c>
      <c r="K55" s="3">
        <v>160.69</v>
      </c>
      <c r="U55" s="3">
        <f t="shared" si="1"/>
        <v>6300593</v>
      </c>
      <c r="V55" s="3">
        <f>IF(A55&gt;0,IFERROR(VLOOKUP(C55,AthleteTable[],1,FALSE),0),0)</f>
        <v>0</v>
      </c>
      <c r="W55" s="3">
        <f t="shared" si="3"/>
        <v>0</v>
      </c>
      <c r="X55" s="11">
        <f>IF(A55&gt;0,IF(V55&lt;&gt;0,IF(OR(codex559[[#This Row],[1]]&gt;Y54,Y54="1"),(X54+1+codex559[[#This Row],[T]]),X54+codex559[[#This Row],[T]]),X54+codex559[[#This Row],[T]]),0)</f>
        <v>25</v>
      </c>
      <c r="Y55" s="3">
        <f t="shared" si="0"/>
        <v>54</v>
      </c>
    </row>
    <row r="56" spans="1:25" x14ac:dyDescent="0.25">
      <c r="A56">
        <v>55</v>
      </c>
      <c r="B56">
        <v>72</v>
      </c>
      <c r="C56">
        <v>104596</v>
      </c>
      <c r="D56" t="s">
        <v>81</v>
      </c>
      <c r="E56">
        <v>1998</v>
      </c>
      <c r="F56" t="s">
        <v>15</v>
      </c>
      <c r="G56" t="s">
        <v>1582</v>
      </c>
      <c r="H56" t="s">
        <v>1583</v>
      </c>
      <c r="I56" t="s">
        <v>1584</v>
      </c>
      <c r="J56">
        <v>16.2</v>
      </c>
      <c r="K56" s="3">
        <v>161.93</v>
      </c>
      <c r="U56" s="3">
        <f t="shared" si="1"/>
        <v>104596</v>
      </c>
      <c r="V56" s="3">
        <f>IF(A56&gt;0,IFERROR(VLOOKUP(C56,AthleteTable[],1,FALSE),0),0)</f>
        <v>104596</v>
      </c>
      <c r="W56" s="3">
        <f t="shared" si="3"/>
        <v>0</v>
      </c>
      <c r="X56" s="11">
        <f>IF(A56&gt;0,IF(V56&lt;&gt;0,IF(OR(codex559[[#This Row],[1]]&gt;Y55,Y55="1"),(X55+1+codex559[[#This Row],[T]]),X55+codex559[[#This Row],[T]]),X55+codex559[[#This Row],[T]]),0)</f>
        <v>26</v>
      </c>
      <c r="Y56" s="3">
        <f t="shared" si="0"/>
        <v>55</v>
      </c>
    </row>
    <row r="57" spans="1:25" x14ac:dyDescent="0.25">
      <c r="A57">
        <v>56</v>
      </c>
      <c r="B57">
        <v>88</v>
      </c>
      <c r="C57">
        <v>104522</v>
      </c>
      <c r="D57" t="s">
        <v>261</v>
      </c>
      <c r="E57">
        <v>1997</v>
      </c>
      <c r="F57" t="s">
        <v>15</v>
      </c>
      <c r="G57" t="s">
        <v>1585</v>
      </c>
      <c r="H57" t="s">
        <v>1586</v>
      </c>
      <c r="I57" t="s">
        <v>1587</v>
      </c>
      <c r="J57">
        <v>16.37</v>
      </c>
      <c r="K57" s="3">
        <v>163.34</v>
      </c>
      <c r="U57" s="3">
        <f t="shared" si="1"/>
        <v>104522</v>
      </c>
      <c r="V57" s="3">
        <f>IF(A57&gt;0,IFERROR(VLOOKUP(C57,AthleteTable[],1,FALSE),0),0)</f>
        <v>0</v>
      </c>
      <c r="W57" s="3">
        <f t="shared" si="3"/>
        <v>0</v>
      </c>
      <c r="X57" s="11">
        <f>IF(A57&gt;0,IF(V57&lt;&gt;0,IF(OR(codex559[[#This Row],[1]]&gt;Y56,Y56="1"),(X56+1+codex559[[#This Row],[T]]),X56+codex559[[#This Row],[T]]),X56+codex559[[#This Row],[T]]),0)</f>
        <v>26</v>
      </c>
      <c r="Y57" s="3">
        <f t="shared" si="0"/>
        <v>56</v>
      </c>
    </row>
    <row r="58" spans="1:25" x14ac:dyDescent="0.25">
      <c r="A58">
        <v>57</v>
      </c>
      <c r="B58">
        <v>87</v>
      </c>
      <c r="C58">
        <v>104592</v>
      </c>
      <c r="D58" t="s">
        <v>119</v>
      </c>
      <c r="E58">
        <v>1998</v>
      </c>
      <c r="F58" t="s">
        <v>15</v>
      </c>
      <c r="G58" t="s">
        <v>443</v>
      </c>
      <c r="H58" t="s">
        <v>1588</v>
      </c>
      <c r="I58" t="s">
        <v>1589</v>
      </c>
      <c r="J58">
        <v>16.690000000000001</v>
      </c>
      <c r="K58" s="3">
        <v>165.99</v>
      </c>
      <c r="U58" s="3">
        <f t="shared" si="1"/>
        <v>104592</v>
      </c>
      <c r="V58" s="3">
        <f>IF(A58&gt;0,IFERROR(VLOOKUP(C58,AthleteTable[],1,FALSE),0),0)</f>
        <v>104592</v>
      </c>
      <c r="W58" s="3">
        <f t="shared" si="3"/>
        <v>0</v>
      </c>
      <c r="X58" s="11">
        <f>IF(A58&gt;0,IF(V58&lt;&gt;0,IF(OR(codex559[[#This Row],[1]]&gt;Y57,Y57="1"),(X57+1+codex559[[#This Row],[T]]),X57+codex559[[#This Row],[T]]),X57+codex559[[#This Row],[T]]),0)</f>
        <v>27</v>
      </c>
      <c r="Y58" s="3">
        <f t="shared" si="0"/>
        <v>57</v>
      </c>
    </row>
    <row r="59" spans="1:25" x14ac:dyDescent="0.25">
      <c r="A59">
        <v>58</v>
      </c>
      <c r="B59">
        <v>73</v>
      </c>
      <c r="C59">
        <v>104598</v>
      </c>
      <c r="D59" t="s">
        <v>85</v>
      </c>
      <c r="E59">
        <v>1998</v>
      </c>
      <c r="F59" t="s">
        <v>15</v>
      </c>
      <c r="G59" t="s">
        <v>481</v>
      </c>
      <c r="H59" t="s">
        <v>380</v>
      </c>
      <c r="I59" t="s">
        <v>1590</v>
      </c>
      <c r="J59">
        <v>18.34</v>
      </c>
      <c r="K59" s="3">
        <v>179.63</v>
      </c>
      <c r="U59" s="3">
        <f t="shared" si="1"/>
        <v>104598</v>
      </c>
      <c r="V59" s="3">
        <f>IF(A59&gt;0,IFERROR(VLOOKUP(C59,AthleteTable[],1,FALSE),0),0)</f>
        <v>104598</v>
      </c>
      <c r="W59" s="3">
        <f t="shared" si="3"/>
        <v>0</v>
      </c>
      <c r="X59" s="11">
        <f>IF(A59&gt;0,IF(V59&lt;&gt;0,IF(OR(codex559[[#This Row],[1]]&gt;Y58,Y58="1"),(X58+1+codex559[[#This Row],[T]]),X58+codex559[[#This Row],[T]]),X58+codex559[[#This Row],[T]]),0)</f>
        <v>28</v>
      </c>
      <c r="Y59" s="3">
        <f t="shared" si="0"/>
        <v>58</v>
      </c>
    </row>
    <row r="60" spans="1:25" x14ac:dyDescent="0.25">
      <c r="A60">
        <v>59</v>
      </c>
      <c r="B60">
        <v>80</v>
      </c>
      <c r="C60">
        <v>104639</v>
      </c>
      <c r="D60" t="s">
        <v>236</v>
      </c>
      <c r="E60">
        <v>1998</v>
      </c>
      <c r="F60" t="s">
        <v>15</v>
      </c>
      <c r="G60" t="s">
        <v>1591</v>
      </c>
      <c r="H60" t="s">
        <v>401</v>
      </c>
      <c r="I60" t="s">
        <v>1592</v>
      </c>
      <c r="J60">
        <v>18.89</v>
      </c>
      <c r="K60" s="3">
        <v>184.18</v>
      </c>
      <c r="U60" s="3">
        <f t="shared" si="1"/>
        <v>104639</v>
      </c>
      <c r="V60" s="3">
        <f>IF(A60&gt;0,IFERROR(VLOOKUP(C60,AthleteTable[],1,FALSE),0),0)</f>
        <v>0</v>
      </c>
      <c r="W60" s="3">
        <f t="shared" si="3"/>
        <v>0</v>
      </c>
      <c r="X60" s="11">
        <f>IF(A60&gt;0,IF(V60&lt;&gt;0,IF(OR(codex559[[#This Row],[1]]&gt;Y59,Y59="1"),(X59+1+codex559[[#This Row],[T]]),X59+codex559[[#This Row],[T]]),X59+codex559[[#This Row],[T]]),0)</f>
        <v>28</v>
      </c>
      <c r="Y60" s="3">
        <f t="shared" si="0"/>
        <v>59</v>
      </c>
    </row>
    <row r="61" spans="1:25" x14ac:dyDescent="0.25">
      <c r="A61">
        <v>60</v>
      </c>
      <c r="B61">
        <v>84</v>
      </c>
      <c r="C61">
        <v>202905</v>
      </c>
      <c r="D61" t="s">
        <v>1095</v>
      </c>
      <c r="E61">
        <v>1998</v>
      </c>
      <c r="F61" t="s">
        <v>1096</v>
      </c>
      <c r="G61" t="s">
        <v>1593</v>
      </c>
      <c r="H61" t="s">
        <v>1594</v>
      </c>
      <c r="I61" t="s">
        <v>1595</v>
      </c>
      <c r="J61">
        <v>19.190000000000001</v>
      </c>
      <c r="K61" s="3">
        <v>186.66</v>
      </c>
      <c r="U61" s="3">
        <f t="shared" si="1"/>
        <v>202905</v>
      </c>
      <c r="V61" s="3">
        <f>IF(A61&gt;0,IFERROR(VLOOKUP(C61,AthleteTable[],1,FALSE),0),0)</f>
        <v>0</v>
      </c>
      <c r="W61" s="3">
        <f t="shared" si="3"/>
        <v>0</v>
      </c>
      <c r="X61" s="11">
        <f>IF(A61&gt;0,IF(V61&lt;&gt;0,IF(OR(codex559[[#This Row],[1]]&gt;Y60,Y60="1"),(X60+1+codex559[[#This Row],[T]]),X60+codex559[[#This Row],[T]]),X60+codex559[[#This Row],[T]]),0)</f>
        <v>28</v>
      </c>
      <c r="Y61" s="3">
        <f t="shared" si="0"/>
        <v>60</v>
      </c>
    </row>
    <row r="62" spans="1:25" x14ac:dyDescent="0.25">
      <c r="A62">
        <v>61</v>
      </c>
      <c r="B62">
        <v>79</v>
      </c>
      <c r="C62">
        <v>104583</v>
      </c>
      <c r="D62" t="s">
        <v>101</v>
      </c>
      <c r="E62">
        <v>1998</v>
      </c>
      <c r="F62" t="s">
        <v>15</v>
      </c>
      <c r="G62" t="s">
        <v>1596</v>
      </c>
      <c r="H62" t="s">
        <v>1597</v>
      </c>
      <c r="I62" t="s">
        <v>1598</v>
      </c>
      <c r="J62">
        <v>19.690000000000001</v>
      </c>
      <c r="K62" s="3">
        <v>190.8</v>
      </c>
      <c r="U62" s="3">
        <f t="shared" si="1"/>
        <v>104583</v>
      </c>
      <c r="V62" s="3">
        <f>IF(A62&gt;0,IFERROR(VLOOKUP(C62,AthleteTable[],1,FALSE),0),0)</f>
        <v>104583</v>
      </c>
      <c r="W62" s="3">
        <f t="shared" si="3"/>
        <v>0</v>
      </c>
      <c r="X62" s="11">
        <f>IF(A62&gt;0,IF(V62&lt;&gt;0,IF(OR(codex559[[#This Row],[1]]&gt;Y61,Y61="1"),(X61+1+codex559[[#This Row],[T]]),X61+codex559[[#This Row],[T]]),X61+codex559[[#This Row],[T]]),0)</f>
        <v>29</v>
      </c>
      <c r="Y62" s="3">
        <f t="shared" si="0"/>
        <v>61</v>
      </c>
    </row>
    <row r="63" spans="1:25" x14ac:dyDescent="0.25">
      <c r="A63">
        <v>62</v>
      </c>
      <c r="B63">
        <v>56</v>
      </c>
      <c r="C63">
        <v>304559</v>
      </c>
      <c r="D63" t="s">
        <v>283</v>
      </c>
      <c r="E63">
        <v>1995</v>
      </c>
      <c r="F63" t="s">
        <v>240</v>
      </c>
      <c r="G63" t="s">
        <v>687</v>
      </c>
      <c r="H63" t="s">
        <v>372</v>
      </c>
      <c r="I63" t="s">
        <v>1599</v>
      </c>
      <c r="J63">
        <v>20.010000000000002</v>
      </c>
      <c r="K63" s="3">
        <v>193.44</v>
      </c>
      <c r="U63" s="3">
        <f t="shared" si="1"/>
        <v>304559</v>
      </c>
      <c r="V63" s="3">
        <f>IF(A63&gt;0,IFERROR(VLOOKUP(C63,AthleteTable[],1,FALSE),0),0)</f>
        <v>0</v>
      </c>
      <c r="W63" s="3">
        <f t="shared" si="3"/>
        <v>0</v>
      </c>
      <c r="X63" s="11">
        <f>IF(A63&gt;0,IF(V63&lt;&gt;0,IF(OR(codex559[[#This Row],[1]]&gt;Y62,Y62="1"),(X62+1+codex559[[#This Row],[T]]),X62+codex559[[#This Row],[T]]),X62+codex559[[#This Row],[T]]),0)</f>
        <v>29</v>
      </c>
      <c r="Y63" s="3">
        <f t="shared" si="0"/>
        <v>62</v>
      </c>
    </row>
    <row r="64" spans="1:25" x14ac:dyDescent="0.25">
      <c r="A64">
        <v>63</v>
      </c>
      <c r="B64">
        <v>62</v>
      </c>
      <c r="C64">
        <v>6531781</v>
      </c>
      <c r="D64" t="s">
        <v>1233</v>
      </c>
      <c r="E64">
        <v>1967</v>
      </c>
      <c r="F64" t="s">
        <v>113</v>
      </c>
      <c r="G64" t="s">
        <v>504</v>
      </c>
      <c r="H64" t="s">
        <v>1600</v>
      </c>
      <c r="I64" t="s">
        <v>1601</v>
      </c>
      <c r="J64">
        <v>22.26</v>
      </c>
      <c r="K64" s="3">
        <v>212.05</v>
      </c>
      <c r="U64" s="3">
        <f t="shared" si="1"/>
        <v>6531781</v>
      </c>
      <c r="V64" s="3">
        <f>IF(A64&gt;0,IFERROR(VLOOKUP(C64,AthleteTable[],1,FALSE),0),0)</f>
        <v>0</v>
      </c>
      <c r="W64" s="3">
        <f t="shared" si="3"/>
        <v>0</v>
      </c>
      <c r="X64" s="11">
        <f>IF(A64&gt;0,IF(V64&lt;&gt;0,IF(OR(codex559[[#This Row],[1]]&gt;Y63,Y63="1"),(X63+1+codex559[[#This Row],[T]]),X63+codex559[[#This Row],[T]]),X63+codex559[[#This Row],[T]]),0)</f>
        <v>29</v>
      </c>
      <c r="Y64" s="3">
        <f t="shared" si="0"/>
        <v>63</v>
      </c>
    </row>
    <row r="65" spans="1:25" x14ac:dyDescent="0.25">
      <c r="A65">
        <v>64</v>
      </c>
      <c r="B65">
        <v>82</v>
      </c>
      <c r="C65">
        <v>104585</v>
      </c>
      <c r="D65" t="s">
        <v>109</v>
      </c>
      <c r="E65">
        <v>1998</v>
      </c>
      <c r="F65" t="s">
        <v>15</v>
      </c>
      <c r="G65" t="s">
        <v>1602</v>
      </c>
      <c r="H65" t="s">
        <v>1603</v>
      </c>
      <c r="I65" t="s">
        <v>1604</v>
      </c>
      <c r="J65">
        <v>31.03</v>
      </c>
      <c r="K65" s="3">
        <v>284.58</v>
      </c>
      <c r="U65" s="3">
        <f t="shared" si="1"/>
        <v>104585</v>
      </c>
      <c r="V65" s="3">
        <f>IF(A65&gt;0,IFERROR(VLOOKUP(C65,AthleteTable[],1,FALSE),0),0)</f>
        <v>104585</v>
      </c>
      <c r="W65" s="3">
        <f t="shared" si="3"/>
        <v>0</v>
      </c>
      <c r="X65" s="11">
        <f>IF(A65&gt;0,IF(V65&lt;&gt;0,IF(OR(codex559[[#This Row],[1]]&gt;Y64,Y64="1"),(X64+1+codex559[[#This Row],[T]]),X64+codex559[[#This Row],[T]]),X64+codex559[[#This Row],[T]]),0)</f>
        <v>30</v>
      </c>
      <c r="Y65" s="3">
        <f t="shared" si="0"/>
        <v>64</v>
      </c>
    </row>
    <row r="66" spans="1:25" x14ac:dyDescent="0.25">
      <c r="A66">
        <v>65</v>
      </c>
      <c r="B66">
        <v>81</v>
      </c>
      <c r="C66">
        <v>6300591</v>
      </c>
      <c r="D66" t="s">
        <v>242</v>
      </c>
      <c r="E66">
        <v>1998</v>
      </c>
      <c r="F66" t="s">
        <v>240</v>
      </c>
      <c r="G66" t="s">
        <v>1605</v>
      </c>
      <c r="H66" t="s">
        <v>1606</v>
      </c>
      <c r="I66" t="s">
        <v>1607</v>
      </c>
      <c r="J66">
        <v>41.25</v>
      </c>
      <c r="K66" s="3">
        <v>369.1</v>
      </c>
      <c r="U66" s="3">
        <f t="shared" si="1"/>
        <v>6300591</v>
      </c>
      <c r="V66" s="3">
        <f>IF(A66&gt;0,IFERROR(VLOOKUP(C66,AthleteTable[],1,FALSE),0),0)</f>
        <v>0</v>
      </c>
      <c r="W66" s="3">
        <f t="shared" si="3"/>
        <v>0</v>
      </c>
      <c r="X66" s="11">
        <f>IF(A66&gt;0,IF(V66&lt;&gt;0,IF(OR(codex559[[#This Row],[1]]&gt;Y65,Y65="1"),(X65+1+codex559[[#This Row],[T]]),X65+codex559[[#This Row],[T]]),X65+codex559[[#This Row],[T]]),0)</f>
        <v>30</v>
      </c>
      <c r="Y66" s="3">
        <f t="shared" ref="Y66:Y90" si="4">IF(A66&gt;0,A66,0)</f>
        <v>65</v>
      </c>
    </row>
    <row r="67" spans="1:25" x14ac:dyDescent="0.25">
      <c r="A67" t="s">
        <v>250</v>
      </c>
      <c r="U67" s="3">
        <f t="shared" ref="U67:U97" si="5">C67</f>
        <v>0</v>
      </c>
      <c r="V67" s="3">
        <f>IF(A67&gt;0,IFERROR(VLOOKUP(C67,AthleteTable[],1,FALSE),0),0)</f>
        <v>0</v>
      </c>
      <c r="W67" s="3">
        <f t="shared" si="3"/>
        <v>0</v>
      </c>
      <c r="X67" s="11">
        <f>IF(A67&gt;0,IF(V67&lt;&gt;0,IF(OR(codex559[[#This Row],[1]]&gt;Y66,Y66="1"),(X66+1+codex559[[#This Row],[T]]),X66+codex559[[#This Row],[T]]),X66+codex559[[#This Row],[T]]),0)</f>
        <v>30</v>
      </c>
      <c r="Y67" s="3" t="str">
        <f t="shared" si="4"/>
        <v>Did not start 2nd run</v>
      </c>
    </row>
    <row r="68" spans="1:25" x14ac:dyDescent="0.25">
      <c r="U68" s="3">
        <f t="shared" si="5"/>
        <v>0</v>
      </c>
      <c r="V68" s="3">
        <f>IF(A68&gt;0,IFERROR(VLOOKUP(C68,AthleteTable[],1,FALSE),0),0)</f>
        <v>0</v>
      </c>
      <c r="W68" s="3">
        <f t="shared" si="3"/>
        <v>0</v>
      </c>
      <c r="X68" s="11">
        <f>IF(A68&gt;0,IF(V68&lt;&gt;0,IF(OR(codex559[[#This Row],[1]]&gt;Y67,Y67="1"),(X67+1+codex559[[#This Row],[T]]),X67+codex559[[#This Row],[T]]),X67+codex559[[#This Row],[T]]),0)</f>
        <v>0</v>
      </c>
      <c r="Y68" s="3">
        <f t="shared" si="4"/>
        <v>0</v>
      </c>
    </row>
    <row r="69" spans="1:25" x14ac:dyDescent="0.25">
      <c r="B69">
        <v>22</v>
      </c>
      <c r="C69">
        <v>959600</v>
      </c>
      <c r="D69" t="s">
        <v>65</v>
      </c>
      <c r="E69">
        <v>1996</v>
      </c>
      <c r="F69" t="s">
        <v>66</v>
      </c>
      <c r="U69" s="3">
        <f t="shared" si="5"/>
        <v>959600</v>
      </c>
      <c r="V69" s="3">
        <f>IF(A69&gt;0,IFERROR(VLOOKUP(C69,AthleteTable[],1,FALSE),0),0)</f>
        <v>0</v>
      </c>
      <c r="W69" s="3">
        <f t="shared" si="3"/>
        <v>0</v>
      </c>
      <c r="X69" s="11">
        <f>IF(A69&gt;0,IF(V69&lt;&gt;0,IF(OR(codex559[[#This Row],[1]]&gt;Y68,Y68="1"),(X68+1+codex559[[#This Row],[T]]),X68+codex559[[#This Row],[T]]),X68+codex559[[#This Row],[T]]),0)</f>
        <v>0</v>
      </c>
      <c r="Y69" s="3">
        <f t="shared" si="4"/>
        <v>0</v>
      </c>
    </row>
    <row r="70" spans="1:25" x14ac:dyDescent="0.25">
      <c r="B70">
        <v>6</v>
      </c>
      <c r="C70">
        <v>104156</v>
      </c>
      <c r="D70" t="s">
        <v>174</v>
      </c>
      <c r="E70">
        <v>1994</v>
      </c>
      <c r="F70" t="s">
        <v>15</v>
      </c>
      <c r="U70" s="3">
        <f t="shared" si="5"/>
        <v>104156</v>
      </c>
      <c r="V70" s="3">
        <f>IF(A70&gt;0,IFERROR(VLOOKUP(C70,AthleteTable[],1,FALSE),0),0)</f>
        <v>0</v>
      </c>
      <c r="W70" s="3">
        <f t="shared" ref="W70:W133" si="6">IFERROR(IF(Y70&gt;0,IF(Y69=Y68,IF(V69&gt;0,IF(V68&gt;0,1,0),0),0),0),0)</f>
        <v>0</v>
      </c>
      <c r="X70" s="11">
        <f>IF(A70&gt;0,IF(V70&lt;&gt;0,IF(OR(codex559[[#This Row],[1]]&gt;Y69,Y69="1"),(X69+1+codex559[[#This Row],[T]]),X69+codex559[[#This Row],[T]]),X69+codex559[[#This Row],[T]]),0)</f>
        <v>0</v>
      </c>
      <c r="Y70" s="3">
        <f t="shared" si="4"/>
        <v>0</v>
      </c>
    </row>
    <row r="71" spans="1:25" x14ac:dyDescent="0.25">
      <c r="A71" t="s">
        <v>253</v>
      </c>
      <c r="U71" s="3">
        <f t="shared" si="5"/>
        <v>0</v>
      </c>
      <c r="V71" s="3">
        <f>IF(A71&gt;0,IFERROR(VLOOKUP(C71,AthleteTable[],1,FALSE),0),0)</f>
        <v>0</v>
      </c>
      <c r="W71" s="3">
        <f t="shared" si="6"/>
        <v>0</v>
      </c>
      <c r="X71" s="11">
        <f>IF(A71&gt;0,IF(V71&lt;&gt;0,IF(OR(codex559[[#This Row],[1]]&gt;Y70,Y70="1"),(X70+1+codex559[[#This Row],[T]]),X70+codex559[[#This Row],[T]]),X70+codex559[[#This Row],[T]]),0)</f>
        <v>0</v>
      </c>
      <c r="Y71" s="3" t="str">
        <f t="shared" si="4"/>
        <v>Did not start 1st run</v>
      </c>
    </row>
    <row r="72" spans="1:25" x14ac:dyDescent="0.25">
      <c r="U72" s="3">
        <f t="shared" si="5"/>
        <v>0</v>
      </c>
      <c r="V72" s="3">
        <f>IF(A72&gt;0,IFERROR(VLOOKUP(C72,AthleteTable[],1,FALSE),0),0)</f>
        <v>0</v>
      </c>
      <c r="W72" s="3">
        <f t="shared" si="6"/>
        <v>0</v>
      </c>
      <c r="X72" s="11">
        <f>IF(A72&gt;0,IF(V72&lt;&gt;0,IF(OR(codex559[[#This Row],[1]]&gt;Y71,Y71="1"),(X71+1+codex559[[#This Row],[T]]),X71+codex559[[#This Row],[T]]),X71+codex559[[#This Row],[T]]),0)</f>
        <v>0</v>
      </c>
      <c r="Y72" s="3">
        <f t="shared" si="4"/>
        <v>0</v>
      </c>
    </row>
    <row r="73" spans="1:25" x14ac:dyDescent="0.25">
      <c r="B73">
        <v>37</v>
      </c>
      <c r="C73">
        <v>6532115</v>
      </c>
      <c r="D73" t="s">
        <v>1230</v>
      </c>
      <c r="E73">
        <v>1998</v>
      </c>
      <c r="F73" t="s">
        <v>113</v>
      </c>
      <c r="U73" s="3">
        <f t="shared" si="5"/>
        <v>6532115</v>
      </c>
      <c r="V73" s="3">
        <f>IF(A73&gt;0,IFERROR(VLOOKUP(C73,AthleteTable[],1,FALSE),0),0)</f>
        <v>0</v>
      </c>
      <c r="W73" s="3">
        <f t="shared" si="6"/>
        <v>0</v>
      </c>
      <c r="X73" s="11">
        <f>IF(A73&gt;0,IF(V73&lt;&gt;0,IF(OR(codex559[[#This Row],[1]]&gt;Y72,Y72="1"),(X72+1+codex559[[#This Row],[T]]),X72+codex559[[#This Row],[T]]),X72+codex559[[#This Row],[T]]),0)</f>
        <v>0</v>
      </c>
      <c r="Y73" s="3">
        <f t="shared" si="4"/>
        <v>0</v>
      </c>
    </row>
    <row r="74" spans="1:25" x14ac:dyDescent="0.25">
      <c r="A74" t="s">
        <v>107</v>
      </c>
      <c r="U74" s="3">
        <f t="shared" si="5"/>
        <v>0</v>
      </c>
      <c r="V74" s="3">
        <f>IF(A74&gt;0,IFERROR(VLOOKUP(C74,AthleteTable[],1,FALSE),0),0)</f>
        <v>0</v>
      </c>
      <c r="W74" s="3">
        <f t="shared" si="6"/>
        <v>0</v>
      </c>
      <c r="X74" s="11">
        <f>IF(A74&gt;0,IF(V74&lt;&gt;0,IF(OR(codex559[[#This Row],[1]]&gt;Y73,Y73="1"),(X73+1+codex559[[#This Row],[T]]),X73+codex559[[#This Row],[T]]),X73+codex559[[#This Row],[T]]),0)</f>
        <v>0</v>
      </c>
      <c r="Y74" s="3" t="str">
        <f t="shared" si="4"/>
        <v>Did not finish 2nd run</v>
      </c>
    </row>
    <row r="75" spans="1:25" x14ac:dyDescent="0.25">
      <c r="U75" s="3">
        <f t="shared" si="5"/>
        <v>0</v>
      </c>
      <c r="V75" s="3">
        <f>IF(A75&gt;0,IFERROR(VLOOKUP(C75,AthleteTable[],1,FALSE),0),0)</f>
        <v>0</v>
      </c>
      <c r="W75" s="3">
        <f t="shared" si="6"/>
        <v>0</v>
      </c>
      <c r="X75" s="11">
        <f>IF(A75&gt;0,IF(V75&lt;&gt;0,IF(OR(codex559[[#This Row],[1]]&gt;Y74,Y74="1"),(X74+1+codex559[[#This Row],[T]]),X74+codex559[[#This Row],[T]]),X74+codex559[[#This Row],[T]]),0)</f>
        <v>0</v>
      </c>
      <c r="Y75" s="3">
        <f t="shared" si="4"/>
        <v>0</v>
      </c>
    </row>
    <row r="76" spans="1:25" x14ac:dyDescent="0.25">
      <c r="B76">
        <v>83</v>
      </c>
      <c r="C76">
        <v>104665</v>
      </c>
      <c r="D76" t="s">
        <v>1242</v>
      </c>
      <c r="E76">
        <v>1998</v>
      </c>
      <c r="F76" t="s">
        <v>15</v>
      </c>
      <c r="U76" s="3">
        <f t="shared" si="5"/>
        <v>104665</v>
      </c>
      <c r="V76" s="3">
        <f>IF(A76&gt;0,IFERROR(VLOOKUP(C76,AthleteTable[],1,FALSE),0),0)</f>
        <v>0</v>
      </c>
      <c r="W76" s="3">
        <f t="shared" si="6"/>
        <v>0</v>
      </c>
      <c r="X76" s="11">
        <f>IF(A76&gt;0,IF(V76&lt;&gt;0,IF(OR(codex559[[#This Row],[1]]&gt;Y75,Y75="1"),(X75+1+codex559[[#This Row],[T]]),X75+codex559[[#This Row],[T]]),X75+codex559[[#This Row],[T]]),0)</f>
        <v>0</v>
      </c>
      <c r="Y76" s="3">
        <f t="shared" si="4"/>
        <v>0</v>
      </c>
    </row>
    <row r="77" spans="1:25" x14ac:dyDescent="0.25">
      <c r="B77">
        <v>61</v>
      </c>
      <c r="C77">
        <v>104636</v>
      </c>
      <c r="D77" t="s">
        <v>260</v>
      </c>
      <c r="E77">
        <v>1998</v>
      </c>
      <c r="F77" t="s">
        <v>15</v>
      </c>
      <c r="U77" s="3">
        <f t="shared" si="5"/>
        <v>104636</v>
      </c>
      <c r="V77" s="3">
        <f>IF(A77&gt;0,IFERROR(VLOOKUP(C77,AthleteTable[],1,FALSE),0),0)</f>
        <v>0</v>
      </c>
      <c r="W77" s="3">
        <f t="shared" si="6"/>
        <v>0</v>
      </c>
      <c r="X77" s="11">
        <f>IF(A77&gt;0,IF(V77&lt;&gt;0,IF(OR(codex559[[#This Row],[1]]&gt;Y76,Y76="1"),(X76+1+codex559[[#This Row],[T]]),X76+codex559[[#This Row],[T]]),X76+codex559[[#This Row],[T]]),0)</f>
        <v>0</v>
      </c>
      <c r="Y77" s="3">
        <f t="shared" si="4"/>
        <v>0</v>
      </c>
    </row>
    <row r="78" spans="1:25" x14ac:dyDescent="0.25">
      <c r="B78">
        <v>43</v>
      </c>
      <c r="C78">
        <v>104464</v>
      </c>
      <c r="D78" t="s">
        <v>111</v>
      </c>
      <c r="E78">
        <v>1997</v>
      </c>
      <c r="F78" t="s">
        <v>15</v>
      </c>
      <c r="U78" s="3">
        <f t="shared" si="5"/>
        <v>104464</v>
      </c>
      <c r="V78" s="3">
        <f>IF(A78&gt;0,IFERROR(VLOOKUP(C78,AthleteTable[],1,FALSE),0),0)</f>
        <v>0</v>
      </c>
      <c r="W78" s="3">
        <f t="shared" si="6"/>
        <v>0</v>
      </c>
      <c r="X78" s="11">
        <f>IF(A78&gt;0,IF(V78&lt;&gt;0,IF(OR(codex559[[#This Row],[1]]&gt;Y77,Y77="1"),(X77+1+codex559[[#This Row],[T]]),X77+codex559[[#This Row],[T]]),X77+codex559[[#This Row],[T]]),0)</f>
        <v>0</v>
      </c>
      <c r="Y78" s="3">
        <f t="shared" si="4"/>
        <v>0</v>
      </c>
    </row>
    <row r="79" spans="1:25" x14ac:dyDescent="0.25">
      <c r="B79">
        <v>27</v>
      </c>
      <c r="C79">
        <v>6531468</v>
      </c>
      <c r="D79" t="s">
        <v>1061</v>
      </c>
      <c r="E79">
        <v>1996</v>
      </c>
      <c r="F79" t="s">
        <v>113</v>
      </c>
      <c r="U79" s="3">
        <f t="shared" si="5"/>
        <v>6531468</v>
      </c>
      <c r="V79" s="3">
        <f>IF(A79&gt;0,IFERROR(VLOOKUP(C79,AthleteTable[],1,FALSE),0),0)</f>
        <v>0</v>
      </c>
      <c r="W79" s="3">
        <f t="shared" si="6"/>
        <v>0</v>
      </c>
      <c r="X79" s="11">
        <f>IF(A79&gt;0,IF(V79&lt;&gt;0,IF(OR(codex559[[#This Row],[1]]&gt;Y78,Y78="1"),(X78+1+codex559[[#This Row],[T]]),X78+codex559[[#This Row],[T]]),X78+codex559[[#This Row],[T]]),0)</f>
        <v>0</v>
      </c>
      <c r="Y79" s="3">
        <f t="shared" si="4"/>
        <v>0</v>
      </c>
    </row>
    <row r="80" spans="1:25" x14ac:dyDescent="0.25">
      <c r="B80">
        <v>16</v>
      </c>
      <c r="C80">
        <v>6530613</v>
      </c>
      <c r="D80" t="s">
        <v>1200</v>
      </c>
      <c r="E80">
        <v>1993</v>
      </c>
      <c r="F80" t="s">
        <v>113</v>
      </c>
      <c r="U80" s="3">
        <f t="shared" si="5"/>
        <v>6530613</v>
      </c>
      <c r="V80" s="3">
        <f>IF(A80&gt;0,IFERROR(VLOOKUP(C80,AthleteTable[],1,FALSE),0),0)</f>
        <v>0</v>
      </c>
      <c r="W80" s="3">
        <f t="shared" si="6"/>
        <v>0</v>
      </c>
      <c r="X80" s="11">
        <f>IF(A80&gt;0,IF(V80&lt;&gt;0,IF(OR(codex559[[#This Row],[1]]&gt;Y79,Y79="1"),(X79+1+codex559[[#This Row],[T]]),X79+codex559[[#This Row],[T]]),X79+codex559[[#This Row],[T]]),0)</f>
        <v>0</v>
      </c>
      <c r="Y80" s="3">
        <f t="shared" si="4"/>
        <v>0</v>
      </c>
    </row>
    <row r="81" spans="1:25" x14ac:dyDescent="0.25">
      <c r="A81" t="s">
        <v>115</v>
      </c>
      <c r="U81" s="3">
        <f t="shared" si="5"/>
        <v>0</v>
      </c>
      <c r="V81" s="3">
        <f>IF(A81&gt;0,IFERROR(VLOOKUP(C81,AthleteTable[],1,FALSE),0),0)</f>
        <v>0</v>
      </c>
      <c r="W81" s="3">
        <f t="shared" si="6"/>
        <v>0</v>
      </c>
      <c r="X81" s="11">
        <f>IF(A81&gt;0,IF(V81&lt;&gt;0,IF(OR(codex559[[#This Row],[1]]&gt;Y80,Y80="1"),(X80+1+codex559[[#This Row],[T]]),X80+codex559[[#This Row],[T]]),X80+codex559[[#This Row],[T]]),0)</f>
        <v>0</v>
      </c>
      <c r="Y81" s="3" t="str">
        <f t="shared" si="4"/>
        <v>Did not finish 1st run</v>
      </c>
    </row>
    <row r="82" spans="1:25" x14ac:dyDescent="0.25">
      <c r="U82" s="3">
        <f t="shared" si="5"/>
        <v>0</v>
      </c>
      <c r="V82" s="3">
        <f>IF(A82&gt;0,IFERROR(VLOOKUP(C82,AthleteTable[],1,FALSE),0),0)</f>
        <v>0</v>
      </c>
      <c r="W82" s="3">
        <f t="shared" si="6"/>
        <v>0</v>
      </c>
      <c r="X82" s="11">
        <f>IF(A82&gt;0,IF(V82&lt;&gt;0,IF(OR(codex559[[#This Row],[1]]&gt;Y81,Y81="1"),(X81+1+codex559[[#This Row],[T]]),X81+codex559[[#This Row],[T]]),X81+codex559[[#This Row],[T]]),0)</f>
        <v>0</v>
      </c>
      <c r="Y82" s="3">
        <f t="shared" si="4"/>
        <v>0</v>
      </c>
    </row>
    <row r="83" spans="1:25" x14ac:dyDescent="0.25">
      <c r="B83">
        <v>78</v>
      </c>
      <c r="C83">
        <v>6532048</v>
      </c>
      <c r="D83" t="s">
        <v>1239</v>
      </c>
      <c r="E83">
        <v>1997</v>
      </c>
      <c r="F83" t="s">
        <v>113</v>
      </c>
      <c r="U83" s="3">
        <f t="shared" si="5"/>
        <v>6532048</v>
      </c>
      <c r="V83" s="3">
        <f>IF(A83&gt;0,IFERROR(VLOOKUP(C83,AthleteTable[],1,FALSE),0),0)</f>
        <v>0</v>
      </c>
      <c r="W83" s="3">
        <f t="shared" si="6"/>
        <v>0</v>
      </c>
      <c r="X83" s="11">
        <f>IF(A83&gt;0,IF(V83&lt;&gt;0,IF(OR(codex559[[#This Row],[1]]&gt;Y82,Y82="1"),(X82+1+codex559[[#This Row],[T]]),X82+codex559[[#This Row],[T]]),X82+codex559[[#This Row],[T]]),0)</f>
        <v>0</v>
      </c>
      <c r="Y83" s="3">
        <f t="shared" si="4"/>
        <v>0</v>
      </c>
    </row>
    <row r="84" spans="1:25" x14ac:dyDescent="0.25">
      <c r="B84">
        <v>77</v>
      </c>
      <c r="C84">
        <v>104461</v>
      </c>
      <c r="D84" t="s">
        <v>98</v>
      </c>
      <c r="E84">
        <v>1997</v>
      </c>
      <c r="F84" t="s">
        <v>15</v>
      </c>
      <c r="U84" s="3">
        <f t="shared" si="5"/>
        <v>104461</v>
      </c>
      <c r="V84" s="3">
        <f>IF(A84&gt;0,IFERROR(VLOOKUP(C84,AthleteTable[],1,FALSE),0),0)</f>
        <v>0</v>
      </c>
      <c r="W84" s="3">
        <f t="shared" si="6"/>
        <v>0</v>
      </c>
      <c r="X84" s="11">
        <f>IF(A84&gt;0,IF(V84&lt;&gt;0,IF(OR(codex559[[#This Row],[1]]&gt;Y83,Y83="1"),(X83+1+codex559[[#This Row],[T]]),X83+codex559[[#This Row],[T]]),X83+codex559[[#This Row],[T]]),0)</f>
        <v>0</v>
      </c>
      <c r="Y84" s="3">
        <f t="shared" si="4"/>
        <v>0</v>
      </c>
    </row>
    <row r="85" spans="1:25" x14ac:dyDescent="0.25">
      <c r="B85">
        <v>71</v>
      </c>
      <c r="C85">
        <v>104621</v>
      </c>
      <c r="D85" t="s">
        <v>280</v>
      </c>
      <c r="E85">
        <v>1998</v>
      </c>
      <c r="F85" t="s">
        <v>15</v>
      </c>
      <c r="U85" s="3">
        <f t="shared" si="5"/>
        <v>104621</v>
      </c>
      <c r="V85" s="3">
        <f>IF(A85&gt;0,IFERROR(VLOOKUP(C85,AthleteTable[],1,FALSE),0),0)</f>
        <v>0</v>
      </c>
      <c r="W85" s="3">
        <f t="shared" si="6"/>
        <v>0</v>
      </c>
      <c r="X85" s="11">
        <f>IF(A85&gt;0,IF(V85&lt;&gt;0,IF(OR(codex559[[#This Row],[1]]&gt;Y84,Y84="1"),(X84+1+codex559[[#This Row],[T]]),X84+codex559[[#This Row],[T]]),X84+codex559[[#This Row],[T]]),0)</f>
        <v>0</v>
      </c>
      <c r="Y85" s="3">
        <f t="shared" si="4"/>
        <v>0</v>
      </c>
    </row>
    <row r="86" spans="1:25" x14ac:dyDescent="0.25">
      <c r="B86">
        <v>65</v>
      </c>
      <c r="C86">
        <v>6532260</v>
      </c>
      <c r="D86" t="s">
        <v>1227</v>
      </c>
      <c r="E86">
        <v>1998</v>
      </c>
      <c r="F86" t="s">
        <v>113</v>
      </c>
      <c r="U86" s="3">
        <f t="shared" si="5"/>
        <v>6532260</v>
      </c>
      <c r="V86" s="3">
        <f>IF(A86&gt;0,IFERROR(VLOOKUP(C86,AthleteTable[],1,FALSE),0),0)</f>
        <v>0</v>
      </c>
      <c r="W86" s="3">
        <f t="shared" si="6"/>
        <v>0</v>
      </c>
      <c r="X86" s="11">
        <f>IF(A86&gt;0,IF(V86&lt;&gt;0,IF(OR(codex559[[#This Row],[1]]&gt;Y85,Y85="1"),(X85+1+codex559[[#This Row],[T]]),X85+codex559[[#This Row],[T]]),X85+codex559[[#This Row],[T]]),0)</f>
        <v>0</v>
      </c>
      <c r="Y86" s="3">
        <f t="shared" si="4"/>
        <v>0</v>
      </c>
    </row>
    <row r="87" spans="1:25" x14ac:dyDescent="0.25">
      <c r="B87">
        <v>63</v>
      </c>
      <c r="C87">
        <v>104474</v>
      </c>
      <c r="D87" t="s">
        <v>122</v>
      </c>
      <c r="E87">
        <v>1997</v>
      </c>
      <c r="F87" t="s">
        <v>15</v>
      </c>
      <c r="U87" s="3">
        <f t="shared" si="5"/>
        <v>104474</v>
      </c>
      <c r="V87" s="3">
        <f>IF(A87&gt;0,IFERROR(VLOOKUP(C87,AthleteTable[],1,FALSE),0),0)</f>
        <v>0</v>
      </c>
      <c r="W87" s="3">
        <f t="shared" si="6"/>
        <v>0</v>
      </c>
      <c r="X87" s="11">
        <f>IF(A87&gt;0,IF(V87&lt;&gt;0,IF(OR(codex559[[#This Row],[1]]&gt;Y86,Y86="1"),(X86+1+codex559[[#This Row],[T]]),X86+codex559[[#This Row],[T]]),X86+codex559[[#This Row],[T]]),0)</f>
        <v>0</v>
      </c>
      <c r="Y87" s="3">
        <f t="shared" si="4"/>
        <v>0</v>
      </c>
    </row>
    <row r="88" spans="1:25" x14ac:dyDescent="0.25">
      <c r="B88">
        <v>53</v>
      </c>
      <c r="C88">
        <v>6300452</v>
      </c>
      <c r="D88" t="s">
        <v>278</v>
      </c>
      <c r="E88">
        <v>1998</v>
      </c>
      <c r="F88" t="s">
        <v>240</v>
      </c>
      <c r="U88" s="3">
        <f t="shared" si="5"/>
        <v>6300452</v>
      </c>
      <c r="V88" s="3">
        <f>IF(A88&gt;0,IFERROR(VLOOKUP(C88,AthleteTable[],1,FALSE),0),0)</f>
        <v>0</v>
      </c>
      <c r="W88" s="3">
        <f t="shared" si="6"/>
        <v>0</v>
      </c>
      <c r="X88" s="11">
        <f>IF(A88&gt;0,IF(V88&lt;&gt;0,IF(OR(codex559[[#This Row],[1]]&gt;Y87,Y87="1"),(X87+1+codex559[[#This Row],[T]]),X87+codex559[[#This Row],[T]]),X87+codex559[[#This Row],[T]]),0)</f>
        <v>0</v>
      </c>
      <c r="Y88" s="3">
        <f t="shared" si="4"/>
        <v>0</v>
      </c>
    </row>
    <row r="89" spans="1:25" x14ac:dyDescent="0.25">
      <c r="B89">
        <v>51</v>
      </c>
      <c r="C89">
        <v>104612</v>
      </c>
      <c r="D89" t="s">
        <v>232</v>
      </c>
      <c r="E89">
        <v>1998</v>
      </c>
      <c r="F89" t="s">
        <v>15</v>
      </c>
      <c r="U89" s="3">
        <f t="shared" si="5"/>
        <v>104612</v>
      </c>
      <c r="V89" s="3">
        <f>IF(A89&gt;0,IFERROR(VLOOKUP(C89,AthleteTable[],1,FALSE),0),0)</f>
        <v>0</v>
      </c>
      <c r="W89" s="3">
        <f t="shared" si="6"/>
        <v>0</v>
      </c>
      <c r="X89" s="11">
        <f>IF(A89&gt;0,IF(V89&lt;&gt;0,IF(OR(codex559[[#This Row],[1]]&gt;Y88,Y88="1"),(X88+1+codex559[[#This Row],[T]]),X88+codex559[[#This Row],[T]]),X88+codex559[[#This Row],[T]]),0)</f>
        <v>0</v>
      </c>
      <c r="Y89" s="3">
        <f t="shared" si="4"/>
        <v>0</v>
      </c>
    </row>
    <row r="90" spans="1:25" x14ac:dyDescent="0.25">
      <c r="B90">
        <v>50</v>
      </c>
      <c r="C90">
        <v>104601</v>
      </c>
      <c r="D90" t="s">
        <v>117</v>
      </c>
      <c r="E90">
        <v>1998</v>
      </c>
      <c r="F90" t="s">
        <v>15</v>
      </c>
      <c r="U90" s="3">
        <f t="shared" si="5"/>
        <v>104601</v>
      </c>
      <c r="V90" s="3">
        <f>IF(A90&gt;0,IFERROR(VLOOKUP(C90,AthleteTable[],1,FALSE),0),0)</f>
        <v>0</v>
      </c>
      <c r="W90" s="3">
        <f t="shared" si="6"/>
        <v>0</v>
      </c>
      <c r="X90" s="11">
        <f>IF(A90&gt;0,IF(V90&lt;&gt;0,IF(OR(codex559[[#This Row],[1]]&gt;Y89,Y89="1"),(X89+1+codex559[[#This Row],[T]]),X89+codex559[[#This Row],[T]]),X89+codex559[[#This Row],[T]]),0)</f>
        <v>0</v>
      </c>
      <c r="Y90" s="3">
        <f t="shared" si="4"/>
        <v>0</v>
      </c>
    </row>
    <row r="91" spans="1:25" x14ac:dyDescent="0.25">
      <c r="B91">
        <v>47</v>
      </c>
      <c r="C91">
        <v>104546</v>
      </c>
      <c r="D91" t="s">
        <v>286</v>
      </c>
      <c r="E91">
        <v>1997</v>
      </c>
      <c r="F91" t="s">
        <v>15</v>
      </c>
      <c r="U91" s="3">
        <f t="shared" si="5"/>
        <v>104546</v>
      </c>
      <c r="V91" s="3">
        <f>IF(A91&gt;0,IFERROR(VLOOKUP(C91,AthleteTable[],1,FALSE),0),0)</f>
        <v>0</v>
      </c>
      <c r="W91" s="3">
        <f t="shared" si="6"/>
        <v>0</v>
      </c>
      <c r="X91" s="11">
        <f>IF(A91&gt;0,IF(V91&lt;&gt;0,IF(OR(codex559[[#This Row],[1]]&gt;Y90,Y90="1"),(X90+1+codex559[[#This Row],[T]]),X90+codex559[[#This Row],[T]]),X90+codex559[[#This Row],[T]]),0)</f>
        <v>0</v>
      </c>
      <c r="Y91" s="3" t="e">
        <f>IF(#REF!&gt;0,#REF!,0)</f>
        <v>#REF!</v>
      </c>
    </row>
    <row r="92" spans="1:25" x14ac:dyDescent="0.25">
      <c r="B92">
        <v>40</v>
      </c>
      <c r="C92">
        <v>104472</v>
      </c>
      <c r="D92" t="s">
        <v>55</v>
      </c>
      <c r="E92">
        <v>1997</v>
      </c>
      <c r="F92" t="s">
        <v>15</v>
      </c>
      <c r="U92" s="3">
        <f t="shared" si="5"/>
        <v>104472</v>
      </c>
      <c r="V92" s="3">
        <f>IF(A92&gt;0,IFERROR(VLOOKUP(C92,AthleteTable[],1,FALSE),0),0)</f>
        <v>0</v>
      </c>
      <c r="W92" s="3">
        <f t="shared" si="6"/>
        <v>0</v>
      </c>
      <c r="X92" s="11">
        <f>IF(A92&gt;0,IF(V92&lt;&gt;0,IF(OR(codex559[[#This Row],[1]]&gt;Y91,Y91="1"),(X91+1+codex559[[#This Row],[T]]),X91+codex559[[#This Row],[T]]),X91+codex559[[#This Row],[T]]),0)</f>
        <v>0</v>
      </c>
      <c r="Y92" s="3" t="e">
        <f>IF(#REF!&gt;0,#REF!,0)</f>
        <v>#REF!</v>
      </c>
    </row>
    <row r="93" spans="1:25" x14ac:dyDescent="0.25">
      <c r="B93">
        <v>35</v>
      </c>
      <c r="C93">
        <v>104538</v>
      </c>
      <c r="D93" t="s">
        <v>263</v>
      </c>
      <c r="E93">
        <v>1997</v>
      </c>
      <c r="F93" t="s">
        <v>15</v>
      </c>
      <c r="U93" s="3">
        <f t="shared" si="5"/>
        <v>104538</v>
      </c>
      <c r="V93" s="3">
        <f>IF(A93&gt;0,IFERROR(VLOOKUP(C93,AthleteTable[],1,FALSE),0),0)</f>
        <v>0</v>
      </c>
      <c r="W93" s="3">
        <f t="shared" si="6"/>
        <v>0</v>
      </c>
      <c r="X93" s="11">
        <f>IF(A93&gt;0,IF(V93&lt;&gt;0,IF(OR(codex559[[#This Row],[1]]&gt;Y92,Y92="1"),(X92+1+codex559[[#This Row],[T]]),X92+codex559[[#This Row],[T]]),X92+codex559[[#This Row],[T]]),0)</f>
        <v>0</v>
      </c>
      <c r="Y93" s="3" t="e">
        <f>IF(#REF!&gt;0,#REF!,0)</f>
        <v>#REF!</v>
      </c>
    </row>
    <row r="94" spans="1:25" x14ac:dyDescent="0.25">
      <c r="B94">
        <v>25</v>
      </c>
      <c r="C94">
        <v>6531922</v>
      </c>
      <c r="D94" t="s">
        <v>265</v>
      </c>
      <c r="E94">
        <v>1997</v>
      </c>
      <c r="F94" t="s">
        <v>113</v>
      </c>
      <c r="U94" s="3">
        <f t="shared" si="5"/>
        <v>6531922</v>
      </c>
      <c r="V94" s="3">
        <f>IF(A94&gt;0,IFERROR(VLOOKUP(C94,AthleteTable[],1,FALSE),0),0)</f>
        <v>0</v>
      </c>
      <c r="W94" s="3">
        <f t="shared" si="6"/>
        <v>0</v>
      </c>
      <c r="X94" s="11">
        <f>IF(A94&gt;0,IF(V94&lt;&gt;0,IF(OR(codex559[[#This Row],[1]]&gt;Y93,Y93="1"),(X93+1+codex559[[#This Row],[T]]),X93+codex559[[#This Row],[T]]),X93+codex559[[#This Row],[T]]),0)</f>
        <v>0</v>
      </c>
      <c r="Y94" s="3" t="e">
        <f>IF(#REF!&gt;0,#REF!,0)</f>
        <v>#REF!</v>
      </c>
    </row>
    <row r="95" spans="1:25" x14ac:dyDescent="0.25">
      <c r="B95">
        <v>23</v>
      </c>
      <c r="C95">
        <v>104534</v>
      </c>
      <c r="D95" t="s">
        <v>45</v>
      </c>
      <c r="E95">
        <v>1997</v>
      </c>
      <c r="F95" t="s">
        <v>15</v>
      </c>
      <c r="U95" s="3">
        <f t="shared" si="5"/>
        <v>104534</v>
      </c>
      <c r="V95" s="3">
        <f>IF(A95&gt;0,IFERROR(VLOOKUP(C95,AthleteTable[],1,FALSE),0),0)</f>
        <v>0</v>
      </c>
      <c r="W95" s="3">
        <f t="shared" si="6"/>
        <v>0</v>
      </c>
      <c r="X95" s="11">
        <f>IF(A95&gt;0,IF(V95&lt;&gt;0,IF(OR(codex559[[#This Row],[1]]&gt;Y94,Y94="1"),(X94+1+codex559[[#This Row],[T]]),X94+codex559[[#This Row],[T]]),X94+codex559[[#This Row],[T]]),0)</f>
        <v>0</v>
      </c>
      <c r="Y95" s="3" t="e">
        <f>IF(#REF!&gt;0,#REF!,0)</f>
        <v>#REF!</v>
      </c>
    </row>
    <row r="96" spans="1:25" x14ac:dyDescent="0.25">
      <c r="B96">
        <v>10</v>
      </c>
      <c r="C96">
        <v>103942</v>
      </c>
      <c r="D96" t="s">
        <v>114</v>
      </c>
      <c r="E96">
        <v>1993</v>
      </c>
      <c r="F96" t="s">
        <v>15</v>
      </c>
      <c r="U96" s="3">
        <f t="shared" si="5"/>
        <v>103942</v>
      </c>
      <c r="V96" s="3">
        <f>IF(A96&gt;0,IFERROR(VLOOKUP(C96,AthleteTable[],1,FALSE),0),0)</f>
        <v>0</v>
      </c>
      <c r="W96" s="3">
        <f t="shared" si="6"/>
        <v>0</v>
      </c>
      <c r="X96" s="11">
        <f>IF(A96&gt;0,IF(V96&lt;&gt;0,IF(OR(codex559[[#This Row],[1]]&gt;Y95,Y95="1"),(X95+1+codex559[[#This Row],[T]]),X95+codex559[[#This Row],[T]]),X95+codex559[[#This Row],[T]]),0)</f>
        <v>0</v>
      </c>
      <c r="Y96" s="3" t="e">
        <f>IF(#REF!&gt;0,#REF!,0)</f>
        <v>#REF!</v>
      </c>
    </row>
    <row r="97" spans="1:25" x14ac:dyDescent="0.25">
      <c r="B97">
        <v>5</v>
      </c>
      <c r="C97">
        <v>104277</v>
      </c>
      <c r="D97" t="s">
        <v>290</v>
      </c>
      <c r="E97">
        <v>1995</v>
      </c>
      <c r="F97" t="s">
        <v>15</v>
      </c>
      <c r="U97" s="3">
        <f t="shared" si="5"/>
        <v>104277</v>
      </c>
      <c r="V97" s="3">
        <f>IF(A97&gt;0,IFERROR(VLOOKUP(C97,AthleteTable[],1,FALSE),0),0)</f>
        <v>0</v>
      </c>
      <c r="W97" s="3">
        <f t="shared" si="6"/>
        <v>0</v>
      </c>
      <c r="X97" s="11">
        <f>IF(A97&gt;0,IF(V97&lt;&gt;0,IF(OR(codex559[[#This Row],[1]]&gt;Y96,Y96="1"),(X96+1+codex559[[#This Row],[T]]),X96+codex559[[#This Row],[T]]),X96+codex559[[#This Row],[T]]),0)</f>
        <v>0</v>
      </c>
      <c r="Y97" s="3" t="e">
        <f>IF(#REF!&gt;0,#REF!,0)</f>
        <v>#REF!</v>
      </c>
    </row>
    <row r="98" spans="1:25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U98" s="3" t="e">
        <f>#REF!</f>
        <v>#REF!</v>
      </c>
      <c r="V98" s="3" t="e">
        <f>IF(#REF!&gt;0,IFERROR(VLOOKUP(#REF!,AthleteTable[],1,FALSE),0),0)</f>
        <v>#REF!</v>
      </c>
      <c r="W98" s="3">
        <f t="shared" si="6"/>
        <v>0</v>
      </c>
      <c r="X98" s="11" t="e">
        <f>IF(#REF!&gt;0,IF(V98&lt;&gt;0,IF(OR(codex559[[#This Row],[1]]&gt;Y97,Y97="1"),(X97+1+codex559[[#This Row],[T]]),X97+codex559[[#This Row],[T]]),X97+codex559[[#This Row],[T]]),0)</f>
        <v>#REF!</v>
      </c>
      <c r="Y98" s="3" t="e">
        <f>IF(#REF!&gt;0,#REF!,0)</f>
        <v>#REF!</v>
      </c>
    </row>
    <row r="99" spans="1:25" x14ac:dyDescent="0.25">
      <c r="U99" s="3" t="e">
        <f>#REF!</f>
        <v>#REF!</v>
      </c>
      <c r="V99" s="3" t="e">
        <f>IF(#REF!&gt;0,IFERROR(VLOOKUP(#REF!,AthleteTable[],1,FALSE),0),0)</f>
        <v>#REF!</v>
      </c>
      <c r="W99" s="3">
        <f t="shared" si="6"/>
        <v>0</v>
      </c>
      <c r="X99" s="11" t="e">
        <f>IF(#REF!&gt;0,IF(V99&lt;&gt;0,IF(OR(codex559[[#This Row],[1]]&gt;Y98,Y98="1"),(X98+1+codex559[[#This Row],[T]]),X98+codex559[[#This Row],[T]]),X98+codex559[[#This Row],[T]]),0)</f>
        <v>#REF!</v>
      </c>
      <c r="Y99" s="3" t="e">
        <f>IF(#REF!&gt;0,#REF!,0)</f>
        <v>#REF!</v>
      </c>
    </row>
    <row r="100" spans="1:25" x14ac:dyDescent="0.25">
      <c r="U100" s="3" t="e">
        <f>#REF!</f>
        <v>#REF!</v>
      </c>
      <c r="V100" s="3" t="e">
        <f>IF(#REF!&gt;0,IFERROR(VLOOKUP(#REF!,AthleteTable[],1,FALSE),0),0)</f>
        <v>#REF!</v>
      </c>
      <c r="W100" s="3">
        <f t="shared" si="6"/>
        <v>0</v>
      </c>
      <c r="X100" s="11" t="e">
        <f>IF(#REF!&gt;0,IF(V100&lt;&gt;0,IF(OR(codex559[[#This Row],[1]]&gt;Y99,Y99="1"),(X99+1+codex559[[#This Row],[T]]),X99+codex559[[#This Row],[T]]),X99+codex559[[#This Row],[T]]),0)</f>
        <v>#REF!</v>
      </c>
      <c r="Y100" s="3" t="e">
        <f>IF(#REF!&gt;0,#REF!,0)</f>
        <v>#REF!</v>
      </c>
    </row>
    <row r="101" spans="1:25" x14ac:dyDescent="0.25">
      <c r="U101" s="3" t="e">
        <f>#REF!</f>
        <v>#REF!</v>
      </c>
      <c r="V101" s="3" t="e">
        <f>IF(#REF!&gt;0,IFERROR(VLOOKUP(#REF!,AthleteTable[],1,FALSE),0),0)</f>
        <v>#REF!</v>
      </c>
      <c r="W101" s="3">
        <f t="shared" si="6"/>
        <v>0</v>
      </c>
      <c r="X101" s="11" t="e">
        <f>IF(#REF!&gt;0,IF(V101&lt;&gt;0,IF(OR(codex559[[#This Row],[1]]&gt;Y100,Y100="1"),(X100+1+codex559[[#This Row],[T]]),X100+codex559[[#This Row],[T]]),X100+codex559[[#This Row],[T]]),0)</f>
        <v>#REF!</v>
      </c>
      <c r="Y101" s="3" t="e">
        <f>IF(#REF!&gt;0,#REF!,0)</f>
        <v>#REF!</v>
      </c>
    </row>
    <row r="102" spans="1:25" x14ac:dyDescent="0.25">
      <c r="U102" s="3" t="e">
        <f>#REF!</f>
        <v>#REF!</v>
      </c>
      <c r="V102" s="3" t="e">
        <f>IF(#REF!&gt;0,IFERROR(VLOOKUP(#REF!,AthleteTable[],1,FALSE),0),0)</f>
        <v>#REF!</v>
      </c>
      <c r="W102" s="3">
        <f t="shared" si="6"/>
        <v>0</v>
      </c>
      <c r="X102" s="11" t="e">
        <f>IF(#REF!&gt;0,IF(V102&lt;&gt;0,IF(OR(codex559[[#This Row],[1]]&gt;Y101,Y101="1"),(X101+1+codex559[[#This Row],[T]]),X101+codex559[[#This Row],[T]]),X101+codex559[[#This Row],[T]]),0)</f>
        <v>#REF!</v>
      </c>
      <c r="Y102" s="3" t="e">
        <f>IF(#REF!&gt;0,#REF!,0)</f>
        <v>#REF!</v>
      </c>
    </row>
    <row r="103" spans="1:25" x14ac:dyDescent="0.25">
      <c r="U103" s="3" t="e">
        <f>#REF!</f>
        <v>#REF!</v>
      </c>
      <c r="V103" s="3" t="e">
        <f>IF(#REF!&gt;0,IFERROR(VLOOKUP(#REF!,AthleteTable[],1,FALSE),0),0)</f>
        <v>#REF!</v>
      </c>
      <c r="W103" s="3">
        <f t="shared" si="6"/>
        <v>0</v>
      </c>
      <c r="X103" s="11" t="e">
        <f>IF(#REF!&gt;0,IF(V103&lt;&gt;0,IF(OR(codex559[[#This Row],[1]]&gt;Y102,Y102="1"),(X102+1+codex559[[#This Row],[T]]),X102+codex559[[#This Row],[T]]),X102+codex559[[#This Row],[T]]),0)</f>
        <v>#REF!</v>
      </c>
      <c r="Y103" s="3" t="e">
        <f>IF(#REF!&gt;0,#REF!,0)</f>
        <v>#REF!</v>
      </c>
    </row>
    <row r="104" spans="1:25" x14ac:dyDescent="0.25">
      <c r="U104" s="3" t="e">
        <f>#REF!</f>
        <v>#REF!</v>
      </c>
      <c r="V104" s="3" t="e">
        <f>IF(#REF!&gt;0,IFERROR(VLOOKUP(#REF!,AthleteTable[],1,FALSE),0),0)</f>
        <v>#REF!</v>
      </c>
      <c r="W104" s="3">
        <f t="shared" si="6"/>
        <v>0</v>
      </c>
      <c r="X104" s="11" t="e">
        <f>IF(#REF!&gt;0,IF(V104&lt;&gt;0,IF(OR(codex559[[#This Row],[1]]&gt;Y103,Y103="1"),(X103+1+codex559[[#This Row],[T]]),X103+codex559[[#This Row],[T]]),X103+codex559[[#This Row],[T]]),0)</f>
        <v>#REF!</v>
      </c>
      <c r="Y104" s="3" t="e">
        <f>IF(#REF!&gt;0,#REF!,0)</f>
        <v>#REF!</v>
      </c>
    </row>
    <row r="105" spans="1:25" x14ac:dyDescent="0.25">
      <c r="U105" s="3" t="e">
        <f>#REF!</f>
        <v>#REF!</v>
      </c>
      <c r="V105" s="3" t="e">
        <f>IF(#REF!&gt;0,IFERROR(VLOOKUP(#REF!,AthleteTable[],1,FALSE),0),0)</f>
        <v>#REF!</v>
      </c>
      <c r="W105" s="3">
        <f t="shared" si="6"/>
        <v>0</v>
      </c>
      <c r="X105" s="11" t="e">
        <f>IF(#REF!&gt;0,IF(V105&lt;&gt;0,IF(OR(codex559[[#This Row],[1]]&gt;Y104,Y104="1"),(X104+1+codex559[[#This Row],[T]]),X104+codex559[[#This Row],[T]]),X104+codex559[[#This Row],[T]]),0)</f>
        <v>#REF!</v>
      </c>
      <c r="Y105" s="3" t="e">
        <f>IF(#REF!&gt;0,#REF!,0)</f>
        <v>#REF!</v>
      </c>
    </row>
    <row r="106" spans="1:25" x14ac:dyDescent="0.25">
      <c r="U106" s="3" t="e">
        <f>#REF!</f>
        <v>#REF!</v>
      </c>
      <c r="V106" s="3" t="e">
        <f>IF(#REF!&gt;0,IFERROR(VLOOKUP(#REF!,AthleteTable[],1,FALSE),0),0)</f>
        <v>#REF!</v>
      </c>
      <c r="W106" s="3">
        <f t="shared" si="6"/>
        <v>0</v>
      </c>
      <c r="X106" s="11" t="e">
        <f>IF(#REF!&gt;0,IF(V106&lt;&gt;0,IF(OR(codex559[[#This Row],[1]]&gt;Y105,Y105="1"),(X105+1+codex559[[#This Row],[T]]),X105+codex559[[#This Row],[T]]),X105+codex559[[#This Row],[T]]),0)</f>
        <v>#REF!</v>
      </c>
      <c r="Y106" s="3" t="e">
        <f>IF(#REF!&gt;0,#REF!,0)</f>
        <v>#REF!</v>
      </c>
    </row>
    <row r="107" spans="1:25" x14ac:dyDescent="0.25">
      <c r="U107" s="3" t="e">
        <f>#REF!</f>
        <v>#REF!</v>
      </c>
      <c r="V107" s="3" t="e">
        <f>IF(#REF!&gt;0,IFERROR(VLOOKUP(#REF!,AthleteTable[],1,FALSE),0),0)</f>
        <v>#REF!</v>
      </c>
      <c r="W107" s="3">
        <f t="shared" si="6"/>
        <v>0</v>
      </c>
      <c r="X107" s="11" t="e">
        <f>IF(#REF!&gt;0,IF(V107&lt;&gt;0,IF(OR(codex559[[#This Row],[1]]&gt;Y106,Y106="1"),(X106+1+codex559[[#This Row],[T]]),X106+codex559[[#This Row],[T]]),X106+codex559[[#This Row],[T]]),0)</f>
        <v>#REF!</v>
      </c>
      <c r="Y107" s="3" t="e">
        <f>IF(#REF!&gt;0,#REF!,0)</f>
        <v>#REF!</v>
      </c>
    </row>
    <row r="108" spans="1:25" x14ac:dyDescent="0.25">
      <c r="U108" s="3" t="e">
        <f>#REF!</f>
        <v>#REF!</v>
      </c>
      <c r="V108" s="3" t="e">
        <f>IF(#REF!&gt;0,IFERROR(VLOOKUP(#REF!,AthleteTable[],1,FALSE),0),0)</f>
        <v>#REF!</v>
      </c>
      <c r="W108" s="3">
        <f t="shared" si="6"/>
        <v>0</v>
      </c>
      <c r="X108" s="11" t="e">
        <f>IF(#REF!&gt;0,IF(V108&lt;&gt;0,IF(OR(codex559[[#This Row],[1]]&gt;Y107,Y107="1"),(X107+1+codex559[[#This Row],[T]]),X107+codex559[[#This Row],[T]]),X107+codex559[[#This Row],[T]]),0)</f>
        <v>#REF!</v>
      </c>
      <c r="Y108" s="3" t="e">
        <f>IF(#REF!&gt;0,#REF!,0)</f>
        <v>#REF!</v>
      </c>
    </row>
    <row r="109" spans="1:25" x14ac:dyDescent="0.25">
      <c r="U109" s="3" t="e">
        <f>#REF!</f>
        <v>#REF!</v>
      </c>
      <c r="V109" s="3" t="e">
        <f>IF(#REF!&gt;0,IFERROR(VLOOKUP(#REF!,AthleteTable[],1,FALSE),0),0)</f>
        <v>#REF!</v>
      </c>
      <c r="W109" s="3">
        <f t="shared" si="6"/>
        <v>0</v>
      </c>
      <c r="X109" s="11" t="e">
        <f>IF(#REF!&gt;0,IF(V109&lt;&gt;0,IF(OR(codex559[[#This Row],[1]]&gt;Y108,Y108="1"),(X108+1+codex559[[#This Row],[T]]),X108+codex559[[#This Row],[T]]),X108+codex559[[#This Row],[T]]),0)</f>
        <v>#REF!</v>
      </c>
      <c r="Y109" s="3" t="e">
        <f>IF(#REF!&gt;0,#REF!,0)</f>
        <v>#REF!</v>
      </c>
    </row>
    <row r="110" spans="1:25" x14ac:dyDescent="0.25">
      <c r="U110" s="3" t="e">
        <f>#REF!</f>
        <v>#REF!</v>
      </c>
      <c r="V110" s="3" t="e">
        <f>IF(#REF!&gt;0,IFERROR(VLOOKUP(#REF!,AthleteTable[],1,FALSE),0),0)</f>
        <v>#REF!</v>
      </c>
      <c r="W110" s="3">
        <f t="shared" si="6"/>
        <v>0</v>
      </c>
      <c r="X110" s="11" t="e">
        <f>IF(#REF!&gt;0,IF(V110&lt;&gt;0,IF(OR(codex559[[#This Row],[1]]&gt;Y109,Y109="1"),(X109+1+codex559[[#This Row],[T]]),X109+codex559[[#This Row],[T]]),X109+codex559[[#This Row],[T]]),0)</f>
        <v>#REF!</v>
      </c>
      <c r="Y110" s="3" t="e">
        <f>IF(#REF!&gt;0,#REF!,0)</f>
        <v>#REF!</v>
      </c>
    </row>
    <row r="111" spans="1:25" x14ac:dyDescent="0.25">
      <c r="U111" s="3" t="e">
        <f>#REF!</f>
        <v>#REF!</v>
      </c>
      <c r="V111" s="3" t="e">
        <f>IF(#REF!&gt;0,IFERROR(VLOOKUP(#REF!,AthleteTable[],1,FALSE),0),0)</f>
        <v>#REF!</v>
      </c>
      <c r="W111" s="3">
        <f t="shared" si="6"/>
        <v>0</v>
      </c>
      <c r="X111" s="11" t="e">
        <f>IF(#REF!&gt;0,IF(V111&lt;&gt;0,IF(OR(codex559[[#This Row],[1]]&gt;Y110,Y110="1"),(X110+1+codex559[[#This Row],[T]]),X110+codex559[[#This Row],[T]]),X110+codex559[[#This Row],[T]]),0)</f>
        <v>#REF!</v>
      </c>
      <c r="Y111" s="3" t="e">
        <f>IF(#REF!&gt;0,#REF!,0)</f>
        <v>#REF!</v>
      </c>
    </row>
    <row r="112" spans="1:25" x14ac:dyDescent="0.25">
      <c r="U112" s="3" t="e">
        <f>#REF!</f>
        <v>#REF!</v>
      </c>
      <c r="V112" s="3" t="e">
        <f>IF(#REF!&gt;0,IFERROR(VLOOKUP(#REF!,AthleteTable[],1,FALSE),0),0)</f>
        <v>#REF!</v>
      </c>
      <c r="W112" s="3">
        <f t="shared" si="6"/>
        <v>0</v>
      </c>
      <c r="X112" s="11" t="e">
        <f>IF(#REF!&gt;0,IF(V112&lt;&gt;0,IF(OR(codex559[[#This Row],[1]]&gt;Y111,Y111="1"),(X111+1+codex559[[#This Row],[T]]),X111+codex559[[#This Row],[T]]),X111+codex559[[#This Row],[T]]),0)</f>
        <v>#REF!</v>
      </c>
      <c r="Y112" s="3" t="e">
        <f>IF(#REF!&gt;0,#REF!,0)</f>
        <v>#REF!</v>
      </c>
    </row>
    <row r="113" spans="21:25" x14ac:dyDescent="0.25">
      <c r="U113" s="3" t="e">
        <f>#REF!</f>
        <v>#REF!</v>
      </c>
      <c r="V113" s="3" t="e">
        <f>IF(#REF!&gt;0,IFERROR(VLOOKUP(#REF!,AthleteTable[],1,FALSE),0),0)</f>
        <v>#REF!</v>
      </c>
      <c r="W113" s="3">
        <f t="shared" si="6"/>
        <v>0</v>
      </c>
      <c r="X113" s="11" t="e">
        <f>IF(#REF!&gt;0,IF(V113&lt;&gt;0,IF(OR(codex559[[#This Row],[1]]&gt;Y112,Y112="1"),(X112+1+codex559[[#This Row],[T]]),X112+codex559[[#This Row],[T]]),X112+codex559[[#This Row],[T]]),0)</f>
        <v>#REF!</v>
      </c>
      <c r="Y113" s="3" t="e">
        <f>IF(#REF!&gt;0,#REF!,0)</f>
        <v>#REF!</v>
      </c>
    </row>
    <row r="114" spans="21:25" x14ac:dyDescent="0.25">
      <c r="U114" s="3" t="e">
        <f>#REF!</f>
        <v>#REF!</v>
      </c>
      <c r="V114" s="3" t="e">
        <f>IF(#REF!&gt;0,IFERROR(VLOOKUP(#REF!,AthleteTable[],1,FALSE),0),0)</f>
        <v>#REF!</v>
      </c>
      <c r="W114" s="3">
        <f t="shared" si="6"/>
        <v>0</v>
      </c>
      <c r="X114" s="11" t="e">
        <f>IF(#REF!&gt;0,IF(V114&lt;&gt;0,IF(OR(codex559[[#This Row],[1]]&gt;Y113,Y113="1"),(X113+1+codex559[[#This Row],[T]]),X113+codex559[[#This Row],[T]]),X113+codex559[[#This Row],[T]]),0)</f>
        <v>#REF!</v>
      </c>
      <c r="Y114" s="3" t="e">
        <f>IF(#REF!&gt;0,#REF!,0)</f>
        <v>#REF!</v>
      </c>
    </row>
    <row r="115" spans="21:25" x14ac:dyDescent="0.25">
      <c r="U115" s="3" t="e">
        <f>#REF!</f>
        <v>#REF!</v>
      </c>
      <c r="V115" s="3" t="e">
        <f>IF(#REF!&gt;0,IFERROR(VLOOKUP(#REF!,AthleteTable[],1,FALSE),0),0)</f>
        <v>#REF!</v>
      </c>
      <c r="W115" s="3">
        <f t="shared" si="6"/>
        <v>0</v>
      </c>
      <c r="X115" s="11" t="e">
        <f>IF(#REF!&gt;0,IF(V115&lt;&gt;0,IF(OR(codex559[[#This Row],[1]]&gt;Y114,Y114="1"),(X114+1+codex559[[#This Row],[T]]),X114+codex559[[#This Row],[T]]),X114+codex559[[#This Row],[T]]),0)</f>
        <v>#REF!</v>
      </c>
      <c r="Y115" s="3" t="e">
        <f>IF(#REF!&gt;0,#REF!,0)</f>
        <v>#REF!</v>
      </c>
    </row>
    <row r="116" spans="21:25" x14ac:dyDescent="0.25">
      <c r="U116" s="3" t="e">
        <f>#REF!</f>
        <v>#REF!</v>
      </c>
      <c r="V116" s="3" t="e">
        <f>IF(#REF!&gt;0,IFERROR(VLOOKUP(#REF!,AthleteTable[],1,FALSE),0),0)</f>
        <v>#REF!</v>
      </c>
      <c r="W116" s="3">
        <f t="shared" si="6"/>
        <v>0</v>
      </c>
      <c r="X116" s="11" t="e">
        <f>IF(#REF!&gt;0,IF(V116&lt;&gt;0,IF(OR(codex559[[#This Row],[1]]&gt;Y115,Y115="1"),(X115+1+codex559[[#This Row],[T]]),X115+codex559[[#This Row],[T]]),X115+codex559[[#This Row],[T]]),0)</f>
        <v>#REF!</v>
      </c>
      <c r="Y116" s="3" t="e">
        <f>IF(#REF!&gt;0,#REF!,0)</f>
        <v>#REF!</v>
      </c>
    </row>
    <row r="117" spans="21:25" x14ac:dyDescent="0.25">
      <c r="U117" s="3" t="e">
        <f>#REF!</f>
        <v>#REF!</v>
      </c>
      <c r="V117" s="3" t="e">
        <f>IF(#REF!&gt;0,IFERROR(VLOOKUP(#REF!,AthleteTable[],1,FALSE),0),0)</f>
        <v>#REF!</v>
      </c>
      <c r="W117" s="3">
        <f t="shared" si="6"/>
        <v>0</v>
      </c>
      <c r="X117" s="11" t="e">
        <f>IF(#REF!&gt;0,IF(V117&lt;&gt;0,IF(OR(codex559[[#This Row],[1]]&gt;Y116,Y116="1"),(X116+1+codex559[[#This Row],[T]]),X116+codex559[[#This Row],[T]]),X116+codex559[[#This Row],[T]]),0)</f>
        <v>#REF!</v>
      </c>
      <c r="Y117" s="3" t="e">
        <f>IF(#REF!&gt;0,#REF!,0)</f>
        <v>#REF!</v>
      </c>
    </row>
    <row r="118" spans="21:25" x14ac:dyDescent="0.25">
      <c r="U118" s="3" t="e">
        <f>#REF!</f>
        <v>#REF!</v>
      </c>
      <c r="V118" s="3" t="e">
        <f>IF(#REF!&gt;0,IFERROR(VLOOKUP(#REF!,AthleteTable[],1,FALSE),0),0)</f>
        <v>#REF!</v>
      </c>
      <c r="W118" s="3">
        <f t="shared" si="6"/>
        <v>0</v>
      </c>
      <c r="X118" s="11" t="e">
        <f>IF(#REF!&gt;0,IF(V118&lt;&gt;0,IF(OR(codex559[[#This Row],[1]]&gt;Y117,Y117="1"),(X117+1+codex559[[#This Row],[T]]),X117+codex559[[#This Row],[T]]),X117+codex559[[#This Row],[T]]),0)</f>
        <v>#REF!</v>
      </c>
      <c r="Y118" s="3" t="e">
        <f>IF(#REF!&gt;0,#REF!,0)</f>
        <v>#REF!</v>
      </c>
    </row>
    <row r="119" spans="21:25" x14ac:dyDescent="0.25">
      <c r="U119" s="3" t="e">
        <f>#REF!</f>
        <v>#REF!</v>
      </c>
      <c r="V119" s="3" t="e">
        <f>IF(#REF!&gt;0,IFERROR(VLOOKUP(#REF!,AthleteTable[],1,FALSE),0),0)</f>
        <v>#REF!</v>
      </c>
      <c r="W119" s="3">
        <f t="shared" si="6"/>
        <v>0</v>
      </c>
      <c r="X119" s="11" t="e">
        <f>IF(#REF!&gt;0,IF(V119&lt;&gt;0,IF(OR(codex559[[#This Row],[1]]&gt;Y118,Y118="1"),(X118+1+codex559[[#This Row],[T]]),X118+codex559[[#This Row],[T]]),X118+codex559[[#This Row],[T]]),0)</f>
        <v>#REF!</v>
      </c>
      <c r="Y119" s="3" t="e">
        <f>IF(#REF!&gt;0,#REF!,0)</f>
        <v>#REF!</v>
      </c>
    </row>
    <row r="120" spans="21:25" x14ac:dyDescent="0.25">
      <c r="U120" s="3" t="e">
        <f>#REF!</f>
        <v>#REF!</v>
      </c>
      <c r="V120" s="3" t="e">
        <f>IF(#REF!&gt;0,IFERROR(VLOOKUP(#REF!,AthleteTable[],1,FALSE),0),0)</f>
        <v>#REF!</v>
      </c>
      <c r="W120" s="3">
        <f t="shared" si="6"/>
        <v>0</v>
      </c>
      <c r="X120" s="11" t="e">
        <f>IF(#REF!&gt;0,IF(V120&lt;&gt;0,IF(OR(codex559[[#This Row],[1]]&gt;Y119,Y119="1"),(X119+1+codex559[[#This Row],[T]]),X119+codex559[[#This Row],[T]]),X119+codex559[[#This Row],[T]]),0)</f>
        <v>#REF!</v>
      </c>
      <c r="Y120" s="3" t="e">
        <f>IF(#REF!&gt;0,#REF!,0)</f>
        <v>#REF!</v>
      </c>
    </row>
    <row r="121" spans="21:25" x14ac:dyDescent="0.25">
      <c r="U121" s="3" t="e">
        <f>#REF!</f>
        <v>#REF!</v>
      </c>
      <c r="V121" s="3" t="e">
        <f>IF(#REF!&gt;0,IFERROR(VLOOKUP(#REF!,AthleteTable[],1,FALSE),0),0)</f>
        <v>#REF!</v>
      </c>
      <c r="W121" s="3">
        <f t="shared" si="6"/>
        <v>0</v>
      </c>
      <c r="X121" s="11" t="e">
        <f>IF(#REF!&gt;0,IF(V121&lt;&gt;0,IF(OR(codex559[[#This Row],[1]]&gt;Y120,Y120="1"),(X120+1+codex559[[#This Row],[T]]),X120+codex559[[#This Row],[T]]),X120+codex559[[#This Row],[T]]),0)</f>
        <v>#REF!</v>
      </c>
      <c r="Y121" s="3" t="e">
        <f>IF(#REF!&gt;0,#REF!,0)</f>
        <v>#REF!</v>
      </c>
    </row>
    <row r="122" spans="21:25" x14ac:dyDescent="0.25">
      <c r="U122" s="3" t="e">
        <f>#REF!</f>
        <v>#REF!</v>
      </c>
      <c r="V122" s="3" t="e">
        <f>IF(#REF!&gt;0,IFERROR(VLOOKUP(#REF!,AthleteTable[],1,FALSE),0),0)</f>
        <v>#REF!</v>
      </c>
      <c r="W122" s="3">
        <f t="shared" si="6"/>
        <v>0</v>
      </c>
      <c r="X122" s="11" t="e">
        <f>IF(#REF!&gt;0,IF(V122&lt;&gt;0,IF(OR(codex559[[#This Row],[1]]&gt;Y121,Y121="1"),(X121+1+codex559[[#This Row],[T]]),X121+codex559[[#This Row],[T]]),X121+codex559[[#This Row],[T]]),0)</f>
        <v>#REF!</v>
      </c>
      <c r="Y122" s="3" t="e">
        <f>IF(#REF!&gt;0,#REF!,0)</f>
        <v>#REF!</v>
      </c>
    </row>
    <row r="123" spans="21:25" x14ac:dyDescent="0.25">
      <c r="U123" s="3" t="e">
        <f>#REF!</f>
        <v>#REF!</v>
      </c>
      <c r="V123" s="3" t="e">
        <f>IF(#REF!&gt;0,IFERROR(VLOOKUP(#REF!,AthleteTable[],1,FALSE),0),0)</f>
        <v>#REF!</v>
      </c>
      <c r="W123" s="3">
        <f t="shared" si="6"/>
        <v>0</v>
      </c>
      <c r="X123" s="11" t="e">
        <f>IF(#REF!&gt;0,IF(V123&lt;&gt;0,IF(OR(codex559[[#This Row],[1]]&gt;Y122,Y122="1"),(X122+1+codex559[[#This Row],[T]]),X122+codex559[[#This Row],[T]]),X122+codex559[[#This Row],[T]]),0)</f>
        <v>#REF!</v>
      </c>
      <c r="Y123" s="3" t="e">
        <f>IF(#REF!&gt;0,#REF!,0)</f>
        <v>#REF!</v>
      </c>
    </row>
    <row r="124" spans="21:25" x14ac:dyDescent="0.25">
      <c r="U124" s="3" t="e">
        <f>#REF!</f>
        <v>#REF!</v>
      </c>
      <c r="V124" s="3" t="e">
        <f>IF(#REF!&gt;0,IFERROR(VLOOKUP(#REF!,AthleteTable[],1,FALSE),0),0)</f>
        <v>#REF!</v>
      </c>
      <c r="W124" s="3">
        <f t="shared" si="6"/>
        <v>0</v>
      </c>
      <c r="X124" s="11" t="e">
        <f>IF(#REF!&gt;0,IF(V124&lt;&gt;0,IF(OR(codex559[[#This Row],[1]]&gt;Y123,Y123="1"),(X123+1+codex559[[#This Row],[T]]),X123+codex559[[#This Row],[T]]),X123+codex559[[#This Row],[T]]),0)</f>
        <v>#REF!</v>
      </c>
      <c r="Y124" s="3" t="e">
        <f>IF(#REF!&gt;0,#REF!,0)</f>
        <v>#REF!</v>
      </c>
    </row>
    <row r="125" spans="21:25" x14ac:dyDescent="0.25">
      <c r="U125" s="3" t="e">
        <f>#REF!</f>
        <v>#REF!</v>
      </c>
      <c r="V125" s="3" t="e">
        <f>IF(#REF!&gt;0,IFERROR(VLOOKUP(#REF!,AthleteTable[],1,FALSE),0),0)</f>
        <v>#REF!</v>
      </c>
      <c r="W125" s="3">
        <f t="shared" si="6"/>
        <v>0</v>
      </c>
      <c r="X125" s="11" t="e">
        <f>IF(#REF!&gt;0,IF(V125&lt;&gt;0,IF(OR(codex559[[#This Row],[1]]&gt;Y124,Y124="1"),(X124+1+codex559[[#This Row],[T]]),X124+codex559[[#This Row],[T]]),X124+codex559[[#This Row],[T]]),0)</f>
        <v>#REF!</v>
      </c>
      <c r="Y125" s="3" t="e">
        <f>IF(#REF!&gt;0,#REF!,0)</f>
        <v>#REF!</v>
      </c>
    </row>
    <row r="126" spans="21:25" x14ac:dyDescent="0.25">
      <c r="U126" s="3" t="e">
        <f>#REF!</f>
        <v>#REF!</v>
      </c>
      <c r="V126" s="3" t="e">
        <f>IF(#REF!&gt;0,IFERROR(VLOOKUP(#REF!,AthleteTable[],1,FALSE),0),0)</f>
        <v>#REF!</v>
      </c>
      <c r="W126" s="3">
        <f t="shared" si="6"/>
        <v>0</v>
      </c>
      <c r="X126" s="11" t="e">
        <f>IF(#REF!&gt;0,IF(V126&lt;&gt;0,IF(OR(codex559[[#This Row],[1]]&gt;Y125,Y125="1"),(X125+1+codex559[[#This Row],[T]]),X125+codex559[[#This Row],[T]]),X125+codex559[[#This Row],[T]]),0)</f>
        <v>#REF!</v>
      </c>
      <c r="Y126" s="3" t="e">
        <f>IF(#REF!&gt;0,#REF!,0)</f>
        <v>#REF!</v>
      </c>
    </row>
    <row r="127" spans="21:25" x14ac:dyDescent="0.25">
      <c r="U127" s="3" t="e">
        <f>#REF!</f>
        <v>#REF!</v>
      </c>
      <c r="V127" s="3" t="e">
        <f>IF(#REF!&gt;0,IFERROR(VLOOKUP(#REF!,AthleteTable[],1,FALSE),0),0)</f>
        <v>#REF!</v>
      </c>
      <c r="W127" s="3">
        <f t="shared" si="6"/>
        <v>0</v>
      </c>
      <c r="X127" s="11" t="e">
        <f>IF(#REF!&gt;0,IF(V127&lt;&gt;0,IF(OR(codex559[[#This Row],[1]]&gt;Y126,Y126="1"),(X126+1+codex559[[#This Row],[T]]),X126+codex559[[#This Row],[T]]),X126+codex559[[#This Row],[T]]),0)</f>
        <v>#REF!</v>
      </c>
      <c r="Y127" s="3" t="e">
        <f>IF(#REF!&gt;0,#REF!,0)</f>
        <v>#REF!</v>
      </c>
    </row>
    <row r="128" spans="21:25" x14ac:dyDescent="0.25">
      <c r="U128" s="3" t="e">
        <f>#REF!</f>
        <v>#REF!</v>
      </c>
      <c r="V128" s="3" t="e">
        <f>IF(#REF!&gt;0,IFERROR(VLOOKUP(#REF!,AthleteTable[],1,FALSE),0),0)</f>
        <v>#REF!</v>
      </c>
      <c r="W128" s="3">
        <f t="shared" si="6"/>
        <v>0</v>
      </c>
      <c r="X128" s="11" t="e">
        <f>IF(#REF!&gt;0,IF(V128&lt;&gt;0,IF(OR(codex559[[#This Row],[1]]&gt;Y127,Y127="1"),(X127+1+codex559[[#This Row],[T]]),X127+codex559[[#This Row],[T]]),X127+codex559[[#This Row],[T]]),0)</f>
        <v>#REF!</v>
      </c>
      <c r="Y128" s="3" t="e">
        <f>IF(#REF!&gt;0,#REF!,0)</f>
        <v>#REF!</v>
      </c>
    </row>
    <row r="129" spans="21:25" x14ac:dyDescent="0.25">
      <c r="U129" s="3" t="e">
        <f>#REF!</f>
        <v>#REF!</v>
      </c>
      <c r="V129" s="3" t="e">
        <f>IF(#REF!&gt;0,IFERROR(VLOOKUP(#REF!,AthleteTable[],1,FALSE),0),0)</f>
        <v>#REF!</v>
      </c>
      <c r="W129" s="3">
        <f t="shared" si="6"/>
        <v>0</v>
      </c>
      <c r="X129" s="11" t="e">
        <f>IF(#REF!&gt;0,IF(V129&lt;&gt;0,IF(OR(codex559[[#This Row],[1]]&gt;Y128,Y128="1"),(X128+1+codex559[[#This Row],[T]]),X128+codex559[[#This Row],[T]]),X128+codex559[[#This Row],[T]]),0)</f>
        <v>#REF!</v>
      </c>
      <c r="Y129" s="3" t="e">
        <f>IF(#REF!&gt;0,#REF!,0)</f>
        <v>#REF!</v>
      </c>
    </row>
    <row r="130" spans="21:25" x14ac:dyDescent="0.25">
      <c r="U130" s="3" t="e">
        <f>#REF!</f>
        <v>#REF!</v>
      </c>
      <c r="V130" s="3" t="e">
        <f>IF(#REF!&gt;0,IFERROR(VLOOKUP(#REF!,AthleteTable[],1,FALSE),0),0)</f>
        <v>#REF!</v>
      </c>
      <c r="W130" s="3">
        <f t="shared" si="6"/>
        <v>0</v>
      </c>
      <c r="X130" s="11" t="e">
        <f>IF(#REF!&gt;0,IF(V130&lt;&gt;0,IF(OR(codex559[[#This Row],[1]]&gt;Y129,Y129="1"),(X129+1+codex559[[#This Row],[T]]),X129+codex559[[#This Row],[T]]),X129+codex559[[#This Row],[T]]),0)</f>
        <v>#REF!</v>
      </c>
      <c r="Y130" s="3" t="e">
        <f>IF(#REF!&gt;0,#REF!,0)</f>
        <v>#REF!</v>
      </c>
    </row>
    <row r="131" spans="21:25" x14ac:dyDescent="0.25">
      <c r="U131" s="3" t="e">
        <f>#REF!</f>
        <v>#REF!</v>
      </c>
      <c r="V131" s="3" t="e">
        <f>IF(#REF!&gt;0,IFERROR(VLOOKUP(#REF!,AthleteTable[],1,FALSE),0),0)</f>
        <v>#REF!</v>
      </c>
      <c r="W131" s="3">
        <f t="shared" si="6"/>
        <v>0</v>
      </c>
      <c r="X131" s="11" t="e">
        <f>IF(#REF!&gt;0,IF(V131&lt;&gt;0,IF(OR(codex559[[#This Row],[1]]&gt;Y130,Y130="1"),(X130+1+codex559[[#This Row],[T]]),X130+codex559[[#This Row],[T]]),X130+codex559[[#This Row],[T]]),0)</f>
        <v>#REF!</v>
      </c>
      <c r="Y131" s="3" t="e">
        <f>IF(#REF!&gt;0,#REF!,0)</f>
        <v>#REF!</v>
      </c>
    </row>
    <row r="132" spans="21:25" x14ac:dyDescent="0.25">
      <c r="U132" s="3" t="e">
        <f>#REF!</f>
        <v>#REF!</v>
      </c>
      <c r="V132" s="3" t="e">
        <f>IF(#REF!&gt;0,IFERROR(VLOOKUP(#REF!,AthleteTable[],1,FALSE),0),0)</f>
        <v>#REF!</v>
      </c>
      <c r="W132" s="3">
        <f t="shared" si="6"/>
        <v>0</v>
      </c>
      <c r="X132" s="11" t="e">
        <f>IF(#REF!&gt;0,IF(V132&lt;&gt;0,IF(OR(codex559[[#This Row],[1]]&gt;Y131,Y131="1"),(X131+1+codex559[[#This Row],[T]]),X131+codex559[[#This Row],[T]]),X131+codex559[[#This Row],[T]]),0)</f>
        <v>#REF!</v>
      </c>
      <c r="Y132" s="3" t="e">
        <f>IF(#REF!&gt;0,#REF!,0)</f>
        <v>#REF!</v>
      </c>
    </row>
    <row r="133" spans="21:25" x14ac:dyDescent="0.25">
      <c r="U133" s="3" t="e">
        <f>#REF!</f>
        <v>#REF!</v>
      </c>
      <c r="V133" s="3" t="e">
        <f>IF(#REF!&gt;0,IFERROR(VLOOKUP(#REF!,AthleteTable[],1,FALSE),0),0)</f>
        <v>#REF!</v>
      </c>
      <c r="W133" s="3">
        <f t="shared" si="6"/>
        <v>0</v>
      </c>
      <c r="X133" s="11" t="e">
        <f>IF(#REF!&gt;0,IF(V133&lt;&gt;0,IF(OR(codex559[[#This Row],[1]]&gt;Y132,Y132="1"),(X132+1+codex559[[#This Row],[T]]),X132+codex559[[#This Row],[T]]),X132+codex559[[#This Row],[T]]),0)</f>
        <v>#REF!</v>
      </c>
      <c r="Y133" s="3" t="e">
        <f>IF(#REF!&gt;0,#REF!,0)</f>
        <v>#REF!</v>
      </c>
    </row>
    <row r="134" spans="21:25" x14ac:dyDescent="0.25">
      <c r="U134" s="3" t="e">
        <f>#REF!</f>
        <v>#REF!</v>
      </c>
      <c r="V134" s="3" t="e">
        <f>IF(#REF!&gt;0,IFERROR(VLOOKUP(#REF!,AthleteTable[],1,FALSE),0),0)</f>
        <v>#REF!</v>
      </c>
      <c r="W134" s="3">
        <f t="shared" ref="W134:W197" si="7">IFERROR(IF(Y134&gt;0,IF(Y133=Y132,IF(V133&gt;0,IF(V132&gt;0,1,0),0),0),0),0)</f>
        <v>0</v>
      </c>
      <c r="X134" s="11" t="e">
        <f>IF(#REF!&gt;0,IF(V134&lt;&gt;0,IF(OR(codex559[[#This Row],[1]]&gt;Y133,Y133="1"),(X133+1+codex559[[#This Row],[T]]),X133+codex559[[#This Row],[T]]),X133+codex559[[#This Row],[T]]),0)</f>
        <v>#REF!</v>
      </c>
      <c r="Y134" s="3" t="e">
        <f>IF(#REF!&gt;0,#REF!,0)</f>
        <v>#REF!</v>
      </c>
    </row>
    <row r="135" spans="21:25" x14ac:dyDescent="0.25">
      <c r="U135" s="3" t="e">
        <f>#REF!</f>
        <v>#REF!</v>
      </c>
      <c r="V135" s="3" t="e">
        <f>IF(#REF!&gt;0,IFERROR(VLOOKUP(#REF!,AthleteTable[],1,FALSE),0),0)</f>
        <v>#REF!</v>
      </c>
      <c r="W135" s="3">
        <f t="shared" si="7"/>
        <v>0</v>
      </c>
      <c r="X135" s="11" t="e">
        <f>IF(#REF!&gt;0,IF(V135&lt;&gt;0,IF(OR(codex559[[#This Row],[1]]&gt;Y134,Y134="1"),(X134+1+codex559[[#This Row],[T]]),X134+codex559[[#This Row],[T]]),X134+codex559[[#This Row],[T]]),0)</f>
        <v>#REF!</v>
      </c>
      <c r="Y135" s="3" t="e">
        <f>IF(#REF!&gt;0,#REF!,0)</f>
        <v>#REF!</v>
      </c>
    </row>
    <row r="136" spans="21:25" x14ac:dyDescent="0.25">
      <c r="U136" s="3" t="e">
        <f>#REF!</f>
        <v>#REF!</v>
      </c>
      <c r="V136" s="3" t="e">
        <f>IF(#REF!&gt;0,IFERROR(VLOOKUP(#REF!,AthleteTable[],1,FALSE),0),0)</f>
        <v>#REF!</v>
      </c>
      <c r="W136" s="3">
        <f t="shared" si="7"/>
        <v>0</v>
      </c>
      <c r="X136" s="11" t="e">
        <f>IF(#REF!&gt;0,IF(V136&lt;&gt;0,IF(OR(codex559[[#This Row],[1]]&gt;Y135,Y135="1"),(X135+1+codex559[[#This Row],[T]]),X135+codex559[[#This Row],[T]]),X135+codex559[[#This Row],[T]]),0)</f>
        <v>#REF!</v>
      </c>
      <c r="Y136" s="3" t="e">
        <f>IF(#REF!&gt;0,#REF!,0)</f>
        <v>#REF!</v>
      </c>
    </row>
    <row r="137" spans="21:25" x14ac:dyDescent="0.25">
      <c r="U137" s="3" t="e">
        <f>#REF!</f>
        <v>#REF!</v>
      </c>
      <c r="V137" s="3" t="e">
        <f>IF(#REF!&gt;0,IFERROR(VLOOKUP(#REF!,AthleteTable[],1,FALSE),0),0)</f>
        <v>#REF!</v>
      </c>
      <c r="W137" s="3">
        <f t="shared" si="7"/>
        <v>0</v>
      </c>
      <c r="X137" s="11" t="e">
        <f>IF(#REF!&gt;0,IF(V137&lt;&gt;0,IF(OR(codex559[[#This Row],[1]]&gt;Y136,Y136="1"),(X136+1+codex559[[#This Row],[T]]),X136+codex559[[#This Row],[T]]),X136+codex559[[#This Row],[T]]),0)</f>
        <v>#REF!</v>
      </c>
      <c r="Y137" s="3">
        <f t="shared" ref="Y137:Y143" si="8">IF(A91&gt;0,A91,0)</f>
        <v>0</v>
      </c>
    </row>
    <row r="138" spans="21:25" x14ac:dyDescent="0.25">
      <c r="U138" s="3" t="e">
        <f>#REF!</f>
        <v>#REF!</v>
      </c>
      <c r="V138" s="3" t="e">
        <f>IF(#REF!&gt;0,IFERROR(VLOOKUP(#REF!,AthleteTable[],1,FALSE),0),0)</f>
        <v>#REF!</v>
      </c>
      <c r="W138" s="3">
        <f t="shared" si="7"/>
        <v>0</v>
      </c>
      <c r="X138" s="11" t="e">
        <f>IF(#REF!&gt;0,IF(V138&lt;&gt;0,IF(OR(codex559[[#This Row],[1]]&gt;Y137,Y137="1"),(X137+1+codex559[[#This Row],[T]]),X137+codex559[[#This Row],[T]]),X137+codex559[[#This Row],[T]]),0)</f>
        <v>#REF!</v>
      </c>
      <c r="Y138" s="3">
        <f t="shared" si="8"/>
        <v>0</v>
      </c>
    </row>
    <row r="139" spans="21:25" x14ac:dyDescent="0.25">
      <c r="U139" s="3" t="e">
        <f>#REF!</f>
        <v>#REF!</v>
      </c>
      <c r="V139" s="3" t="e">
        <f>IF(#REF!&gt;0,IFERROR(VLOOKUP(#REF!,AthleteTable[],1,FALSE),0),0)</f>
        <v>#REF!</v>
      </c>
      <c r="W139" s="3">
        <f t="shared" si="7"/>
        <v>0</v>
      </c>
      <c r="X139" s="11" t="e">
        <f>IF(#REF!&gt;0,IF(V139&lt;&gt;0,IF(OR(codex559[[#This Row],[1]]&gt;Y138,Y138="1"),(X138+1+codex559[[#This Row],[T]]),X138+codex559[[#This Row],[T]]),X138+codex559[[#This Row],[T]]),0)</f>
        <v>#REF!</v>
      </c>
      <c r="Y139" s="3">
        <f t="shared" si="8"/>
        <v>0</v>
      </c>
    </row>
    <row r="140" spans="21:25" x14ac:dyDescent="0.25">
      <c r="U140" s="3" t="e">
        <f>#REF!</f>
        <v>#REF!</v>
      </c>
      <c r="V140" s="3" t="e">
        <f>IF(#REF!&gt;0,IFERROR(VLOOKUP(#REF!,AthleteTable[],1,FALSE),0),0)</f>
        <v>#REF!</v>
      </c>
      <c r="W140" s="3">
        <f t="shared" si="7"/>
        <v>0</v>
      </c>
      <c r="X140" s="11" t="e">
        <f>IF(#REF!&gt;0,IF(V140&lt;&gt;0,IF(OR(codex559[[#This Row],[1]]&gt;Y139,Y139="1"),(X139+1+codex559[[#This Row],[T]]),X139+codex559[[#This Row],[T]]),X139+codex559[[#This Row],[T]]),0)</f>
        <v>#REF!</v>
      </c>
      <c r="Y140" s="3">
        <f t="shared" si="8"/>
        <v>0</v>
      </c>
    </row>
    <row r="141" spans="21:25" x14ac:dyDescent="0.25">
      <c r="U141" s="3" t="e">
        <f>#REF!</f>
        <v>#REF!</v>
      </c>
      <c r="V141" s="3" t="e">
        <f>IF(#REF!&gt;0,IFERROR(VLOOKUP(#REF!,AthleteTable[],1,FALSE),0),0)</f>
        <v>#REF!</v>
      </c>
      <c r="W141" s="3">
        <f t="shared" si="7"/>
        <v>0</v>
      </c>
      <c r="X141" s="11" t="e">
        <f>IF(#REF!&gt;0,IF(V141&lt;&gt;0,IF(OR(codex559[[#This Row],[1]]&gt;Y140,Y140="1"),(X140+1+codex559[[#This Row],[T]]),X140+codex559[[#This Row],[T]]),X140+codex559[[#This Row],[T]]),0)</f>
        <v>#REF!</v>
      </c>
      <c r="Y141" s="3">
        <f t="shared" si="8"/>
        <v>0</v>
      </c>
    </row>
    <row r="142" spans="21:25" x14ac:dyDescent="0.25">
      <c r="U142" s="3" t="e">
        <f>#REF!</f>
        <v>#REF!</v>
      </c>
      <c r="V142" s="3" t="e">
        <f>IF(#REF!&gt;0,IFERROR(VLOOKUP(#REF!,AthleteTable[],1,FALSE),0),0)</f>
        <v>#REF!</v>
      </c>
      <c r="W142" s="3">
        <f t="shared" si="7"/>
        <v>0</v>
      </c>
      <c r="X142" s="11" t="e">
        <f>IF(#REF!&gt;0,IF(V142&lt;&gt;0,IF(OR(codex559[[#This Row],[1]]&gt;Y141,Y141="1"),(X141+1+codex559[[#This Row],[T]]),X141+codex559[[#This Row],[T]]),X141+codex559[[#This Row],[T]]),0)</f>
        <v>#REF!</v>
      </c>
      <c r="Y142" s="3">
        <f t="shared" si="8"/>
        <v>0</v>
      </c>
    </row>
    <row r="143" spans="21:25" x14ac:dyDescent="0.25">
      <c r="U143" s="3" t="e">
        <f>#REF!</f>
        <v>#REF!</v>
      </c>
      <c r="V143" s="3" t="e">
        <f>IF(#REF!&gt;0,IFERROR(VLOOKUP(#REF!,AthleteTable[],1,FALSE),0),0)</f>
        <v>#REF!</v>
      </c>
      <c r="W143" s="3">
        <f t="shared" si="7"/>
        <v>0</v>
      </c>
      <c r="X143" s="11" t="e">
        <f>IF(#REF!&gt;0,IF(V143&lt;&gt;0,IF(OR(codex559[[#This Row],[1]]&gt;Y142,Y142="1"),(X142+1+codex559[[#This Row],[T]]),X142+codex559[[#This Row],[T]]),X142+codex559[[#This Row],[T]]),0)</f>
        <v>#REF!</v>
      </c>
      <c r="Y143" s="3">
        <f t="shared" si="8"/>
        <v>0</v>
      </c>
    </row>
    <row r="144" spans="21:25" x14ac:dyDescent="0.25">
      <c r="U144" s="3" t="e">
        <f>#REF!</f>
        <v>#REF!</v>
      </c>
      <c r="V144" s="3" t="e">
        <f>IF(#REF!&gt;0,IFERROR(VLOOKUP(#REF!,AthleteTable[],1,FALSE),0),0)</f>
        <v>#REF!</v>
      </c>
      <c r="W144" s="3">
        <f t="shared" si="7"/>
        <v>0</v>
      </c>
      <c r="X144" s="11" t="e">
        <f>IF(#REF!&gt;0,IF(V144&lt;&gt;0,IF(OR(codex559[[#This Row],[1]]&gt;Y143,Y143="1"),(X143+1+codex559[[#This Row],[T]]),X143+codex559[[#This Row],[T]]),X143+codex559[[#This Row],[T]]),0)</f>
        <v>#REF!</v>
      </c>
      <c r="Y144" s="3" t="e">
        <f>IF(#REF!&gt;0,#REF!,0)</f>
        <v>#REF!</v>
      </c>
    </row>
    <row r="145" spans="21:25" x14ac:dyDescent="0.25">
      <c r="U145" s="3" t="e">
        <f>#REF!</f>
        <v>#REF!</v>
      </c>
      <c r="V145" s="3" t="e">
        <f>IF(#REF!&gt;0,IFERROR(VLOOKUP(#REF!,AthleteTable[],1,FALSE),0),0)</f>
        <v>#REF!</v>
      </c>
      <c r="W145" s="3">
        <f t="shared" si="7"/>
        <v>0</v>
      </c>
      <c r="X145" s="11" t="e">
        <f>IF(#REF!&gt;0,IF(V145&lt;&gt;0,IF(OR(codex559[[#This Row],[1]]&gt;Y144,Y144="1"),(X144+1+codex559[[#This Row],[T]]),X144+codex559[[#This Row],[T]]),X144+codex559[[#This Row],[T]]),0)</f>
        <v>#REF!</v>
      </c>
      <c r="Y145" s="3" t="e">
        <f>IF(#REF!&gt;0,#REF!,0)</f>
        <v>#REF!</v>
      </c>
    </row>
    <row r="146" spans="21:25" x14ac:dyDescent="0.25">
      <c r="U146" s="3" t="e">
        <f>#REF!</f>
        <v>#REF!</v>
      </c>
      <c r="V146" s="3" t="e">
        <f>IF(#REF!&gt;0,IFERROR(VLOOKUP(#REF!,AthleteTable[],1,FALSE),0),0)</f>
        <v>#REF!</v>
      </c>
      <c r="W146" s="3">
        <f t="shared" si="7"/>
        <v>0</v>
      </c>
      <c r="X146" s="11" t="e">
        <f>IF(#REF!&gt;0,IF(V146&lt;&gt;0,IF(OR(codex559[[#This Row],[1]]&gt;Y145,Y145="1"),(X145+1+codex559[[#This Row],[T]]),X145+codex559[[#This Row],[T]]),X145+codex559[[#This Row],[T]]),0)</f>
        <v>#REF!</v>
      </c>
      <c r="Y146" s="3" t="e">
        <f>IF(#REF!&gt;0,#REF!,0)</f>
        <v>#REF!</v>
      </c>
    </row>
    <row r="147" spans="21:25" x14ac:dyDescent="0.25">
      <c r="U147" s="3" t="e">
        <f>#REF!</f>
        <v>#REF!</v>
      </c>
      <c r="V147" s="3" t="e">
        <f>IF(#REF!&gt;0,IFERROR(VLOOKUP(#REF!,AthleteTable[],1,FALSE),0),0)</f>
        <v>#REF!</v>
      </c>
      <c r="W147" s="3">
        <f t="shared" si="7"/>
        <v>0</v>
      </c>
      <c r="X147" s="11" t="e">
        <f>IF(#REF!&gt;0,IF(V147&lt;&gt;0,IF(OR(codex559[[#This Row],[1]]&gt;Y146,Y146="1"),(X146+1+codex559[[#This Row],[T]]),X146+codex559[[#This Row],[T]]),X146+codex559[[#This Row],[T]]),0)</f>
        <v>#REF!</v>
      </c>
      <c r="Y147" s="3" t="e">
        <f>IF(#REF!&gt;0,#REF!,0)</f>
        <v>#REF!</v>
      </c>
    </row>
    <row r="148" spans="21:25" x14ac:dyDescent="0.25">
      <c r="U148" s="3" t="e">
        <f>#REF!</f>
        <v>#REF!</v>
      </c>
      <c r="V148" s="3" t="e">
        <f>IF(#REF!&gt;0,IFERROR(VLOOKUP(#REF!,AthleteTable[],1,FALSE),0),0)</f>
        <v>#REF!</v>
      </c>
      <c r="W148" s="3">
        <f t="shared" si="7"/>
        <v>0</v>
      </c>
      <c r="X148" s="11" t="e">
        <f>IF(#REF!&gt;0,IF(V148&lt;&gt;0,IF(OR(codex559[[#This Row],[1]]&gt;Y147,Y147="1"),(X147+1+codex559[[#This Row],[T]]),X147+codex559[[#This Row],[T]]),X147+codex559[[#This Row],[T]]),0)</f>
        <v>#REF!</v>
      </c>
      <c r="Y148" s="3" t="e">
        <f>IF(#REF!&gt;0,#REF!,0)</f>
        <v>#REF!</v>
      </c>
    </row>
    <row r="149" spans="21:25" x14ac:dyDescent="0.25">
      <c r="U149" s="3" t="e">
        <f>#REF!</f>
        <v>#REF!</v>
      </c>
      <c r="V149" s="3" t="e">
        <f>IF(#REF!&gt;0,IFERROR(VLOOKUP(#REF!,AthleteTable[],1,FALSE),0),0)</f>
        <v>#REF!</v>
      </c>
      <c r="W149" s="3">
        <f t="shared" si="7"/>
        <v>0</v>
      </c>
      <c r="X149" s="11" t="e">
        <f>IF(#REF!&gt;0,IF(V149&lt;&gt;0,IF(OR(codex559[[#This Row],[1]]&gt;Y148,Y148="1"),(X148+1+codex559[[#This Row],[T]]),X148+codex559[[#This Row],[T]]),X148+codex559[[#This Row],[T]]),0)</f>
        <v>#REF!</v>
      </c>
      <c r="Y149" s="3" t="e">
        <f>IF(#REF!&gt;0,#REF!,0)</f>
        <v>#REF!</v>
      </c>
    </row>
    <row r="150" spans="21:25" x14ac:dyDescent="0.25">
      <c r="U150" s="3" t="e">
        <f>#REF!</f>
        <v>#REF!</v>
      </c>
      <c r="V150" s="3" t="e">
        <f>IF(#REF!&gt;0,IFERROR(VLOOKUP(#REF!,AthleteTable[],1,FALSE),0),0)</f>
        <v>#REF!</v>
      </c>
      <c r="W150" s="3">
        <f t="shared" si="7"/>
        <v>0</v>
      </c>
      <c r="X150" s="11" t="e">
        <f>IF(#REF!&gt;0,IF(V150&lt;&gt;0,IF(OR(codex559[[#This Row],[1]]&gt;Y149,Y149="1"),(X149+1+codex559[[#This Row],[T]]),X149+codex559[[#This Row],[T]]),X149+codex559[[#This Row],[T]]),0)</f>
        <v>#REF!</v>
      </c>
      <c r="Y150" s="3" t="e">
        <f>IF(#REF!&gt;0,#REF!,0)</f>
        <v>#REF!</v>
      </c>
    </row>
    <row r="151" spans="21:25" x14ac:dyDescent="0.25">
      <c r="U151" s="3" t="e">
        <f>#REF!</f>
        <v>#REF!</v>
      </c>
      <c r="V151" s="3" t="e">
        <f>IF(#REF!&gt;0,IFERROR(VLOOKUP(#REF!,AthleteTable[],1,FALSE),0),0)</f>
        <v>#REF!</v>
      </c>
      <c r="W151" s="3">
        <f t="shared" si="7"/>
        <v>0</v>
      </c>
      <c r="X151" s="11" t="e">
        <f>IF(#REF!&gt;0,IF(V151&lt;&gt;0,IF(OR(codex559[[#This Row],[1]]&gt;Y150,Y150="1"),(X150+1+codex559[[#This Row],[T]]),X150+codex559[[#This Row],[T]]),X150+codex559[[#This Row],[T]]),0)</f>
        <v>#REF!</v>
      </c>
      <c r="Y151" s="3" t="e">
        <f>IF(#REF!&gt;0,#REF!,0)</f>
        <v>#REF!</v>
      </c>
    </row>
    <row r="152" spans="21:25" x14ac:dyDescent="0.25">
      <c r="U152" s="3" t="e">
        <f>#REF!</f>
        <v>#REF!</v>
      </c>
      <c r="V152" s="3" t="e">
        <f>IF(#REF!&gt;0,IFERROR(VLOOKUP(#REF!,AthleteTable[],1,FALSE),0),0)</f>
        <v>#REF!</v>
      </c>
      <c r="W152" s="3">
        <f t="shared" si="7"/>
        <v>0</v>
      </c>
      <c r="X152" s="11" t="e">
        <f>IF(#REF!&gt;0,IF(V152&lt;&gt;0,IF(OR(codex559[[#This Row],[1]]&gt;Y151,Y151="1"),(X151+1+codex559[[#This Row],[T]]),X151+codex559[[#This Row],[T]]),X151+codex559[[#This Row],[T]]),0)</f>
        <v>#REF!</v>
      </c>
      <c r="Y152" s="3" t="e">
        <f>IF(#REF!&gt;0,#REF!,0)</f>
        <v>#REF!</v>
      </c>
    </row>
    <row r="153" spans="21:25" x14ac:dyDescent="0.25">
      <c r="U153" s="3" t="e">
        <f>#REF!</f>
        <v>#REF!</v>
      </c>
      <c r="V153" s="3" t="e">
        <f>IF(#REF!&gt;0,IFERROR(VLOOKUP(#REF!,AthleteTable[],1,FALSE),0),0)</f>
        <v>#REF!</v>
      </c>
      <c r="W153" s="3">
        <f t="shared" si="7"/>
        <v>0</v>
      </c>
      <c r="X153" s="11" t="e">
        <f>IF(#REF!&gt;0,IF(V153&lt;&gt;0,IF(OR(codex559[[#This Row],[1]]&gt;Y152,Y152="1"),(X152+1+codex559[[#This Row],[T]]),X152+codex559[[#This Row],[T]]),X152+codex559[[#This Row],[T]]),0)</f>
        <v>#REF!</v>
      </c>
      <c r="Y153" s="3" t="e">
        <f>IF(#REF!&gt;0,#REF!,0)</f>
        <v>#REF!</v>
      </c>
    </row>
    <row r="154" spans="21:25" x14ac:dyDescent="0.25">
      <c r="U154" s="3" t="e">
        <f>#REF!</f>
        <v>#REF!</v>
      </c>
      <c r="V154" s="3" t="e">
        <f>IF(#REF!&gt;0,IFERROR(VLOOKUP(#REF!,AthleteTable[],1,FALSE),0),0)</f>
        <v>#REF!</v>
      </c>
      <c r="W154" s="3">
        <f t="shared" si="7"/>
        <v>0</v>
      </c>
      <c r="X154" s="11" t="e">
        <f>IF(#REF!&gt;0,IF(V154&lt;&gt;0,IF(OR(codex559[[#This Row],[1]]&gt;Y153,Y153="1"),(X153+1+codex559[[#This Row],[T]]),X153+codex559[[#This Row],[T]]),X153+codex559[[#This Row],[T]]),0)</f>
        <v>#REF!</v>
      </c>
      <c r="Y154" s="3" t="e">
        <f>IF(#REF!&gt;0,#REF!,0)</f>
        <v>#REF!</v>
      </c>
    </row>
    <row r="155" spans="21:25" x14ac:dyDescent="0.25">
      <c r="U155" s="3" t="e">
        <f>#REF!</f>
        <v>#REF!</v>
      </c>
      <c r="V155" s="3" t="e">
        <f>IF(#REF!&gt;0,IFERROR(VLOOKUP(#REF!,AthleteTable[],1,FALSE),0),0)</f>
        <v>#REF!</v>
      </c>
      <c r="W155" s="3">
        <f t="shared" si="7"/>
        <v>0</v>
      </c>
      <c r="X155" s="11" t="e">
        <f>IF(#REF!&gt;0,IF(V155&lt;&gt;0,IF(OR(codex559[[#This Row],[1]]&gt;Y154,Y154="1"),(X154+1+codex559[[#This Row],[T]]),X154+codex559[[#This Row],[T]]),X154+codex559[[#This Row],[T]]),0)</f>
        <v>#REF!</v>
      </c>
      <c r="Y155" s="3" t="e">
        <f>IF(#REF!&gt;0,#REF!,0)</f>
        <v>#REF!</v>
      </c>
    </row>
    <row r="156" spans="21:25" x14ac:dyDescent="0.25">
      <c r="U156" s="3" t="e">
        <f>#REF!</f>
        <v>#REF!</v>
      </c>
      <c r="V156" s="3" t="e">
        <f>IF(#REF!&gt;0,IFERROR(VLOOKUP(#REF!,AthleteTable[],1,FALSE),0),0)</f>
        <v>#REF!</v>
      </c>
      <c r="W156" s="3">
        <f t="shared" si="7"/>
        <v>0</v>
      </c>
      <c r="X156" s="11" t="e">
        <f>IF(#REF!&gt;0,IF(V156&lt;&gt;0,IF(OR(codex559[[#This Row],[1]]&gt;Y155,Y155="1"),(X155+1+codex559[[#This Row],[T]]),X155+codex559[[#This Row],[T]]),X155+codex559[[#This Row],[T]]),0)</f>
        <v>#REF!</v>
      </c>
      <c r="Y156" s="3" t="e">
        <f>IF(#REF!&gt;0,#REF!,0)</f>
        <v>#REF!</v>
      </c>
    </row>
    <row r="157" spans="21:25" x14ac:dyDescent="0.25">
      <c r="U157" s="3" t="e">
        <f>#REF!</f>
        <v>#REF!</v>
      </c>
      <c r="V157" s="3" t="e">
        <f>IF(#REF!&gt;0,IFERROR(VLOOKUP(#REF!,AthleteTable[],1,FALSE),0),0)</f>
        <v>#REF!</v>
      </c>
      <c r="W157" s="3">
        <f t="shared" si="7"/>
        <v>0</v>
      </c>
      <c r="X157" s="11" t="e">
        <f>IF(#REF!&gt;0,IF(V157&lt;&gt;0,IF(OR(codex559[[#This Row],[1]]&gt;Y156,Y156="1"),(X156+1+codex559[[#This Row],[T]]),X156+codex559[[#This Row],[T]]),X156+codex559[[#This Row],[T]]),0)</f>
        <v>#REF!</v>
      </c>
      <c r="Y157" s="3" t="e">
        <f>IF(#REF!&gt;0,#REF!,0)</f>
        <v>#REF!</v>
      </c>
    </row>
    <row r="158" spans="21:25" x14ac:dyDescent="0.25">
      <c r="U158" s="3" t="e">
        <f>#REF!</f>
        <v>#REF!</v>
      </c>
      <c r="V158" s="3" t="e">
        <f>IF(#REF!&gt;0,IFERROR(VLOOKUP(#REF!,AthleteTable[],1,FALSE),0),0)</f>
        <v>#REF!</v>
      </c>
      <c r="W158" s="3">
        <f t="shared" si="7"/>
        <v>0</v>
      </c>
      <c r="X158" s="11" t="e">
        <f>IF(#REF!&gt;0,IF(V158&lt;&gt;0,IF(OR(codex559[[#This Row],[1]]&gt;Y157,Y157="1"),(X157+1+codex559[[#This Row],[T]]),X157+codex559[[#This Row],[T]]),X157+codex559[[#This Row],[T]]),0)</f>
        <v>#REF!</v>
      </c>
      <c r="Y158" s="3" t="e">
        <f>IF(#REF!&gt;0,#REF!,0)</f>
        <v>#REF!</v>
      </c>
    </row>
    <row r="159" spans="21:25" x14ac:dyDescent="0.25">
      <c r="U159" s="3" t="e">
        <f>#REF!</f>
        <v>#REF!</v>
      </c>
      <c r="V159" s="3" t="e">
        <f>IF(#REF!&gt;0,IFERROR(VLOOKUP(#REF!,AthleteTable[],1,FALSE),0),0)</f>
        <v>#REF!</v>
      </c>
      <c r="W159" s="3">
        <f t="shared" si="7"/>
        <v>0</v>
      </c>
      <c r="X159" s="11" t="e">
        <f>IF(#REF!&gt;0,IF(V159&lt;&gt;0,IF(OR(codex559[[#This Row],[1]]&gt;Y158,Y158="1"),(X158+1+codex559[[#This Row],[T]]),X158+codex559[[#This Row],[T]]),X158+codex559[[#This Row],[T]]),0)</f>
        <v>#REF!</v>
      </c>
      <c r="Y159" s="3" t="e">
        <f>IF(#REF!&gt;0,#REF!,0)</f>
        <v>#REF!</v>
      </c>
    </row>
    <row r="160" spans="21:25" x14ac:dyDescent="0.25">
      <c r="U160" s="3" t="e">
        <f>#REF!</f>
        <v>#REF!</v>
      </c>
      <c r="V160" s="3" t="e">
        <f>IF(#REF!&gt;0,IFERROR(VLOOKUP(#REF!,AthleteTable[],1,FALSE),0),0)</f>
        <v>#REF!</v>
      </c>
      <c r="W160" s="3">
        <f t="shared" si="7"/>
        <v>0</v>
      </c>
      <c r="X160" s="11" t="e">
        <f>IF(#REF!&gt;0,IF(V160&lt;&gt;0,IF(OR(codex559[[#This Row],[1]]&gt;Y159,Y159="1"),(X159+1+codex559[[#This Row],[T]]),X159+codex559[[#This Row],[T]]),X159+codex559[[#This Row],[T]]),0)</f>
        <v>#REF!</v>
      </c>
      <c r="Y160" s="3" t="e">
        <f>IF(#REF!&gt;0,#REF!,0)</f>
        <v>#REF!</v>
      </c>
    </row>
    <row r="161" spans="21:25" x14ac:dyDescent="0.25">
      <c r="U161" s="3" t="e">
        <f>#REF!</f>
        <v>#REF!</v>
      </c>
      <c r="V161" s="3" t="e">
        <f>IF(#REF!&gt;0,IFERROR(VLOOKUP(#REF!,AthleteTable[],1,FALSE),0),0)</f>
        <v>#REF!</v>
      </c>
      <c r="W161" s="3">
        <f t="shared" si="7"/>
        <v>0</v>
      </c>
      <c r="X161" s="11" t="e">
        <f>IF(#REF!&gt;0,IF(V161&lt;&gt;0,IF(OR(codex559[[#This Row],[1]]&gt;Y160,Y160="1"),(X160+1+codex559[[#This Row],[T]]),X160+codex559[[#This Row],[T]]),X160+codex559[[#This Row],[T]]),0)</f>
        <v>#REF!</v>
      </c>
      <c r="Y161" s="3" t="e">
        <f>IF(#REF!&gt;0,#REF!,0)</f>
        <v>#REF!</v>
      </c>
    </row>
    <row r="162" spans="21:25" x14ac:dyDescent="0.25">
      <c r="U162" s="3" t="e">
        <f>#REF!</f>
        <v>#REF!</v>
      </c>
      <c r="V162" s="3" t="e">
        <f>IF(#REF!&gt;0,IFERROR(VLOOKUP(#REF!,AthleteTable[],1,FALSE),0),0)</f>
        <v>#REF!</v>
      </c>
      <c r="W162" s="3">
        <f t="shared" si="7"/>
        <v>0</v>
      </c>
      <c r="X162" s="11" t="e">
        <f>IF(#REF!&gt;0,IF(V162&lt;&gt;0,IF(OR(codex559[[#This Row],[1]]&gt;Y161,Y161="1"),(X161+1+codex559[[#This Row],[T]]),X161+codex559[[#This Row],[T]]),X161+codex559[[#This Row],[T]]),0)</f>
        <v>#REF!</v>
      </c>
      <c r="Y162" s="3" t="e">
        <f>IF(#REF!&gt;0,#REF!,0)</f>
        <v>#REF!</v>
      </c>
    </row>
    <row r="163" spans="21:25" x14ac:dyDescent="0.25">
      <c r="U163" s="3" t="e">
        <f>#REF!</f>
        <v>#REF!</v>
      </c>
      <c r="V163" s="3" t="e">
        <f>IF(#REF!&gt;0,IFERROR(VLOOKUP(#REF!,AthleteTable[],1,FALSE),0),0)</f>
        <v>#REF!</v>
      </c>
      <c r="W163" s="3">
        <f t="shared" si="7"/>
        <v>0</v>
      </c>
      <c r="X163" s="11" t="e">
        <f>IF(#REF!&gt;0,IF(V163&lt;&gt;0,IF(OR(codex559[[#This Row],[1]]&gt;Y162,Y162="1"),(X162+1+codex559[[#This Row],[T]]),X162+codex559[[#This Row],[T]]),X162+codex559[[#This Row],[T]]),0)</f>
        <v>#REF!</v>
      </c>
      <c r="Y163" s="3" t="e">
        <f>IF(#REF!&gt;0,#REF!,0)</f>
        <v>#REF!</v>
      </c>
    </row>
    <row r="164" spans="21:25" x14ac:dyDescent="0.25">
      <c r="U164" s="3" t="e">
        <f>#REF!</f>
        <v>#REF!</v>
      </c>
      <c r="V164" s="3" t="e">
        <f>IF(#REF!&gt;0,IFERROR(VLOOKUP(#REF!,AthleteTable[],1,FALSE),0),0)</f>
        <v>#REF!</v>
      </c>
      <c r="W164" s="3">
        <f t="shared" si="7"/>
        <v>0</v>
      </c>
      <c r="X164" s="11" t="e">
        <f>IF(#REF!&gt;0,IF(V164&lt;&gt;0,IF(OR(codex559[[#This Row],[1]]&gt;Y163,Y163="1"),(X163+1+codex559[[#This Row],[T]]),X163+codex559[[#This Row],[T]]),X163+codex559[[#This Row],[T]]),0)</f>
        <v>#REF!</v>
      </c>
      <c r="Y164" s="3" t="e">
        <f>IF(#REF!&gt;0,#REF!,0)</f>
        <v>#REF!</v>
      </c>
    </row>
    <row r="165" spans="21:25" x14ac:dyDescent="0.25">
      <c r="U165" s="3" t="e">
        <f>#REF!</f>
        <v>#REF!</v>
      </c>
      <c r="V165" s="3" t="e">
        <f>IF(#REF!&gt;0,IFERROR(VLOOKUP(#REF!,AthleteTable[],1,FALSE),0),0)</f>
        <v>#REF!</v>
      </c>
      <c r="W165" s="3">
        <f t="shared" si="7"/>
        <v>0</v>
      </c>
      <c r="X165" s="11" t="e">
        <f>IF(#REF!&gt;0,IF(V165&lt;&gt;0,IF(OR(codex559[[#This Row],[1]]&gt;Y164,Y164="1"),(X164+1+codex559[[#This Row],[T]]),X164+codex559[[#This Row],[T]]),X164+codex559[[#This Row],[T]]),0)</f>
        <v>#REF!</v>
      </c>
      <c r="Y165" s="3" t="e">
        <f>IF(#REF!&gt;0,#REF!,0)</f>
        <v>#REF!</v>
      </c>
    </row>
    <row r="166" spans="21:25" x14ac:dyDescent="0.25">
      <c r="U166" s="3" t="e">
        <f>#REF!</f>
        <v>#REF!</v>
      </c>
      <c r="V166" s="3" t="e">
        <f>IF(#REF!&gt;0,IFERROR(VLOOKUP(#REF!,AthleteTable[],1,FALSE),0),0)</f>
        <v>#REF!</v>
      </c>
      <c r="W166" s="3">
        <f t="shared" si="7"/>
        <v>0</v>
      </c>
      <c r="X166" s="11" t="e">
        <f>IF(#REF!&gt;0,IF(V166&lt;&gt;0,IF(OR(codex559[[#This Row],[1]]&gt;Y165,Y165="1"),(X165+1+codex559[[#This Row],[T]]),X165+codex559[[#This Row],[T]]),X165+codex559[[#This Row],[T]]),0)</f>
        <v>#REF!</v>
      </c>
      <c r="Y166" s="3" t="e">
        <f>IF(#REF!&gt;0,#REF!,0)</f>
        <v>#REF!</v>
      </c>
    </row>
    <row r="167" spans="21:25" x14ac:dyDescent="0.25">
      <c r="U167" s="3" t="e">
        <f>#REF!</f>
        <v>#REF!</v>
      </c>
      <c r="V167" s="3" t="e">
        <f>IF(#REF!&gt;0,IFERROR(VLOOKUP(#REF!,AthleteTable[],1,FALSE),0),0)</f>
        <v>#REF!</v>
      </c>
      <c r="W167" s="3">
        <f t="shared" si="7"/>
        <v>0</v>
      </c>
      <c r="X167" s="11" t="e">
        <f>IF(#REF!&gt;0,IF(V167&lt;&gt;0,IF(OR(codex559[[#This Row],[1]]&gt;Y166,Y166="1"),(X166+1+codex559[[#This Row],[T]]),X166+codex559[[#This Row],[T]]),X166+codex559[[#This Row],[T]]),0)</f>
        <v>#REF!</v>
      </c>
      <c r="Y167" s="3" t="e">
        <f>IF(#REF!&gt;0,#REF!,0)</f>
        <v>#REF!</v>
      </c>
    </row>
    <row r="168" spans="21:25" x14ac:dyDescent="0.25">
      <c r="U168" s="3" t="e">
        <f>#REF!</f>
        <v>#REF!</v>
      </c>
      <c r="V168" s="3" t="e">
        <f>IF(#REF!&gt;0,IFERROR(VLOOKUP(#REF!,AthleteTable[],1,FALSE),0),0)</f>
        <v>#REF!</v>
      </c>
      <c r="W168" s="3">
        <f t="shared" si="7"/>
        <v>0</v>
      </c>
      <c r="X168" s="11" t="e">
        <f>IF(#REF!&gt;0,IF(V168&lt;&gt;0,IF(OR(codex559[[#This Row],[1]]&gt;Y167,Y167="1"),(X167+1+codex559[[#This Row],[T]]),X167+codex559[[#This Row],[T]]),X167+codex559[[#This Row],[T]]),0)</f>
        <v>#REF!</v>
      </c>
      <c r="Y168" s="3" t="e">
        <f>IF(#REF!&gt;0,#REF!,0)</f>
        <v>#REF!</v>
      </c>
    </row>
    <row r="169" spans="21:25" x14ac:dyDescent="0.25">
      <c r="U169" s="3" t="e">
        <f>#REF!</f>
        <v>#REF!</v>
      </c>
      <c r="V169" s="3" t="e">
        <f>IF(#REF!&gt;0,IFERROR(VLOOKUP(#REF!,AthleteTable[],1,FALSE),0),0)</f>
        <v>#REF!</v>
      </c>
      <c r="W169" s="3">
        <f t="shared" si="7"/>
        <v>0</v>
      </c>
      <c r="X169" s="11" t="e">
        <f>IF(#REF!&gt;0,IF(V169&lt;&gt;0,IF(OR(codex559[[#This Row],[1]]&gt;Y168,Y168="1"),(X168+1+codex559[[#This Row],[T]]),X168+codex559[[#This Row],[T]]),X168+codex559[[#This Row],[T]]),0)</f>
        <v>#REF!</v>
      </c>
      <c r="Y169" s="3" t="e">
        <f>IF(#REF!&gt;0,#REF!,0)</f>
        <v>#REF!</v>
      </c>
    </row>
    <row r="170" spans="21:25" x14ac:dyDescent="0.25">
      <c r="U170" s="3" t="e">
        <f>#REF!</f>
        <v>#REF!</v>
      </c>
      <c r="V170" s="3" t="e">
        <f>IF(#REF!&gt;0,IFERROR(VLOOKUP(#REF!,AthleteTable[],1,FALSE),0),0)</f>
        <v>#REF!</v>
      </c>
      <c r="W170" s="3">
        <f t="shared" si="7"/>
        <v>0</v>
      </c>
      <c r="X170" s="11" t="e">
        <f>IF(#REF!&gt;0,IF(V170&lt;&gt;0,IF(OR(codex559[[#This Row],[1]]&gt;Y169,Y169="1"),(X169+1+codex559[[#This Row],[T]]),X169+codex559[[#This Row],[T]]),X169+codex559[[#This Row],[T]]),0)</f>
        <v>#REF!</v>
      </c>
      <c r="Y170" s="3" t="e">
        <f>IF(#REF!&gt;0,#REF!,0)</f>
        <v>#REF!</v>
      </c>
    </row>
    <row r="171" spans="21:25" x14ac:dyDescent="0.25">
      <c r="U171" s="3" t="e">
        <f>#REF!</f>
        <v>#REF!</v>
      </c>
      <c r="V171" s="3" t="e">
        <f>IF(#REF!&gt;0,IFERROR(VLOOKUP(#REF!,AthleteTable[],1,FALSE),0),0)</f>
        <v>#REF!</v>
      </c>
      <c r="W171" s="3">
        <f t="shared" si="7"/>
        <v>0</v>
      </c>
      <c r="X171" s="11" t="e">
        <f>IF(#REF!&gt;0,IF(V171&lt;&gt;0,IF(OR(codex559[[#This Row],[1]]&gt;Y170,Y170="1"),(X170+1+codex559[[#This Row],[T]]),X170+codex559[[#This Row],[T]]),X170+codex559[[#This Row],[T]]),0)</f>
        <v>#REF!</v>
      </c>
      <c r="Y171" s="3" t="e">
        <f>IF(#REF!&gt;0,#REF!,0)</f>
        <v>#REF!</v>
      </c>
    </row>
    <row r="172" spans="21:25" x14ac:dyDescent="0.25">
      <c r="U172" s="3" t="e">
        <f>#REF!</f>
        <v>#REF!</v>
      </c>
      <c r="V172" s="3" t="e">
        <f>IF(#REF!&gt;0,IFERROR(VLOOKUP(#REF!,AthleteTable[],1,FALSE),0),0)</f>
        <v>#REF!</v>
      </c>
      <c r="W172" s="3">
        <f t="shared" si="7"/>
        <v>0</v>
      </c>
      <c r="X172" s="11" t="e">
        <f>IF(#REF!&gt;0,IF(V172&lt;&gt;0,IF(OR(codex559[[#This Row],[1]]&gt;Y171,Y171="1"),(X171+1+codex559[[#This Row],[T]]),X171+codex559[[#This Row],[T]]),X171+codex559[[#This Row],[T]]),0)</f>
        <v>#REF!</v>
      </c>
      <c r="Y172" s="3" t="e">
        <f>IF(#REF!&gt;0,#REF!,0)</f>
        <v>#REF!</v>
      </c>
    </row>
    <row r="173" spans="21:25" x14ac:dyDescent="0.25">
      <c r="U173" s="3" t="e">
        <f>#REF!</f>
        <v>#REF!</v>
      </c>
      <c r="V173" s="3" t="e">
        <f>IF(#REF!&gt;0,IFERROR(VLOOKUP(#REF!,AthleteTable[],1,FALSE),0),0)</f>
        <v>#REF!</v>
      </c>
      <c r="W173" s="3">
        <f t="shared" si="7"/>
        <v>0</v>
      </c>
      <c r="X173" s="11" t="e">
        <f>IF(#REF!&gt;0,IF(V173&lt;&gt;0,IF(OR(codex559[[#This Row],[1]]&gt;Y172,Y172="1"),(X172+1+codex559[[#This Row],[T]]),X172+codex559[[#This Row],[T]]),X172+codex559[[#This Row],[T]]),0)</f>
        <v>#REF!</v>
      </c>
      <c r="Y173" s="3" t="e">
        <f>IF(#REF!&gt;0,#REF!,0)</f>
        <v>#REF!</v>
      </c>
    </row>
    <row r="174" spans="21:25" x14ac:dyDescent="0.25">
      <c r="U174" s="3" t="e">
        <f>#REF!</f>
        <v>#REF!</v>
      </c>
      <c r="V174" s="3" t="e">
        <f>IF(#REF!&gt;0,IFERROR(VLOOKUP(#REF!,AthleteTable[],1,FALSE),0),0)</f>
        <v>#REF!</v>
      </c>
      <c r="W174" s="3">
        <f t="shared" si="7"/>
        <v>0</v>
      </c>
      <c r="X174" s="11" t="e">
        <f>IF(#REF!&gt;0,IF(V174&lt;&gt;0,IF(OR(codex559[[#This Row],[1]]&gt;Y173,Y173="1"),(X173+1+codex559[[#This Row],[T]]),X173+codex559[[#This Row],[T]]),X173+codex559[[#This Row],[T]]),0)</f>
        <v>#REF!</v>
      </c>
      <c r="Y174" s="3" t="e">
        <f>IF(#REF!&gt;0,#REF!,0)</f>
        <v>#REF!</v>
      </c>
    </row>
    <row r="175" spans="21:25" x14ac:dyDescent="0.25">
      <c r="U175" s="3" t="e">
        <f>#REF!</f>
        <v>#REF!</v>
      </c>
      <c r="V175" s="3" t="e">
        <f>IF(#REF!&gt;0,IFERROR(VLOOKUP(#REF!,AthleteTable[],1,FALSE),0),0)</f>
        <v>#REF!</v>
      </c>
      <c r="W175" s="3">
        <f t="shared" si="7"/>
        <v>0</v>
      </c>
      <c r="X175" s="11" t="e">
        <f>IF(#REF!&gt;0,IF(V175&lt;&gt;0,IF(OR(codex559[[#This Row],[1]]&gt;Y174,Y174="1"),(X174+1+codex559[[#This Row],[T]]),X174+codex559[[#This Row],[T]]),X174+codex559[[#This Row],[T]]),0)</f>
        <v>#REF!</v>
      </c>
      <c r="Y175" s="3" t="e">
        <f>IF(#REF!&gt;0,#REF!,0)</f>
        <v>#REF!</v>
      </c>
    </row>
    <row r="176" spans="21:25" x14ac:dyDescent="0.25">
      <c r="U176" s="3" t="e">
        <f>#REF!</f>
        <v>#REF!</v>
      </c>
      <c r="V176" s="3" t="e">
        <f>IF(#REF!&gt;0,IFERROR(VLOOKUP(#REF!,AthleteTable[],1,FALSE),0),0)</f>
        <v>#REF!</v>
      </c>
      <c r="W176" s="3">
        <f t="shared" si="7"/>
        <v>0</v>
      </c>
      <c r="X176" s="11" t="e">
        <f>IF(#REF!&gt;0,IF(V176&lt;&gt;0,IF(OR(codex559[[#This Row],[1]]&gt;Y175,Y175="1"),(X175+1+codex559[[#This Row],[T]]),X175+codex559[[#This Row],[T]]),X175+codex559[[#This Row],[T]]),0)</f>
        <v>#REF!</v>
      </c>
      <c r="Y176" s="3" t="e">
        <f>IF(#REF!&gt;0,#REF!,0)</f>
        <v>#REF!</v>
      </c>
    </row>
    <row r="177" spans="21:25" x14ac:dyDescent="0.25">
      <c r="U177" s="3" t="e">
        <f>#REF!</f>
        <v>#REF!</v>
      </c>
      <c r="V177" s="3" t="e">
        <f>IF(#REF!&gt;0,IFERROR(VLOOKUP(#REF!,AthleteTable[],1,FALSE),0),0)</f>
        <v>#REF!</v>
      </c>
      <c r="W177" s="3">
        <f t="shared" si="7"/>
        <v>0</v>
      </c>
      <c r="X177" s="11" t="e">
        <f>IF(#REF!&gt;0,IF(V177&lt;&gt;0,IF(OR(codex559[[#This Row],[1]]&gt;Y176,Y176="1"),(X176+1+codex559[[#This Row],[T]]),X176+codex559[[#This Row],[T]]),X176+codex559[[#This Row],[T]]),0)</f>
        <v>#REF!</v>
      </c>
      <c r="Y177" s="3" t="e">
        <f>IF(#REF!&gt;0,#REF!,0)</f>
        <v>#REF!</v>
      </c>
    </row>
    <row r="178" spans="21:25" x14ac:dyDescent="0.25">
      <c r="U178" s="3" t="e">
        <f>#REF!</f>
        <v>#REF!</v>
      </c>
      <c r="V178" s="3" t="e">
        <f>IF(#REF!&gt;0,IFERROR(VLOOKUP(#REF!,AthleteTable[],1,FALSE),0),0)</f>
        <v>#REF!</v>
      </c>
      <c r="W178" s="3">
        <f t="shared" si="7"/>
        <v>0</v>
      </c>
      <c r="X178" s="11" t="e">
        <f>IF(#REF!&gt;0,IF(V178&lt;&gt;0,IF(OR(codex559[[#This Row],[1]]&gt;Y177,Y177="1"),(X177+1+codex559[[#This Row],[T]]),X177+codex559[[#This Row],[T]]),X177+codex559[[#This Row],[T]]),0)</f>
        <v>#REF!</v>
      </c>
      <c r="Y178" s="3" t="e">
        <f>IF(#REF!&gt;0,#REF!,0)</f>
        <v>#REF!</v>
      </c>
    </row>
    <row r="179" spans="21:25" x14ac:dyDescent="0.25">
      <c r="U179" s="3" t="e">
        <f>#REF!</f>
        <v>#REF!</v>
      </c>
      <c r="V179" s="3" t="e">
        <f>IF(#REF!&gt;0,IFERROR(VLOOKUP(#REF!,AthleteTable[],1,FALSE),0),0)</f>
        <v>#REF!</v>
      </c>
      <c r="W179" s="3">
        <f t="shared" si="7"/>
        <v>0</v>
      </c>
      <c r="X179" s="11" t="e">
        <f>IF(#REF!&gt;0,IF(V179&lt;&gt;0,IF(OR(codex559[[#This Row],[1]]&gt;Y178,Y178="1"),(X178+1+codex559[[#This Row],[T]]),X178+codex559[[#This Row],[T]]),X178+codex559[[#This Row],[T]]),0)</f>
        <v>#REF!</v>
      </c>
      <c r="Y179" s="3" t="e">
        <f>IF(#REF!&gt;0,#REF!,0)</f>
        <v>#REF!</v>
      </c>
    </row>
    <row r="180" spans="21:25" x14ac:dyDescent="0.25">
      <c r="U180" s="3" t="e">
        <f>#REF!</f>
        <v>#REF!</v>
      </c>
      <c r="V180" s="3" t="e">
        <f>IF(#REF!&gt;0,IFERROR(VLOOKUP(#REF!,AthleteTable[],1,FALSE),0),0)</f>
        <v>#REF!</v>
      </c>
      <c r="W180" s="3">
        <f t="shared" si="7"/>
        <v>0</v>
      </c>
      <c r="X180" s="11" t="e">
        <f>IF(#REF!&gt;0,IF(V180&lt;&gt;0,IF(OR(codex559[[#This Row],[1]]&gt;Y179,Y179="1"),(X179+1+codex559[[#This Row],[T]]),X179+codex559[[#This Row],[T]]),X179+codex559[[#This Row],[T]]),0)</f>
        <v>#REF!</v>
      </c>
      <c r="Y180" s="3" t="e">
        <f>IF(#REF!&gt;0,#REF!,0)</f>
        <v>#REF!</v>
      </c>
    </row>
    <row r="181" spans="21:25" x14ac:dyDescent="0.25">
      <c r="U181" s="3" t="e">
        <f>#REF!</f>
        <v>#REF!</v>
      </c>
      <c r="V181" s="3" t="e">
        <f>IF(#REF!&gt;0,IFERROR(VLOOKUP(#REF!,AthleteTable[],1,FALSE),0),0)</f>
        <v>#REF!</v>
      </c>
      <c r="W181" s="3">
        <f t="shared" si="7"/>
        <v>0</v>
      </c>
      <c r="X181" s="11" t="e">
        <f>IF(#REF!&gt;0,IF(V181&lt;&gt;0,IF(OR(codex559[[#This Row],[1]]&gt;Y180,Y180="1"),(X180+1+codex559[[#This Row],[T]]),X180+codex559[[#This Row],[T]]),X180+codex559[[#This Row],[T]]),0)</f>
        <v>#REF!</v>
      </c>
      <c r="Y181" s="3" t="e">
        <f>IF(#REF!&gt;0,#REF!,0)</f>
        <v>#REF!</v>
      </c>
    </row>
    <row r="182" spans="21:25" x14ac:dyDescent="0.25">
      <c r="U182" s="3" t="e">
        <f>#REF!</f>
        <v>#REF!</v>
      </c>
      <c r="V182" s="3" t="e">
        <f>IF(#REF!&gt;0,IFERROR(VLOOKUP(#REF!,AthleteTable[],1,FALSE),0),0)</f>
        <v>#REF!</v>
      </c>
      <c r="W182" s="3">
        <f t="shared" si="7"/>
        <v>0</v>
      </c>
      <c r="X182" s="11" t="e">
        <f>IF(#REF!&gt;0,IF(V182&lt;&gt;0,IF(OR(codex559[[#This Row],[1]]&gt;Y181,Y181="1"),(X181+1+codex559[[#This Row],[T]]),X181+codex559[[#This Row],[T]]),X181+codex559[[#This Row],[T]]),0)</f>
        <v>#REF!</v>
      </c>
      <c r="Y182" s="3" t="e">
        <f>IF(#REF!&gt;0,#REF!,0)</f>
        <v>#REF!</v>
      </c>
    </row>
    <row r="183" spans="21:25" x14ac:dyDescent="0.25">
      <c r="U183" s="3" t="e">
        <f>#REF!</f>
        <v>#REF!</v>
      </c>
      <c r="V183" s="3" t="e">
        <f>IF(#REF!&gt;0,IFERROR(VLOOKUP(#REF!,AthleteTable[],1,FALSE),0),0)</f>
        <v>#REF!</v>
      </c>
      <c r="W183" s="3">
        <f t="shared" si="7"/>
        <v>0</v>
      </c>
      <c r="X183" s="11" t="e">
        <f>IF(#REF!&gt;0,IF(V183&lt;&gt;0,IF(OR(codex559[[#This Row],[1]]&gt;Y182,Y182="1"),(X182+1+codex559[[#This Row],[T]]),X182+codex559[[#This Row],[T]]),X182+codex559[[#This Row],[T]]),0)</f>
        <v>#REF!</v>
      </c>
      <c r="Y183" s="3" t="e">
        <f>IF(#REF!&gt;0,#REF!,0)</f>
        <v>#REF!</v>
      </c>
    </row>
    <row r="184" spans="21:25" x14ac:dyDescent="0.25">
      <c r="U184" s="3" t="e">
        <f>#REF!</f>
        <v>#REF!</v>
      </c>
      <c r="V184" s="3" t="e">
        <f>IF(#REF!&gt;0,IFERROR(VLOOKUP(#REF!,AthleteTable[],1,FALSE),0),0)</f>
        <v>#REF!</v>
      </c>
      <c r="W184" s="3">
        <f t="shared" si="7"/>
        <v>0</v>
      </c>
      <c r="X184" s="11" t="e">
        <f>IF(#REF!&gt;0,IF(V184&lt;&gt;0,IF(OR(codex559[[#This Row],[1]]&gt;Y183,Y183="1"),(X183+1+codex559[[#This Row],[T]]),X183+codex559[[#This Row],[T]]),X183+codex559[[#This Row],[T]]),0)</f>
        <v>#REF!</v>
      </c>
      <c r="Y184" s="3" t="e">
        <f>IF(#REF!&gt;0,#REF!,0)</f>
        <v>#REF!</v>
      </c>
    </row>
    <row r="185" spans="21:25" x14ac:dyDescent="0.25">
      <c r="U185" s="3" t="e">
        <f>#REF!</f>
        <v>#REF!</v>
      </c>
      <c r="V185" s="3" t="e">
        <f>IF(#REF!&gt;0,IFERROR(VLOOKUP(#REF!,AthleteTable[],1,FALSE),0),0)</f>
        <v>#REF!</v>
      </c>
      <c r="W185" s="3">
        <f t="shared" si="7"/>
        <v>0</v>
      </c>
      <c r="X185" s="11" t="e">
        <f>IF(#REF!&gt;0,IF(V185&lt;&gt;0,IF(OR(codex559[[#This Row],[1]]&gt;Y184,Y184="1"),(X184+1+codex559[[#This Row],[T]]),X184+codex559[[#This Row],[T]]),X184+codex559[[#This Row],[T]]),0)</f>
        <v>#REF!</v>
      </c>
      <c r="Y185" s="3" t="e">
        <f>IF(#REF!&gt;0,#REF!,0)</f>
        <v>#REF!</v>
      </c>
    </row>
    <row r="186" spans="21:25" x14ac:dyDescent="0.25">
      <c r="U186" s="3" t="e">
        <f>#REF!</f>
        <v>#REF!</v>
      </c>
      <c r="V186" s="3" t="e">
        <f>IF(#REF!&gt;0,IFERROR(VLOOKUP(#REF!,AthleteTable[],1,FALSE),0),0)</f>
        <v>#REF!</v>
      </c>
      <c r="W186" s="3">
        <f t="shared" si="7"/>
        <v>0</v>
      </c>
      <c r="X186" s="11" t="e">
        <f>IF(#REF!&gt;0,IF(V186&lt;&gt;0,IF(OR(codex559[[#This Row],[1]]&gt;Y185,Y185="1"),(X185+1+codex559[[#This Row],[T]]),X185+codex559[[#This Row],[T]]),X185+codex559[[#This Row],[T]]),0)</f>
        <v>#REF!</v>
      </c>
      <c r="Y186" s="3" t="e">
        <f>IF(#REF!&gt;0,#REF!,0)</f>
        <v>#REF!</v>
      </c>
    </row>
    <row r="187" spans="21:25" x14ac:dyDescent="0.25">
      <c r="U187" s="3" t="e">
        <f>#REF!</f>
        <v>#REF!</v>
      </c>
      <c r="V187" s="3" t="e">
        <f>IF(#REF!&gt;0,IFERROR(VLOOKUP(#REF!,AthleteTable[],1,FALSE),0),0)</f>
        <v>#REF!</v>
      </c>
      <c r="W187" s="3">
        <f t="shared" si="7"/>
        <v>0</v>
      </c>
      <c r="X187" s="11" t="e">
        <f>IF(#REF!&gt;0,IF(V187&lt;&gt;0,IF(OR(codex559[[#This Row],[1]]&gt;Y186,Y186="1"),(X186+1+codex559[[#This Row],[T]]),X186+codex559[[#This Row],[T]]),X186+codex559[[#This Row],[T]]),0)</f>
        <v>#REF!</v>
      </c>
      <c r="Y187" s="3" t="e">
        <f>IF(#REF!&gt;0,#REF!,0)</f>
        <v>#REF!</v>
      </c>
    </row>
    <row r="188" spans="21:25" x14ac:dyDescent="0.25">
      <c r="U188" s="3" t="e">
        <f>#REF!</f>
        <v>#REF!</v>
      </c>
      <c r="V188" s="3" t="e">
        <f>IF(#REF!&gt;0,IFERROR(VLOOKUP(#REF!,AthleteTable[],1,FALSE),0),0)</f>
        <v>#REF!</v>
      </c>
      <c r="W188" s="3">
        <f t="shared" si="7"/>
        <v>0</v>
      </c>
      <c r="X188" s="11" t="e">
        <f>IF(#REF!&gt;0,IF(V188&lt;&gt;0,IF(OR(codex559[[#This Row],[1]]&gt;Y187,Y187="1"),(X187+1+codex559[[#This Row],[T]]),X187+codex559[[#This Row],[T]]),X187+codex559[[#This Row],[T]]),0)</f>
        <v>#REF!</v>
      </c>
      <c r="Y188" s="3" t="e">
        <f>IF(#REF!&gt;0,#REF!,0)</f>
        <v>#REF!</v>
      </c>
    </row>
    <row r="189" spans="21:25" x14ac:dyDescent="0.25">
      <c r="U189" s="3" t="e">
        <f>#REF!</f>
        <v>#REF!</v>
      </c>
      <c r="V189" s="3" t="e">
        <f>IF(#REF!&gt;0,IFERROR(VLOOKUP(#REF!,AthleteTable[],1,FALSE),0),0)</f>
        <v>#REF!</v>
      </c>
      <c r="W189" s="3">
        <f t="shared" si="7"/>
        <v>0</v>
      </c>
      <c r="X189" s="11" t="e">
        <f>IF(#REF!&gt;0,IF(V189&lt;&gt;0,IF(OR(codex559[[#This Row],[1]]&gt;Y188,Y188="1"),(X188+1+codex559[[#This Row],[T]]),X188+codex559[[#This Row],[T]]),X188+codex559[[#This Row],[T]]),0)</f>
        <v>#REF!</v>
      </c>
      <c r="Y189" s="3" t="e">
        <f>IF(#REF!&gt;0,#REF!,0)</f>
        <v>#REF!</v>
      </c>
    </row>
    <row r="190" spans="21:25" x14ac:dyDescent="0.25">
      <c r="U190" s="3" t="e">
        <f>#REF!</f>
        <v>#REF!</v>
      </c>
      <c r="V190" s="3" t="e">
        <f>IF(#REF!&gt;0,IFERROR(VLOOKUP(#REF!,AthleteTable[],1,FALSE),0),0)</f>
        <v>#REF!</v>
      </c>
      <c r="W190" s="3">
        <f t="shared" si="7"/>
        <v>0</v>
      </c>
      <c r="X190" s="11" t="e">
        <f>IF(#REF!&gt;0,IF(V190&lt;&gt;0,IF(OR(codex559[[#This Row],[1]]&gt;Y189,Y189="1"),(X189+1+codex559[[#This Row],[T]]),X189+codex559[[#This Row],[T]]),X189+codex559[[#This Row],[T]]),0)</f>
        <v>#REF!</v>
      </c>
      <c r="Y190" s="3" t="e">
        <f>IF(#REF!&gt;0,#REF!,0)</f>
        <v>#REF!</v>
      </c>
    </row>
    <row r="191" spans="21:25" x14ac:dyDescent="0.25">
      <c r="U191" s="3" t="e">
        <f>#REF!</f>
        <v>#REF!</v>
      </c>
      <c r="V191" s="3" t="e">
        <f>IF(#REF!&gt;0,IFERROR(VLOOKUP(#REF!,AthleteTable[],1,FALSE),0),0)</f>
        <v>#REF!</v>
      </c>
      <c r="W191" s="3">
        <f t="shared" si="7"/>
        <v>0</v>
      </c>
      <c r="X191" s="11" t="e">
        <f>IF(#REF!&gt;0,IF(V191&lt;&gt;0,IF(OR(codex559[[#This Row],[1]]&gt;Y190,Y190="1"),(X190+1+codex559[[#This Row],[T]]),X190+codex559[[#This Row],[T]]),X190+codex559[[#This Row],[T]]),0)</f>
        <v>#REF!</v>
      </c>
      <c r="Y191" s="3" t="e">
        <f>IF(#REF!&gt;0,#REF!,0)</f>
        <v>#REF!</v>
      </c>
    </row>
    <row r="192" spans="21:25" x14ac:dyDescent="0.25">
      <c r="U192" s="3" t="e">
        <f>#REF!</f>
        <v>#REF!</v>
      </c>
      <c r="V192" s="3" t="e">
        <f>IF(#REF!&gt;0,IFERROR(VLOOKUP(#REF!,AthleteTable[],1,FALSE),0),0)</f>
        <v>#REF!</v>
      </c>
      <c r="W192" s="3">
        <f t="shared" si="7"/>
        <v>0</v>
      </c>
      <c r="X192" s="11" t="e">
        <f>IF(#REF!&gt;0,IF(V192&lt;&gt;0,IF(OR(codex559[[#This Row],[1]]&gt;Y191,Y191="1"),(X191+1+codex559[[#This Row],[T]]),X191+codex559[[#This Row],[T]]),X191+codex559[[#This Row],[T]]),0)</f>
        <v>#REF!</v>
      </c>
      <c r="Y192" s="3" t="e">
        <f>IF(#REF!&gt;0,#REF!,0)</f>
        <v>#REF!</v>
      </c>
    </row>
    <row r="193" spans="21:25" x14ac:dyDescent="0.25">
      <c r="U193" s="3" t="e">
        <f>#REF!</f>
        <v>#REF!</v>
      </c>
      <c r="V193" s="3" t="e">
        <f>IF(#REF!&gt;0,IFERROR(VLOOKUP(#REF!,AthleteTable[],1,FALSE),0),0)</f>
        <v>#REF!</v>
      </c>
      <c r="W193" s="3">
        <f t="shared" si="7"/>
        <v>0</v>
      </c>
      <c r="X193" s="11" t="e">
        <f>IF(#REF!&gt;0,IF(V193&lt;&gt;0,IF(OR(codex559[[#This Row],[1]]&gt;Y192,Y192="1"),(X192+1+codex559[[#This Row],[T]]),X192+codex559[[#This Row],[T]]),X192+codex559[[#This Row],[T]]),0)</f>
        <v>#REF!</v>
      </c>
      <c r="Y193" s="3" t="e">
        <f>IF(#REF!&gt;0,#REF!,0)</f>
        <v>#REF!</v>
      </c>
    </row>
    <row r="194" spans="21:25" x14ac:dyDescent="0.25">
      <c r="U194" s="3" t="e">
        <f>#REF!</f>
        <v>#REF!</v>
      </c>
      <c r="V194" s="3" t="e">
        <f>IF(#REF!&gt;0,IFERROR(VLOOKUP(#REF!,AthleteTable[],1,FALSE),0),0)</f>
        <v>#REF!</v>
      </c>
      <c r="W194" s="3">
        <f t="shared" si="7"/>
        <v>0</v>
      </c>
      <c r="X194" s="11" t="e">
        <f>IF(#REF!&gt;0,IF(V194&lt;&gt;0,IF(OR(codex559[[#This Row],[1]]&gt;Y193,Y193="1"),(X193+1+codex559[[#This Row],[T]]),X193+codex559[[#This Row],[T]]),X193+codex559[[#This Row],[T]]),0)</f>
        <v>#REF!</v>
      </c>
      <c r="Y194" s="3" t="e">
        <f>IF(#REF!&gt;0,#REF!,0)</f>
        <v>#REF!</v>
      </c>
    </row>
    <row r="195" spans="21:25" x14ac:dyDescent="0.25">
      <c r="U195" s="3" t="e">
        <f>#REF!</f>
        <v>#REF!</v>
      </c>
      <c r="V195" s="3" t="e">
        <f>IF(#REF!&gt;0,IFERROR(VLOOKUP(#REF!,AthleteTable[],1,FALSE),0),0)</f>
        <v>#REF!</v>
      </c>
      <c r="W195" s="3">
        <f t="shared" si="7"/>
        <v>0</v>
      </c>
      <c r="X195" s="11" t="e">
        <f>IF(#REF!&gt;0,IF(V195&lt;&gt;0,IF(OR(codex559[[#This Row],[1]]&gt;Y194,Y194="1"),(X194+1+codex559[[#This Row],[T]]),X194+codex559[[#This Row],[T]]),X194+codex559[[#This Row],[T]]),0)</f>
        <v>#REF!</v>
      </c>
      <c r="Y195" s="3" t="e">
        <f>IF(#REF!&gt;0,#REF!,0)</f>
        <v>#REF!</v>
      </c>
    </row>
    <row r="196" spans="21:25" x14ac:dyDescent="0.25">
      <c r="U196" s="3" t="e">
        <f>#REF!</f>
        <v>#REF!</v>
      </c>
      <c r="V196" s="3" t="e">
        <f>IF(#REF!&gt;0,IFERROR(VLOOKUP(#REF!,AthleteTable[],1,FALSE),0),0)</f>
        <v>#REF!</v>
      </c>
      <c r="W196" s="3">
        <f t="shared" si="7"/>
        <v>0</v>
      </c>
      <c r="X196" s="11" t="e">
        <f>IF(#REF!&gt;0,IF(V196&lt;&gt;0,IF(OR(codex559[[#This Row],[1]]&gt;Y195,Y195="1"),(X195+1+codex559[[#This Row],[T]]),X195+codex559[[#This Row],[T]]),X195+codex559[[#This Row],[T]]),0)</f>
        <v>#REF!</v>
      </c>
      <c r="Y196" s="3" t="e">
        <f>IF(#REF!&gt;0,#REF!,0)</f>
        <v>#REF!</v>
      </c>
    </row>
    <row r="197" spans="21:25" x14ac:dyDescent="0.25">
      <c r="U197" s="3" t="e">
        <f>#REF!</f>
        <v>#REF!</v>
      </c>
      <c r="V197" s="3" t="e">
        <f>IF(#REF!&gt;0,IFERROR(VLOOKUP(#REF!,AthleteTable[],1,FALSE),0),0)</f>
        <v>#REF!</v>
      </c>
      <c r="W197" s="3">
        <f t="shared" si="7"/>
        <v>0</v>
      </c>
      <c r="X197" s="11" t="e">
        <f>IF(#REF!&gt;0,IF(V197&lt;&gt;0,IF(OR(codex559[[#This Row],[1]]&gt;Y196,Y196="1"),(X196+1+codex559[[#This Row],[T]]),X196+codex559[[#This Row],[T]]),X196+codex559[[#This Row],[T]]),0)</f>
        <v>#REF!</v>
      </c>
      <c r="Y197" s="3" t="e">
        <f>IF(#REF!&gt;0,#REF!,0)</f>
        <v>#REF!</v>
      </c>
    </row>
    <row r="198" spans="21:25" x14ac:dyDescent="0.25">
      <c r="U198" s="3" t="e">
        <f>#REF!</f>
        <v>#REF!</v>
      </c>
      <c r="V198" s="3" t="e">
        <f>IF(#REF!&gt;0,IFERROR(VLOOKUP(#REF!,AthleteTable[],1,FALSE),0),0)</f>
        <v>#REF!</v>
      </c>
      <c r="W198" s="3">
        <f t="shared" ref="W198:W222" si="9">IFERROR(IF(Y198&gt;0,IF(Y197=Y196,IF(V197&gt;0,IF(V196&gt;0,1,0),0),0),0),0)</f>
        <v>0</v>
      </c>
      <c r="X198" s="11" t="e">
        <f>IF(#REF!&gt;0,IF(V198&lt;&gt;0,IF(OR(codex559[[#This Row],[1]]&gt;Y197,Y197="1"),(X197+1+codex559[[#This Row],[T]]),X197+codex559[[#This Row],[T]]),X197+codex559[[#This Row],[T]]),0)</f>
        <v>#REF!</v>
      </c>
      <c r="Y198" s="3" t="e">
        <f>IF(#REF!&gt;0,#REF!,0)</f>
        <v>#REF!</v>
      </c>
    </row>
    <row r="199" spans="21:25" x14ac:dyDescent="0.25">
      <c r="U199" s="3" t="e">
        <f>#REF!</f>
        <v>#REF!</v>
      </c>
      <c r="V199" s="3" t="e">
        <f>IF(#REF!&gt;0,IFERROR(VLOOKUP(#REF!,AthleteTable[],1,FALSE),0),0)</f>
        <v>#REF!</v>
      </c>
      <c r="W199" s="3">
        <f t="shared" si="9"/>
        <v>0</v>
      </c>
      <c r="X199" s="11" t="e">
        <f>IF(#REF!&gt;0,IF(V199&lt;&gt;0,IF(OR(codex559[[#This Row],[1]]&gt;Y198,Y198="1"),(X198+1+codex559[[#This Row],[T]]),X198+codex559[[#This Row],[T]]),X198+codex559[[#This Row],[T]]),0)</f>
        <v>#REF!</v>
      </c>
      <c r="Y199" s="3" t="e">
        <f>IF(#REF!&gt;0,#REF!,0)</f>
        <v>#REF!</v>
      </c>
    </row>
    <row r="200" spans="21:25" x14ac:dyDescent="0.25">
      <c r="U200" s="3" t="e">
        <f>#REF!</f>
        <v>#REF!</v>
      </c>
      <c r="V200" s="3" t="e">
        <f>IF(#REF!&gt;0,IFERROR(VLOOKUP(#REF!,AthleteTable[],1,FALSE),0),0)</f>
        <v>#REF!</v>
      </c>
      <c r="W200" s="3">
        <f t="shared" si="9"/>
        <v>0</v>
      </c>
      <c r="X200" s="11" t="e">
        <f>IF(#REF!&gt;0,IF(V200&lt;&gt;0,IF(OR(codex559[[#This Row],[1]]&gt;Y199,Y199="1"),(X199+1+codex559[[#This Row],[T]]),X199+codex559[[#This Row],[T]]),X199+codex559[[#This Row],[T]]),0)</f>
        <v>#REF!</v>
      </c>
      <c r="Y200" s="3" t="e">
        <f>IF(#REF!&gt;0,#REF!,0)</f>
        <v>#REF!</v>
      </c>
    </row>
    <row r="201" spans="21:25" x14ac:dyDescent="0.25">
      <c r="U201" s="3">
        <f t="shared" ref="U201:U222" si="10">C98</f>
        <v>0</v>
      </c>
      <c r="V201" s="3">
        <f>IF(A98&gt;0,IFERROR(VLOOKUP(C98,AthleteTable[],1,FALSE),0),0)</f>
        <v>0</v>
      </c>
      <c r="W201" s="3">
        <f t="shared" si="9"/>
        <v>0</v>
      </c>
      <c r="X201" s="11">
        <f>IF(A98&gt;0,IF(V201&lt;&gt;0,IF(OR(codex559[[#This Row],[1]]&gt;Y200,Y200="1"),(X200+1+codex559[[#This Row],[T]]),X200+codex559[[#This Row],[T]]),X200+codex559[[#This Row],[T]]),0)</f>
        <v>0</v>
      </c>
      <c r="Y201" s="3" t="e">
        <f>IF(#REF!&gt;0,#REF!,0)</f>
        <v>#REF!</v>
      </c>
    </row>
    <row r="202" spans="21:25" x14ac:dyDescent="0.25">
      <c r="U202" s="3">
        <f t="shared" si="10"/>
        <v>0</v>
      </c>
      <c r="V202" s="3">
        <f>IF(A99&gt;0,IFERROR(VLOOKUP(C99,AthleteTable[],1,FALSE),0),0)</f>
        <v>0</v>
      </c>
      <c r="W202" s="3">
        <f t="shared" si="9"/>
        <v>0</v>
      </c>
      <c r="X202" s="11">
        <f>IF(A99&gt;0,IF(V202&lt;&gt;0,IF(OR(codex559[[#This Row],[1]]&gt;Y201,Y201="1"),(X201+1+codex559[[#This Row],[T]]),X201+codex559[[#This Row],[T]]),X201+codex559[[#This Row],[T]]),0)</f>
        <v>0</v>
      </c>
      <c r="Y202" s="3" t="e">
        <f>IF(#REF!&gt;0,#REF!,0)</f>
        <v>#REF!</v>
      </c>
    </row>
    <row r="203" spans="21:25" x14ac:dyDescent="0.25">
      <c r="U203" s="3">
        <f t="shared" si="10"/>
        <v>0</v>
      </c>
      <c r="V203" s="3">
        <f>IF(A100&gt;0,IFERROR(VLOOKUP(C100,AthleteTable[],1,FALSE),0),0)</f>
        <v>0</v>
      </c>
      <c r="W203" s="3">
        <f t="shared" si="9"/>
        <v>0</v>
      </c>
      <c r="X203" s="11">
        <f>IF(A100&gt;0,IF(V203&lt;&gt;0,IF(OR(codex559[[#This Row],[1]]&gt;Y202,Y202="1"),(X202+1+codex559[[#This Row],[T]]),X202+codex559[[#This Row],[T]]),X202+codex559[[#This Row],[T]]),0)</f>
        <v>0</v>
      </c>
      <c r="Y203" s="3" t="e">
        <f>IF(#REF!&gt;0,#REF!,0)</f>
        <v>#REF!</v>
      </c>
    </row>
    <row r="204" spans="21:25" x14ac:dyDescent="0.25">
      <c r="U204" s="3">
        <f t="shared" si="10"/>
        <v>0</v>
      </c>
      <c r="V204" s="3">
        <f>IF(A101&gt;0,IFERROR(VLOOKUP(C101,AthleteTable[],1,FALSE),0),0)</f>
        <v>0</v>
      </c>
      <c r="W204" s="3">
        <f t="shared" si="9"/>
        <v>0</v>
      </c>
      <c r="X204" s="11">
        <f>IF(A101&gt;0,IF(V204&lt;&gt;0,IF(OR(codex559[[#This Row],[1]]&gt;Y203,Y203="1"),(X203+1+codex559[[#This Row],[T]]),X203+codex559[[#This Row],[T]]),X203+codex559[[#This Row],[T]]),0)</f>
        <v>0</v>
      </c>
      <c r="Y204" s="3" t="e">
        <f>IF(#REF!&gt;0,#REF!,0)</f>
        <v>#REF!</v>
      </c>
    </row>
    <row r="205" spans="21:25" x14ac:dyDescent="0.25">
      <c r="U205" s="3">
        <f t="shared" si="10"/>
        <v>0</v>
      </c>
      <c r="V205" s="3">
        <f>IF(A102&gt;0,IFERROR(VLOOKUP(C102,AthleteTable[],1,FALSE),0),0)</f>
        <v>0</v>
      </c>
      <c r="W205" s="3">
        <f t="shared" si="9"/>
        <v>0</v>
      </c>
      <c r="X205" s="11">
        <f>IF(A102&gt;0,IF(V205&lt;&gt;0,IF(OR(codex559[[#This Row],[1]]&gt;Y204,Y204="1"),(X204+1+codex559[[#This Row],[T]]),X204+codex559[[#This Row],[T]]),X204+codex559[[#This Row],[T]]),0)</f>
        <v>0</v>
      </c>
      <c r="Y205" s="3" t="e">
        <f>IF(#REF!&gt;0,#REF!,0)</f>
        <v>#REF!</v>
      </c>
    </row>
    <row r="206" spans="21:25" x14ac:dyDescent="0.25">
      <c r="U206" s="3">
        <f t="shared" si="10"/>
        <v>0</v>
      </c>
      <c r="V206" s="3">
        <f>IF(A103&gt;0,IFERROR(VLOOKUP(C103,AthleteTable[],1,FALSE),0),0)</f>
        <v>0</v>
      </c>
      <c r="W206" s="3">
        <f t="shared" si="9"/>
        <v>0</v>
      </c>
      <c r="X206" s="11">
        <f>IF(A103&gt;0,IF(V206&lt;&gt;0,IF(OR(codex559[[#This Row],[1]]&gt;Y205,Y205="1"),(X205+1+codex559[[#This Row],[T]]),X205+codex559[[#This Row],[T]]),X205+codex559[[#This Row],[T]]),0)</f>
        <v>0</v>
      </c>
      <c r="Y206" s="3" t="e">
        <f>IF(#REF!&gt;0,#REF!,0)</f>
        <v>#REF!</v>
      </c>
    </row>
    <row r="207" spans="21:25" x14ac:dyDescent="0.25">
      <c r="U207" s="3">
        <f t="shared" si="10"/>
        <v>0</v>
      </c>
      <c r="V207" s="3">
        <f>IF(A104&gt;0,IFERROR(VLOOKUP(C104,AthleteTable[],1,FALSE),0),0)</f>
        <v>0</v>
      </c>
      <c r="W207" s="3">
        <f t="shared" si="9"/>
        <v>0</v>
      </c>
      <c r="X207" s="11">
        <f>IF(A104&gt;0,IF(V207&lt;&gt;0,IF(OR(codex559[[#This Row],[1]]&gt;Y206,Y206="1"),(X206+1+codex559[[#This Row],[T]]),X206+codex559[[#This Row],[T]]),X206+codex559[[#This Row],[T]]),0)</f>
        <v>0</v>
      </c>
      <c r="Y207" s="3" t="e">
        <f>IF(#REF!&gt;0,#REF!,0)</f>
        <v>#REF!</v>
      </c>
    </row>
    <row r="208" spans="21:25" x14ac:dyDescent="0.25">
      <c r="U208" s="3">
        <f t="shared" si="10"/>
        <v>0</v>
      </c>
      <c r="V208" s="3">
        <f>IF(A105&gt;0,IFERROR(VLOOKUP(C105,AthleteTable[],1,FALSE),0),0)</f>
        <v>0</v>
      </c>
      <c r="W208" s="3">
        <f t="shared" si="9"/>
        <v>0</v>
      </c>
      <c r="X208" s="11">
        <f>IF(A105&gt;0,IF(V208&lt;&gt;0,IF(OR(codex559[[#This Row],[1]]&gt;Y207,Y207="1"),(X207+1+codex559[[#This Row],[T]]),X207+codex559[[#This Row],[T]]),X207+codex559[[#This Row],[T]]),0)</f>
        <v>0</v>
      </c>
      <c r="Y208" s="3" t="e">
        <f>IF(#REF!&gt;0,#REF!,0)</f>
        <v>#REF!</v>
      </c>
    </row>
    <row r="209" spans="21:25" x14ac:dyDescent="0.25">
      <c r="U209" s="3">
        <f t="shared" si="10"/>
        <v>0</v>
      </c>
      <c r="V209" s="3">
        <f>IF(A106&gt;0,IFERROR(VLOOKUP(C106,AthleteTable[],1,FALSE),0),0)</f>
        <v>0</v>
      </c>
      <c r="W209" s="3">
        <f t="shared" si="9"/>
        <v>0</v>
      </c>
      <c r="X209" s="11">
        <f>IF(A106&gt;0,IF(V209&lt;&gt;0,IF(OR(codex559[[#This Row],[1]]&gt;Y208,Y208="1"),(X208+1+codex559[[#This Row],[T]]),X208+codex559[[#This Row],[T]]),X208+codex559[[#This Row],[T]]),0)</f>
        <v>0</v>
      </c>
      <c r="Y209" s="3" t="e">
        <f>IF(#REF!&gt;0,#REF!,0)</f>
        <v>#REF!</v>
      </c>
    </row>
    <row r="210" spans="21:25" x14ac:dyDescent="0.25">
      <c r="U210" s="3">
        <f t="shared" si="10"/>
        <v>0</v>
      </c>
      <c r="V210" s="3">
        <f>IF(A107&gt;0,IFERROR(VLOOKUP(C107,AthleteTable[],1,FALSE),0),0)</f>
        <v>0</v>
      </c>
      <c r="W210" s="3">
        <f t="shared" si="9"/>
        <v>0</v>
      </c>
      <c r="X210" s="11">
        <f>IF(A107&gt;0,IF(V210&lt;&gt;0,IF(OR(codex559[[#This Row],[1]]&gt;Y209,Y209="1"),(X209+1+codex559[[#This Row],[T]]),X209+codex559[[#This Row],[T]]),X209+codex559[[#This Row],[T]]),0)</f>
        <v>0</v>
      </c>
      <c r="Y210" s="3" t="e">
        <f>IF(#REF!&gt;0,#REF!,0)</f>
        <v>#REF!</v>
      </c>
    </row>
    <row r="211" spans="21:25" x14ac:dyDescent="0.25">
      <c r="U211" s="3">
        <f t="shared" si="10"/>
        <v>0</v>
      </c>
      <c r="V211" s="3">
        <f>IF(A108&gt;0,IFERROR(VLOOKUP(C108,AthleteTable[],1,FALSE),0),0)</f>
        <v>0</v>
      </c>
      <c r="W211" s="3">
        <f t="shared" si="9"/>
        <v>0</v>
      </c>
      <c r="X211" s="11">
        <f>IF(A108&gt;0,IF(V211&lt;&gt;0,IF(OR(codex559[[#This Row],[1]]&gt;Y210,Y210="1"),(X210+1+codex559[[#This Row],[T]]),X210+codex559[[#This Row],[T]]),X210+codex559[[#This Row],[T]]),0)</f>
        <v>0</v>
      </c>
      <c r="Y211" s="3" t="e">
        <f>IF(#REF!&gt;0,#REF!,0)</f>
        <v>#REF!</v>
      </c>
    </row>
    <row r="212" spans="21:25" x14ac:dyDescent="0.25">
      <c r="U212" s="3">
        <f t="shared" si="10"/>
        <v>0</v>
      </c>
      <c r="V212" s="3">
        <f>IF(A109&gt;0,IFERROR(VLOOKUP(C109,AthleteTable[],1,FALSE),0),0)</f>
        <v>0</v>
      </c>
      <c r="W212" s="3">
        <f t="shared" si="9"/>
        <v>0</v>
      </c>
      <c r="X212" s="11">
        <f>IF(A109&gt;0,IF(V212&lt;&gt;0,IF(OR(codex559[[#This Row],[1]]&gt;Y211,Y211="1"),(X211+1+codex559[[#This Row],[T]]),X211+codex559[[#This Row],[T]]),X211+codex559[[#This Row],[T]]),0)</f>
        <v>0</v>
      </c>
      <c r="Y212" s="3" t="e">
        <f>IF(#REF!&gt;0,#REF!,0)</f>
        <v>#REF!</v>
      </c>
    </row>
    <row r="213" spans="21:25" x14ac:dyDescent="0.25">
      <c r="U213" s="3">
        <f t="shared" si="10"/>
        <v>0</v>
      </c>
      <c r="V213" s="3">
        <f>IF(A110&gt;0,IFERROR(VLOOKUP(C110,AthleteTable[],1,FALSE),0),0)</f>
        <v>0</v>
      </c>
      <c r="W213" s="3">
        <f t="shared" si="9"/>
        <v>0</v>
      </c>
      <c r="X213" s="11">
        <f>IF(A110&gt;0,IF(V213&lt;&gt;0,IF(OR(codex559[[#This Row],[1]]&gt;Y212,Y212="1"),(X212+1+codex559[[#This Row],[T]]),X212+codex559[[#This Row],[T]]),X212+codex559[[#This Row],[T]]),0)</f>
        <v>0</v>
      </c>
      <c r="Y213" s="3" t="e">
        <f>IF(#REF!&gt;0,#REF!,0)</f>
        <v>#REF!</v>
      </c>
    </row>
    <row r="214" spans="21:25" x14ac:dyDescent="0.25">
      <c r="U214" s="3">
        <f t="shared" si="10"/>
        <v>0</v>
      </c>
      <c r="V214" s="3">
        <f>IF(A111&gt;0,IFERROR(VLOOKUP(C111,AthleteTable[],1,FALSE),0),0)</f>
        <v>0</v>
      </c>
      <c r="W214" s="3">
        <f t="shared" si="9"/>
        <v>0</v>
      </c>
      <c r="X214" s="11">
        <f>IF(A111&gt;0,IF(V214&lt;&gt;0,IF(OR(codex559[[#This Row],[1]]&gt;Y213,Y213="1"),(X213+1+codex559[[#This Row],[T]]),X213+codex559[[#This Row],[T]]),X213+codex559[[#This Row],[T]]),0)</f>
        <v>0</v>
      </c>
      <c r="Y214" s="3" t="e">
        <f>IF(#REF!&gt;0,#REF!,0)</f>
        <v>#REF!</v>
      </c>
    </row>
    <row r="215" spans="21:25" x14ac:dyDescent="0.25">
      <c r="U215" s="3">
        <f t="shared" si="10"/>
        <v>0</v>
      </c>
      <c r="V215" s="3">
        <f>IF(A112&gt;0,IFERROR(VLOOKUP(C112,AthleteTable[],1,FALSE),0),0)</f>
        <v>0</v>
      </c>
      <c r="W215" s="3">
        <f t="shared" si="9"/>
        <v>0</v>
      </c>
      <c r="X215" s="11">
        <f>IF(A112&gt;0,IF(V215&lt;&gt;0,IF(OR(codex559[[#This Row],[1]]&gt;Y214,Y214="1"),(X214+1+codex559[[#This Row],[T]]),X214+codex559[[#This Row],[T]]),X214+codex559[[#This Row],[T]]),0)</f>
        <v>0</v>
      </c>
      <c r="Y215" s="3" t="e">
        <f>IF(#REF!&gt;0,#REF!,0)</f>
        <v>#REF!</v>
      </c>
    </row>
    <row r="216" spans="21:25" x14ac:dyDescent="0.25">
      <c r="U216" s="3">
        <f t="shared" si="10"/>
        <v>0</v>
      </c>
      <c r="V216" s="3">
        <f>IF(A113&gt;0,IFERROR(VLOOKUP(C113,AthleteTable[],1,FALSE),0),0)</f>
        <v>0</v>
      </c>
      <c r="W216" s="3">
        <f t="shared" si="9"/>
        <v>0</v>
      </c>
      <c r="X216" s="11">
        <f>IF(A113&gt;0,IF(V216&lt;&gt;0,IF(OR(codex559[[#This Row],[1]]&gt;Y215,Y215="1"),(X215+1+codex559[[#This Row],[T]]),X215+codex559[[#This Row],[T]]),X215+codex559[[#This Row],[T]]),0)</f>
        <v>0</v>
      </c>
      <c r="Y216" s="3" t="e">
        <f>IF(#REF!&gt;0,#REF!,0)</f>
        <v>#REF!</v>
      </c>
    </row>
    <row r="217" spans="21:25" x14ac:dyDescent="0.25">
      <c r="U217" s="3">
        <f t="shared" si="10"/>
        <v>0</v>
      </c>
      <c r="V217" s="3">
        <f>IF(A114&gt;0,IFERROR(VLOOKUP(C114,AthleteTable[],1,FALSE),0),0)</f>
        <v>0</v>
      </c>
      <c r="W217" s="3">
        <f t="shared" si="9"/>
        <v>0</v>
      </c>
      <c r="X217" s="11">
        <f>IF(A114&gt;0,IF(V217&lt;&gt;0,IF(OR(codex559[[#This Row],[1]]&gt;Y216,Y216="1"),(X216+1+codex559[[#This Row],[T]]),X216+codex559[[#This Row],[T]]),X216+codex559[[#This Row],[T]]),0)</f>
        <v>0</v>
      </c>
      <c r="Y217" s="3" t="e">
        <f>IF(#REF!&gt;0,#REF!,0)</f>
        <v>#REF!</v>
      </c>
    </row>
    <row r="218" spans="21:25" x14ac:dyDescent="0.25">
      <c r="U218" s="3">
        <f t="shared" si="10"/>
        <v>0</v>
      </c>
      <c r="V218" s="3">
        <f>IF(A115&gt;0,IFERROR(VLOOKUP(C115,AthleteTable[],1,FALSE),0),0)</f>
        <v>0</v>
      </c>
      <c r="W218" s="3">
        <f t="shared" si="9"/>
        <v>0</v>
      </c>
      <c r="X218" s="11">
        <f>IF(A115&gt;0,IF(V218&lt;&gt;0,IF(OR(codex559[[#This Row],[1]]&gt;Y217,Y217="1"),(X217+1+codex559[[#This Row],[T]]),X217+codex559[[#This Row],[T]]),X217+codex559[[#This Row],[T]]),0)</f>
        <v>0</v>
      </c>
      <c r="Y218" s="3" t="e">
        <f>IF(#REF!&gt;0,#REF!,0)</f>
        <v>#REF!</v>
      </c>
    </row>
    <row r="219" spans="21:25" x14ac:dyDescent="0.25">
      <c r="U219" s="3">
        <f t="shared" si="10"/>
        <v>0</v>
      </c>
      <c r="V219" s="3">
        <f>IF(A116&gt;0,IFERROR(VLOOKUP(C116,AthleteTable[],1,FALSE),0),0)</f>
        <v>0</v>
      </c>
      <c r="W219" s="3">
        <f t="shared" si="9"/>
        <v>0</v>
      </c>
      <c r="X219" s="11">
        <f>IF(A116&gt;0,IF(V219&lt;&gt;0,IF(OR(codex559[[#This Row],[1]]&gt;Y218,Y218="1"),(X218+1+codex559[[#This Row],[T]]),X218+codex559[[#This Row],[T]]),X218+codex559[[#This Row],[T]]),0)</f>
        <v>0</v>
      </c>
      <c r="Y219" s="3" t="e">
        <f>IF(#REF!&gt;0,#REF!,0)</f>
        <v>#REF!</v>
      </c>
    </row>
    <row r="220" spans="21:25" x14ac:dyDescent="0.25">
      <c r="U220" s="3">
        <f t="shared" si="10"/>
        <v>0</v>
      </c>
      <c r="V220" s="3">
        <f>IF(A117&gt;0,IFERROR(VLOOKUP(C117,AthleteTable[],1,FALSE),0),0)</f>
        <v>0</v>
      </c>
      <c r="W220" s="3">
        <f t="shared" si="9"/>
        <v>0</v>
      </c>
      <c r="X220" s="11">
        <f>IF(A117&gt;0,IF(V220&lt;&gt;0,IF(OR(codex559[[#This Row],[1]]&gt;Y219,Y219="1"),(X219+1+codex559[[#This Row],[T]]),X219+codex559[[#This Row],[T]]),X219+codex559[[#This Row],[T]]),0)</f>
        <v>0</v>
      </c>
      <c r="Y220" s="3" t="e">
        <f>IF(#REF!&gt;0,#REF!,0)</f>
        <v>#REF!</v>
      </c>
    </row>
    <row r="221" spans="21:25" x14ac:dyDescent="0.25">
      <c r="U221" s="3">
        <f t="shared" si="10"/>
        <v>0</v>
      </c>
      <c r="V221" s="3">
        <f>IF(A118&gt;0,IFERROR(VLOOKUP(C118,AthleteTable[],1,FALSE),0),0)</f>
        <v>0</v>
      </c>
      <c r="W221" s="3">
        <f t="shared" si="9"/>
        <v>0</v>
      </c>
      <c r="X221" s="11">
        <f>IF(A118&gt;0,IF(V221&lt;&gt;0,IF(OR(codex559[[#This Row],[1]]&gt;Y220,Y220="1"),(X220+1+codex559[[#This Row],[T]]),X220+codex559[[#This Row],[T]]),X220+codex559[[#This Row],[T]]),0)</f>
        <v>0</v>
      </c>
      <c r="Y221" s="3" t="e">
        <f>IF(#REF!&gt;0,#REF!,0)</f>
        <v>#REF!</v>
      </c>
    </row>
    <row r="222" spans="21:25" x14ac:dyDescent="0.25">
      <c r="U222" s="3">
        <f t="shared" si="10"/>
        <v>0</v>
      </c>
      <c r="V222" s="3">
        <f>IF(A119&gt;0,IFERROR(VLOOKUP(C119,AthleteTable[],1,FALSE),0),0)</f>
        <v>0</v>
      </c>
      <c r="W222" s="3">
        <f t="shared" si="9"/>
        <v>0</v>
      </c>
      <c r="X222" s="11">
        <f>IF(A119&gt;0,IF(V222&lt;&gt;0,IF(OR(codex559[[#This Row],[1]]&gt;Y221,Y221="1"),(X221+1+codex559[[#This Row],[T]]),X221+codex559[[#This Row],[T]]),X221+codex559[[#This Row],[T]]),0)</f>
        <v>0</v>
      </c>
      <c r="Y222" s="3" t="e">
        <f>IF(#REF!&gt;0,#REF!,0)</f>
        <v>#REF!</v>
      </c>
    </row>
  </sheetData>
  <pageMargins left="0.7" right="0.7" top="0.75" bottom="0.75" header="0.3" footer="0.3"/>
  <tableParts count="1">
    <tablePart r:id="rId1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22"/>
  <sheetViews>
    <sheetView workbookViewId="0">
      <selection activeCell="V4" sqref="V4"/>
    </sheetView>
  </sheetViews>
  <sheetFormatPr defaultRowHeight="15" x14ac:dyDescent="0.25"/>
  <cols>
    <col min="1" max="1" width="20.28515625" bestFit="1" customWidth="1"/>
    <col min="2" max="2" width="3.85546875" customWidth="1"/>
    <col min="3" max="3" width="8.5703125" bestFit="1" customWidth="1"/>
    <col min="4" max="4" width="28.5703125" bestFit="1" customWidth="1"/>
    <col min="5" max="5" width="5" bestFit="1" customWidth="1"/>
    <col min="6" max="6" width="7" bestFit="1" customWidth="1"/>
    <col min="7" max="8" width="7.5703125" bestFit="1" customWidth="1"/>
    <col min="9" max="9" width="10.28515625" bestFit="1" customWidth="1"/>
    <col min="10" max="10" width="8.5703125" customWidth="1"/>
    <col min="11" max="12" width="9.5703125" style="3" customWidth="1"/>
    <col min="21" max="21" width="11" style="3" customWidth="1"/>
    <col min="22" max="23" width="12.140625" style="3" customWidth="1"/>
    <col min="24" max="24" width="12.140625" style="11" customWidth="1"/>
    <col min="25" max="25" width="15" style="3" customWidth="1"/>
  </cols>
  <sheetData>
    <row r="1" spans="1:25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s="3" t="s">
        <v>10</v>
      </c>
      <c r="U1" s="3" t="s">
        <v>1006</v>
      </c>
      <c r="V1" s="3" t="s">
        <v>1007</v>
      </c>
      <c r="W1" s="3" t="s">
        <v>1011</v>
      </c>
      <c r="X1" s="11" t="s">
        <v>1008</v>
      </c>
      <c r="Y1" s="11" t="s">
        <v>1009</v>
      </c>
    </row>
    <row r="2" spans="1:25" x14ac:dyDescent="0.25">
      <c r="A2">
        <v>1</v>
      </c>
      <c r="B2">
        <v>5</v>
      </c>
      <c r="C2">
        <v>104097</v>
      </c>
      <c r="D2" t="s">
        <v>17</v>
      </c>
      <c r="E2">
        <v>1994</v>
      </c>
      <c r="F2" t="s">
        <v>15</v>
      </c>
      <c r="G2">
        <v>52.14</v>
      </c>
      <c r="H2">
        <v>55.29</v>
      </c>
      <c r="I2" t="s">
        <v>1939</v>
      </c>
      <c r="K2" s="3">
        <v>22.26</v>
      </c>
      <c r="U2" s="3">
        <f>C2</f>
        <v>104097</v>
      </c>
      <c r="V2" s="3">
        <f>IF(A2&gt;0,IFERROR(VLOOKUP(C2,AthleteTable[],1,FALSE),0),0)</f>
        <v>0</v>
      </c>
      <c r="W2" s="3">
        <f>IFERROR(IF(Y2&gt;0,IF(Y1=#REF!,IF(V1&gt;0,IF(#REF!&gt;0,1,0),0),0),0),0)</f>
        <v>0</v>
      </c>
      <c r="X2" s="11">
        <f>IF(A2&gt;0,IF(V2&lt;&gt;0,IF(OR(codex584[[#This Row],[1]]&gt;Y1,Y1="1"),(X1+1+codex584[[#This Row],[T]]),X1+codex584[[#This Row],[T]]),X1+codex584[[#This Row],[T]]),0)</f>
        <v>0</v>
      </c>
      <c r="Y2" s="3">
        <f t="shared" ref="Y2:Y65" si="0">IF(A2&gt;0,A2,0)</f>
        <v>1</v>
      </c>
    </row>
    <row r="3" spans="1:25" x14ac:dyDescent="0.25">
      <c r="A3">
        <v>2</v>
      </c>
      <c r="B3">
        <v>17</v>
      </c>
      <c r="C3">
        <v>104529</v>
      </c>
      <c r="D3" t="s">
        <v>126</v>
      </c>
      <c r="E3">
        <v>1997</v>
      </c>
      <c r="F3" t="s">
        <v>15</v>
      </c>
      <c r="G3">
        <v>52.21</v>
      </c>
      <c r="H3">
        <v>56.17</v>
      </c>
      <c r="I3" t="s">
        <v>353</v>
      </c>
      <c r="J3">
        <v>0.95</v>
      </c>
      <c r="K3" s="3">
        <v>28.63</v>
      </c>
      <c r="U3" s="3">
        <f t="shared" ref="U3:U66" si="1">C3</f>
        <v>104529</v>
      </c>
      <c r="V3" s="3">
        <f>IF(A3&gt;0,IFERROR(VLOOKUP(C3,AthleteTable[],1,FALSE),0),0)</f>
        <v>0</v>
      </c>
      <c r="W3" s="3">
        <f t="shared" ref="W3:W4" si="2">IFERROR(IF(Y3&gt;0,IF(Y2=Y1,IF(V2&gt;0,IF(V1&gt;0,1,0),0),0),0),0)</f>
        <v>0</v>
      </c>
      <c r="X3" s="11">
        <f>IF(A3&gt;0,IF(V3&lt;&gt;0,IF(OR(codex584[[#This Row],[1]]&gt;Y2,Y2="1"),(X2+1+codex584[[#This Row],[T]]),X2+codex584[[#This Row],[T]]),X2+codex584[[#This Row],[T]]),0)</f>
        <v>0</v>
      </c>
      <c r="Y3" s="3">
        <f t="shared" si="0"/>
        <v>2</v>
      </c>
    </row>
    <row r="4" spans="1:25" x14ac:dyDescent="0.25">
      <c r="A4">
        <v>3</v>
      </c>
      <c r="B4">
        <v>6</v>
      </c>
      <c r="C4">
        <v>103942</v>
      </c>
      <c r="D4" t="s">
        <v>114</v>
      </c>
      <c r="E4">
        <v>1993</v>
      </c>
      <c r="F4" t="s">
        <v>15</v>
      </c>
      <c r="G4">
        <v>53.59</v>
      </c>
      <c r="H4">
        <v>56.83</v>
      </c>
      <c r="I4" t="s">
        <v>1940</v>
      </c>
      <c r="J4">
        <v>2.99</v>
      </c>
      <c r="K4" s="3">
        <v>42.3</v>
      </c>
      <c r="U4" s="3">
        <f t="shared" si="1"/>
        <v>103942</v>
      </c>
      <c r="V4" s="3">
        <f>IF(A4&gt;0,IFERROR(VLOOKUP(C4,AthleteTable[],1,FALSE),0),0)</f>
        <v>103942</v>
      </c>
      <c r="W4" s="3">
        <f t="shared" si="2"/>
        <v>0</v>
      </c>
      <c r="X4" s="11">
        <f>IF(A4&gt;0,IF(V4&lt;&gt;0,IF(OR(codex584[[#This Row],[1]]&gt;Y3,Y3="1"),(X3+1+codex584[[#This Row],[T]]),X3+codex584[[#This Row],[T]]),X3+codex584[[#This Row],[T]]),0)</f>
        <v>1</v>
      </c>
      <c r="Y4" s="3">
        <f t="shared" si="0"/>
        <v>3</v>
      </c>
    </row>
    <row r="5" spans="1:25" x14ac:dyDescent="0.25">
      <c r="A5">
        <v>4</v>
      </c>
      <c r="B5">
        <v>15</v>
      </c>
      <c r="C5">
        <v>104354</v>
      </c>
      <c r="D5" t="s">
        <v>35</v>
      </c>
      <c r="E5">
        <v>1996</v>
      </c>
      <c r="F5" t="s">
        <v>15</v>
      </c>
      <c r="G5">
        <v>53.51</v>
      </c>
      <c r="H5">
        <v>57.22</v>
      </c>
      <c r="I5" t="s">
        <v>1941</v>
      </c>
      <c r="J5">
        <v>3.3</v>
      </c>
      <c r="K5" s="3">
        <v>44.38</v>
      </c>
      <c r="U5" s="3">
        <f t="shared" si="1"/>
        <v>104354</v>
      </c>
      <c r="V5" s="3">
        <f>IF(A5&gt;0,IFERROR(VLOOKUP(C5,AthleteTable[],1,FALSE),0),0)</f>
        <v>104354</v>
      </c>
      <c r="W5" s="3">
        <f>IFERROR(IF(Y5&gt;0,IF(Y4=Y3,IF(V4&gt;0,IF(V3&gt;0,1,0),0),0),0),0)</f>
        <v>0</v>
      </c>
      <c r="X5" s="11">
        <f>IF(A5&gt;0,IF(V5&lt;&gt;0,IF(OR(codex584[[#This Row],[1]]&gt;Y4,Y4="1"),(X4+1+codex584[[#This Row],[T]]),X4+codex584[[#This Row],[T]]),X4+codex584[[#This Row],[T]]),0)</f>
        <v>2</v>
      </c>
      <c r="Y5" s="3">
        <f t="shared" si="0"/>
        <v>4</v>
      </c>
    </row>
    <row r="6" spans="1:25" x14ac:dyDescent="0.25">
      <c r="A6">
        <v>5</v>
      </c>
      <c r="B6">
        <v>25</v>
      </c>
      <c r="C6">
        <v>104525</v>
      </c>
      <c r="D6" t="s">
        <v>53</v>
      </c>
      <c r="E6">
        <v>1997</v>
      </c>
      <c r="F6" t="s">
        <v>15</v>
      </c>
      <c r="G6">
        <v>54.63</v>
      </c>
      <c r="H6">
        <v>57.6</v>
      </c>
      <c r="I6" t="s">
        <v>1942</v>
      </c>
      <c r="J6">
        <v>4.8</v>
      </c>
      <c r="K6" s="3">
        <v>54.43</v>
      </c>
      <c r="U6" s="3">
        <f t="shared" si="1"/>
        <v>104525</v>
      </c>
      <c r="V6" s="3">
        <f>IF(A6&gt;0,IFERROR(VLOOKUP(C6,AthleteTable[],1,FALSE),0),0)</f>
        <v>0</v>
      </c>
      <c r="W6" s="3">
        <f t="shared" ref="W6:W69" si="3">IFERROR(IF(Y6&gt;0,IF(Y5=Y4,IF(V5&gt;0,IF(V4&gt;0,1,0),0),0),0),0)</f>
        <v>0</v>
      </c>
      <c r="X6" s="11">
        <f>IF(A6&gt;0,IF(V6&lt;&gt;0,IF(OR(codex584[[#This Row],[1]]&gt;Y5,Y5="1"),(X5+1+codex584[[#This Row],[T]]),X5+codex584[[#This Row],[T]]),X5+codex584[[#This Row],[T]]),0)</f>
        <v>2</v>
      </c>
      <c r="Y6" s="3">
        <f t="shared" si="0"/>
        <v>5</v>
      </c>
    </row>
    <row r="7" spans="1:25" x14ac:dyDescent="0.25">
      <c r="A7">
        <v>6</v>
      </c>
      <c r="B7">
        <v>8</v>
      </c>
      <c r="C7">
        <v>104272</v>
      </c>
      <c r="D7" t="s">
        <v>272</v>
      </c>
      <c r="E7">
        <v>1995</v>
      </c>
      <c r="F7" t="s">
        <v>15</v>
      </c>
      <c r="G7">
        <v>53.11</v>
      </c>
      <c r="H7">
        <v>59.36</v>
      </c>
      <c r="I7" t="s">
        <v>1943</v>
      </c>
      <c r="J7">
        <v>5.04</v>
      </c>
      <c r="K7" s="3">
        <v>56.04</v>
      </c>
      <c r="U7" s="3">
        <f t="shared" si="1"/>
        <v>104272</v>
      </c>
      <c r="V7" s="3">
        <f>IF(A7&gt;0,IFERROR(VLOOKUP(C7,AthleteTable[],1,FALSE),0),0)</f>
        <v>0</v>
      </c>
      <c r="W7" s="3">
        <f t="shared" si="3"/>
        <v>0</v>
      </c>
      <c r="X7" s="11">
        <f>IF(A7&gt;0,IF(V7&lt;&gt;0,IF(OR(codex584[[#This Row],[1]]&gt;Y6,Y6="1"),(X6+1+codex584[[#This Row],[T]]),X6+codex584[[#This Row],[T]]),X6+codex584[[#This Row],[T]]),0)</f>
        <v>2</v>
      </c>
      <c r="Y7" s="3">
        <f t="shared" si="0"/>
        <v>6</v>
      </c>
    </row>
    <row r="8" spans="1:25" x14ac:dyDescent="0.25">
      <c r="A8">
        <v>7</v>
      </c>
      <c r="B8">
        <v>22</v>
      </c>
      <c r="C8">
        <v>104346</v>
      </c>
      <c r="D8" t="s">
        <v>27</v>
      </c>
      <c r="E8">
        <v>1996</v>
      </c>
      <c r="F8" t="s">
        <v>15</v>
      </c>
      <c r="G8">
        <v>55.18</v>
      </c>
      <c r="H8">
        <v>57.52</v>
      </c>
      <c r="I8" t="s">
        <v>1291</v>
      </c>
      <c r="J8">
        <v>5.27</v>
      </c>
      <c r="K8" s="3">
        <v>57.58</v>
      </c>
      <c r="U8" s="3">
        <f t="shared" si="1"/>
        <v>104346</v>
      </c>
      <c r="V8" s="3">
        <f>IF(A8&gt;0,IFERROR(VLOOKUP(C8,AthleteTable[],1,FALSE),0),0)</f>
        <v>104346</v>
      </c>
      <c r="W8" s="3">
        <f t="shared" si="3"/>
        <v>0</v>
      </c>
      <c r="X8" s="11">
        <f>IF(A8&gt;0,IF(V8&lt;&gt;0,IF(OR(codex584[[#This Row],[1]]&gt;Y7,Y7="1"),(X7+1+codex584[[#This Row],[T]]),X7+codex584[[#This Row],[T]]),X7+codex584[[#This Row],[T]]),0)</f>
        <v>3</v>
      </c>
      <c r="Y8" s="3">
        <f t="shared" si="0"/>
        <v>7</v>
      </c>
    </row>
    <row r="9" spans="1:25" x14ac:dyDescent="0.25">
      <c r="A9">
        <v>8</v>
      </c>
      <c r="B9">
        <v>44</v>
      </c>
      <c r="C9">
        <v>104537</v>
      </c>
      <c r="D9" t="s">
        <v>106</v>
      </c>
      <c r="E9">
        <v>1997</v>
      </c>
      <c r="F9" t="s">
        <v>15</v>
      </c>
      <c r="G9">
        <v>56.74</v>
      </c>
      <c r="H9">
        <v>56.48</v>
      </c>
      <c r="I9" t="s">
        <v>1944</v>
      </c>
      <c r="J9">
        <v>5.79</v>
      </c>
      <c r="K9" s="3">
        <v>61.06</v>
      </c>
      <c r="U9" s="3">
        <f t="shared" si="1"/>
        <v>104537</v>
      </c>
      <c r="V9" s="3">
        <f>IF(A9&gt;0,IFERROR(VLOOKUP(C9,AthleteTable[],1,FALSE),0),0)</f>
        <v>0</v>
      </c>
      <c r="W9" s="3">
        <f t="shared" si="3"/>
        <v>0</v>
      </c>
      <c r="X9" s="11">
        <f>IF(A9&gt;0,IF(V9&lt;&gt;0,IF(OR(codex584[[#This Row],[1]]&gt;Y8,Y8="1"),(X8+1+codex584[[#This Row],[T]]),X8+codex584[[#This Row],[T]]),X8+codex584[[#This Row],[T]]),0)</f>
        <v>3</v>
      </c>
      <c r="Y9" s="3">
        <f t="shared" si="0"/>
        <v>8</v>
      </c>
    </row>
    <row r="10" spans="1:25" x14ac:dyDescent="0.25">
      <c r="A10">
        <v>9</v>
      </c>
      <c r="B10">
        <v>24</v>
      </c>
      <c r="C10">
        <v>104269</v>
      </c>
      <c r="D10" t="s">
        <v>270</v>
      </c>
      <c r="E10">
        <v>1995</v>
      </c>
      <c r="F10" t="s">
        <v>15</v>
      </c>
      <c r="G10">
        <v>56.02</v>
      </c>
      <c r="H10">
        <v>57.3</v>
      </c>
      <c r="I10" t="s">
        <v>1945</v>
      </c>
      <c r="J10">
        <v>5.89</v>
      </c>
      <c r="K10" s="3">
        <v>61.74</v>
      </c>
      <c r="U10" s="3">
        <f t="shared" si="1"/>
        <v>104269</v>
      </c>
      <c r="V10" s="3">
        <f>IF(A10&gt;0,IFERROR(VLOOKUP(C10,AthleteTable[],1,FALSE),0),0)</f>
        <v>104269</v>
      </c>
      <c r="W10" s="3">
        <f t="shared" si="3"/>
        <v>0</v>
      </c>
      <c r="X10" s="11">
        <f>IF(A10&gt;0,IF(V10&lt;&gt;0,IF(OR(codex584[[#This Row],[1]]&gt;Y9,Y9="1"),(X9+1+codex584[[#This Row],[T]]),X9+codex584[[#This Row],[T]]),X9+codex584[[#This Row],[T]]),0)</f>
        <v>4</v>
      </c>
      <c r="Y10" s="3">
        <f t="shared" si="0"/>
        <v>9</v>
      </c>
    </row>
    <row r="11" spans="1:25" x14ac:dyDescent="0.25">
      <c r="A11">
        <v>10</v>
      </c>
      <c r="B11">
        <v>23</v>
      </c>
      <c r="C11">
        <v>104307</v>
      </c>
      <c r="D11" t="s">
        <v>41</v>
      </c>
      <c r="E11">
        <v>1995</v>
      </c>
      <c r="F11" t="s">
        <v>15</v>
      </c>
      <c r="G11">
        <v>55.89</v>
      </c>
      <c r="H11">
        <v>57.89</v>
      </c>
      <c r="I11" t="s">
        <v>1946</v>
      </c>
      <c r="J11">
        <v>6.35</v>
      </c>
      <c r="K11" s="3">
        <v>64.819999999999993</v>
      </c>
      <c r="U11" s="3">
        <f t="shared" si="1"/>
        <v>104307</v>
      </c>
      <c r="V11" s="3">
        <f>IF(A11&gt;0,IFERROR(VLOOKUP(C11,AthleteTable[],1,FALSE),0),0)</f>
        <v>0</v>
      </c>
      <c r="W11" s="3">
        <f t="shared" si="3"/>
        <v>0</v>
      </c>
      <c r="X11" s="11">
        <f>IF(A11&gt;0,IF(V11&lt;&gt;0,IF(OR(codex584[[#This Row],[1]]&gt;Y10,Y10="1"),(X10+1+codex584[[#This Row],[T]]),X10+codex584[[#This Row],[T]]),X10+codex584[[#This Row],[T]]),0)</f>
        <v>4</v>
      </c>
      <c r="Y11" s="3">
        <f t="shared" si="0"/>
        <v>10</v>
      </c>
    </row>
    <row r="12" spans="1:25" x14ac:dyDescent="0.25">
      <c r="A12">
        <v>11</v>
      </c>
      <c r="B12">
        <v>26</v>
      </c>
      <c r="C12">
        <v>6531634</v>
      </c>
      <c r="D12" t="s">
        <v>1690</v>
      </c>
      <c r="E12">
        <v>1996</v>
      </c>
      <c r="F12" t="s">
        <v>113</v>
      </c>
      <c r="G12">
        <v>56.18</v>
      </c>
      <c r="H12">
        <v>58.56</v>
      </c>
      <c r="I12" t="s">
        <v>1947</v>
      </c>
      <c r="J12">
        <v>7.31</v>
      </c>
      <c r="K12" s="3">
        <v>71.25</v>
      </c>
      <c r="U12" s="3">
        <f t="shared" si="1"/>
        <v>6531634</v>
      </c>
      <c r="V12" s="3">
        <f>IF(A12&gt;0,IFERROR(VLOOKUP(C12,AthleteTable[],1,FALSE),0),0)</f>
        <v>0</v>
      </c>
      <c r="W12" s="3">
        <f t="shared" si="3"/>
        <v>0</v>
      </c>
      <c r="X12" s="11">
        <f>IF(A12&gt;0,IF(V12&lt;&gt;0,IF(OR(codex584[[#This Row],[1]]&gt;Y11,Y11="1"),(X11+1+codex584[[#This Row],[T]]),X11+codex584[[#This Row],[T]]),X11+codex584[[#This Row],[T]]),0)</f>
        <v>4</v>
      </c>
      <c r="Y12" s="3">
        <f t="shared" si="0"/>
        <v>11</v>
      </c>
    </row>
    <row r="13" spans="1:25" x14ac:dyDescent="0.25">
      <c r="A13">
        <v>12</v>
      </c>
      <c r="B13">
        <v>29</v>
      </c>
      <c r="C13">
        <v>104620</v>
      </c>
      <c r="D13" t="s">
        <v>70</v>
      </c>
      <c r="E13">
        <v>1998</v>
      </c>
      <c r="F13" t="s">
        <v>15</v>
      </c>
      <c r="G13">
        <v>56.03</v>
      </c>
      <c r="H13">
        <v>58.76</v>
      </c>
      <c r="I13" t="s">
        <v>1948</v>
      </c>
      <c r="J13">
        <v>7.36</v>
      </c>
      <c r="K13" s="3">
        <v>71.59</v>
      </c>
      <c r="U13" s="3">
        <f t="shared" si="1"/>
        <v>104620</v>
      </c>
      <c r="V13" s="3">
        <f>IF(A13&gt;0,IFERROR(VLOOKUP(C13,AthleteTable[],1,FALSE),0),0)</f>
        <v>0</v>
      </c>
      <c r="W13" s="3">
        <f t="shared" si="3"/>
        <v>0</v>
      </c>
      <c r="X13" s="11">
        <f>IF(A13&gt;0,IF(V13&lt;&gt;0,IF(OR(codex584[[#This Row],[1]]&gt;Y12,Y12="1"),(X12+1+codex584[[#This Row],[T]]),X12+codex584[[#This Row],[T]]),X12+codex584[[#This Row],[T]]),0)</f>
        <v>4</v>
      </c>
      <c r="Y13" s="3">
        <f t="shared" si="0"/>
        <v>12</v>
      </c>
    </row>
    <row r="14" spans="1:25" x14ac:dyDescent="0.25">
      <c r="A14">
        <v>13</v>
      </c>
      <c r="B14">
        <v>21</v>
      </c>
      <c r="C14">
        <v>104534</v>
      </c>
      <c r="D14" t="s">
        <v>45</v>
      </c>
      <c r="E14">
        <v>1997</v>
      </c>
      <c r="F14" t="s">
        <v>15</v>
      </c>
      <c r="G14">
        <v>56.85</v>
      </c>
      <c r="H14">
        <v>58.4</v>
      </c>
      <c r="I14" t="s">
        <v>1949</v>
      </c>
      <c r="J14">
        <v>7.82</v>
      </c>
      <c r="K14" s="3">
        <v>74.67</v>
      </c>
      <c r="U14" s="3">
        <f t="shared" si="1"/>
        <v>104534</v>
      </c>
      <c r="V14" s="3">
        <f>IF(A14&gt;0,IFERROR(VLOOKUP(C14,AthleteTable[],1,FALSE),0),0)</f>
        <v>0</v>
      </c>
      <c r="W14" s="3">
        <f t="shared" si="3"/>
        <v>0</v>
      </c>
      <c r="X14" s="11">
        <f>IF(A14&gt;0,IF(V14&lt;&gt;0,IF(OR(codex584[[#This Row],[1]]&gt;Y13,Y13="1"),(X13+1+codex584[[#This Row],[T]]),X13+codex584[[#This Row],[T]]),X13+codex584[[#This Row],[T]]),0)</f>
        <v>4</v>
      </c>
      <c r="Y14" s="3">
        <f t="shared" si="0"/>
        <v>13</v>
      </c>
    </row>
    <row r="15" spans="1:25" x14ac:dyDescent="0.25">
      <c r="A15">
        <v>14</v>
      </c>
      <c r="B15">
        <v>43</v>
      </c>
      <c r="C15">
        <v>104591</v>
      </c>
      <c r="D15" t="s">
        <v>110</v>
      </c>
      <c r="E15">
        <v>1998</v>
      </c>
      <c r="F15" t="s">
        <v>15</v>
      </c>
      <c r="G15">
        <v>56.76</v>
      </c>
      <c r="H15">
        <v>58.61</v>
      </c>
      <c r="I15" t="s">
        <v>1950</v>
      </c>
      <c r="J15">
        <v>7.94</v>
      </c>
      <c r="K15" s="3">
        <v>75.47</v>
      </c>
      <c r="U15" s="3">
        <f t="shared" si="1"/>
        <v>104591</v>
      </c>
      <c r="V15" s="3">
        <f>IF(A15&gt;0,IFERROR(VLOOKUP(C15,AthleteTable[],1,FALSE),0),0)</f>
        <v>104591</v>
      </c>
      <c r="W15" s="3">
        <f t="shared" si="3"/>
        <v>0</v>
      </c>
      <c r="X15" s="11">
        <f>IF(A15&gt;0,IF(V15&lt;&gt;0,IF(OR(codex584[[#This Row],[1]]&gt;Y14,Y14="1"),(X14+1+codex584[[#This Row],[T]]),X14+codex584[[#This Row],[T]]),X14+codex584[[#This Row],[T]]),0)</f>
        <v>5</v>
      </c>
      <c r="Y15" s="3">
        <f t="shared" si="0"/>
        <v>14</v>
      </c>
    </row>
    <row r="16" spans="1:25" x14ac:dyDescent="0.25">
      <c r="A16">
        <v>15</v>
      </c>
      <c r="B16">
        <v>31</v>
      </c>
      <c r="C16">
        <v>104581</v>
      </c>
      <c r="D16" t="s">
        <v>59</v>
      </c>
      <c r="E16">
        <v>1998</v>
      </c>
      <c r="F16" t="s">
        <v>15</v>
      </c>
      <c r="G16">
        <v>56.42</v>
      </c>
      <c r="H16">
        <v>59.06</v>
      </c>
      <c r="I16" t="s">
        <v>1951</v>
      </c>
      <c r="J16">
        <v>8.0500000000000007</v>
      </c>
      <c r="K16" s="3">
        <v>76.209999999999994</v>
      </c>
      <c r="U16" s="3">
        <f t="shared" si="1"/>
        <v>104581</v>
      </c>
      <c r="V16" s="3">
        <f>IF(A16&gt;0,IFERROR(VLOOKUP(C16,AthleteTable[],1,FALSE),0),0)</f>
        <v>104581</v>
      </c>
      <c r="W16" s="3">
        <f t="shared" si="3"/>
        <v>0</v>
      </c>
      <c r="X16" s="11">
        <f>IF(A16&gt;0,IF(V16&lt;&gt;0,IF(OR(codex584[[#This Row],[1]]&gt;Y15,Y15="1"),(X15+1+codex584[[#This Row],[T]]),X15+codex584[[#This Row],[T]]),X15+codex584[[#This Row],[T]]),0)</f>
        <v>6</v>
      </c>
      <c r="Y16" s="3">
        <f t="shared" si="0"/>
        <v>15</v>
      </c>
    </row>
    <row r="17" spans="1:25" x14ac:dyDescent="0.25">
      <c r="A17">
        <v>16</v>
      </c>
      <c r="B17">
        <v>39</v>
      </c>
      <c r="C17">
        <v>104538</v>
      </c>
      <c r="D17" t="s">
        <v>263</v>
      </c>
      <c r="E17">
        <v>1997</v>
      </c>
      <c r="F17" t="s">
        <v>15</v>
      </c>
      <c r="G17">
        <v>57.03</v>
      </c>
      <c r="H17">
        <v>59.56</v>
      </c>
      <c r="I17" t="s">
        <v>1952</v>
      </c>
      <c r="J17">
        <v>9.16</v>
      </c>
      <c r="K17" s="3">
        <v>83.65</v>
      </c>
      <c r="U17" s="3">
        <f t="shared" si="1"/>
        <v>104538</v>
      </c>
      <c r="V17" s="3">
        <f>IF(A17&gt;0,IFERROR(VLOOKUP(C17,AthleteTable[],1,FALSE),0),0)</f>
        <v>0</v>
      </c>
      <c r="W17" s="3">
        <f t="shared" si="3"/>
        <v>0</v>
      </c>
      <c r="X17" s="11">
        <f>IF(A17&gt;0,IF(V17&lt;&gt;0,IF(OR(codex584[[#This Row],[1]]&gt;Y16,Y16="1"),(X16+1+codex584[[#This Row],[T]]),X16+codex584[[#This Row],[T]]),X16+codex584[[#This Row],[T]]),0)</f>
        <v>6</v>
      </c>
      <c r="Y17" s="3">
        <f t="shared" si="0"/>
        <v>16</v>
      </c>
    </row>
    <row r="18" spans="1:25" x14ac:dyDescent="0.25">
      <c r="A18">
        <v>17</v>
      </c>
      <c r="B18">
        <v>46</v>
      </c>
      <c r="C18">
        <v>104459</v>
      </c>
      <c r="D18" t="s">
        <v>68</v>
      </c>
      <c r="E18">
        <v>1997</v>
      </c>
      <c r="F18" t="s">
        <v>15</v>
      </c>
      <c r="G18">
        <v>58.8</v>
      </c>
      <c r="H18" t="s">
        <v>1953</v>
      </c>
      <c r="I18" t="s">
        <v>1954</v>
      </c>
      <c r="J18">
        <v>12.06</v>
      </c>
      <c r="K18" s="3">
        <v>103.09</v>
      </c>
      <c r="U18" s="3">
        <f t="shared" si="1"/>
        <v>104459</v>
      </c>
      <c r="V18" s="3">
        <f>IF(A18&gt;0,IFERROR(VLOOKUP(C18,AthleteTable[],1,FALSE),0),0)</f>
        <v>104459</v>
      </c>
      <c r="W18" s="3">
        <f t="shared" si="3"/>
        <v>0</v>
      </c>
      <c r="X18" s="11">
        <f>IF(A18&gt;0,IF(V18&lt;&gt;0,IF(OR(codex584[[#This Row],[1]]&gt;Y17,Y17="1"),(X17+1+codex584[[#This Row],[T]]),X17+codex584[[#This Row],[T]]),X17+codex584[[#This Row],[T]]),0)</f>
        <v>7</v>
      </c>
      <c r="Y18" s="3">
        <f t="shared" si="0"/>
        <v>17</v>
      </c>
    </row>
    <row r="19" spans="1:25" x14ac:dyDescent="0.25">
      <c r="A19">
        <v>18</v>
      </c>
      <c r="B19">
        <v>60</v>
      </c>
      <c r="C19">
        <v>104599</v>
      </c>
      <c r="D19" t="s">
        <v>57</v>
      </c>
      <c r="E19">
        <v>1998</v>
      </c>
      <c r="F19" t="s">
        <v>15</v>
      </c>
      <c r="G19" t="s">
        <v>1955</v>
      </c>
      <c r="H19">
        <v>59.71</v>
      </c>
      <c r="I19" t="s">
        <v>1956</v>
      </c>
      <c r="J19">
        <v>12.35</v>
      </c>
      <c r="K19" s="3">
        <v>105.03</v>
      </c>
      <c r="U19" s="3">
        <f t="shared" si="1"/>
        <v>104599</v>
      </c>
      <c r="V19" s="3">
        <f>IF(A19&gt;0,IFERROR(VLOOKUP(C19,AthleteTable[],1,FALSE),0),0)</f>
        <v>104599</v>
      </c>
      <c r="W19" s="3">
        <f t="shared" si="3"/>
        <v>0</v>
      </c>
      <c r="X19" s="11">
        <f>IF(A19&gt;0,IF(V19&lt;&gt;0,IF(OR(codex584[[#This Row],[1]]&gt;Y18,Y18="1"),(X18+1+codex584[[#This Row],[T]]),X18+codex584[[#This Row],[T]]),X18+codex584[[#This Row],[T]]),0)</f>
        <v>8</v>
      </c>
      <c r="Y19" s="3">
        <f t="shared" si="0"/>
        <v>18</v>
      </c>
    </row>
    <row r="20" spans="1:25" x14ac:dyDescent="0.25">
      <c r="A20">
        <v>19</v>
      </c>
      <c r="B20">
        <v>72</v>
      </c>
      <c r="C20">
        <v>104589</v>
      </c>
      <c r="D20" t="s">
        <v>91</v>
      </c>
      <c r="E20">
        <v>1998</v>
      </c>
      <c r="F20" t="s">
        <v>15</v>
      </c>
      <c r="G20">
        <v>59.44</v>
      </c>
      <c r="H20" t="s">
        <v>99</v>
      </c>
      <c r="I20" t="s">
        <v>1957</v>
      </c>
      <c r="J20">
        <v>14</v>
      </c>
      <c r="K20" s="3">
        <v>116.09</v>
      </c>
      <c r="U20" s="3">
        <f t="shared" si="1"/>
        <v>104589</v>
      </c>
      <c r="V20" s="3">
        <f>IF(A20&gt;0,IFERROR(VLOOKUP(C20,AthleteTable[],1,FALSE),0),0)</f>
        <v>104589</v>
      </c>
      <c r="W20" s="3">
        <f t="shared" si="3"/>
        <v>0</v>
      </c>
      <c r="X20" s="11">
        <f>IF(A20&gt;0,IF(V20&lt;&gt;0,IF(OR(codex584[[#This Row],[1]]&gt;Y19,Y19="1"),(X19+1+codex584[[#This Row],[T]]),X19+codex584[[#This Row],[T]]),X19+codex584[[#This Row],[T]]),0)</f>
        <v>9</v>
      </c>
      <c r="Y20" s="3">
        <f t="shared" si="0"/>
        <v>19</v>
      </c>
    </row>
    <row r="21" spans="1:25" x14ac:dyDescent="0.25">
      <c r="A21">
        <v>20</v>
      </c>
      <c r="B21">
        <v>66</v>
      </c>
      <c r="C21">
        <v>104454</v>
      </c>
      <c r="D21" t="s">
        <v>89</v>
      </c>
      <c r="E21">
        <v>1996</v>
      </c>
      <c r="F21" t="s">
        <v>15</v>
      </c>
      <c r="G21" t="s">
        <v>1958</v>
      </c>
      <c r="H21" t="s">
        <v>1398</v>
      </c>
      <c r="I21" t="s">
        <v>1323</v>
      </c>
      <c r="J21">
        <v>16.38</v>
      </c>
      <c r="K21" s="3">
        <v>132.04</v>
      </c>
      <c r="U21" s="3">
        <f t="shared" si="1"/>
        <v>104454</v>
      </c>
      <c r="V21" s="3">
        <f>IF(A21&gt;0,IFERROR(VLOOKUP(C21,AthleteTable[],1,FALSE),0),0)</f>
        <v>104454</v>
      </c>
      <c r="W21" s="3">
        <f t="shared" si="3"/>
        <v>0</v>
      </c>
      <c r="X21" s="11">
        <f>IF(A21&gt;0,IF(V21&lt;&gt;0,IF(OR(codex584[[#This Row],[1]]&gt;Y20,Y20="1"),(X20+1+codex584[[#This Row],[T]]),X20+codex584[[#This Row],[T]]),X20+codex584[[#This Row],[T]]),0)</f>
        <v>10</v>
      </c>
      <c r="Y21" s="3">
        <f t="shared" si="0"/>
        <v>20</v>
      </c>
    </row>
    <row r="22" spans="1:25" x14ac:dyDescent="0.25">
      <c r="A22">
        <v>21</v>
      </c>
      <c r="B22">
        <v>67</v>
      </c>
      <c r="C22">
        <v>104613</v>
      </c>
      <c r="D22" t="s">
        <v>234</v>
      </c>
      <c r="E22">
        <v>1998</v>
      </c>
      <c r="F22" t="s">
        <v>15</v>
      </c>
      <c r="G22" t="s">
        <v>1959</v>
      </c>
      <c r="H22" t="s">
        <v>1561</v>
      </c>
      <c r="I22" t="s">
        <v>1960</v>
      </c>
      <c r="J22">
        <v>18.260000000000002</v>
      </c>
      <c r="K22" s="3">
        <v>144.63999999999999</v>
      </c>
      <c r="U22" s="3">
        <f t="shared" si="1"/>
        <v>104613</v>
      </c>
      <c r="V22" s="3">
        <f>IF(A22&gt;0,IFERROR(VLOOKUP(C22,AthleteTable[],1,FALSE),0),0)</f>
        <v>0</v>
      </c>
      <c r="W22" s="3">
        <f t="shared" si="3"/>
        <v>0</v>
      </c>
      <c r="X22" s="11">
        <f>IF(A22&gt;0,IF(V22&lt;&gt;0,IF(OR(codex584[[#This Row],[1]]&gt;Y21,Y21="1"),(X21+1+codex584[[#This Row],[T]]),X21+codex584[[#This Row],[T]]),X21+codex584[[#This Row],[T]]),0)</f>
        <v>10</v>
      </c>
      <c r="Y22" s="3">
        <f t="shared" si="0"/>
        <v>21</v>
      </c>
    </row>
    <row r="23" spans="1:25" x14ac:dyDescent="0.25">
      <c r="A23">
        <v>22</v>
      </c>
      <c r="B23">
        <v>88</v>
      </c>
      <c r="C23">
        <v>104597</v>
      </c>
      <c r="D23" t="s">
        <v>1255</v>
      </c>
      <c r="E23">
        <v>1998</v>
      </c>
      <c r="F23" t="s">
        <v>15</v>
      </c>
      <c r="G23" t="s">
        <v>1961</v>
      </c>
      <c r="H23" t="s">
        <v>1962</v>
      </c>
      <c r="I23" t="s">
        <v>1963</v>
      </c>
      <c r="J23">
        <v>20.61</v>
      </c>
      <c r="K23" s="3">
        <v>160.38999999999999</v>
      </c>
      <c r="U23" s="3">
        <f t="shared" si="1"/>
        <v>104597</v>
      </c>
      <c r="V23" s="3">
        <f>IF(A23&gt;0,IFERROR(VLOOKUP(C23,AthleteTable[],1,FALSE),0),0)</f>
        <v>104597</v>
      </c>
      <c r="W23" s="3">
        <f t="shared" si="3"/>
        <v>0</v>
      </c>
      <c r="X23" s="11">
        <f>IF(A23&gt;0,IF(V23&lt;&gt;0,IF(OR(codex584[[#This Row],[1]]&gt;Y22,Y22="1"),(X22+1+codex584[[#This Row],[T]]),X22+codex584[[#This Row],[T]]),X22+codex584[[#This Row],[T]]),0)</f>
        <v>11</v>
      </c>
      <c r="Y23" s="3">
        <f t="shared" si="0"/>
        <v>22</v>
      </c>
    </row>
    <row r="24" spans="1:25" x14ac:dyDescent="0.25">
      <c r="A24">
        <v>23</v>
      </c>
      <c r="B24">
        <v>74</v>
      </c>
      <c r="C24">
        <v>104596</v>
      </c>
      <c r="D24" t="s">
        <v>81</v>
      </c>
      <c r="E24">
        <v>1998</v>
      </c>
      <c r="F24" t="s">
        <v>15</v>
      </c>
      <c r="G24" t="s">
        <v>1583</v>
      </c>
      <c r="H24" t="s">
        <v>1964</v>
      </c>
      <c r="I24" t="s">
        <v>1965</v>
      </c>
      <c r="J24">
        <v>21.87</v>
      </c>
      <c r="K24" s="3">
        <v>168.83</v>
      </c>
      <c r="U24" s="3">
        <f t="shared" si="1"/>
        <v>104596</v>
      </c>
      <c r="V24" s="3">
        <f>IF(A24&gt;0,IFERROR(VLOOKUP(C24,AthleteTable[],1,FALSE),0),0)</f>
        <v>104596</v>
      </c>
      <c r="W24" s="3">
        <f t="shared" si="3"/>
        <v>0</v>
      </c>
      <c r="X24" s="11">
        <f>IF(A24&gt;0,IF(V24&lt;&gt;0,IF(OR(codex584[[#This Row],[1]]&gt;Y23,Y23="1"),(X23+1+codex584[[#This Row],[T]]),X23+codex584[[#This Row],[T]]),X23+codex584[[#This Row],[T]]),0)</f>
        <v>12</v>
      </c>
      <c r="Y24" s="3">
        <f t="shared" si="0"/>
        <v>23</v>
      </c>
    </row>
    <row r="25" spans="1:25" x14ac:dyDescent="0.25">
      <c r="A25">
        <v>24</v>
      </c>
      <c r="B25">
        <v>69</v>
      </c>
      <c r="C25">
        <v>104465</v>
      </c>
      <c r="D25" t="s">
        <v>87</v>
      </c>
      <c r="E25">
        <v>1997</v>
      </c>
      <c r="F25" t="s">
        <v>15</v>
      </c>
      <c r="G25" t="s">
        <v>1966</v>
      </c>
      <c r="H25" t="s">
        <v>1967</v>
      </c>
      <c r="I25" t="s">
        <v>1968</v>
      </c>
      <c r="J25">
        <v>22.11</v>
      </c>
      <c r="K25" s="3">
        <v>170.44</v>
      </c>
      <c r="U25" s="3">
        <f t="shared" si="1"/>
        <v>104465</v>
      </c>
      <c r="V25" s="3">
        <f>IF(A25&gt;0,IFERROR(VLOOKUP(C25,AthleteTable[],1,FALSE),0),0)</f>
        <v>104465</v>
      </c>
      <c r="W25" s="3">
        <f t="shared" si="3"/>
        <v>0</v>
      </c>
      <c r="X25" s="11">
        <f>IF(A25&gt;0,IF(V25&lt;&gt;0,IF(OR(codex584[[#This Row],[1]]&gt;Y24,Y24="1"),(X24+1+codex584[[#This Row],[T]]),X24+codex584[[#This Row],[T]]),X24+codex584[[#This Row],[T]]),0)</f>
        <v>13</v>
      </c>
      <c r="Y25" s="3">
        <f t="shared" si="0"/>
        <v>24</v>
      </c>
    </row>
    <row r="26" spans="1:25" x14ac:dyDescent="0.25">
      <c r="A26">
        <v>25</v>
      </c>
      <c r="B26">
        <v>79</v>
      </c>
      <c r="C26">
        <v>104639</v>
      </c>
      <c r="D26" t="s">
        <v>236</v>
      </c>
      <c r="E26">
        <v>1998</v>
      </c>
      <c r="F26" t="s">
        <v>15</v>
      </c>
      <c r="G26" t="s">
        <v>1969</v>
      </c>
      <c r="H26" t="s">
        <v>1970</v>
      </c>
      <c r="I26" t="s">
        <v>1560</v>
      </c>
      <c r="J26">
        <v>23.84</v>
      </c>
      <c r="K26" s="3">
        <v>182.04</v>
      </c>
      <c r="U26" s="3">
        <f t="shared" si="1"/>
        <v>104639</v>
      </c>
      <c r="V26" s="3">
        <f>IF(A26&gt;0,IFERROR(VLOOKUP(C26,AthleteTable[],1,FALSE),0),0)</f>
        <v>0</v>
      </c>
      <c r="W26" s="3">
        <f t="shared" si="3"/>
        <v>0</v>
      </c>
      <c r="X26" s="11">
        <f>IF(A26&gt;0,IF(V26&lt;&gt;0,IF(OR(codex584[[#This Row],[1]]&gt;Y25,Y25="1"),(X25+1+codex584[[#This Row],[T]]),X25+codex584[[#This Row],[T]]),X25+codex584[[#This Row],[T]]),0)</f>
        <v>13</v>
      </c>
      <c r="Y26" s="3">
        <f t="shared" si="0"/>
        <v>25</v>
      </c>
    </row>
    <row r="27" spans="1:25" x14ac:dyDescent="0.25">
      <c r="A27">
        <v>26</v>
      </c>
      <c r="B27">
        <v>81</v>
      </c>
      <c r="C27">
        <v>104536</v>
      </c>
      <c r="D27" t="s">
        <v>1773</v>
      </c>
      <c r="E27">
        <v>1997</v>
      </c>
      <c r="F27" t="s">
        <v>15</v>
      </c>
      <c r="G27" t="s">
        <v>1971</v>
      </c>
      <c r="H27" t="s">
        <v>1085</v>
      </c>
      <c r="I27" t="s">
        <v>1972</v>
      </c>
      <c r="J27">
        <v>25.6</v>
      </c>
      <c r="K27" s="3">
        <v>193.83</v>
      </c>
      <c r="U27" s="3">
        <f t="shared" si="1"/>
        <v>104536</v>
      </c>
      <c r="V27" s="3">
        <f>IF(A27&gt;0,IFERROR(VLOOKUP(C27,AthleteTable[],1,FALSE),0),0)</f>
        <v>0</v>
      </c>
      <c r="W27" s="3">
        <f t="shared" si="3"/>
        <v>0</v>
      </c>
      <c r="X27" s="11">
        <f>IF(A27&gt;0,IF(V27&lt;&gt;0,IF(OR(codex584[[#This Row],[1]]&gt;Y26,Y26="1"),(X26+1+codex584[[#This Row],[T]]),X26+codex584[[#This Row],[T]]),X26+codex584[[#This Row],[T]]),0)</f>
        <v>13</v>
      </c>
      <c r="Y27" s="3">
        <f t="shared" si="0"/>
        <v>26</v>
      </c>
    </row>
    <row r="28" spans="1:25" x14ac:dyDescent="0.25">
      <c r="A28">
        <v>27</v>
      </c>
      <c r="B28">
        <v>86</v>
      </c>
      <c r="C28">
        <v>104665</v>
      </c>
      <c r="D28" t="s">
        <v>1242</v>
      </c>
      <c r="E28">
        <v>1998</v>
      </c>
      <c r="F28" t="s">
        <v>15</v>
      </c>
      <c r="G28" t="s">
        <v>388</v>
      </c>
      <c r="H28" t="s">
        <v>1973</v>
      </c>
      <c r="I28" t="s">
        <v>438</v>
      </c>
      <c r="J28">
        <v>28.96</v>
      </c>
      <c r="K28" s="3">
        <v>216.35</v>
      </c>
      <c r="U28" s="3">
        <f t="shared" si="1"/>
        <v>104665</v>
      </c>
      <c r="V28" s="3">
        <f>IF(A28&gt;0,IFERROR(VLOOKUP(C28,AthleteTable[],1,FALSE),0),0)</f>
        <v>0</v>
      </c>
      <c r="W28" s="3">
        <f t="shared" si="3"/>
        <v>0</v>
      </c>
      <c r="X28" s="11">
        <f>IF(A28&gt;0,IF(V28&lt;&gt;0,IF(OR(codex584[[#This Row],[1]]&gt;Y27,Y27="1"),(X27+1+codex584[[#This Row],[T]]),X27+codex584[[#This Row],[T]]),X27+codex584[[#This Row],[T]]),0)</f>
        <v>13</v>
      </c>
      <c r="Y28" s="3">
        <f t="shared" si="0"/>
        <v>27</v>
      </c>
    </row>
    <row r="29" spans="1:25" x14ac:dyDescent="0.25">
      <c r="A29">
        <v>28</v>
      </c>
      <c r="B29">
        <v>83</v>
      </c>
      <c r="C29">
        <v>104583</v>
      </c>
      <c r="D29" t="s">
        <v>101</v>
      </c>
      <c r="E29">
        <v>1998</v>
      </c>
      <c r="F29" t="s">
        <v>15</v>
      </c>
      <c r="G29" t="s">
        <v>1974</v>
      </c>
      <c r="H29" t="s">
        <v>1681</v>
      </c>
      <c r="I29" t="s">
        <v>1700</v>
      </c>
      <c r="J29">
        <v>34.65</v>
      </c>
      <c r="K29" s="3">
        <v>254.49</v>
      </c>
      <c r="U29" s="3">
        <f t="shared" si="1"/>
        <v>104583</v>
      </c>
      <c r="V29" s="3">
        <f>IF(A29&gt;0,IFERROR(VLOOKUP(C29,AthleteTable[],1,FALSE),0),0)</f>
        <v>104583</v>
      </c>
      <c r="W29" s="3">
        <f t="shared" si="3"/>
        <v>0</v>
      </c>
      <c r="X29" s="11">
        <f>IF(A29&gt;0,IF(V29&lt;&gt;0,IF(OR(codex584[[#This Row],[1]]&gt;Y28,Y28="1"),(X28+1+codex584[[#This Row],[T]]),X28+codex584[[#This Row],[T]]),X28+codex584[[#This Row],[T]]),0)</f>
        <v>14</v>
      </c>
      <c r="Y29" s="3">
        <f t="shared" si="0"/>
        <v>28</v>
      </c>
    </row>
    <row r="30" spans="1:25" x14ac:dyDescent="0.25">
      <c r="A30">
        <v>29</v>
      </c>
      <c r="B30">
        <v>87</v>
      </c>
      <c r="C30">
        <v>6300591</v>
      </c>
      <c r="D30" t="s">
        <v>242</v>
      </c>
      <c r="E30">
        <v>1998</v>
      </c>
      <c r="F30" t="s">
        <v>240</v>
      </c>
      <c r="G30" t="s">
        <v>1912</v>
      </c>
      <c r="H30" t="s">
        <v>1975</v>
      </c>
      <c r="I30" t="s">
        <v>1976</v>
      </c>
      <c r="J30">
        <v>49.98</v>
      </c>
      <c r="K30" s="3">
        <v>357.23</v>
      </c>
      <c r="U30" s="3">
        <f t="shared" si="1"/>
        <v>6300591</v>
      </c>
      <c r="V30" s="3">
        <f>IF(A30&gt;0,IFERROR(VLOOKUP(C30,AthleteTable[],1,FALSE),0),0)</f>
        <v>0</v>
      </c>
      <c r="W30" s="3">
        <f t="shared" si="3"/>
        <v>0</v>
      </c>
      <c r="X30" s="11">
        <f>IF(A30&gt;0,IF(V30&lt;&gt;0,IF(OR(codex584[[#This Row],[1]]&gt;Y29,Y29="1"),(X29+1+codex584[[#This Row],[T]]),X29+codex584[[#This Row],[T]]),X29+codex584[[#This Row],[T]]),0)</f>
        <v>14</v>
      </c>
      <c r="Y30" s="3">
        <f t="shared" si="0"/>
        <v>29</v>
      </c>
    </row>
    <row r="31" spans="1:25" x14ac:dyDescent="0.25">
      <c r="A31">
        <v>30</v>
      </c>
      <c r="B31">
        <v>80</v>
      </c>
      <c r="C31">
        <v>6300593</v>
      </c>
      <c r="D31" t="s">
        <v>239</v>
      </c>
      <c r="E31">
        <v>1998</v>
      </c>
      <c r="F31" t="s">
        <v>240</v>
      </c>
      <c r="G31" t="s">
        <v>1977</v>
      </c>
      <c r="H31" t="s">
        <v>16</v>
      </c>
      <c r="I31" t="s">
        <v>1978</v>
      </c>
      <c r="J31" t="s">
        <v>1979</v>
      </c>
      <c r="K31" s="3">
        <v>436.31</v>
      </c>
      <c r="U31" s="3">
        <f t="shared" si="1"/>
        <v>6300593</v>
      </c>
      <c r="V31" s="3">
        <f>IF(A31&gt;0,IFERROR(VLOOKUP(C31,AthleteTable[],1,FALSE),0),0)</f>
        <v>0</v>
      </c>
      <c r="W31" s="3">
        <f t="shared" si="3"/>
        <v>0</v>
      </c>
      <c r="X31" s="11">
        <f>IF(A31&gt;0,IF(V31&lt;&gt;0,IF(OR(codex584[[#This Row],[1]]&gt;Y30,Y30="1"),(X30+1+codex584[[#This Row],[T]]),X30+codex584[[#This Row],[T]]),X30+codex584[[#This Row],[T]]),0)</f>
        <v>14</v>
      </c>
      <c r="Y31" s="3">
        <f t="shared" si="0"/>
        <v>30</v>
      </c>
    </row>
    <row r="32" spans="1:25" x14ac:dyDescent="0.25">
      <c r="A32" t="s">
        <v>165</v>
      </c>
      <c r="U32" s="3">
        <f t="shared" si="1"/>
        <v>0</v>
      </c>
      <c r="V32" s="3">
        <f>IF(A32&gt;0,IFERROR(VLOOKUP(C32,AthleteTable[],1,FALSE),0),0)</f>
        <v>0</v>
      </c>
      <c r="W32" s="3">
        <f t="shared" si="3"/>
        <v>0</v>
      </c>
      <c r="X32" s="11">
        <f>IF(A32&gt;0,IF(V32&lt;&gt;0,IF(OR(codex584[[#This Row],[1]]&gt;Y31,Y31="1"),(X31+1+codex584[[#This Row],[T]]),X31+codex584[[#This Row],[T]]),X31+codex584[[#This Row],[T]]),0)</f>
        <v>14</v>
      </c>
      <c r="Y32" s="3" t="str">
        <f t="shared" si="0"/>
        <v>Disqualified 2nd run</v>
      </c>
    </row>
    <row r="33" spans="1:25" x14ac:dyDescent="0.25">
      <c r="U33" s="3">
        <f t="shared" si="1"/>
        <v>0</v>
      </c>
      <c r="V33" s="3">
        <f>IF(A33&gt;0,IFERROR(VLOOKUP(C33,AthleteTable[],1,FALSE),0),0)</f>
        <v>0</v>
      </c>
      <c r="W33" s="3">
        <f t="shared" si="3"/>
        <v>0</v>
      </c>
      <c r="X33" s="11">
        <f>IF(A33&gt;0,IF(V33&lt;&gt;0,IF(OR(codex584[[#This Row],[1]]&gt;Y32,Y32="1"),(X32+1+codex584[[#This Row],[T]]),X32+codex584[[#This Row],[T]]),X32+codex584[[#This Row],[T]]),0)</f>
        <v>0</v>
      </c>
      <c r="Y33" s="3">
        <f t="shared" si="0"/>
        <v>0</v>
      </c>
    </row>
    <row r="34" spans="1:25" x14ac:dyDescent="0.25">
      <c r="B34">
        <v>89</v>
      </c>
      <c r="C34">
        <v>6300594</v>
      </c>
      <c r="D34" t="s">
        <v>1752</v>
      </c>
      <c r="E34">
        <v>1998</v>
      </c>
      <c r="F34" t="s">
        <v>240</v>
      </c>
      <c r="U34" s="3">
        <f t="shared" si="1"/>
        <v>6300594</v>
      </c>
      <c r="V34" s="3">
        <f>IF(A34&gt;0,IFERROR(VLOOKUP(C34,AthleteTable[],1,FALSE),0),0)</f>
        <v>0</v>
      </c>
      <c r="W34" s="3">
        <f t="shared" si="3"/>
        <v>0</v>
      </c>
      <c r="X34" s="11">
        <f>IF(A34&gt;0,IF(V34&lt;&gt;0,IF(OR(codex584[[#This Row],[1]]&gt;Y33,Y33="1"),(X33+1+codex584[[#This Row],[T]]),X33+codex584[[#This Row],[T]]),X33+codex584[[#This Row],[T]]),0)</f>
        <v>0</v>
      </c>
      <c r="Y34" s="3">
        <f t="shared" si="0"/>
        <v>0</v>
      </c>
    </row>
    <row r="35" spans="1:25" x14ac:dyDescent="0.25">
      <c r="A35" t="s">
        <v>105</v>
      </c>
      <c r="U35" s="3">
        <f t="shared" si="1"/>
        <v>0</v>
      </c>
      <c r="V35" s="3">
        <f>IF(A35&gt;0,IFERROR(VLOOKUP(C35,AthleteTable[],1,FALSE),0),0)</f>
        <v>0</v>
      </c>
      <c r="W35" s="3">
        <f t="shared" si="3"/>
        <v>0</v>
      </c>
      <c r="X35" s="11">
        <f>IF(A35&gt;0,IF(V35&lt;&gt;0,IF(OR(codex584[[#This Row],[1]]&gt;Y34,Y34="1"),(X34+1+codex584[[#This Row],[T]]),X34+codex584[[#This Row],[T]]),X34+codex584[[#This Row],[T]]),0)</f>
        <v>0</v>
      </c>
      <c r="Y35" s="3" t="str">
        <f t="shared" si="0"/>
        <v>Disqualified 1st run</v>
      </c>
    </row>
    <row r="36" spans="1:25" x14ac:dyDescent="0.25">
      <c r="U36" s="3">
        <f t="shared" si="1"/>
        <v>0</v>
      </c>
      <c r="V36" s="3">
        <f>IF(A36&gt;0,IFERROR(VLOOKUP(C36,AthleteTable[],1,FALSE),0),0)</f>
        <v>0</v>
      </c>
      <c r="W36" s="3">
        <f t="shared" si="3"/>
        <v>0</v>
      </c>
      <c r="X36" s="11">
        <f>IF(A36&gt;0,IF(V36&lt;&gt;0,IF(OR(codex584[[#This Row],[1]]&gt;Y35,Y35="1"),(X35+1+codex584[[#This Row],[T]]),X35+codex584[[#This Row],[T]]),X35+codex584[[#This Row],[T]]),0)</f>
        <v>0</v>
      </c>
      <c r="Y36" s="3">
        <f t="shared" si="0"/>
        <v>0</v>
      </c>
    </row>
    <row r="37" spans="1:25" x14ac:dyDescent="0.25">
      <c r="B37">
        <v>40</v>
      </c>
      <c r="C37">
        <v>104343</v>
      </c>
      <c r="D37" t="s">
        <v>1051</v>
      </c>
      <c r="E37">
        <v>1996</v>
      </c>
      <c r="F37" t="s">
        <v>15</v>
      </c>
      <c r="U37" s="3">
        <f t="shared" si="1"/>
        <v>104343</v>
      </c>
      <c r="V37" s="3">
        <f>IF(A37&gt;0,IFERROR(VLOOKUP(C37,AthleteTable[],1,FALSE),0),0)</f>
        <v>0</v>
      </c>
      <c r="W37" s="3">
        <f t="shared" si="3"/>
        <v>0</v>
      </c>
      <c r="X37" s="11">
        <f>IF(A37&gt;0,IF(V37&lt;&gt;0,IF(OR(codex584[[#This Row],[1]]&gt;Y36,Y36="1"),(X36+1+codex584[[#This Row],[T]]),X36+codex584[[#This Row],[T]]),X36+codex584[[#This Row],[T]]),0)</f>
        <v>0</v>
      </c>
      <c r="Y37" s="3">
        <f t="shared" si="0"/>
        <v>0</v>
      </c>
    </row>
    <row r="38" spans="1:25" x14ac:dyDescent="0.25">
      <c r="B38">
        <v>37</v>
      </c>
      <c r="C38">
        <v>40607</v>
      </c>
      <c r="D38" t="s">
        <v>1684</v>
      </c>
      <c r="E38">
        <v>1997</v>
      </c>
      <c r="F38" t="s">
        <v>248</v>
      </c>
      <c r="U38" s="3">
        <f t="shared" si="1"/>
        <v>40607</v>
      </c>
      <c r="V38" s="3">
        <f>IF(A38&gt;0,IFERROR(VLOOKUP(C38,AthleteTable[],1,FALSE),0),0)</f>
        <v>0</v>
      </c>
      <c r="W38" s="3">
        <f t="shared" si="3"/>
        <v>0</v>
      </c>
      <c r="X38" s="11">
        <f>IF(A38&gt;0,IF(V38&lt;&gt;0,IF(OR(codex584[[#This Row],[1]]&gt;Y37,Y37="1"),(X37+1+codex584[[#This Row],[T]]),X37+codex584[[#This Row],[T]]),X37+codex584[[#This Row],[T]]),0)</f>
        <v>0</v>
      </c>
      <c r="Y38" s="3">
        <f t="shared" si="0"/>
        <v>0</v>
      </c>
    </row>
    <row r="39" spans="1:25" x14ac:dyDescent="0.25">
      <c r="B39">
        <v>33</v>
      </c>
      <c r="C39">
        <v>104590</v>
      </c>
      <c r="D39" t="s">
        <v>51</v>
      </c>
      <c r="E39">
        <v>1998</v>
      </c>
      <c r="F39" t="s">
        <v>15</v>
      </c>
      <c r="U39" s="3">
        <f t="shared" si="1"/>
        <v>104590</v>
      </c>
      <c r="V39" s="3">
        <f>IF(A39&gt;0,IFERROR(VLOOKUP(C39,AthleteTable[],1,FALSE),0),0)</f>
        <v>0</v>
      </c>
      <c r="W39" s="3">
        <f t="shared" si="3"/>
        <v>0</v>
      </c>
      <c r="X39" s="11">
        <f>IF(A39&gt;0,IF(V39&lt;&gt;0,IF(OR(codex584[[#This Row],[1]]&gt;Y38,Y38="1"),(X38+1+codex584[[#This Row],[T]]),X38+codex584[[#This Row],[T]]),X38+codex584[[#This Row],[T]]),0)</f>
        <v>0</v>
      </c>
      <c r="Y39" s="3">
        <f t="shared" si="0"/>
        <v>0</v>
      </c>
    </row>
    <row r="40" spans="1:25" x14ac:dyDescent="0.25">
      <c r="A40" t="s">
        <v>107</v>
      </c>
      <c r="U40" s="3">
        <f t="shared" si="1"/>
        <v>0</v>
      </c>
      <c r="V40" s="3">
        <f>IF(A40&gt;0,IFERROR(VLOOKUP(C40,AthleteTable[],1,FALSE),0),0)</f>
        <v>0</v>
      </c>
      <c r="W40" s="3">
        <f t="shared" si="3"/>
        <v>0</v>
      </c>
      <c r="X40" s="11">
        <f>IF(A40&gt;0,IF(V40&lt;&gt;0,IF(OR(codex584[[#This Row],[1]]&gt;Y39,Y39="1"),(X39+1+codex584[[#This Row],[T]]),X39+codex584[[#This Row],[T]]),X39+codex584[[#This Row],[T]]),0)</f>
        <v>0</v>
      </c>
      <c r="Y40" s="3" t="str">
        <f t="shared" si="0"/>
        <v>Did not finish 2nd run</v>
      </c>
    </row>
    <row r="41" spans="1:25" x14ac:dyDescent="0.25">
      <c r="U41" s="3">
        <f t="shared" si="1"/>
        <v>0</v>
      </c>
      <c r="V41" s="3">
        <f>IF(A41&gt;0,IFERROR(VLOOKUP(C41,AthleteTable[],1,FALSE),0),0)</f>
        <v>0</v>
      </c>
      <c r="W41" s="3">
        <f t="shared" si="3"/>
        <v>0</v>
      </c>
      <c r="X41" s="11">
        <f>IF(A41&gt;0,IF(V41&lt;&gt;0,IF(OR(codex584[[#This Row],[1]]&gt;Y40,Y40="1"),(X40+1+codex584[[#This Row],[T]]),X40+codex584[[#This Row],[T]]),X40+codex584[[#This Row],[T]]),0)</f>
        <v>0</v>
      </c>
      <c r="Y41" s="3">
        <f t="shared" si="0"/>
        <v>0</v>
      </c>
    </row>
    <row r="42" spans="1:25" x14ac:dyDescent="0.25">
      <c r="B42">
        <v>85</v>
      </c>
      <c r="C42">
        <v>104585</v>
      </c>
      <c r="D42" t="s">
        <v>109</v>
      </c>
      <c r="E42">
        <v>1998</v>
      </c>
      <c r="F42" t="s">
        <v>15</v>
      </c>
      <c r="U42" s="3">
        <f t="shared" si="1"/>
        <v>104585</v>
      </c>
      <c r="V42" s="3">
        <f>IF(A42&gt;0,IFERROR(VLOOKUP(C42,AthleteTable[],1,FALSE),0),0)</f>
        <v>0</v>
      </c>
      <c r="W42" s="3">
        <f t="shared" si="3"/>
        <v>0</v>
      </c>
      <c r="X42" s="11">
        <f>IF(A42&gt;0,IF(V42&lt;&gt;0,IF(OR(codex584[[#This Row],[1]]&gt;Y41,Y41="1"),(X41+1+codex584[[#This Row],[T]]),X41+codex584[[#This Row],[T]]),X41+codex584[[#This Row],[T]]),0)</f>
        <v>0</v>
      </c>
      <c r="Y42" s="3">
        <f t="shared" si="0"/>
        <v>0</v>
      </c>
    </row>
    <row r="43" spans="1:25" x14ac:dyDescent="0.25">
      <c r="B43">
        <v>84</v>
      </c>
      <c r="C43">
        <v>202905</v>
      </c>
      <c r="D43" t="s">
        <v>1095</v>
      </c>
      <c r="E43">
        <v>1998</v>
      </c>
      <c r="F43" t="s">
        <v>1096</v>
      </c>
      <c r="U43" s="3">
        <f t="shared" si="1"/>
        <v>202905</v>
      </c>
      <c r="V43" s="3">
        <f>IF(A43&gt;0,IFERROR(VLOOKUP(C43,AthleteTable[],1,FALSE),0),0)</f>
        <v>0</v>
      </c>
      <c r="W43" s="3">
        <f t="shared" si="3"/>
        <v>0</v>
      </c>
      <c r="X43" s="11">
        <f>IF(A43&gt;0,IF(V43&lt;&gt;0,IF(OR(codex584[[#This Row],[1]]&gt;Y42,Y42="1"),(X42+1+codex584[[#This Row],[T]]),X42+codex584[[#This Row],[T]]),X42+codex584[[#This Row],[T]]),0)</f>
        <v>0</v>
      </c>
      <c r="Y43" s="3">
        <f t="shared" si="0"/>
        <v>0</v>
      </c>
    </row>
    <row r="44" spans="1:25" x14ac:dyDescent="0.25">
      <c r="B44">
        <v>73</v>
      </c>
      <c r="C44">
        <v>104466</v>
      </c>
      <c r="D44" t="s">
        <v>120</v>
      </c>
      <c r="E44">
        <v>1997</v>
      </c>
      <c r="F44" t="s">
        <v>15</v>
      </c>
      <c r="U44" s="3">
        <f t="shared" si="1"/>
        <v>104466</v>
      </c>
      <c r="V44" s="3">
        <f>IF(A44&gt;0,IFERROR(VLOOKUP(C44,AthleteTable[],1,FALSE),0),0)</f>
        <v>0</v>
      </c>
      <c r="W44" s="3">
        <f t="shared" si="3"/>
        <v>0</v>
      </c>
      <c r="X44" s="11">
        <f>IF(A44&gt;0,IF(V44&lt;&gt;0,IF(OR(codex584[[#This Row],[1]]&gt;Y43,Y43="1"),(X43+1+codex584[[#This Row],[T]]),X43+codex584[[#This Row],[T]]),X43+codex584[[#This Row],[T]]),0)</f>
        <v>0</v>
      </c>
      <c r="Y44" s="3">
        <f t="shared" si="0"/>
        <v>0</v>
      </c>
    </row>
    <row r="45" spans="1:25" x14ac:dyDescent="0.25">
      <c r="B45">
        <v>63</v>
      </c>
      <c r="C45">
        <v>104528</v>
      </c>
      <c r="D45" t="s">
        <v>1688</v>
      </c>
      <c r="E45">
        <v>1997</v>
      </c>
      <c r="F45" t="s">
        <v>15</v>
      </c>
      <c r="U45" s="3">
        <f t="shared" si="1"/>
        <v>104528</v>
      </c>
      <c r="V45" s="3">
        <f>IF(A45&gt;0,IFERROR(VLOOKUP(C45,AthleteTable[],1,FALSE),0),0)</f>
        <v>0</v>
      </c>
      <c r="W45" s="3">
        <f t="shared" si="3"/>
        <v>0</v>
      </c>
      <c r="X45" s="11">
        <f>IF(A45&gt;0,IF(V45&lt;&gt;0,IF(OR(codex584[[#This Row],[1]]&gt;Y44,Y44="1"),(X44+1+codex584[[#This Row],[T]]),X44+codex584[[#This Row],[T]]),X44+codex584[[#This Row],[T]]),0)</f>
        <v>0</v>
      </c>
      <c r="Y45" s="3">
        <f t="shared" si="0"/>
        <v>0</v>
      </c>
    </row>
    <row r="46" spans="1:25" x14ac:dyDescent="0.25">
      <c r="B46">
        <v>52</v>
      </c>
      <c r="C46">
        <v>104281</v>
      </c>
      <c r="D46" t="s">
        <v>264</v>
      </c>
      <c r="E46">
        <v>1995</v>
      </c>
      <c r="F46" t="s">
        <v>15</v>
      </c>
      <c r="U46" s="3">
        <f t="shared" si="1"/>
        <v>104281</v>
      </c>
      <c r="V46" s="3">
        <f>IF(A46&gt;0,IFERROR(VLOOKUP(C46,AthleteTable[],1,FALSE),0),0)</f>
        <v>0</v>
      </c>
      <c r="W46" s="3">
        <f t="shared" si="3"/>
        <v>0</v>
      </c>
      <c r="X46" s="11">
        <f>IF(A46&gt;0,IF(V46&lt;&gt;0,IF(OR(codex584[[#This Row],[1]]&gt;Y45,Y45="1"),(X45+1+codex584[[#This Row],[T]]),X45+codex584[[#This Row],[T]]),X45+codex584[[#This Row],[T]]),0)</f>
        <v>0</v>
      </c>
      <c r="Y46" s="3">
        <f t="shared" si="0"/>
        <v>0</v>
      </c>
    </row>
    <row r="47" spans="1:25" x14ac:dyDescent="0.25">
      <c r="B47">
        <v>49</v>
      </c>
      <c r="C47">
        <v>104472</v>
      </c>
      <c r="D47" t="s">
        <v>55</v>
      </c>
      <c r="E47">
        <v>1997</v>
      </c>
      <c r="F47" t="s">
        <v>15</v>
      </c>
      <c r="U47" s="3">
        <f t="shared" si="1"/>
        <v>104472</v>
      </c>
      <c r="V47" s="3">
        <f>IF(A47&gt;0,IFERROR(VLOOKUP(C47,AthleteTable[],1,FALSE),0),0)</f>
        <v>0</v>
      </c>
      <c r="W47" s="3">
        <f t="shared" si="3"/>
        <v>0</v>
      </c>
      <c r="X47" s="11">
        <f>IF(A47&gt;0,IF(V47&lt;&gt;0,IF(OR(codex584[[#This Row],[1]]&gt;Y46,Y46="1"),(X46+1+codex584[[#This Row],[T]]),X46+codex584[[#This Row],[T]]),X46+codex584[[#This Row],[T]]),0)</f>
        <v>0</v>
      </c>
      <c r="Y47" s="3">
        <f t="shared" si="0"/>
        <v>0</v>
      </c>
    </row>
    <row r="48" spans="1:25" x14ac:dyDescent="0.25">
      <c r="B48">
        <v>38</v>
      </c>
      <c r="C48">
        <v>104367</v>
      </c>
      <c r="D48" t="s">
        <v>61</v>
      </c>
      <c r="E48">
        <v>1996</v>
      </c>
      <c r="F48" t="s">
        <v>15</v>
      </c>
      <c r="U48" s="3">
        <f t="shared" si="1"/>
        <v>104367</v>
      </c>
      <c r="V48" s="3">
        <f>IF(A48&gt;0,IFERROR(VLOOKUP(C48,AthleteTable[],1,FALSE),0),0)</f>
        <v>0</v>
      </c>
      <c r="W48" s="3">
        <f t="shared" si="3"/>
        <v>0</v>
      </c>
      <c r="X48" s="11">
        <f>IF(A48&gt;0,IF(V48&lt;&gt;0,IF(OR(codex584[[#This Row],[1]]&gt;Y47,Y47="1"),(X47+1+codex584[[#This Row],[T]]),X47+codex584[[#This Row],[T]]),X47+codex584[[#This Row],[T]]),0)</f>
        <v>0</v>
      </c>
      <c r="Y48" s="3">
        <f t="shared" si="0"/>
        <v>0</v>
      </c>
    </row>
    <row r="49" spans="1:25" x14ac:dyDescent="0.25">
      <c r="B49">
        <v>34</v>
      </c>
      <c r="C49">
        <v>104282</v>
      </c>
      <c r="D49" t="s">
        <v>43</v>
      </c>
      <c r="E49">
        <v>1995</v>
      </c>
      <c r="F49" t="s">
        <v>15</v>
      </c>
      <c r="U49" s="3">
        <f t="shared" si="1"/>
        <v>104282</v>
      </c>
      <c r="V49" s="3">
        <f>IF(A49&gt;0,IFERROR(VLOOKUP(C49,AthleteTable[],1,FALSE),0),0)</f>
        <v>0</v>
      </c>
      <c r="W49" s="3">
        <f t="shared" si="3"/>
        <v>0</v>
      </c>
      <c r="X49" s="11">
        <f>IF(A49&gt;0,IF(V49&lt;&gt;0,IF(OR(codex584[[#This Row],[1]]&gt;Y48,Y48="1"),(X48+1+codex584[[#This Row],[T]]),X48+codex584[[#This Row],[T]]),X48+codex584[[#This Row],[T]]),0)</f>
        <v>0</v>
      </c>
      <c r="Y49" s="3">
        <f t="shared" si="0"/>
        <v>0</v>
      </c>
    </row>
    <row r="50" spans="1:25" x14ac:dyDescent="0.25">
      <c r="B50">
        <v>11</v>
      </c>
      <c r="C50">
        <v>104311</v>
      </c>
      <c r="D50" t="s">
        <v>186</v>
      </c>
      <c r="E50">
        <v>1995</v>
      </c>
      <c r="F50" t="s">
        <v>15</v>
      </c>
      <c r="U50" s="3">
        <f t="shared" si="1"/>
        <v>104311</v>
      </c>
      <c r="V50" s="3">
        <f>IF(A50&gt;0,IFERROR(VLOOKUP(C50,AthleteTable[],1,FALSE),0),0)</f>
        <v>0</v>
      </c>
      <c r="W50" s="3">
        <f t="shared" si="3"/>
        <v>0</v>
      </c>
      <c r="X50" s="11">
        <f>IF(A50&gt;0,IF(V50&lt;&gt;0,IF(OR(codex584[[#This Row],[1]]&gt;Y49,Y49="1"),(X49+1+codex584[[#This Row],[T]]),X49+codex584[[#This Row],[T]]),X49+codex584[[#This Row],[T]]),0)</f>
        <v>0</v>
      </c>
      <c r="Y50" s="3">
        <f t="shared" si="0"/>
        <v>0</v>
      </c>
    </row>
    <row r="51" spans="1:25" x14ac:dyDescent="0.25">
      <c r="B51">
        <v>10</v>
      </c>
      <c r="C51">
        <v>104468</v>
      </c>
      <c r="D51" t="s">
        <v>166</v>
      </c>
      <c r="E51">
        <v>1997</v>
      </c>
      <c r="F51" t="s">
        <v>15</v>
      </c>
      <c r="U51" s="3">
        <f t="shared" si="1"/>
        <v>104468</v>
      </c>
      <c r="V51" s="3">
        <f>IF(A51&gt;0,IFERROR(VLOOKUP(C51,AthleteTable[],1,FALSE),0),0)</f>
        <v>0</v>
      </c>
      <c r="W51" s="3">
        <f t="shared" si="3"/>
        <v>0</v>
      </c>
      <c r="X51" s="11">
        <f>IF(A51&gt;0,IF(V51&lt;&gt;0,IF(OR(codex584[[#This Row],[1]]&gt;Y50,Y50="1"),(X50+1+codex584[[#This Row],[T]]),X50+codex584[[#This Row],[T]]),X50+codex584[[#This Row],[T]]),0)</f>
        <v>0</v>
      </c>
      <c r="Y51" s="3">
        <f t="shared" si="0"/>
        <v>0</v>
      </c>
    </row>
    <row r="52" spans="1:25" x14ac:dyDescent="0.25">
      <c r="B52">
        <v>1</v>
      </c>
      <c r="C52">
        <v>104153</v>
      </c>
      <c r="D52" t="s">
        <v>14</v>
      </c>
      <c r="E52">
        <v>1994</v>
      </c>
      <c r="F52" t="s">
        <v>15</v>
      </c>
      <c r="U52" s="3">
        <f t="shared" si="1"/>
        <v>104153</v>
      </c>
      <c r="V52" s="3">
        <f>IF(A52&gt;0,IFERROR(VLOOKUP(C52,AthleteTable[],1,FALSE),0),0)</f>
        <v>0</v>
      </c>
      <c r="W52" s="3">
        <f t="shared" si="3"/>
        <v>0</v>
      </c>
      <c r="X52" s="11">
        <f>IF(A52&gt;0,IF(V52&lt;&gt;0,IF(OR(codex584[[#This Row],[1]]&gt;Y51,Y51="1"),(X51+1+codex584[[#This Row],[T]]),X51+codex584[[#This Row],[T]]),X51+codex584[[#This Row],[T]]),0)</f>
        <v>0</v>
      </c>
      <c r="Y52" s="3">
        <f t="shared" si="0"/>
        <v>0</v>
      </c>
    </row>
    <row r="53" spans="1:25" x14ac:dyDescent="0.25">
      <c r="A53" t="s">
        <v>115</v>
      </c>
      <c r="U53" s="3">
        <f t="shared" si="1"/>
        <v>0</v>
      </c>
      <c r="V53" s="3">
        <f>IF(A53&gt;0,IFERROR(VLOOKUP(C53,AthleteTable[],1,FALSE),0),0)</f>
        <v>0</v>
      </c>
      <c r="W53" s="3">
        <f t="shared" si="3"/>
        <v>0</v>
      </c>
      <c r="X53" s="11">
        <f>IF(A53&gt;0,IF(V53&lt;&gt;0,IF(OR(codex584[[#This Row],[1]]&gt;Y52,Y52="1"),(X52+1+codex584[[#This Row],[T]]),X52+codex584[[#This Row],[T]]),X52+codex584[[#This Row],[T]]),0)</f>
        <v>0</v>
      </c>
      <c r="Y53" s="3" t="str">
        <f t="shared" si="0"/>
        <v>Did not finish 1st run</v>
      </c>
    </row>
    <row r="54" spans="1:25" x14ac:dyDescent="0.25">
      <c r="U54" s="3">
        <f t="shared" si="1"/>
        <v>0</v>
      </c>
      <c r="V54" s="3">
        <f>IF(A54&gt;0,IFERROR(VLOOKUP(C54,AthleteTable[],1,FALSE),0),0)</f>
        <v>0</v>
      </c>
      <c r="W54" s="3">
        <f t="shared" si="3"/>
        <v>0</v>
      </c>
      <c r="X54" s="11">
        <f>IF(A54&gt;0,IF(V54&lt;&gt;0,IF(OR(codex584[[#This Row],[1]]&gt;Y53,Y53="1"),(X53+1+codex584[[#This Row],[T]]),X53+codex584[[#This Row],[T]]),X53+codex584[[#This Row],[T]]),0)</f>
        <v>0</v>
      </c>
      <c r="Y54" s="3">
        <f t="shared" si="0"/>
        <v>0</v>
      </c>
    </row>
    <row r="55" spans="1:25" x14ac:dyDescent="0.25">
      <c r="B55">
        <v>90</v>
      </c>
      <c r="C55">
        <v>104621</v>
      </c>
      <c r="D55" t="s">
        <v>280</v>
      </c>
      <c r="E55">
        <v>1998</v>
      </c>
      <c r="F55" t="s">
        <v>15</v>
      </c>
      <c r="U55" s="3">
        <f t="shared" si="1"/>
        <v>104621</v>
      </c>
      <c r="V55" s="3">
        <f>IF(A55&gt;0,IFERROR(VLOOKUP(C55,AthleteTable[],1,FALSE),0),0)</f>
        <v>0</v>
      </c>
      <c r="W55" s="3">
        <f t="shared" si="3"/>
        <v>0</v>
      </c>
      <c r="X55" s="11">
        <f>IF(A55&gt;0,IF(V55&lt;&gt;0,IF(OR(codex584[[#This Row],[1]]&gt;Y54,Y54="1"),(X54+1+codex584[[#This Row],[T]]),X54+codex584[[#This Row],[T]]),X54+codex584[[#This Row],[T]]),0)</f>
        <v>0</v>
      </c>
      <c r="Y55" s="3">
        <f t="shared" si="0"/>
        <v>0</v>
      </c>
    </row>
    <row r="56" spans="1:25" x14ac:dyDescent="0.25">
      <c r="B56">
        <v>82</v>
      </c>
      <c r="C56">
        <v>104592</v>
      </c>
      <c r="D56" t="s">
        <v>119</v>
      </c>
      <c r="E56">
        <v>1998</v>
      </c>
      <c r="F56" t="s">
        <v>15</v>
      </c>
      <c r="U56" s="3">
        <f t="shared" si="1"/>
        <v>104592</v>
      </c>
      <c r="V56" s="3">
        <f>IF(A56&gt;0,IFERROR(VLOOKUP(C56,AthleteTable[],1,FALSE),0),0)</f>
        <v>0</v>
      </c>
      <c r="W56" s="3">
        <f t="shared" si="3"/>
        <v>0</v>
      </c>
      <c r="X56" s="11">
        <f>IF(A56&gt;0,IF(V56&lt;&gt;0,IF(OR(codex584[[#This Row],[1]]&gt;Y55,Y55="1"),(X55+1+codex584[[#This Row],[T]]),X55+codex584[[#This Row],[T]]),X55+codex584[[#This Row],[T]]),0)</f>
        <v>0</v>
      </c>
      <c r="Y56" s="3">
        <f t="shared" si="0"/>
        <v>0</v>
      </c>
    </row>
    <row r="57" spans="1:25" x14ac:dyDescent="0.25">
      <c r="B57">
        <v>78</v>
      </c>
      <c r="C57">
        <v>104461</v>
      </c>
      <c r="D57" t="s">
        <v>98</v>
      </c>
      <c r="E57">
        <v>1997</v>
      </c>
      <c r="F57" t="s">
        <v>15</v>
      </c>
      <c r="U57" s="3">
        <f t="shared" si="1"/>
        <v>104461</v>
      </c>
      <c r="V57" s="3">
        <f>IF(A57&gt;0,IFERROR(VLOOKUP(C57,AthleteTable[],1,FALSE),0),0)</f>
        <v>0</v>
      </c>
      <c r="W57" s="3">
        <f t="shared" si="3"/>
        <v>0</v>
      </c>
      <c r="X57" s="11">
        <f>IF(A57&gt;0,IF(V57&lt;&gt;0,IF(OR(codex584[[#This Row],[1]]&gt;Y56,Y56="1"),(X56+1+codex584[[#This Row],[T]]),X56+codex584[[#This Row],[T]]),X56+codex584[[#This Row],[T]]),0)</f>
        <v>0</v>
      </c>
      <c r="Y57" s="3">
        <f t="shared" si="0"/>
        <v>0</v>
      </c>
    </row>
    <row r="58" spans="1:25" x14ac:dyDescent="0.25">
      <c r="B58">
        <v>77</v>
      </c>
      <c r="C58">
        <v>304559</v>
      </c>
      <c r="D58" t="s">
        <v>283</v>
      </c>
      <c r="E58">
        <v>1995</v>
      </c>
      <c r="F58" t="s">
        <v>240</v>
      </c>
      <c r="U58" s="3">
        <f t="shared" si="1"/>
        <v>304559</v>
      </c>
      <c r="V58" s="3">
        <f>IF(A58&gt;0,IFERROR(VLOOKUP(C58,AthleteTable[],1,FALSE),0),0)</f>
        <v>0</v>
      </c>
      <c r="W58" s="3">
        <f t="shared" si="3"/>
        <v>0</v>
      </c>
      <c r="X58" s="11">
        <f>IF(A58&gt;0,IF(V58&lt;&gt;0,IF(OR(codex584[[#This Row],[1]]&gt;Y57,Y57="1"),(X57+1+codex584[[#This Row],[T]]),X57+codex584[[#This Row],[T]]),X57+codex584[[#This Row],[T]]),0)</f>
        <v>0</v>
      </c>
      <c r="Y58" s="3">
        <f t="shared" si="0"/>
        <v>0</v>
      </c>
    </row>
    <row r="59" spans="1:25" x14ac:dyDescent="0.25">
      <c r="B59">
        <v>76</v>
      </c>
      <c r="C59">
        <v>104521</v>
      </c>
      <c r="D59" t="s">
        <v>284</v>
      </c>
      <c r="E59">
        <v>1997</v>
      </c>
      <c r="F59" t="s">
        <v>15</v>
      </c>
      <c r="U59" s="3">
        <f t="shared" si="1"/>
        <v>104521</v>
      </c>
      <c r="V59" s="3">
        <f>IF(A59&gt;0,IFERROR(VLOOKUP(C59,AthleteTable[],1,FALSE),0),0)</f>
        <v>0</v>
      </c>
      <c r="W59" s="3">
        <f t="shared" si="3"/>
        <v>0</v>
      </c>
      <c r="X59" s="11">
        <f>IF(A59&gt;0,IF(V59&lt;&gt;0,IF(OR(codex584[[#This Row],[1]]&gt;Y58,Y58="1"),(X58+1+codex584[[#This Row],[T]]),X58+codex584[[#This Row],[T]]),X58+codex584[[#This Row],[T]]),0)</f>
        <v>0</v>
      </c>
      <c r="Y59" s="3">
        <f t="shared" si="0"/>
        <v>0</v>
      </c>
    </row>
    <row r="60" spans="1:25" x14ac:dyDescent="0.25">
      <c r="B60">
        <v>75</v>
      </c>
      <c r="C60">
        <v>104644</v>
      </c>
      <c r="D60" t="s">
        <v>93</v>
      </c>
      <c r="E60">
        <v>1998</v>
      </c>
      <c r="F60" t="s">
        <v>15</v>
      </c>
      <c r="U60" s="3">
        <f t="shared" si="1"/>
        <v>104644</v>
      </c>
      <c r="V60" s="3">
        <f>IF(A60&gt;0,IFERROR(VLOOKUP(C60,AthleteTable[],1,FALSE),0),0)</f>
        <v>0</v>
      </c>
      <c r="W60" s="3">
        <f t="shared" si="3"/>
        <v>0</v>
      </c>
      <c r="X60" s="11">
        <f>IF(A60&gt;0,IF(V60&lt;&gt;0,IF(OR(codex584[[#This Row],[1]]&gt;Y59,Y59="1"),(X59+1+codex584[[#This Row],[T]]),X59+codex584[[#This Row],[T]]),X59+codex584[[#This Row],[T]]),0)</f>
        <v>0</v>
      </c>
      <c r="Y60" s="3">
        <f t="shared" si="0"/>
        <v>0</v>
      </c>
    </row>
    <row r="61" spans="1:25" x14ac:dyDescent="0.25">
      <c r="B61">
        <v>71</v>
      </c>
      <c r="C61">
        <v>6292435</v>
      </c>
      <c r="D61" t="s">
        <v>1215</v>
      </c>
      <c r="E61">
        <v>1997</v>
      </c>
      <c r="F61" t="s">
        <v>1216</v>
      </c>
      <c r="U61" s="3">
        <f t="shared" si="1"/>
        <v>6292435</v>
      </c>
      <c r="V61" s="3">
        <f>IF(A61&gt;0,IFERROR(VLOOKUP(C61,AthleteTable[],1,FALSE),0),0)</f>
        <v>0</v>
      </c>
      <c r="W61" s="3">
        <f t="shared" si="3"/>
        <v>0</v>
      </c>
      <c r="X61" s="11">
        <f>IF(A61&gt;0,IF(V61&lt;&gt;0,IF(OR(codex584[[#This Row],[1]]&gt;Y60,Y60="1"),(X60+1+codex584[[#This Row],[T]]),X60+codex584[[#This Row],[T]]),X60+codex584[[#This Row],[T]]),0)</f>
        <v>0</v>
      </c>
      <c r="Y61" s="3">
        <f t="shared" si="0"/>
        <v>0</v>
      </c>
    </row>
    <row r="62" spans="1:25" x14ac:dyDescent="0.25">
      <c r="B62">
        <v>70</v>
      </c>
      <c r="C62">
        <v>270050</v>
      </c>
      <c r="D62" t="s">
        <v>1766</v>
      </c>
      <c r="E62">
        <v>1955</v>
      </c>
      <c r="F62" t="s">
        <v>1767</v>
      </c>
      <c r="U62" s="3">
        <f t="shared" si="1"/>
        <v>270050</v>
      </c>
      <c r="V62" s="3">
        <f>IF(A62&gt;0,IFERROR(VLOOKUP(C62,AthleteTable[],1,FALSE),0),0)</f>
        <v>0</v>
      </c>
      <c r="W62" s="3">
        <f t="shared" si="3"/>
        <v>0</v>
      </c>
      <c r="X62" s="11">
        <f>IF(A62&gt;0,IF(V62&lt;&gt;0,IF(OR(codex584[[#This Row],[1]]&gt;Y61,Y61="1"),(X61+1+codex584[[#This Row],[T]]),X61+codex584[[#This Row],[T]]),X61+codex584[[#This Row],[T]]),0)</f>
        <v>0</v>
      </c>
      <c r="Y62" s="3">
        <f t="shared" si="0"/>
        <v>0</v>
      </c>
    </row>
    <row r="63" spans="1:25" x14ac:dyDescent="0.25">
      <c r="B63">
        <v>68</v>
      </c>
      <c r="C63">
        <v>104587</v>
      </c>
      <c r="D63" t="s">
        <v>79</v>
      </c>
      <c r="E63">
        <v>1998</v>
      </c>
      <c r="F63" t="s">
        <v>15</v>
      </c>
      <c r="U63" s="3">
        <f t="shared" si="1"/>
        <v>104587</v>
      </c>
      <c r="V63" s="3">
        <f>IF(A63&gt;0,IFERROR(VLOOKUP(C63,AthleteTable[],1,FALSE),0),0)</f>
        <v>0</v>
      </c>
      <c r="W63" s="3">
        <f t="shared" si="3"/>
        <v>0</v>
      </c>
      <c r="X63" s="11">
        <f>IF(A63&gt;0,IF(V63&lt;&gt;0,IF(OR(codex584[[#This Row],[1]]&gt;Y62,Y62="1"),(X62+1+codex584[[#This Row],[T]]),X62+codex584[[#This Row],[T]]),X62+codex584[[#This Row],[T]]),0)</f>
        <v>0</v>
      </c>
      <c r="Y63" s="3">
        <f t="shared" si="0"/>
        <v>0</v>
      </c>
    </row>
    <row r="64" spans="1:25" x14ac:dyDescent="0.25">
      <c r="B64">
        <v>65</v>
      </c>
      <c r="C64">
        <v>104594</v>
      </c>
      <c r="D64" t="s">
        <v>83</v>
      </c>
      <c r="E64">
        <v>1998</v>
      </c>
      <c r="F64" t="s">
        <v>15</v>
      </c>
      <c r="U64" s="3">
        <f t="shared" si="1"/>
        <v>104594</v>
      </c>
      <c r="V64" s="3">
        <f>IF(A64&gt;0,IFERROR(VLOOKUP(C64,AthleteTable[],1,FALSE),0),0)</f>
        <v>0</v>
      </c>
      <c r="W64" s="3">
        <f t="shared" si="3"/>
        <v>0</v>
      </c>
      <c r="X64" s="11">
        <f>IF(A64&gt;0,IF(V64&lt;&gt;0,IF(OR(codex584[[#This Row],[1]]&gt;Y63,Y63="1"),(X63+1+codex584[[#This Row],[T]]),X63+codex584[[#This Row],[T]]),X63+codex584[[#This Row],[T]]),0)</f>
        <v>0</v>
      </c>
      <c r="Y64" s="3">
        <f t="shared" si="0"/>
        <v>0</v>
      </c>
    </row>
    <row r="65" spans="2:25" x14ac:dyDescent="0.25">
      <c r="B65">
        <v>64</v>
      </c>
      <c r="C65">
        <v>104546</v>
      </c>
      <c r="D65" t="s">
        <v>286</v>
      </c>
      <c r="E65">
        <v>1997</v>
      </c>
      <c r="F65" t="s">
        <v>15</v>
      </c>
      <c r="U65" s="3">
        <f t="shared" si="1"/>
        <v>104546</v>
      </c>
      <c r="V65" s="3">
        <f>IF(A65&gt;0,IFERROR(VLOOKUP(C65,AthleteTable[],1,FALSE),0),0)</f>
        <v>0</v>
      </c>
      <c r="W65" s="3">
        <f t="shared" si="3"/>
        <v>0</v>
      </c>
      <c r="X65" s="11">
        <f>IF(A65&gt;0,IF(V65&lt;&gt;0,IF(OR(codex584[[#This Row],[1]]&gt;Y64,Y64="1"),(X64+1+codex584[[#This Row],[T]]),X64+codex584[[#This Row],[T]]),X64+codex584[[#This Row],[T]]),0)</f>
        <v>0</v>
      </c>
      <c r="Y65" s="3">
        <f t="shared" si="0"/>
        <v>0</v>
      </c>
    </row>
    <row r="66" spans="2:25" x14ac:dyDescent="0.25">
      <c r="B66">
        <v>62</v>
      </c>
      <c r="C66">
        <v>104470</v>
      </c>
      <c r="D66" t="s">
        <v>72</v>
      </c>
      <c r="E66">
        <v>1997</v>
      </c>
      <c r="F66" t="s">
        <v>15</v>
      </c>
      <c r="U66" s="3">
        <f t="shared" si="1"/>
        <v>104470</v>
      </c>
      <c r="V66" s="3">
        <f>IF(A66&gt;0,IFERROR(VLOOKUP(C66,AthleteTable[],1,FALSE),0),0)</f>
        <v>0</v>
      </c>
      <c r="W66" s="3">
        <f t="shared" si="3"/>
        <v>0</v>
      </c>
      <c r="X66" s="11">
        <f>IF(A66&gt;0,IF(V66&lt;&gt;0,IF(OR(codex584[[#This Row],[1]]&gt;Y65,Y65="1"),(X65+1+codex584[[#This Row],[T]]),X65+codex584[[#This Row],[T]]),X65+codex584[[#This Row],[T]]),0)</f>
        <v>0</v>
      </c>
      <c r="Y66" s="3">
        <f t="shared" ref="Y66:Y90" si="4">IF(A66&gt;0,A66,0)</f>
        <v>0</v>
      </c>
    </row>
    <row r="67" spans="2:25" x14ac:dyDescent="0.25">
      <c r="B67">
        <v>61</v>
      </c>
      <c r="C67">
        <v>104643</v>
      </c>
      <c r="D67" t="s">
        <v>108</v>
      </c>
      <c r="E67">
        <v>1998</v>
      </c>
      <c r="F67" t="s">
        <v>15</v>
      </c>
      <c r="U67" s="3">
        <f t="shared" ref="U67:U99" si="5">C67</f>
        <v>104643</v>
      </c>
      <c r="V67" s="3">
        <f>IF(A67&gt;0,IFERROR(VLOOKUP(C67,AthleteTable[],1,FALSE),0),0)</f>
        <v>0</v>
      </c>
      <c r="W67" s="3">
        <f t="shared" si="3"/>
        <v>0</v>
      </c>
      <c r="X67" s="11">
        <f>IF(A67&gt;0,IF(V67&lt;&gt;0,IF(OR(codex584[[#This Row],[1]]&gt;Y66,Y66="1"),(X66+1+codex584[[#This Row],[T]]),X66+codex584[[#This Row],[T]]),X66+codex584[[#This Row],[T]]),0)</f>
        <v>0</v>
      </c>
      <c r="Y67" s="3">
        <f t="shared" si="4"/>
        <v>0</v>
      </c>
    </row>
    <row r="68" spans="2:25" x14ac:dyDescent="0.25">
      <c r="B68">
        <v>59</v>
      </c>
      <c r="C68">
        <v>104474</v>
      </c>
      <c r="D68" t="s">
        <v>122</v>
      </c>
      <c r="E68">
        <v>1997</v>
      </c>
      <c r="F68" t="s">
        <v>15</v>
      </c>
      <c r="U68" s="3">
        <f t="shared" si="5"/>
        <v>104474</v>
      </c>
      <c r="V68" s="3">
        <f>IF(A68&gt;0,IFERROR(VLOOKUP(C68,AthleteTable[],1,FALSE),0),0)</f>
        <v>0</v>
      </c>
      <c r="W68" s="3">
        <f t="shared" si="3"/>
        <v>0</v>
      </c>
      <c r="X68" s="11">
        <f>IF(A68&gt;0,IF(V68&lt;&gt;0,IF(OR(codex584[[#This Row],[1]]&gt;Y67,Y67="1"),(X67+1+codex584[[#This Row],[T]]),X67+codex584[[#This Row],[T]]),X67+codex584[[#This Row],[T]]),0)</f>
        <v>0</v>
      </c>
      <c r="Y68" s="3">
        <f t="shared" si="4"/>
        <v>0</v>
      </c>
    </row>
    <row r="69" spans="2:25" x14ac:dyDescent="0.25">
      <c r="B69">
        <v>58</v>
      </c>
      <c r="C69">
        <v>959600</v>
      </c>
      <c r="D69" t="s">
        <v>65</v>
      </c>
      <c r="E69">
        <v>1996</v>
      </c>
      <c r="F69" t="s">
        <v>66</v>
      </c>
      <c r="U69" s="3">
        <f t="shared" si="5"/>
        <v>959600</v>
      </c>
      <c r="V69" s="3">
        <f>IF(A69&gt;0,IFERROR(VLOOKUP(C69,AthleteTable[],1,FALSE),0),0)</f>
        <v>0</v>
      </c>
      <c r="W69" s="3">
        <f t="shared" si="3"/>
        <v>0</v>
      </c>
      <c r="X69" s="11">
        <f>IF(A69&gt;0,IF(V69&lt;&gt;0,IF(OR(codex584[[#This Row],[1]]&gt;Y68,Y68="1"),(X68+1+codex584[[#This Row],[T]]),X68+codex584[[#This Row],[T]]),X68+codex584[[#This Row],[T]]),0)</f>
        <v>0</v>
      </c>
      <c r="Y69" s="3">
        <f t="shared" si="4"/>
        <v>0</v>
      </c>
    </row>
    <row r="70" spans="2:25" x14ac:dyDescent="0.25">
      <c r="B70">
        <v>57</v>
      </c>
      <c r="C70">
        <v>104636</v>
      </c>
      <c r="D70" t="s">
        <v>260</v>
      </c>
      <c r="E70">
        <v>1998</v>
      </c>
      <c r="F70" t="s">
        <v>15</v>
      </c>
      <c r="U70" s="3">
        <f t="shared" si="5"/>
        <v>104636</v>
      </c>
      <c r="V70" s="3">
        <f>IF(A70&gt;0,IFERROR(VLOOKUP(C70,AthleteTable[],1,FALSE),0),0)</f>
        <v>0</v>
      </c>
      <c r="W70" s="3">
        <f t="shared" ref="W70:W133" si="6">IFERROR(IF(Y70&gt;0,IF(Y69=Y68,IF(V69&gt;0,IF(V68&gt;0,1,0),0),0),0),0)</f>
        <v>0</v>
      </c>
      <c r="X70" s="11">
        <f>IF(A70&gt;0,IF(V70&lt;&gt;0,IF(OR(codex584[[#This Row],[1]]&gt;Y69,Y69="1"),(X69+1+codex584[[#This Row],[T]]),X69+codex584[[#This Row],[T]]),X69+codex584[[#This Row],[T]]),0)</f>
        <v>0</v>
      </c>
      <c r="Y70" s="3">
        <f t="shared" si="4"/>
        <v>0</v>
      </c>
    </row>
    <row r="71" spans="2:25" x14ac:dyDescent="0.25">
      <c r="B71">
        <v>56</v>
      </c>
      <c r="C71">
        <v>104598</v>
      </c>
      <c r="D71" t="s">
        <v>85</v>
      </c>
      <c r="E71">
        <v>1998</v>
      </c>
      <c r="F71" t="s">
        <v>15</v>
      </c>
      <c r="U71" s="3">
        <f t="shared" si="5"/>
        <v>104598</v>
      </c>
      <c r="V71" s="3">
        <f>IF(A71&gt;0,IFERROR(VLOOKUP(C71,AthleteTable[],1,FALSE),0),0)</f>
        <v>0</v>
      </c>
      <c r="W71" s="3">
        <f t="shared" si="6"/>
        <v>0</v>
      </c>
      <c r="X71" s="11">
        <f>IF(A71&gt;0,IF(V71&lt;&gt;0,IF(OR(codex584[[#This Row],[1]]&gt;Y70,Y70="1"),(X70+1+codex584[[#This Row],[T]]),X70+codex584[[#This Row],[T]]),X70+codex584[[#This Row],[T]]),0)</f>
        <v>0</v>
      </c>
      <c r="Y71" s="3">
        <f t="shared" si="4"/>
        <v>0</v>
      </c>
    </row>
    <row r="72" spans="2:25" x14ac:dyDescent="0.25">
      <c r="B72">
        <v>55</v>
      </c>
      <c r="C72">
        <v>6292892</v>
      </c>
      <c r="D72" t="s">
        <v>1855</v>
      </c>
      <c r="E72">
        <v>1998</v>
      </c>
      <c r="F72" t="s">
        <v>1216</v>
      </c>
      <c r="U72" s="3">
        <f t="shared" si="5"/>
        <v>6292892</v>
      </c>
      <c r="V72" s="3">
        <f>IF(A72&gt;0,IFERROR(VLOOKUP(C72,AthleteTable[],1,FALSE),0),0)</f>
        <v>0</v>
      </c>
      <c r="W72" s="3">
        <f t="shared" si="6"/>
        <v>0</v>
      </c>
      <c r="X72" s="11">
        <f>IF(A72&gt;0,IF(V72&lt;&gt;0,IF(OR(codex584[[#This Row],[1]]&gt;Y71,Y71="1"),(X71+1+codex584[[#This Row],[T]]),X71+codex584[[#This Row],[T]]),X71+codex584[[#This Row],[T]]),0)</f>
        <v>0</v>
      </c>
      <c r="Y72" s="3">
        <f t="shared" si="4"/>
        <v>0</v>
      </c>
    </row>
    <row r="73" spans="2:25" x14ac:dyDescent="0.25">
      <c r="B73">
        <v>54</v>
      </c>
      <c r="C73">
        <v>104421</v>
      </c>
      <c r="D73" t="s">
        <v>121</v>
      </c>
      <c r="E73">
        <v>1996</v>
      </c>
      <c r="F73" t="s">
        <v>15</v>
      </c>
      <c r="U73" s="3">
        <f t="shared" si="5"/>
        <v>104421</v>
      </c>
      <c r="V73" s="3">
        <f>IF(A73&gt;0,IFERROR(VLOOKUP(C73,AthleteTable[],1,FALSE),0),0)</f>
        <v>0</v>
      </c>
      <c r="W73" s="3">
        <f t="shared" si="6"/>
        <v>0</v>
      </c>
      <c r="X73" s="11">
        <f>IF(A73&gt;0,IF(V73&lt;&gt;0,IF(OR(codex584[[#This Row],[1]]&gt;Y72,Y72="1"),(X72+1+codex584[[#This Row],[T]]),X72+codex584[[#This Row],[T]]),X72+codex584[[#This Row],[T]]),0)</f>
        <v>0</v>
      </c>
      <c r="Y73" s="3">
        <f t="shared" si="4"/>
        <v>0</v>
      </c>
    </row>
    <row r="74" spans="2:25" x14ac:dyDescent="0.25">
      <c r="B74">
        <v>53</v>
      </c>
      <c r="C74">
        <v>104614</v>
      </c>
      <c r="D74" t="s">
        <v>259</v>
      </c>
      <c r="E74">
        <v>1998</v>
      </c>
      <c r="F74" t="s">
        <v>15</v>
      </c>
      <c r="U74" s="3">
        <f t="shared" si="5"/>
        <v>104614</v>
      </c>
      <c r="V74" s="3">
        <f>IF(A74&gt;0,IFERROR(VLOOKUP(C74,AthleteTable[],1,FALSE),0),0)</f>
        <v>0</v>
      </c>
      <c r="W74" s="3">
        <f t="shared" si="6"/>
        <v>0</v>
      </c>
      <c r="X74" s="11">
        <f>IF(A74&gt;0,IF(V74&lt;&gt;0,IF(OR(codex584[[#This Row],[1]]&gt;Y73,Y73="1"),(X73+1+codex584[[#This Row],[T]]),X73+codex584[[#This Row],[T]]),X73+codex584[[#This Row],[T]]),0)</f>
        <v>0</v>
      </c>
      <c r="Y74" s="3">
        <f t="shared" si="4"/>
        <v>0</v>
      </c>
    </row>
    <row r="75" spans="2:25" x14ac:dyDescent="0.25">
      <c r="B75">
        <v>51</v>
      </c>
      <c r="C75">
        <v>104532</v>
      </c>
      <c r="D75" t="s">
        <v>217</v>
      </c>
      <c r="E75">
        <v>1997</v>
      </c>
      <c r="F75" t="s">
        <v>15</v>
      </c>
      <c r="U75" s="3">
        <f t="shared" si="5"/>
        <v>104532</v>
      </c>
      <c r="V75" s="3">
        <f>IF(A75&gt;0,IFERROR(VLOOKUP(C75,AthleteTable[],1,FALSE),0),0)</f>
        <v>0</v>
      </c>
      <c r="W75" s="3">
        <f t="shared" si="6"/>
        <v>0</v>
      </c>
      <c r="X75" s="11">
        <f>IF(A75&gt;0,IF(V75&lt;&gt;0,IF(OR(codex584[[#This Row],[1]]&gt;Y74,Y74="1"),(X74+1+codex584[[#This Row],[T]]),X74+codex584[[#This Row],[T]]),X74+codex584[[#This Row],[T]]),0)</f>
        <v>0</v>
      </c>
      <c r="Y75" s="3">
        <f t="shared" si="4"/>
        <v>0</v>
      </c>
    </row>
    <row r="76" spans="2:25" x14ac:dyDescent="0.25">
      <c r="B76">
        <v>50</v>
      </c>
      <c r="C76">
        <v>104586</v>
      </c>
      <c r="D76" t="s">
        <v>116</v>
      </c>
      <c r="E76">
        <v>1998</v>
      </c>
      <c r="F76" t="s">
        <v>15</v>
      </c>
      <c r="U76" s="3">
        <f t="shared" si="5"/>
        <v>104586</v>
      </c>
      <c r="V76" s="3">
        <f>IF(A76&gt;0,IFERROR(VLOOKUP(C76,AthleteTable[],1,FALSE),0),0)</f>
        <v>0</v>
      </c>
      <c r="W76" s="3">
        <f t="shared" si="6"/>
        <v>0</v>
      </c>
      <c r="X76" s="11">
        <f>IF(A76&gt;0,IF(V76&lt;&gt;0,IF(OR(codex584[[#This Row],[1]]&gt;Y75,Y75="1"),(X75+1+codex584[[#This Row],[T]]),X75+codex584[[#This Row],[T]]),X75+codex584[[#This Row],[T]]),0)</f>
        <v>0</v>
      </c>
      <c r="Y76" s="3">
        <f t="shared" si="4"/>
        <v>0</v>
      </c>
    </row>
    <row r="77" spans="2:25" x14ac:dyDescent="0.25">
      <c r="B77">
        <v>48</v>
      </c>
      <c r="C77">
        <v>104612</v>
      </c>
      <c r="D77" t="s">
        <v>232</v>
      </c>
      <c r="E77">
        <v>1998</v>
      </c>
      <c r="F77" t="s">
        <v>15</v>
      </c>
      <c r="U77" s="3">
        <f t="shared" si="5"/>
        <v>104612</v>
      </c>
      <c r="V77" s="3">
        <f>IF(A77&gt;0,IFERROR(VLOOKUP(C77,AthleteTable[],1,FALSE),0),0)</f>
        <v>0</v>
      </c>
      <c r="W77" s="3">
        <f t="shared" si="6"/>
        <v>0</v>
      </c>
      <c r="X77" s="11">
        <f>IF(A77&gt;0,IF(V77&lt;&gt;0,IF(OR(codex584[[#This Row],[1]]&gt;Y76,Y76="1"),(X76+1+codex584[[#This Row],[T]]),X76+codex584[[#This Row],[T]]),X76+codex584[[#This Row],[T]]),0)</f>
        <v>0</v>
      </c>
      <c r="Y77" s="3">
        <f t="shared" si="4"/>
        <v>0</v>
      </c>
    </row>
    <row r="78" spans="2:25" x14ac:dyDescent="0.25">
      <c r="B78">
        <v>47</v>
      </c>
      <c r="C78">
        <v>104464</v>
      </c>
      <c r="D78" t="s">
        <v>111</v>
      </c>
      <c r="E78">
        <v>1997</v>
      </c>
      <c r="F78" t="s">
        <v>15</v>
      </c>
      <c r="U78" s="3">
        <f t="shared" si="5"/>
        <v>104464</v>
      </c>
      <c r="V78" s="3">
        <f>IF(A78&gt;0,IFERROR(VLOOKUP(C78,AthleteTable[],1,FALSE),0),0)</f>
        <v>0</v>
      </c>
      <c r="W78" s="3">
        <f t="shared" si="6"/>
        <v>0</v>
      </c>
      <c r="X78" s="11">
        <f>IF(A78&gt;0,IF(V78&lt;&gt;0,IF(OR(codex584[[#This Row],[1]]&gt;Y77,Y77="1"),(X77+1+codex584[[#This Row],[T]]),X77+codex584[[#This Row],[T]]),X77+codex584[[#This Row],[T]]),0)</f>
        <v>0</v>
      </c>
      <c r="Y78" s="3">
        <f t="shared" si="4"/>
        <v>0</v>
      </c>
    </row>
    <row r="79" spans="2:25" x14ac:dyDescent="0.25">
      <c r="B79">
        <v>45</v>
      </c>
      <c r="C79">
        <v>104582</v>
      </c>
      <c r="D79" t="s">
        <v>63</v>
      </c>
      <c r="E79">
        <v>1998</v>
      </c>
      <c r="F79" t="s">
        <v>15</v>
      </c>
      <c r="U79" s="3">
        <f t="shared" si="5"/>
        <v>104582</v>
      </c>
      <c r="V79" s="3">
        <f>IF(A79&gt;0,IFERROR(VLOOKUP(C79,AthleteTable[],1,FALSE),0),0)</f>
        <v>0</v>
      </c>
      <c r="W79" s="3">
        <f t="shared" si="6"/>
        <v>0</v>
      </c>
      <c r="X79" s="11">
        <f>IF(A79&gt;0,IF(V79&lt;&gt;0,IF(OR(codex584[[#This Row],[1]]&gt;Y78,Y78="1"),(X78+1+codex584[[#This Row],[T]]),X78+codex584[[#This Row],[T]]),X78+codex584[[#This Row],[T]]),0)</f>
        <v>0</v>
      </c>
      <c r="Y79" s="3">
        <f t="shared" si="4"/>
        <v>0</v>
      </c>
    </row>
    <row r="80" spans="2:25" x14ac:dyDescent="0.25">
      <c r="B80">
        <v>42</v>
      </c>
      <c r="C80">
        <v>104535</v>
      </c>
      <c r="D80" t="s">
        <v>266</v>
      </c>
      <c r="E80">
        <v>1997</v>
      </c>
      <c r="F80" t="s">
        <v>15</v>
      </c>
      <c r="U80" s="3">
        <f t="shared" si="5"/>
        <v>104535</v>
      </c>
      <c r="V80" s="3">
        <f>IF(A80&gt;0,IFERROR(VLOOKUP(C80,AthleteTable[],1,FALSE),0),0)</f>
        <v>0</v>
      </c>
      <c r="W80" s="3">
        <f t="shared" si="6"/>
        <v>0</v>
      </c>
      <c r="X80" s="11">
        <f>IF(A80&gt;0,IF(V80&lt;&gt;0,IF(OR(codex584[[#This Row],[1]]&gt;Y79,Y79="1"),(X79+1+codex584[[#This Row],[T]]),X79+codex584[[#This Row],[T]]),X79+codex584[[#This Row],[T]]),0)</f>
        <v>0</v>
      </c>
      <c r="Y80" s="3">
        <f t="shared" si="4"/>
        <v>0</v>
      </c>
    </row>
    <row r="81" spans="2:25" x14ac:dyDescent="0.25">
      <c r="B81">
        <v>41</v>
      </c>
      <c r="C81">
        <v>104637</v>
      </c>
      <c r="D81" t="s">
        <v>279</v>
      </c>
      <c r="E81">
        <v>1998</v>
      </c>
      <c r="F81" t="s">
        <v>15</v>
      </c>
      <c r="U81" s="3">
        <f t="shared" si="5"/>
        <v>104637</v>
      </c>
      <c r="V81" s="3">
        <f>IF(A81&gt;0,IFERROR(VLOOKUP(C81,AthleteTable[],1,FALSE),0),0)</f>
        <v>0</v>
      </c>
      <c r="W81" s="3">
        <f t="shared" si="6"/>
        <v>0</v>
      </c>
      <c r="X81" s="11">
        <f>IF(A81&gt;0,IF(V81&lt;&gt;0,IF(OR(codex584[[#This Row],[1]]&gt;Y80,Y80="1"),(X80+1+codex584[[#This Row],[T]]),X80+codex584[[#This Row],[T]]),X80+codex584[[#This Row],[T]]),0)</f>
        <v>0</v>
      </c>
      <c r="Y81" s="3">
        <f t="shared" si="4"/>
        <v>0</v>
      </c>
    </row>
    <row r="82" spans="2:25" x14ac:dyDescent="0.25">
      <c r="B82">
        <v>36</v>
      </c>
      <c r="C82">
        <v>104541</v>
      </c>
      <c r="D82" t="s">
        <v>254</v>
      </c>
      <c r="E82">
        <v>1997</v>
      </c>
      <c r="F82" t="s">
        <v>15</v>
      </c>
      <c r="U82" s="3">
        <f t="shared" si="5"/>
        <v>104541</v>
      </c>
      <c r="V82" s="3">
        <f>IF(A82&gt;0,IFERROR(VLOOKUP(C82,AthleteTable[],1,FALSE),0),0)</f>
        <v>0</v>
      </c>
      <c r="W82" s="3">
        <f t="shared" si="6"/>
        <v>0</v>
      </c>
      <c r="X82" s="11">
        <f>IF(A82&gt;0,IF(V82&lt;&gt;0,IF(OR(codex584[[#This Row],[1]]&gt;Y81,Y81="1"),(X81+1+codex584[[#This Row],[T]]),X81+codex584[[#This Row],[T]]),X81+codex584[[#This Row],[T]]),0)</f>
        <v>0</v>
      </c>
      <c r="Y82" s="3">
        <f t="shared" si="4"/>
        <v>0</v>
      </c>
    </row>
    <row r="83" spans="2:25" x14ac:dyDescent="0.25">
      <c r="B83">
        <v>35</v>
      </c>
      <c r="C83">
        <v>104601</v>
      </c>
      <c r="D83" t="s">
        <v>117</v>
      </c>
      <c r="E83">
        <v>1998</v>
      </c>
      <c r="F83" t="s">
        <v>15</v>
      </c>
      <c r="U83" s="3">
        <f t="shared" si="5"/>
        <v>104601</v>
      </c>
      <c r="V83" s="3">
        <f>IF(A83&gt;0,IFERROR(VLOOKUP(C83,AthleteTable[],1,FALSE),0),0)</f>
        <v>0</v>
      </c>
      <c r="W83" s="3">
        <f t="shared" si="6"/>
        <v>0</v>
      </c>
      <c r="X83" s="11">
        <f>IF(A83&gt;0,IF(V83&lt;&gt;0,IF(OR(codex584[[#This Row],[1]]&gt;Y82,Y82="1"),(X82+1+codex584[[#This Row],[T]]),X82+codex584[[#This Row],[T]]),X82+codex584[[#This Row],[T]]),0)</f>
        <v>0</v>
      </c>
      <c r="Y83" s="3">
        <f t="shared" si="4"/>
        <v>0</v>
      </c>
    </row>
    <row r="84" spans="2:25" x14ac:dyDescent="0.25">
      <c r="B84">
        <v>32</v>
      </c>
      <c r="C84">
        <v>104277</v>
      </c>
      <c r="D84" t="s">
        <v>290</v>
      </c>
      <c r="E84">
        <v>1995</v>
      </c>
      <c r="F84" t="s">
        <v>15</v>
      </c>
      <c r="U84" s="3">
        <f t="shared" si="5"/>
        <v>104277</v>
      </c>
      <c r="V84" s="3">
        <f>IF(A84&gt;0,IFERROR(VLOOKUP(C84,AthleteTable[],1,FALSE),0),0)</f>
        <v>0</v>
      </c>
      <c r="W84" s="3">
        <f t="shared" si="6"/>
        <v>0</v>
      </c>
      <c r="X84" s="11">
        <f>IF(A84&gt;0,IF(V84&lt;&gt;0,IF(OR(codex584[[#This Row],[1]]&gt;Y83,Y83="1"),(X83+1+codex584[[#This Row],[T]]),X83+codex584[[#This Row],[T]]),X83+codex584[[#This Row],[T]]),0)</f>
        <v>0</v>
      </c>
      <c r="Y84" s="3">
        <f t="shared" si="4"/>
        <v>0</v>
      </c>
    </row>
    <row r="85" spans="2:25" x14ac:dyDescent="0.25">
      <c r="B85">
        <v>30</v>
      </c>
      <c r="C85">
        <v>104347</v>
      </c>
      <c r="D85" t="s">
        <v>269</v>
      </c>
      <c r="E85">
        <v>1996</v>
      </c>
      <c r="F85" t="s">
        <v>15</v>
      </c>
      <c r="U85" s="3">
        <f t="shared" si="5"/>
        <v>104347</v>
      </c>
      <c r="V85" s="3">
        <f>IF(A85&gt;0,IFERROR(VLOOKUP(C85,AthleteTable[],1,FALSE),0),0)</f>
        <v>0</v>
      </c>
      <c r="W85" s="3">
        <f t="shared" si="6"/>
        <v>0</v>
      </c>
      <c r="X85" s="11">
        <f>IF(A85&gt;0,IF(V85&lt;&gt;0,IF(OR(codex584[[#This Row],[1]]&gt;Y84,Y84="1"),(X84+1+codex584[[#This Row],[T]]),X84+codex584[[#This Row],[T]]),X84+codex584[[#This Row],[T]]),0)</f>
        <v>0</v>
      </c>
      <c r="Y85" s="3">
        <f t="shared" si="4"/>
        <v>0</v>
      </c>
    </row>
    <row r="86" spans="2:25" x14ac:dyDescent="0.25">
      <c r="B86">
        <v>28</v>
      </c>
      <c r="C86">
        <v>104233</v>
      </c>
      <c r="D86" t="s">
        <v>31</v>
      </c>
      <c r="E86">
        <v>1995</v>
      </c>
      <c r="F86" t="s">
        <v>15</v>
      </c>
      <c r="U86" s="3">
        <f t="shared" si="5"/>
        <v>104233</v>
      </c>
      <c r="V86" s="3">
        <f>IF(A86&gt;0,IFERROR(VLOOKUP(C86,AthleteTable[],1,FALSE),0),0)</f>
        <v>0</v>
      </c>
      <c r="W86" s="3">
        <f t="shared" si="6"/>
        <v>0</v>
      </c>
      <c r="X86" s="11">
        <f>IF(A86&gt;0,IF(V86&lt;&gt;0,IF(OR(codex584[[#This Row],[1]]&gt;Y85,Y85="1"),(X85+1+codex584[[#This Row],[T]]),X85+codex584[[#This Row],[T]]),X85+codex584[[#This Row],[T]]),0)</f>
        <v>0</v>
      </c>
      <c r="Y86" s="3">
        <f t="shared" si="4"/>
        <v>0</v>
      </c>
    </row>
    <row r="87" spans="2:25" x14ac:dyDescent="0.25">
      <c r="B87">
        <v>27</v>
      </c>
      <c r="C87">
        <v>104352</v>
      </c>
      <c r="D87" t="s">
        <v>49</v>
      </c>
      <c r="E87">
        <v>1996</v>
      </c>
      <c r="F87" t="s">
        <v>15</v>
      </c>
      <c r="U87" s="3">
        <f t="shared" si="5"/>
        <v>104352</v>
      </c>
      <c r="V87" s="3">
        <f>IF(A87&gt;0,IFERROR(VLOOKUP(C87,AthleteTable[],1,FALSE),0),0)</f>
        <v>0</v>
      </c>
      <c r="W87" s="3">
        <f t="shared" si="6"/>
        <v>0</v>
      </c>
      <c r="X87" s="11">
        <f>IF(A87&gt;0,IF(V87&lt;&gt;0,IF(OR(codex584[[#This Row],[1]]&gt;Y86,Y86="1"),(X86+1+codex584[[#This Row],[T]]),X86+codex584[[#This Row],[T]]),X86+codex584[[#This Row],[T]]),0)</f>
        <v>0</v>
      </c>
      <c r="Y87" s="3">
        <f t="shared" si="4"/>
        <v>0</v>
      </c>
    </row>
    <row r="88" spans="2:25" x14ac:dyDescent="0.25">
      <c r="B88">
        <v>20</v>
      </c>
      <c r="C88">
        <v>104469</v>
      </c>
      <c r="D88" t="s">
        <v>1175</v>
      </c>
      <c r="E88">
        <v>1997</v>
      </c>
      <c r="F88" t="s">
        <v>15</v>
      </c>
      <c r="U88" s="3">
        <f t="shared" si="5"/>
        <v>104469</v>
      </c>
      <c r="V88" s="3">
        <f>IF(A88&gt;0,IFERROR(VLOOKUP(C88,AthleteTable[],1,FALSE),0),0)</f>
        <v>0</v>
      </c>
      <c r="W88" s="3">
        <f t="shared" si="6"/>
        <v>0</v>
      </c>
      <c r="X88" s="11">
        <f>IF(A88&gt;0,IF(V88&lt;&gt;0,IF(OR(codex584[[#This Row],[1]]&gt;Y87,Y87="1"),(X87+1+codex584[[#This Row],[T]]),X87+codex584[[#This Row],[T]]),X87+codex584[[#This Row],[T]]),0)</f>
        <v>0</v>
      </c>
      <c r="Y88" s="3">
        <f t="shared" si="4"/>
        <v>0</v>
      </c>
    </row>
    <row r="89" spans="2:25" x14ac:dyDescent="0.25">
      <c r="B89">
        <v>19</v>
      </c>
      <c r="C89">
        <v>104388</v>
      </c>
      <c r="D89" t="s">
        <v>1701</v>
      </c>
      <c r="E89">
        <v>1996</v>
      </c>
      <c r="F89" t="s">
        <v>15</v>
      </c>
      <c r="U89" s="3">
        <f t="shared" si="5"/>
        <v>104388</v>
      </c>
      <c r="V89" s="3">
        <f>IF(A89&gt;0,IFERROR(VLOOKUP(C89,AthleteTable[],1,FALSE),0),0)</f>
        <v>0</v>
      </c>
      <c r="W89" s="3">
        <f t="shared" si="6"/>
        <v>0</v>
      </c>
      <c r="X89" s="11">
        <f>IF(A89&gt;0,IF(V89&lt;&gt;0,IF(OR(codex584[[#This Row],[1]]&gt;Y88,Y88="1"),(X88+1+codex584[[#This Row],[T]]),X88+codex584[[#This Row],[T]]),X88+codex584[[#This Row],[T]]),0)</f>
        <v>0</v>
      </c>
      <c r="Y89" s="3">
        <f t="shared" si="4"/>
        <v>0</v>
      </c>
    </row>
    <row r="90" spans="2:25" x14ac:dyDescent="0.25">
      <c r="B90">
        <v>18</v>
      </c>
      <c r="C90">
        <v>104467</v>
      </c>
      <c r="D90" t="s">
        <v>19</v>
      </c>
      <c r="E90">
        <v>1997</v>
      </c>
      <c r="F90" t="s">
        <v>15</v>
      </c>
      <c r="U90" s="3">
        <f t="shared" si="5"/>
        <v>104467</v>
      </c>
      <c r="V90" s="3">
        <f>IF(A90&gt;0,IFERROR(VLOOKUP(C90,AthleteTable[],1,FALSE),0),0)</f>
        <v>0</v>
      </c>
      <c r="W90" s="3">
        <f t="shared" si="6"/>
        <v>0</v>
      </c>
      <c r="X90" s="11">
        <f>IF(A90&gt;0,IF(V90&lt;&gt;0,IF(OR(codex584[[#This Row],[1]]&gt;Y89,Y89="1"),(X89+1+codex584[[#This Row],[T]]),X89+codex584[[#This Row],[T]]),X89+codex584[[#This Row],[T]]),0)</f>
        <v>0</v>
      </c>
      <c r="Y90" s="3">
        <f t="shared" si="4"/>
        <v>0</v>
      </c>
    </row>
    <row r="91" spans="2:25" x14ac:dyDescent="0.25">
      <c r="B91">
        <v>16</v>
      </c>
      <c r="C91">
        <v>104539</v>
      </c>
      <c r="D91" t="s">
        <v>37</v>
      </c>
      <c r="E91">
        <v>1997</v>
      </c>
      <c r="F91" t="s">
        <v>15</v>
      </c>
      <c r="U91" s="3">
        <f t="shared" si="5"/>
        <v>104539</v>
      </c>
      <c r="V91" s="3">
        <f>IF(A91&gt;0,IFERROR(VLOOKUP(C91,AthleteTable[],1,FALSE),0),0)</f>
        <v>0</v>
      </c>
      <c r="W91" s="3">
        <f t="shared" si="6"/>
        <v>0</v>
      </c>
      <c r="X91" s="11">
        <f>IF(A91&gt;0,IF(V91&lt;&gt;0,IF(OR(codex584[[#This Row],[1]]&gt;Y90,Y90="1"),(X90+1+codex584[[#This Row],[T]]),X90+codex584[[#This Row],[T]]),X90+codex584[[#This Row],[T]]),0)</f>
        <v>0</v>
      </c>
      <c r="Y91" s="3" t="e">
        <f>IF(#REF!&gt;0,#REF!,0)</f>
        <v>#REF!</v>
      </c>
    </row>
    <row r="92" spans="2:25" x14ac:dyDescent="0.25">
      <c r="B92">
        <v>14</v>
      </c>
      <c r="C92">
        <v>104531</v>
      </c>
      <c r="D92" t="s">
        <v>184</v>
      </c>
      <c r="E92">
        <v>1997</v>
      </c>
      <c r="F92" t="s">
        <v>15</v>
      </c>
      <c r="U92" s="3">
        <f t="shared" si="5"/>
        <v>104531</v>
      </c>
      <c r="V92" s="3">
        <f>IF(A92&gt;0,IFERROR(VLOOKUP(C92,AthleteTable[],1,FALSE),0),0)</f>
        <v>0</v>
      </c>
      <c r="W92" s="3">
        <f t="shared" si="6"/>
        <v>0</v>
      </c>
      <c r="X92" s="11">
        <f>IF(A92&gt;0,IF(V92&lt;&gt;0,IF(OR(codex584[[#This Row],[1]]&gt;Y91,Y91="1"),(X91+1+codex584[[#This Row],[T]]),X91+codex584[[#This Row],[T]]),X91+codex584[[#This Row],[T]]),0)</f>
        <v>0</v>
      </c>
      <c r="Y92" s="3" t="e">
        <f>IF(#REF!&gt;0,#REF!,0)</f>
        <v>#REF!</v>
      </c>
    </row>
    <row r="93" spans="2:25" x14ac:dyDescent="0.25">
      <c r="B93">
        <v>13</v>
      </c>
      <c r="C93">
        <v>104412</v>
      </c>
      <c r="D93" t="s">
        <v>21</v>
      </c>
      <c r="E93">
        <v>1996</v>
      </c>
      <c r="F93" t="s">
        <v>15</v>
      </c>
      <c r="U93" s="3">
        <f t="shared" si="5"/>
        <v>104412</v>
      </c>
      <c r="V93" s="3">
        <f>IF(A93&gt;0,IFERROR(VLOOKUP(C93,AthleteTable[],1,FALSE),0),0)</f>
        <v>0</v>
      </c>
      <c r="W93" s="3">
        <f t="shared" si="6"/>
        <v>0</v>
      </c>
      <c r="X93" s="11">
        <f>IF(A93&gt;0,IF(V93&lt;&gt;0,IF(OR(codex584[[#This Row],[1]]&gt;Y92,Y92="1"),(X92+1+codex584[[#This Row],[T]]),X92+codex584[[#This Row],[T]]),X92+codex584[[#This Row],[T]]),0)</f>
        <v>0</v>
      </c>
      <c r="Y93" s="3" t="e">
        <f>IF(#REF!&gt;0,#REF!,0)</f>
        <v>#REF!</v>
      </c>
    </row>
    <row r="94" spans="2:25" x14ac:dyDescent="0.25">
      <c r="B94">
        <v>12</v>
      </c>
      <c r="C94">
        <v>104133</v>
      </c>
      <c r="D94" t="s">
        <v>23</v>
      </c>
      <c r="E94">
        <v>1994</v>
      </c>
      <c r="F94" t="s">
        <v>15</v>
      </c>
      <c r="U94" s="3">
        <f t="shared" si="5"/>
        <v>104133</v>
      </c>
      <c r="V94" s="3">
        <f>IF(A94&gt;0,IFERROR(VLOOKUP(C94,AthleteTable[],1,FALSE),0),0)</f>
        <v>0</v>
      </c>
      <c r="W94" s="3">
        <f t="shared" si="6"/>
        <v>0</v>
      </c>
      <c r="X94" s="11">
        <f>IF(A94&gt;0,IF(V94&lt;&gt;0,IF(OR(codex584[[#This Row],[1]]&gt;Y93,Y93="1"),(X93+1+codex584[[#This Row],[T]]),X93+codex584[[#This Row],[T]]),X93+codex584[[#This Row],[T]]),0)</f>
        <v>0</v>
      </c>
      <c r="Y94" s="3" t="e">
        <f>IF(#REF!&gt;0,#REF!,0)</f>
        <v>#REF!</v>
      </c>
    </row>
    <row r="95" spans="2:25" x14ac:dyDescent="0.25">
      <c r="B95">
        <v>9</v>
      </c>
      <c r="C95">
        <v>104238</v>
      </c>
      <c r="D95" t="s">
        <v>125</v>
      </c>
      <c r="E95">
        <v>1995</v>
      </c>
      <c r="F95" t="s">
        <v>15</v>
      </c>
      <c r="U95" s="3">
        <f t="shared" si="5"/>
        <v>104238</v>
      </c>
      <c r="V95" s="3">
        <f>IF(A95&gt;0,IFERROR(VLOOKUP(C95,AthleteTable[],1,FALSE),0),0)</f>
        <v>0</v>
      </c>
      <c r="W95" s="3">
        <f t="shared" si="6"/>
        <v>0</v>
      </c>
      <c r="X95" s="11">
        <f>IF(A95&gt;0,IF(V95&lt;&gt;0,IF(OR(codex584[[#This Row],[1]]&gt;Y94,Y94="1"),(X94+1+codex584[[#This Row],[T]]),X94+codex584[[#This Row],[T]]),X94+codex584[[#This Row],[T]]),0)</f>
        <v>0</v>
      </c>
      <c r="Y95" s="3" t="e">
        <f>IF(#REF!&gt;0,#REF!,0)</f>
        <v>#REF!</v>
      </c>
    </row>
    <row r="96" spans="2:25" x14ac:dyDescent="0.25">
      <c r="B96">
        <v>7</v>
      </c>
      <c r="C96">
        <v>103762</v>
      </c>
      <c r="D96" t="s">
        <v>1636</v>
      </c>
      <c r="E96">
        <v>1991</v>
      </c>
      <c r="F96" t="s">
        <v>15</v>
      </c>
      <c r="U96" s="3">
        <f t="shared" si="5"/>
        <v>103762</v>
      </c>
      <c r="V96" s="3">
        <f>IF(A96&gt;0,IFERROR(VLOOKUP(C96,AthleteTable[],1,FALSE),0),0)</f>
        <v>0</v>
      </c>
      <c r="W96" s="3">
        <f t="shared" si="6"/>
        <v>0</v>
      </c>
      <c r="X96" s="11">
        <f>IF(A96&gt;0,IF(V96&lt;&gt;0,IF(OR(codex584[[#This Row],[1]]&gt;Y95,Y95="1"),(X95+1+codex584[[#This Row],[T]]),X95+codex584[[#This Row],[T]]),X95+codex584[[#This Row],[T]]),0)</f>
        <v>0</v>
      </c>
      <c r="Y96" s="3" t="e">
        <f>IF(#REF!&gt;0,#REF!,0)</f>
        <v>#REF!</v>
      </c>
    </row>
    <row r="97" spans="1:25" x14ac:dyDescent="0.25">
      <c r="B97">
        <v>4</v>
      </c>
      <c r="C97">
        <v>104096</v>
      </c>
      <c r="D97" t="s">
        <v>302</v>
      </c>
      <c r="E97">
        <v>1994</v>
      </c>
      <c r="F97" t="s">
        <v>15</v>
      </c>
      <c r="U97" s="3">
        <f t="shared" si="5"/>
        <v>104096</v>
      </c>
      <c r="V97" s="3">
        <f>IF(A97&gt;0,IFERROR(VLOOKUP(C97,AthleteTable[],1,FALSE),0),0)</f>
        <v>0</v>
      </c>
      <c r="W97" s="3">
        <f t="shared" si="6"/>
        <v>0</v>
      </c>
      <c r="X97" s="11">
        <f>IF(A97&gt;0,IF(V97&lt;&gt;0,IF(OR(codex584[[#This Row],[1]]&gt;Y96,Y96="1"),(X96+1+codex584[[#This Row],[T]]),X96+codex584[[#This Row],[T]]),X96+codex584[[#This Row],[T]]),0)</f>
        <v>0</v>
      </c>
      <c r="Y97" s="3" t="e">
        <f>IF(#REF!&gt;0,#REF!,0)</f>
        <v>#REF!</v>
      </c>
    </row>
    <row r="98" spans="1:25" x14ac:dyDescent="0.25">
      <c r="B98">
        <v>3</v>
      </c>
      <c r="C98">
        <v>104156</v>
      </c>
      <c r="D98" t="s">
        <v>174</v>
      </c>
      <c r="E98">
        <v>1994</v>
      </c>
      <c r="F98" t="s">
        <v>15</v>
      </c>
      <c r="U98" s="3">
        <f t="shared" si="5"/>
        <v>104156</v>
      </c>
      <c r="V98" s="3">
        <f>IF(A98&gt;0,IFERROR(VLOOKUP(C98,AthleteTable[],1,FALSE),0),0)</f>
        <v>0</v>
      </c>
      <c r="W98" s="3">
        <f t="shared" si="6"/>
        <v>0</v>
      </c>
      <c r="X98" s="11">
        <f>IF(A98&gt;0,IF(V98&lt;&gt;0,IF(OR(codex584[[#This Row],[1]]&gt;Y97,Y97="1"),(X97+1+codex584[[#This Row],[T]]),X97+codex584[[#This Row],[T]]),X97+codex584[[#This Row],[T]]),0)</f>
        <v>0</v>
      </c>
      <c r="Y98" s="3" t="e">
        <f>IF(#REF!&gt;0,#REF!,0)</f>
        <v>#REF!</v>
      </c>
    </row>
    <row r="99" spans="1:25" x14ac:dyDescent="0.25">
      <c r="B99">
        <v>2</v>
      </c>
      <c r="C99">
        <v>104301</v>
      </c>
      <c r="D99" t="s">
        <v>1671</v>
      </c>
      <c r="E99">
        <v>1995</v>
      </c>
      <c r="F99" t="s">
        <v>15</v>
      </c>
      <c r="U99" s="3">
        <f t="shared" si="5"/>
        <v>104301</v>
      </c>
      <c r="V99" s="3">
        <f>IF(A99&gt;0,IFERROR(VLOOKUP(C99,AthleteTable[],1,FALSE),0),0)</f>
        <v>0</v>
      </c>
      <c r="W99" s="3">
        <f t="shared" si="6"/>
        <v>0</v>
      </c>
      <c r="X99" s="11">
        <f>IF(A99&gt;0,IF(V99&lt;&gt;0,IF(OR(codex584[[#This Row],[1]]&gt;Y98,Y98="1"),(X98+1+codex584[[#This Row],[T]]),X98+codex584[[#This Row],[T]]),X98+codex584[[#This Row],[T]]),0)</f>
        <v>0</v>
      </c>
      <c r="Y99" s="3" t="e">
        <f>IF(#REF!&gt;0,#REF!,0)</f>
        <v>#REF!</v>
      </c>
    </row>
    <row r="100" spans="1:25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U100" s="3" t="e">
        <f>#REF!</f>
        <v>#REF!</v>
      </c>
      <c r="V100" s="3" t="e">
        <f>IF(#REF!&gt;0,IFERROR(VLOOKUP(#REF!,AthleteTable[],1,FALSE),0),0)</f>
        <v>#REF!</v>
      </c>
      <c r="W100" s="3">
        <f t="shared" si="6"/>
        <v>0</v>
      </c>
      <c r="X100" s="11" t="e">
        <f>IF(#REF!&gt;0,IF(V100&lt;&gt;0,IF(OR(codex584[[#This Row],[1]]&gt;Y99,Y99="1"),(X99+1+codex584[[#This Row],[T]]),X99+codex584[[#This Row],[T]]),X99+codex584[[#This Row],[T]]),0)</f>
        <v>#REF!</v>
      </c>
      <c r="Y100" s="3" t="e">
        <f>IF(#REF!&gt;0,#REF!,0)</f>
        <v>#REF!</v>
      </c>
    </row>
    <row r="101" spans="1:25" x14ac:dyDescent="0.25">
      <c r="U101" s="3" t="e">
        <f>#REF!</f>
        <v>#REF!</v>
      </c>
      <c r="V101" s="3" t="e">
        <f>IF(#REF!&gt;0,IFERROR(VLOOKUP(#REF!,AthleteTable[],1,FALSE),0),0)</f>
        <v>#REF!</v>
      </c>
      <c r="W101" s="3">
        <f t="shared" si="6"/>
        <v>0</v>
      </c>
      <c r="X101" s="11" t="e">
        <f>IF(#REF!&gt;0,IF(V101&lt;&gt;0,IF(OR(codex584[[#This Row],[1]]&gt;Y100,Y100="1"),(X100+1+codex584[[#This Row],[T]]),X100+codex584[[#This Row],[T]]),X100+codex584[[#This Row],[T]]),0)</f>
        <v>#REF!</v>
      </c>
      <c r="Y101" s="3" t="e">
        <f>IF(#REF!&gt;0,#REF!,0)</f>
        <v>#REF!</v>
      </c>
    </row>
    <row r="102" spans="1:25" x14ac:dyDescent="0.25">
      <c r="U102" s="3" t="e">
        <f>#REF!</f>
        <v>#REF!</v>
      </c>
      <c r="V102" s="3" t="e">
        <f>IF(#REF!&gt;0,IFERROR(VLOOKUP(#REF!,AthleteTable[],1,FALSE),0),0)</f>
        <v>#REF!</v>
      </c>
      <c r="W102" s="3">
        <f t="shared" si="6"/>
        <v>0</v>
      </c>
      <c r="X102" s="11" t="e">
        <f>IF(#REF!&gt;0,IF(V102&lt;&gt;0,IF(OR(codex584[[#This Row],[1]]&gt;Y101,Y101="1"),(X101+1+codex584[[#This Row],[T]]),X101+codex584[[#This Row],[T]]),X101+codex584[[#This Row],[T]]),0)</f>
        <v>#REF!</v>
      </c>
      <c r="Y102" s="3" t="e">
        <f>IF(#REF!&gt;0,#REF!,0)</f>
        <v>#REF!</v>
      </c>
    </row>
    <row r="103" spans="1:25" x14ac:dyDescent="0.25">
      <c r="U103" s="3" t="e">
        <f>#REF!</f>
        <v>#REF!</v>
      </c>
      <c r="V103" s="3" t="e">
        <f>IF(#REF!&gt;0,IFERROR(VLOOKUP(#REF!,AthleteTable[],1,FALSE),0),0)</f>
        <v>#REF!</v>
      </c>
      <c r="W103" s="3">
        <f t="shared" si="6"/>
        <v>0</v>
      </c>
      <c r="X103" s="11" t="e">
        <f>IF(#REF!&gt;0,IF(V103&lt;&gt;0,IF(OR(codex584[[#This Row],[1]]&gt;Y102,Y102="1"),(X102+1+codex584[[#This Row],[T]]),X102+codex584[[#This Row],[T]]),X102+codex584[[#This Row],[T]]),0)</f>
        <v>#REF!</v>
      </c>
      <c r="Y103" s="3" t="e">
        <f>IF(#REF!&gt;0,#REF!,0)</f>
        <v>#REF!</v>
      </c>
    </row>
    <row r="104" spans="1:25" x14ac:dyDescent="0.25">
      <c r="U104" s="3" t="e">
        <f>#REF!</f>
        <v>#REF!</v>
      </c>
      <c r="V104" s="3" t="e">
        <f>IF(#REF!&gt;0,IFERROR(VLOOKUP(#REF!,AthleteTable[],1,FALSE),0),0)</f>
        <v>#REF!</v>
      </c>
      <c r="W104" s="3">
        <f t="shared" si="6"/>
        <v>0</v>
      </c>
      <c r="X104" s="11" t="e">
        <f>IF(#REF!&gt;0,IF(V104&lt;&gt;0,IF(OR(codex584[[#This Row],[1]]&gt;Y103,Y103="1"),(X103+1+codex584[[#This Row],[T]]),X103+codex584[[#This Row],[T]]),X103+codex584[[#This Row],[T]]),0)</f>
        <v>#REF!</v>
      </c>
      <c r="Y104" s="3" t="e">
        <f>IF(#REF!&gt;0,#REF!,0)</f>
        <v>#REF!</v>
      </c>
    </row>
    <row r="105" spans="1:25" x14ac:dyDescent="0.25">
      <c r="U105" s="3" t="e">
        <f>#REF!</f>
        <v>#REF!</v>
      </c>
      <c r="V105" s="3" t="e">
        <f>IF(#REF!&gt;0,IFERROR(VLOOKUP(#REF!,AthleteTable[],1,FALSE),0),0)</f>
        <v>#REF!</v>
      </c>
      <c r="W105" s="3">
        <f t="shared" si="6"/>
        <v>0</v>
      </c>
      <c r="X105" s="11" t="e">
        <f>IF(#REF!&gt;0,IF(V105&lt;&gt;0,IF(OR(codex584[[#This Row],[1]]&gt;Y104,Y104="1"),(X104+1+codex584[[#This Row],[T]]),X104+codex584[[#This Row],[T]]),X104+codex584[[#This Row],[T]]),0)</f>
        <v>#REF!</v>
      </c>
      <c r="Y105" s="3" t="e">
        <f>IF(#REF!&gt;0,#REF!,0)</f>
        <v>#REF!</v>
      </c>
    </row>
    <row r="106" spans="1:25" x14ac:dyDescent="0.25">
      <c r="U106" s="3" t="e">
        <f>#REF!</f>
        <v>#REF!</v>
      </c>
      <c r="V106" s="3" t="e">
        <f>IF(#REF!&gt;0,IFERROR(VLOOKUP(#REF!,AthleteTable[],1,FALSE),0),0)</f>
        <v>#REF!</v>
      </c>
      <c r="W106" s="3">
        <f t="shared" si="6"/>
        <v>0</v>
      </c>
      <c r="X106" s="11" t="e">
        <f>IF(#REF!&gt;0,IF(V106&lt;&gt;0,IF(OR(codex584[[#This Row],[1]]&gt;Y105,Y105="1"),(X105+1+codex584[[#This Row],[T]]),X105+codex584[[#This Row],[T]]),X105+codex584[[#This Row],[T]]),0)</f>
        <v>#REF!</v>
      </c>
      <c r="Y106" s="3" t="e">
        <f>IF(#REF!&gt;0,#REF!,0)</f>
        <v>#REF!</v>
      </c>
    </row>
    <row r="107" spans="1:25" x14ac:dyDescent="0.25">
      <c r="U107" s="3" t="e">
        <f>#REF!</f>
        <v>#REF!</v>
      </c>
      <c r="V107" s="3" t="e">
        <f>IF(#REF!&gt;0,IFERROR(VLOOKUP(#REF!,AthleteTable[],1,FALSE),0),0)</f>
        <v>#REF!</v>
      </c>
      <c r="W107" s="3">
        <f t="shared" si="6"/>
        <v>0</v>
      </c>
      <c r="X107" s="11" t="e">
        <f>IF(#REF!&gt;0,IF(V107&lt;&gt;0,IF(OR(codex584[[#This Row],[1]]&gt;Y106,Y106="1"),(X106+1+codex584[[#This Row],[T]]),X106+codex584[[#This Row],[T]]),X106+codex584[[#This Row],[T]]),0)</f>
        <v>#REF!</v>
      </c>
      <c r="Y107" s="3" t="e">
        <f>IF(#REF!&gt;0,#REF!,0)</f>
        <v>#REF!</v>
      </c>
    </row>
    <row r="108" spans="1:25" x14ac:dyDescent="0.25">
      <c r="U108" s="3" t="e">
        <f>#REF!</f>
        <v>#REF!</v>
      </c>
      <c r="V108" s="3" t="e">
        <f>IF(#REF!&gt;0,IFERROR(VLOOKUP(#REF!,AthleteTable[],1,FALSE),0),0)</f>
        <v>#REF!</v>
      </c>
      <c r="W108" s="3">
        <f t="shared" si="6"/>
        <v>0</v>
      </c>
      <c r="X108" s="11" t="e">
        <f>IF(#REF!&gt;0,IF(V108&lt;&gt;0,IF(OR(codex584[[#This Row],[1]]&gt;Y107,Y107="1"),(X107+1+codex584[[#This Row],[T]]),X107+codex584[[#This Row],[T]]),X107+codex584[[#This Row],[T]]),0)</f>
        <v>#REF!</v>
      </c>
      <c r="Y108" s="3" t="e">
        <f>IF(#REF!&gt;0,#REF!,0)</f>
        <v>#REF!</v>
      </c>
    </row>
    <row r="109" spans="1:25" x14ac:dyDescent="0.25">
      <c r="U109" s="3" t="e">
        <f>#REF!</f>
        <v>#REF!</v>
      </c>
      <c r="V109" s="3" t="e">
        <f>IF(#REF!&gt;0,IFERROR(VLOOKUP(#REF!,AthleteTable[],1,FALSE),0),0)</f>
        <v>#REF!</v>
      </c>
      <c r="W109" s="3">
        <f t="shared" si="6"/>
        <v>0</v>
      </c>
      <c r="X109" s="11" t="e">
        <f>IF(#REF!&gt;0,IF(V109&lt;&gt;0,IF(OR(codex584[[#This Row],[1]]&gt;Y108,Y108="1"),(X108+1+codex584[[#This Row],[T]]),X108+codex584[[#This Row],[T]]),X108+codex584[[#This Row],[T]]),0)</f>
        <v>#REF!</v>
      </c>
      <c r="Y109" s="3" t="e">
        <f>IF(#REF!&gt;0,#REF!,0)</f>
        <v>#REF!</v>
      </c>
    </row>
    <row r="110" spans="1:25" x14ac:dyDescent="0.25">
      <c r="U110" s="3" t="e">
        <f>#REF!</f>
        <v>#REF!</v>
      </c>
      <c r="V110" s="3" t="e">
        <f>IF(#REF!&gt;0,IFERROR(VLOOKUP(#REF!,AthleteTable[],1,FALSE),0),0)</f>
        <v>#REF!</v>
      </c>
      <c r="W110" s="3">
        <f t="shared" si="6"/>
        <v>0</v>
      </c>
      <c r="X110" s="11" t="e">
        <f>IF(#REF!&gt;0,IF(V110&lt;&gt;0,IF(OR(codex584[[#This Row],[1]]&gt;Y109,Y109="1"),(X109+1+codex584[[#This Row],[T]]),X109+codex584[[#This Row],[T]]),X109+codex584[[#This Row],[T]]),0)</f>
        <v>#REF!</v>
      </c>
      <c r="Y110" s="3" t="e">
        <f>IF(#REF!&gt;0,#REF!,0)</f>
        <v>#REF!</v>
      </c>
    </row>
    <row r="111" spans="1:25" x14ac:dyDescent="0.25">
      <c r="U111" s="3" t="e">
        <f>#REF!</f>
        <v>#REF!</v>
      </c>
      <c r="V111" s="3" t="e">
        <f>IF(#REF!&gt;0,IFERROR(VLOOKUP(#REF!,AthleteTable[],1,FALSE),0),0)</f>
        <v>#REF!</v>
      </c>
      <c r="W111" s="3">
        <f t="shared" si="6"/>
        <v>0</v>
      </c>
      <c r="X111" s="11" t="e">
        <f>IF(#REF!&gt;0,IF(V111&lt;&gt;0,IF(OR(codex584[[#This Row],[1]]&gt;Y110,Y110="1"),(X110+1+codex584[[#This Row],[T]]),X110+codex584[[#This Row],[T]]),X110+codex584[[#This Row],[T]]),0)</f>
        <v>#REF!</v>
      </c>
      <c r="Y111" s="3" t="e">
        <f>IF(#REF!&gt;0,#REF!,0)</f>
        <v>#REF!</v>
      </c>
    </row>
    <row r="112" spans="1:25" x14ac:dyDescent="0.25">
      <c r="U112" s="3" t="e">
        <f>#REF!</f>
        <v>#REF!</v>
      </c>
      <c r="V112" s="3" t="e">
        <f>IF(#REF!&gt;0,IFERROR(VLOOKUP(#REF!,AthleteTable[],1,FALSE),0),0)</f>
        <v>#REF!</v>
      </c>
      <c r="W112" s="3">
        <f t="shared" si="6"/>
        <v>0</v>
      </c>
      <c r="X112" s="11" t="e">
        <f>IF(#REF!&gt;0,IF(V112&lt;&gt;0,IF(OR(codex584[[#This Row],[1]]&gt;Y111,Y111="1"),(X111+1+codex584[[#This Row],[T]]),X111+codex584[[#This Row],[T]]),X111+codex584[[#This Row],[T]]),0)</f>
        <v>#REF!</v>
      </c>
      <c r="Y112" s="3" t="e">
        <f>IF(#REF!&gt;0,#REF!,0)</f>
        <v>#REF!</v>
      </c>
    </row>
    <row r="113" spans="21:25" x14ac:dyDescent="0.25">
      <c r="U113" s="3" t="e">
        <f>#REF!</f>
        <v>#REF!</v>
      </c>
      <c r="V113" s="3" t="e">
        <f>IF(#REF!&gt;0,IFERROR(VLOOKUP(#REF!,AthleteTable[],1,FALSE),0),0)</f>
        <v>#REF!</v>
      </c>
      <c r="W113" s="3">
        <f t="shared" si="6"/>
        <v>0</v>
      </c>
      <c r="X113" s="11" t="e">
        <f>IF(#REF!&gt;0,IF(V113&lt;&gt;0,IF(OR(codex584[[#This Row],[1]]&gt;Y112,Y112="1"),(X112+1+codex584[[#This Row],[T]]),X112+codex584[[#This Row],[T]]),X112+codex584[[#This Row],[T]]),0)</f>
        <v>#REF!</v>
      </c>
      <c r="Y113" s="3" t="e">
        <f>IF(#REF!&gt;0,#REF!,0)</f>
        <v>#REF!</v>
      </c>
    </row>
    <row r="114" spans="21:25" x14ac:dyDescent="0.25">
      <c r="U114" s="3" t="e">
        <f>#REF!</f>
        <v>#REF!</v>
      </c>
      <c r="V114" s="3" t="e">
        <f>IF(#REF!&gt;0,IFERROR(VLOOKUP(#REF!,AthleteTable[],1,FALSE),0),0)</f>
        <v>#REF!</v>
      </c>
      <c r="W114" s="3">
        <f t="shared" si="6"/>
        <v>0</v>
      </c>
      <c r="X114" s="11" t="e">
        <f>IF(#REF!&gt;0,IF(V114&lt;&gt;0,IF(OR(codex584[[#This Row],[1]]&gt;Y113,Y113="1"),(X113+1+codex584[[#This Row],[T]]),X113+codex584[[#This Row],[T]]),X113+codex584[[#This Row],[T]]),0)</f>
        <v>#REF!</v>
      </c>
      <c r="Y114" s="3" t="e">
        <f>IF(#REF!&gt;0,#REF!,0)</f>
        <v>#REF!</v>
      </c>
    </row>
    <row r="115" spans="21:25" x14ac:dyDescent="0.25">
      <c r="U115" s="3" t="e">
        <f>#REF!</f>
        <v>#REF!</v>
      </c>
      <c r="V115" s="3" t="e">
        <f>IF(#REF!&gt;0,IFERROR(VLOOKUP(#REF!,AthleteTable[],1,FALSE),0),0)</f>
        <v>#REF!</v>
      </c>
      <c r="W115" s="3">
        <f t="shared" si="6"/>
        <v>0</v>
      </c>
      <c r="X115" s="11" t="e">
        <f>IF(#REF!&gt;0,IF(V115&lt;&gt;0,IF(OR(codex584[[#This Row],[1]]&gt;Y114,Y114="1"),(X114+1+codex584[[#This Row],[T]]),X114+codex584[[#This Row],[T]]),X114+codex584[[#This Row],[T]]),0)</f>
        <v>#REF!</v>
      </c>
      <c r="Y115" s="3" t="e">
        <f>IF(#REF!&gt;0,#REF!,0)</f>
        <v>#REF!</v>
      </c>
    </row>
    <row r="116" spans="21:25" x14ac:dyDescent="0.25">
      <c r="U116" s="3" t="e">
        <f>#REF!</f>
        <v>#REF!</v>
      </c>
      <c r="V116" s="3" t="e">
        <f>IF(#REF!&gt;0,IFERROR(VLOOKUP(#REF!,AthleteTable[],1,FALSE),0),0)</f>
        <v>#REF!</v>
      </c>
      <c r="W116" s="3">
        <f t="shared" si="6"/>
        <v>0</v>
      </c>
      <c r="X116" s="11" t="e">
        <f>IF(#REF!&gt;0,IF(V116&lt;&gt;0,IF(OR(codex584[[#This Row],[1]]&gt;Y115,Y115="1"),(X115+1+codex584[[#This Row],[T]]),X115+codex584[[#This Row],[T]]),X115+codex584[[#This Row],[T]]),0)</f>
        <v>#REF!</v>
      </c>
      <c r="Y116" s="3" t="e">
        <f>IF(#REF!&gt;0,#REF!,0)</f>
        <v>#REF!</v>
      </c>
    </row>
    <row r="117" spans="21:25" x14ac:dyDescent="0.25">
      <c r="U117" s="3" t="e">
        <f>#REF!</f>
        <v>#REF!</v>
      </c>
      <c r="V117" s="3" t="e">
        <f>IF(#REF!&gt;0,IFERROR(VLOOKUP(#REF!,AthleteTable[],1,FALSE),0),0)</f>
        <v>#REF!</v>
      </c>
      <c r="W117" s="3">
        <f t="shared" si="6"/>
        <v>0</v>
      </c>
      <c r="X117" s="11" t="e">
        <f>IF(#REF!&gt;0,IF(V117&lt;&gt;0,IF(OR(codex584[[#This Row],[1]]&gt;Y116,Y116="1"),(X116+1+codex584[[#This Row],[T]]),X116+codex584[[#This Row],[T]]),X116+codex584[[#This Row],[T]]),0)</f>
        <v>#REF!</v>
      </c>
      <c r="Y117" s="3" t="e">
        <f>IF(#REF!&gt;0,#REF!,0)</f>
        <v>#REF!</v>
      </c>
    </row>
    <row r="118" spans="21:25" x14ac:dyDescent="0.25">
      <c r="U118" s="3" t="e">
        <f>#REF!</f>
        <v>#REF!</v>
      </c>
      <c r="V118" s="3" t="e">
        <f>IF(#REF!&gt;0,IFERROR(VLOOKUP(#REF!,AthleteTable[],1,FALSE),0),0)</f>
        <v>#REF!</v>
      </c>
      <c r="W118" s="3">
        <f t="shared" si="6"/>
        <v>0</v>
      </c>
      <c r="X118" s="11" t="e">
        <f>IF(#REF!&gt;0,IF(V118&lt;&gt;0,IF(OR(codex584[[#This Row],[1]]&gt;Y117,Y117="1"),(X117+1+codex584[[#This Row],[T]]),X117+codex584[[#This Row],[T]]),X117+codex584[[#This Row],[T]]),0)</f>
        <v>#REF!</v>
      </c>
      <c r="Y118" s="3" t="e">
        <f>IF(#REF!&gt;0,#REF!,0)</f>
        <v>#REF!</v>
      </c>
    </row>
    <row r="119" spans="21:25" x14ac:dyDescent="0.25">
      <c r="U119" s="3" t="e">
        <f>#REF!</f>
        <v>#REF!</v>
      </c>
      <c r="V119" s="3" t="e">
        <f>IF(#REF!&gt;0,IFERROR(VLOOKUP(#REF!,AthleteTable[],1,FALSE),0),0)</f>
        <v>#REF!</v>
      </c>
      <c r="W119" s="3">
        <f t="shared" si="6"/>
        <v>0</v>
      </c>
      <c r="X119" s="11" t="e">
        <f>IF(#REF!&gt;0,IF(V119&lt;&gt;0,IF(OR(codex584[[#This Row],[1]]&gt;Y118,Y118="1"),(X118+1+codex584[[#This Row],[T]]),X118+codex584[[#This Row],[T]]),X118+codex584[[#This Row],[T]]),0)</f>
        <v>#REF!</v>
      </c>
      <c r="Y119" s="3" t="e">
        <f>IF(#REF!&gt;0,#REF!,0)</f>
        <v>#REF!</v>
      </c>
    </row>
    <row r="120" spans="21:25" x14ac:dyDescent="0.25">
      <c r="U120" s="3" t="e">
        <f>#REF!</f>
        <v>#REF!</v>
      </c>
      <c r="V120" s="3" t="e">
        <f>IF(#REF!&gt;0,IFERROR(VLOOKUP(#REF!,AthleteTable[],1,FALSE),0),0)</f>
        <v>#REF!</v>
      </c>
      <c r="W120" s="3">
        <f t="shared" si="6"/>
        <v>0</v>
      </c>
      <c r="X120" s="11" t="e">
        <f>IF(#REF!&gt;0,IF(V120&lt;&gt;0,IF(OR(codex584[[#This Row],[1]]&gt;Y119,Y119="1"),(X119+1+codex584[[#This Row],[T]]),X119+codex584[[#This Row],[T]]),X119+codex584[[#This Row],[T]]),0)</f>
        <v>#REF!</v>
      </c>
      <c r="Y120" s="3" t="e">
        <f>IF(#REF!&gt;0,#REF!,0)</f>
        <v>#REF!</v>
      </c>
    </row>
    <row r="121" spans="21:25" x14ac:dyDescent="0.25">
      <c r="U121" s="3" t="e">
        <f>#REF!</f>
        <v>#REF!</v>
      </c>
      <c r="V121" s="3" t="e">
        <f>IF(#REF!&gt;0,IFERROR(VLOOKUP(#REF!,AthleteTable[],1,FALSE),0),0)</f>
        <v>#REF!</v>
      </c>
      <c r="W121" s="3">
        <f t="shared" si="6"/>
        <v>0</v>
      </c>
      <c r="X121" s="11" t="e">
        <f>IF(#REF!&gt;0,IF(V121&lt;&gt;0,IF(OR(codex584[[#This Row],[1]]&gt;Y120,Y120="1"),(X120+1+codex584[[#This Row],[T]]),X120+codex584[[#This Row],[T]]),X120+codex584[[#This Row],[T]]),0)</f>
        <v>#REF!</v>
      </c>
      <c r="Y121" s="3" t="e">
        <f>IF(#REF!&gt;0,#REF!,0)</f>
        <v>#REF!</v>
      </c>
    </row>
    <row r="122" spans="21:25" x14ac:dyDescent="0.25">
      <c r="U122" s="3" t="e">
        <f>#REF!</f>
        <v>#REF!</v>
      </c>
      <c r="V122" s="3" t="e">
        <f>IF(#REF!&gt;0,IFERROR(VLOOKUP(#REF!,AthleteTable[],1,FALSE),0),0)</f>
        <v>#REF!</v>
      </c>
      <c r="W122" s="3">
        <f t="shared" si="6"/>
        <v>0</v>
      </c>
      <c r="X122" s="11" t="e">
        <f>IF(#REF!&gt;0,IF(V122&lt;&gt;0,IF(OR(codex584[[#This Row],[1]]&gt;Y121,Y121="1"),(X121+1+codex584[[#This Row],[T]]),X121+codex584[[#This Row],[T]]),X121+codex584[[#This Row],[T]]),0)</f>
        <v>#REF!</v>
      </c>
      <c r="Y122" s="3" t="e">
        <f>IF(#REF!&gt;0,#REF!,0)</f>
        <v>#REF!</v>
      </c>
    </row>
    <row r="123" spans="21:25" x14ac:dyDescent="0.25">
      <c r="U123" s="3" t="e">
        <f>#REF!</f>
        <v>#REF!</v>
      </c>
      <c r="V123" s="3" t="e">
        <f>IF(#REF!&gt;0,IFERROR(VLOOKUP(#REF!,AthleteTable[],1,FALSE),0),0)</f>
        <v>#REF!</v>
      </c>
      <c r="W123" s="3">
        <f t="shared" si="6"/>
        <v>0</v>
      </c>
      <c r="X123" s="11" t="e">
        <f>IF(#REF!&gt;0,IF(V123&lt;&gt;0,IF(OR(codex584[[#This Row],[1]]&gt;Y122,Y122="1"),(X122+1+codex584[[#This Row],[T]]),X122+codex584[[#This Row],[T]]),X122+codex584[[#This Row],[T]]),0)</f>
        <v>#REF!</v>
      </c>
      <c r="Y123" s="3" t="e">
        <f>IF(#REF!&gt;0,#REF!,0)</f>
        <v>#REF!</v>
      </c>
    </row>
    <row r="124" spans="21:25" x14ac:dyDescent="0.25">
      <c r="U124" s="3" t="e">
        <f>#REF!</f>
        <v>#REF!</v>
      </c>
      <c r="V124" s="3" t="e">
        <f>IF(#REF!&gt;0,IFERROR(VLOOKUP(#REF!,AthleteTable[],1,FALSE),0),0)</f>
        <v>#REF!</v>
      </c>
      <c r="W124" s="3">
        <f t="shared" si="6"/>
        <v>0</v>
      </c>
      <c r="X124" s="11" t="e">
        <f>IF(#REF!&gt;0,IF(V124&lt;&gt;0,IF(OR(codex584[[#This Row],[1]]&gt;Y123,Y123="1"),(X123+1+codex584[[#This Row],[T]]),X123+codex584[[#This Row],[T]]),X123+codex584[[#This Row],[T]]),0)</f>
        <v>#REF!</v>
      </c>
      <c r="Y124" s="3" t="e">
        <f>IF(#REF!&gt;0,#REF!,0)</f>
        <v>#REF!</v>
      </c>
    </row>
    <row r="125" spans="21:25" x14ac:dyDescent="0.25">
      <c r="U125" s="3" t="e">
        <f>#REF!</f>
        <v>#REF!</v>
      </c>
      <c r="V125" s="3" t="e">
        <f>IF(#REF!&gt;0,IFERROR(VLOOKUP(#REF!,AthleteTable[],1,FALSE),0),0)</f>
        <v>#REF!</v>
      </c>
      <c r="W125" s="3">
        <f t="shared" si="6"/>
        <v>0</v>
      </c>
      <c r="X125" s="11" t="e">
        <f>IF(#REF!&gt;0,IF(V125&lt;&gt;0,IF(OR(codex584[[#This Row],[1]]&gt;Y124,Y124="1"),(X124+1+codex584[[#This Row],[T]]),X124+codex584[[#This Row],[T]]),X124+codex584[[#This Row],[T]]),0)</f>
        <v>#REF!</v>
      </c>
      <c r="Y125" s="3" t="e">
        <f>IF(#REF!&gt;0,#REF!,0)</f>
        <v>#REF!</v>
      </c>
    </row>
    <row r="126" spans="21:25" x14ac:dyDescent="0.25">
      <c r="U126" s="3" t="e">
        <f>#REF!</f>
        <v>#REF!</v>
      </c>
      <c r="V126" s="3" t="e">
        <f>IF(#REF!&gt;0,IFERROR(VLOOKUP(#REF!,AthleteTable[],1,FALSE),0),0)</f>
        <v>#REF!</v>
      </c>
      <c r="W126" s="3">
        <f t="shared" si="6"/>
        <v>0</v>
      </c>
      <c r="X126" s="11" t="e">
        <f>IF(#REF!&gt;0,IF(V126&lt;&gt;0,IF(OR(codex584[[#This Row],[1]]&gt;Y125,Y125="1"),(X125+1+codex584[[#This Row],[T]]),X125+codex584[[#This Row],[T]]),X125+codex584[[#This Row],[T]]),0)</f>
        <v>#REF!</v>
      </c>
      <c r="Y126" s="3" t="e">
        <f>IF(#REF!&gt;0,#REF!,0)</f>
        <v>#REF!</v>
      </c>
    </row>
    <row r="127" spans="21:25" x14ac:dyDescent="0.25">
      <c r="U127" s="3" t="e">
        <f>#REF!</f>
        <v>#REF!</v>
      </c>
      <c r="V127" s="3" t="e">
        <f>IF(#REF!&gt;0,IFERROR(VLOOKUP(#REF!,AthleteTable[],1,FALSE),0),0)</f>
        <v>#REF!</v>
      </c>
      <c r="W127" s="3">
        <f t="shared" si="6"/>
        <v>0</v>
      </c>
      <c r="X127" s="11" t="e">
        <f>IF(#REF!&gt;0,IF(V127&lt;&gt;0,IF(OR(codex584[[#This Row],[1]]&gt;Y126,Y126="1"),(X126+1+codex584[[#This Row],[T]]),X126+codex584[[#This Row],[T]]),X126+codex584[[#This Row],[T]]),0)</f>
        <v>#REF!</v>
      </c>
      <c r="Y127" s="3" t="e">
        <f>IF(#REF!&gt;0,#REF!,0)</f>
        <v>#REF!</v>
      </c>
    </row>
    <row r="128" spans="21:25" x14ac:dyDescent="0.25">
      <c r="U128" s="3" t="e">
        <f>#REF!</f>
        <v>#REF!</v>
      </c>
      <c r="V128" s="3" t="e">
        <f>IF(#REF!&gt;0,IFERROR(VLOOKUP(#REF!,AthleteTable[],1,FALSE),0),0)</f>
        <v>#REF!</v>
      </c>
      <c r="W128" s="3">
        <f t="shared" si="6"/>
        <v>0</v>
      </c>
      <c r="X128" s="11" t="e">
        <f>IF(#REF!&gt;0,IF(V128&lt;&gt;0,IF(OR(codex584[[#This Row],[1]]&gt;Y127,Y127="1"),(X127+1+codex584[[#This Row],[T]]),X127+codex584[[#This Row],[T]]),X127+codex584[[#This Row],[T]]),0)</f>
        <v>#REF!</v>
      </c>
      <c r="Y128" s="3" t="e">
        <f>IF(#REF!&gt;0,#REF!,0)</f>
        <v>#REF!</v>
      </c>
    </row>
    <row r="129" spans="21:25" x14ac:dyDescent="0.25">
      <c r="U129" s="3" t="e">
        <f>#REF!</f>
        <v>#REF!</v>
      </c>
      <c r="V129" s="3" t="e">
        <f>IF(#REF!&gt;0,IFERROR(VLOOKUP(#REF!,AthleteTable[],1,FALSE),0),0)</f>
        <v>#REF!</v>
      </c>
      <c r="W129" s="3">
        <f t="shared" si="6"/>
        <v>0</v>
      </c>
      <c r="X129" s="11" t="e">
        <f>IF(#REF!&gt;0,IF(V129&lt;&gt;0,IF(OR(codex584[[#This Row],[1]]&gt;Y128,Y128="1"),(X128+1+codex584[[#This Row],[T]]),X128+codex584[[#This Row],[T]]),X128+codex584[[#This Row],[T]]),0)</f>
        <v>#REF!</v>
      </c>
      <c r="Y129" s="3" t="e">
        <f>IF(#REF!&gt;0,#REF!,0)</f>
        <v>#REF!</v>
      </c>
    </row>
    <row r="130" spans="21:25" x14ac:dyDescent="0.25">
      <c r="U130" s="3" t="e">
        <f>#REF!</f>
        <v>#REF!</v>
      </c>
      <c r="V130" s="3" t="e">
        <f>IF(#REF!&gt;0,IFERROR(VLOOKUP(#REF!,AthleteTable[],1,FALSE),0),0)</f>
        <v>#REF!</v>
      </c>
      <c r="W130" s="3">
        <f t="shared" si="6"/>
        <v>0</v>
      </c>
      <c r="X130" s="11" t="e">
        <f>IF(#REF!&gt;0,IF(V130&lt;&gt;0,IF(OR(codex584[[#This Row],[1]]&gt;Y129,Y129="1"),(X129+1+codex584[[#This Row],[T]]),X129+codex584[[#This Row],[T]]),X129+codex584[[#This Row],[T]]),0)</f>
        <v>#REF!</v>
      </c>
      <c r="Y130" s="3" t="e">
        <f>IF(#REF!&gt;0,#REF!,0)</f>
        <v>#REF!</v>
      </c>
    </row>
    <row r="131" spans="21:25" x14ac:dyDescent="0.25">
      <c r="U131" s="3" t="e">
        <f>#REF!</f>
        <v>#REF!</v>
      </c>
      <c r="V131" s="3" t="e">
        <f>IF(#REF!&gt;0,IFERROR(VLOOKUP(#REF!,AthleteTable[],1,FALSE),0),0)</f>
        <v>#REF!</v>
      </c>
      <c r="W131" s="3">
        <f t="shared" si="6"/>
        <v>0</v>
      </c>
      <c r="X131" s="11" t="e">
        <f>IF(#REF!&gt;0,IF(V131&lt;&gt;0,IF(OR(codex584[[#This Row],[1]]&gt;Y130,Y130="1"),(X130+1+codex584[[#This Row],[T]]),X130+codex584[[#This Row],[T]]),X130+codex584[[#This Row],[T]]),0)</f>
        <v>#REF!</v>
      </c>
      <c r="Y131" s="3" t="e">
        <f>IF(#REF!&gt;0,#REF!,0)</f>
        <v>#REF!</v>
      </c>
    </row>
    <row r="132" spans="21:25" x14ac:dyDescent="0.25">
      <c r="U132" s="3" t="e">
        <f>#REF!</f>
        <v>#REF!</v>
      </c>
      <c r="V132" s="3" t="e">
        <f>IF(#REF!&gt;0,IFERROR(VLOOKUP(#REF!,AthleteTable[],1,FALSE),0),0)</f>
        <v>#REF!</v>
      </c>
      <c r="W132" s="3">
        <f t="shared" si="6"/>
        <v>0</v>
      </c>
      <c r="X132" s="11" t="e">
        <f>IF(#REF!&gt;0,IF(V132&lt;&gt;0,IF(OR(codex584[[#This Row],[1]]&gt;Y131,Y131="1"),(X131+1+codex584[[#This Row],[T]]),X131+codex584[[#This Row],[T]]),X131+codex584[[#This Row],[T]]),0)</f>
        <v>#REF!</v>
      </c>
      <c r="Y132" s="3" t="e">
        <f>IF(#REF!&gt;0,#REF!,0)</f>
        <v>#REF!</v>
      </c>
    </row>
    <row r="133" spans="21:25" x14ac:dyDescent="0.25">
      <c r="U133" s="3" t="e">
        <f>#REF!</f>
        <v>#REF!</v>
      </c>
      <c r="V133" s="3" t="e">
        <f>IF(#REF!&gt;0,IFERROR(VLOOKUP(#REF!,AthleteTable[],1,FALSE),0),0)</f>
        <v>#REF!</v>
      </c>
      <c r="W133" s="3">
        <f t="shared" si="6"/>
        <v>0</v>
      </c>
      <c r="X133" s="11" t="e">
        <f>IF(#REF!&gt;0,IF(V133&lt;&gt;0,IF(OR(codex584[[#This Row],[1]]&gt;Y132,Y132="1"),(X132+1+codex584[[#This Row],[T]]),X132+codex584[[#This Row],[T]]),X132+codex584[[#This Row],[T]]),0)</f>
        <v>#REF!</v>
      </c>
      <c r="Y133" s="3" t="e">
        <f>IF(#REF!&gt;0,#REF!,0)</f>
        <v>#REF!</v>
      </c>
    </row>
    <row r="134" spans="21:25" x14ac:dyDescent="0.25">
      <c r="U134" s="3" t="e">
        <f>#REF!</f>
        <v>#REF!</v>
      </c>
      <c r="V134" s="3" t="e">
        <f>IF(#REF!&gt;0,IFERROR(VLOOKUP(#REF!,AthleteTable[],1,FALSE),0),0)</f>
        <v>#REF!</v>
      </c>
      <c r="W134" s="3">
        <f t="shared" ref="W134:W197" si="7">IFERROR(IF(Y134&gt;0,IF(Y133=Y132,IF(V133&gt;0,IF(V132&gt;0,1,0),0),0),0),0)</f>
        <v>0</v>
      </c>
      <c r="X134" s="11" t="e">
        <f>IF(#REF!&gt;0,IF(V134&lt;&gt;0,IF(OR(codex584[[#This Row],[1]]&gt;Y133,Y133="1"),(X133+1+codex584[[#This Row],[T]]),X133+codex584[[#This Row],[T]]),X133+codex584[[#This Row],[T]]),0)</f>
        <v>#REF!</v>
      </c>
      <c r="Y134" s="3" t="e">
        <f>IF(#REF!&gt;0,#REF!,0)</f>
        <v>#REF!</v>
      </c>
    </row>
    <row r="135" spans="21:25" x14ac:dyDescent="0.25">
      <c r="U135" s="3" t="e">
        <f>#REF!</f>
        <v>#REF!</v>
      </c>
      <c r="V135" s="3" t="e">
        <f>IF(#REF!&gt;0,IFERROR(VLOOKUP(#REF!,AthleteTable[],1,FALSE),0),0)</f>
        <v>#REF!</v>
      </c>
      <c r="W135" s="3">
        <f t="shared" si="7"/>
        <v>0</v>
      </c>
      <c r="X135" s="11" t="e">
        <f>IF(#REF!&gt;0,IF(V135&lt;&gt;0,IF(OR(codex584[[#This Row],[1]]&gt;Y134,Y134="1"),(X134+1+codex584[[#This Row],[T]]),X134+codex584[[#This Row],[T]]),X134+codex584[[#This Row],[T]]),0)</f>
        <v>#REF!</v>
      </c>
      <c r="Y135" s="3" t="e">
        <f>IF(#REF!&gt;0,#REF!,0)</f>
        <v>#REF!</v>
      </c>
    </row>
    <row r="136" spans="21:25" x14ac:dyDescent="0.25">
      <c r="U136" s="3" t="e">
        <f>#REF!</f>
        <v>#REF!</v>
      </c>
      <c r="V136" s="3" t="e">
        <f>IF(#REF!&gt;0,IFERROR(VLOOKUP(#REF!,AthleteTable[],1,FALSE),0),0)</f>
        <v>#REF!</v>
      </c>
      <c r="W136" s="3">
        <f t="shared" si="7"/>
        <v>0</v>
      </c>
      <c r="X136" s="11" t="e">
        <f>IF(#REF!&gt;0,IF(V136&lt;&gt;0,IF(OR(codex584[[#This Row],[1]]&gt;Y135,Y135="1"),(X135+1+codex584[[#This Row],[T]]),X135+codex584[[#This Row],[T]]),X135+codex584[[#This Row],[T]]),0)</f>
        <v>#REF!</v>
      </c>
      <c r="Y136" s="3" t="e">
        <f>IF(#REF!&gt;0,#REF!,0)</f>
        <v>#REF!</v>
      </c>
    </row>
    <row r="137" spans="21:25" x14ac:dyDescent="0.25">
      <c r="U137" s="3" t="e">
        <f>#REF!</f>
        <v>#REF!</v>
      </c>
      <c r="V137" s="3" t="e">
        <f>IF(#REF!&gt;0,IFERROR(VLOOKUP(#REF!,AthleteTable[],1,FALSE),0),0)</f>
        <v>#REF!</v>
      </c>
      <c r="W137" s="3">
        <f t="shared" si="7"/>
        <v>0</v>
      </c>
      <c r="X137" s="11" t="e">
        <f>IF(#REF!&gt;0,IF(V137&lt;&gt;0,IF(OR(codex584[[#This Row],[1]]&gt;Y136,Y136="1"),(X136+1+codex584[[#This Row],[T]]),X136+codex584[[#This Row],[T]]),X136+codex584[[#This Row],[T]]),0)</f>
        <v>#REF!</v>
      </c>
      <c r="Y137" s="3">
        <f t="shared" ref="Y137:Y145" si="8">IF(A91&gt;0,A91,0)</f>
        <v>0</v>
      </c>
    </row>
    <row r="138" spans="21:25" x14ac:dyDescent="0.25">
      <c r="U138" s="3" t="e">
        <f>#REF!</f>
        <v>#REF!</v>
      </c>
      <c r="V138" s="3" t="e">
        <f>IF(#REF!&gt;0,IFERROR(VLOOKUP(#REF!,AthleteTable[],1,FALSE),0),0)</f>
        <v>#REF!</v>
      </c>
      <c r="W138" s="3">
        <f t="shared" si="7"/>
        <v>0</v>
      </c>
      <c r="X138" s="11" t="e">
        <f>IF(#REF!&gt;0,IF(V138&lt;&gt;0,IF(OR(codex584[[#This Row],[1]]&gt;Y137,Y137="1"),(X137+1+codex584[[#This Row],[T]]),X137+codex584[[#This Row],[T]]),X137+codex584[[#This Row],[T]]),0)</f>
        <v>#REF!</v>
      </c>
      <c r="Y138" s="3">
        <f t="shared" si="8"/>
        <v>0</v>
      </c>
    </row>
    <row r="139" spans="21:25" x14ac:dyDescent="0.25">
      <c r="U139" s="3" t="e">
        <f>#REF!</f>
        <v>#REF!</v>
      </c>
      <c r="V139" s="3" t="e">
        <f>IF(#REF!&gt;0,IFERROR(VLOOKUP(#REF!,AthleteTable[],1,FALSE),0),0)</f>
        <v>#REF!</v>
      </c>
      <c r="W139" s="3">
        <f t="shared" si="7"/>
        <v>0</v>
      </c>
      <c r="X139" s="11" t="e">
        <f>IF(#REF!&gt;0,IF(V139&lt;&gt;0,IF(OR(codex584[[#This Row],[1]]&gt;Y138,Y138="1"),(X138+1+codex584[[#This Row],[T]]),X138+codex584[[#This Row],[T]]),X138+codex584[[#This Row],[T]]),0)</f>
        <v>#REF!</v>
      </c>
      <c r="Y139" s="3">
        <f t="shared" si="8"/>
        <v>0</v>
      </c>
    </row>
    <row r="140" spans="21:25" x14ac:dyDescent="0.25">
      <c r="U140" s="3" t="e">
        <f>#REF!</f>
        <v>#REF!</v>
      </c>
      <c r="V140" s="3" t="e">
        <f>IF(#REF!&gt;0,IFERROR(VLOOKUP(#REF!,AthleteTable[],1,FALSE),0),0)</f>
        <v>#REF!</v>
      </c>
      <c r="W140" s="3">
        <f t="shared" si="7"/>
        <v>0</v>
      </c>
      <c r="X140" s="11" t="e">
        <f>IF(#REF!&gt;0,IF(V140&lt;&gt;0,IF(OR(codex584[[#This Row],[1]]&gt;Y139,Y139="1"),(X139+1+codex584[[#This Row],[T]]),X139+codex584[[#This Row],[T]]),X139+codex584[[#This Row],[T]]),0)</f>
        <v>#REF!</v>
      </c>
      <c r="Y140" s="3">
        <f t="shared" si="8"/>
        <v>0</v>
      </c>
    </row>
    <row r="141" spans="21:25" x14ac:dyDescent="0.25">
      <c r="U141" s="3" t="e">
        <f>#REF!</f>
        <v>#REF!</v>
      </c>
      <c r="V141" s="3" t="e">
        <f>IF(#REF!&gt;0,IFERROR(VLOOKUP(#REF!,AthleteTable[],1,FALSE),0),0)</f>
        <v>#REF!</v>
      </c>
      <c r="W141" s="3">
        <f t="shared" si="7"/>
        <v>0</v>
      </c>
      <c r="X141" s="11" t="e">
        <f>IF(#REF!&gt;0,IF(V141&lt;&gt;0,IF(OR(codex584[[#This Row],[1]]&gt;Y140,Y140="1"),(X140+1+codex584[[#This Row],[T]]),X140+codex584[[#This Row],[T]]),X140+codex584[[#This Row],[T]]),0)</f>
        <v>#REF!</v>
      </c>
      <c r="Y141" s="3">
        <f t="shared" si="8"/>
        <v>0</v>
      </c>
    </row>
    <row r="142" spans="21:25" x14ac:dyDescent="0.25">
      <c r="U142" s="3" t="e">
        <f>#REF!</f>
        <v>#REF!</v>
      </c>
      <c r="V142" s="3" t="e">
        <f>IF(#REF!&gt;0,IFERROR(VLOOKUP(#REF!,AthleteTable[],1,FALSE),0),0)</f>
        <v>#REF!</v>
      </c>
      <c r="W142" s="3">
        <f t="shared" si="7"/>
        <v>0</v>
      </c>
      <c r="X142" s="11" t="e">
        <f>IF(#REF!&gt;0,IF(V142&lt;&gt;0,IF(OR(codex584[[#This Row],[1]]&gt;Y141,Y141="1"),(X141+1+codex584[[#This Row],[T]]),X141+codex584[[#This Row],[T]]),X141+codex584[[#This Row],[T]]),0)</f>
        <v>#REF!</v>
      </c>
      <c r="Y142" s="3">
        <f t="shared" si="8"/>
        <v>0</v>
      </c>
    </row>
    <row r="143" spans="21:25" x14ac:dyDescent="0.25">
      <c r="U143" s="3" t="e">
        <f>#REF!</f>
        <v>#REF!</v>
      </c>
      <c r="V143" s="3" t="e">
        <f>IF(#REF!&gt;0,IFERROR(VLOOKUP(#REF!,AthleteTable[],1,FALSE),0),0)</f>
        <v>#REF!</v>
      </c>
      <c r="W143" s="3">
        <f t="shared" si="7"/>
        <v>0</v>
      </c>
      <c r="X143" s="11" t="e">
        <f>IF(#REF!&gt;0,IF(V143&lt;&gt;0,IF(OR(codex584[[#This Row],[1]]&gt;Y142,Y142="1"),(X142+1+codex584[[#This Row],[T]]),X142+codex584[[#This Row],[T]]),X142+codex584[[#This Row],[T]]),0)</f>
        <v>#REF!</v>
      </c>
      <c r="Y143" s="3">
        <f t="shared" si="8"/>
        <v>0</v>
      </c>
    </row>
    <row r="144" spans="21:25" x14ac:dyDescent="0.25">
      <c r="U144" s="3" t="e">
        <f>#REF!</f>
        <v>#REF!</v>
      </c>
      <c r="V144" s="3" t="e">
        <f>IF(#REF!&gt;0,IFERROR(VLOOKUP(#REF!,AthleteTable[],1,FALSE),0),0)</f>
        <v>#REF!</v>
      </c>
      <c r="W144" s="3">
        <f t="shared" si="7"/>
        <v>0</v>
      </c>
      <c r="X144" s="11" t="e">
        <f>IF(#REF!&gt;0,IF(V144&lt;&gt;0,IF(OR(codex584[[#This Row],[1]]&gt;Y143,Y143="1"),(X143+1+codex584[[#This Row],[T]]),X143+codex584[[#This Row],[T]]),X143+codex584[[#This Row],[T]]),0)</f>
        <v>#REF!</v>
      </c>
      <c r="Y144" s="3">
        <f t="shared" si="8"/>
        <v>0</v>
      </c>
    </row>
    <row r="145" spans="21:25" x14ac:dyDescent="0.25">
      <c r="U145" s="3" t="e">
        <f>#REF!</f>
        <v>#REF!</v>
      </c>
      <c r="V145" s="3" t="e">
        <f>IF(#REF!&gt;0,IFERROR(VLOOKUP(#REF!,AthleteTable[],1,FALSE),0),0)</f>
        <v>#REF!</v>
      </c>
      <c r="W145" s="3">
        <f t="shared" si="7"/>
        <v>0</v>
      </c>
      <c r="X145" s="11" t="e">
        <f>IF(#REF!&gt;0,IF(V145&lt;&gt;0,IF(OR(codex584[[#This Row],[1]]&gt;Y144,Y144="1"),(X144+1+codex584[[#This Row],[T]]),X144+codex584[[#This Row],[T]]),X144+codex584[[#This Row],[T]]),0)</f>
        <v>#REF!</v>
      </c>
      <c r="Y145" s="3">
        <f t="shared" si="8"/>
        <v>0</v>
      </c>
    </row>
    <row r="146" spans="21:25" x14ac:dyDescent="0.25">
      <c r="U146" s="3" t="e">
        <f>#REF!</f>
        <v>#REF!</v>
      </c>
      <c r="V146" s="3" t="e">
        <f>IF(#REF!&gt;0,IFERROR(VLOOKUP(#REF!,AthleteTable[],1,FALSE),0),0)</f>
        <v>#REF!</v>
      </c>
      <c r="W146" s="3">
        <f t="shared" si="7"/>
        <v>0</v>
      </c>
      <c r="X146" s="11" t="e">
        <f>IF(#REF!&gt;0,IF(V146&lt;&gt;0,IF(OR(codex584[[#This Row],[1]]&gt;Y145,Y145="1"),(X145+1+codex584[[#This Row],[T]]),X145+codex584[[#This Row],[T]]),X145+codex584[[#This Row],[T]]),0)</f>
        <v>#REF!</v>
      </c>
      <c r="Y146" s="3" t="e">
        <f>IF(#REF!&gt;0,#REF!,0)</f>
        <v>#REF!</v>
      </c>
    </row>
    <row r="147" spans="21:25" x14ac:dyDescent="0.25">
      <c r="U147" s="3" t="e">
        <f>#REF!</f>
        <v>#REF!</v>
      </c>
      <c r="V147" s="3" t="e">
        <f>IF(#REF!&gt;0,IFERROR(VLOOKUP(#REF!,AthleteTable[],1,FALSE),0),0)</f>
        <v>#REF!</v>
      </c>
      <c r="W147" s="3">
        <f t="shared" si="7"/>
        <v>0</v>
      </c>
      <c r="X147" s="11" t="e">
        <f>IF(#REF!&gt;0,IF(V147&lt;&gt;0,IF(OR(codex584[[#This Row],[1]]&gt;Y146,Y146="1"),(X146+1+codex584[[#This Row],[T]]),X146+codex584[[#This Row],[T]]),X146+codex584[[#This Row],[T]]),0)</f>
        <v>#REF!</v>
      </c>
      <c r="Y147" s="3" t="e">
        <f>IF(#REF!&gt;0,#REF!,0)</f>
        <v>#REF!</v>
      </c>
    </row>
    <row r="148" spans="21:25" x14ac:dyDescent="0.25">
      <c r="U148" s="3" t="e">
        <f>#REF!</f>
        <v>#REF!</v>
      </c>
      <c r="V148" s="3" t="e">
        <f>IF(#REF!&gt;0,IFERROR(VLOOKUP(#REF!,AthleteTable[],1,FALSE),0),0)</f>
        <v>#REF!</v>
      </c>
      <c r="W148" s="3">
        <f t="shared" si="7"/>
        <v>0</v>
      </c>
      <c r="X148" s="11" t="e">
        <f>IF(#REF!&gt;0,IF(V148&lt;&gt;0,IF(OR(codex584[[#This Row],[1]]&gt;Y147,Y147="1"),(X147+1+codex584[[#This Row],[T]]),X147+codex584[[#This Row],[T]]),X147+codex584[[#This Row],[T]]),0)</f>
        <v>#REF!</v>
      </c>
      <c r="Y148" s="3" t="e">
        <f>IF(#REF!&gt;0,#REF!,0)</f>
        <v>#REF!</v>
      </c>
    </row>
    <row r="149" spans="21:25" x14ac:dyDescent="0.25">
      <c r="U149" s="3" t="e">
        <f>#REF!</f>
        <v>#REF!</v>
      </c>
      <c r="V149" s="3" t="e">
        <f>IF(#REF!&gt;0,IFERROR(VLOOKUP(#REF!,AthleteTable[],1,FALSE),0),0)</f>
        <v>#REF!</v>
      </c>
      <c r="W149" s="3">
        <f t="shared" si="7"/>
        <v>0</v>
      </c>
      <c r="X149" s="11" t="e">
        <f>IF(#REF!&gt;0,IF(V149&lt;&gt;0,IF(OR(codex584[[#This Row],[1]]&gt;Y148,Y148="1"),(X148+1+codex584[[#This Row],[T]]),X148+codex584[[#This Row],[T]]),X148+codex584[[#This Row],[T]]),0)</f>
        <v>#REF!</v>
      </c>
      <c r="Y149" s="3" t="e">
        <f>IF(#REF!&gt;0,#REF!,0)</f>
        <v>#REF!</v>
      </c>
    </row>
    <row r="150" spans="21:25" x14ac:dyDescent="0.25">
      <c r="U150" s="3" t="e">
        <f>#REF!</f>
        <v>#REF!</v>
      </c>
      <c r="V150" s="3" t="e">
        <f>IF(#REF!&gt;0,IFERROR(VLOOKUP(#REF!,AthleteTable[],1,FALSE),0),0)</f>
        <v>#REF!</v>
      </c>
      <c r="W150" s="3">
        <f t="shared" si="7"/>
        <v>0</v>
      </c>
      <c r="X150" s="11" t="e">
        <f>IF(#REF!&gt;0,IF(V150&lt;&gt;0,IF(OR(codex584[[#This Row],[1]]&gt;Y149,Y149="1"),(X149+1+codex584[[#This Row],[T]]),X149+codex584[[#This Row],[T]]),X149+codex584[[#This Row],[T]]),0)</f>
        <v>#REF!</v>
      </c>
      <c r="Y150" s="3" t="e">
        <f>IF(#REF!&gt;0,#REF!,0)</f>
        <v>#REF!</v>
      </c>
    </row>
    <row r="151" spans="21:25" x14ac:dyDescent="0.25">
      <c r="U151" s="3" t="e">
        <f>#REF!</f>
        <v>#REF!</v>
      </c>
      <c r="V151" s="3" t="e">
        <f>IF(#REF!&gt;0,IFERROR(VLOOKUP(#REF!,AthleteTable[],1,FALSE),0),0)</f>
        <v>#REF!</v>
      </c>
      <c r="W151" s="3">
        <f t="shared" si="7"/>
        <v>0</v>
      </c>
      <c r="X151" s="11" t="e">
        <f>IF(#REF!&gt;0,IF(V151&lt;&gt;0,IF(OR(codex584[[#This Row],[1]]&gt;Y150,Y150="1"),(X150+1+codex584[[#This Row],[T]]),X150+codex584[[#This Row],[T]]),X150+codex584[[#This Row],[T]]),0)</f>
        <v>#REF!</v>
      </c>
      <c r="Y151" s="3" t="e">
        <f>IF(#REF!&gt;0,#REF!,0)</f>
        <v>#REF!</v>
      </c>
    </row>
    <row r="152" spans="21:25" x14ac:dyDescent="0.25">
      <c r="U152" s="3" t="e">
        <f>#REF!</f>
        <v>#REF!</v>
      </c>
      <c r="V152" s="3" t="e">
        <f>IF(#REF!&gt;0,IFERROR(VLOOKUP(#REF!,AthleteTable[],1,FALSE),0),0)</f>
        <v>#REF!</v>
      </c>
      <c r="W152" s="3">
        <f t="shared" si="7"/>
        <v>0</v>
      </c>
      <c r="X152" s="11" t="e">
        <f>IF(#REF!&gt;0,IF(V152&lt;&gt;0,IF(OR(codex584[[#This Row],[1]]&gt;Y151,Y151="1"),(X151+1+codex584[[#This Row],[T]]),X151+codex584[[#This Row],[T]]),X151+codex584[[#This Row],[T]]),0)</f>
        <v>#REF!</v>
      </c>
      <c r="Y152" s="3" t="e">
        <f>IF(#REF!&gt;0,#REF!,0)</f>
        <v>#REF!</v>
      </c>
    </row>
    <row r="153" spans="21:25" x14ac:dyDescent="0.25">
      <c r="U153" s="3" t="e">
        <f>#REF!</f>
        <v>#REF!</v>
      </c>
      <c r="V153" s="3" t="e">
        <f>IF(#REF!&gt;0,IFERROR(VLOOKUP(#REF!,AthleteTable[],1,FALSE),0),0)</f>
        <v>#REF!</v>
      </c>
      <c r="W153" s="3">
        <f t="shared" si="7"/>
        <v>0</v>
      </c>
      <c r="X153" s="11" t="e">
        <f>IF(#REF!&gt;0,IF(V153&lt;&gt;0,IF(OR(codex584[[#This Row],[1]]&gt;Y152,Y152="1"),(X152+1+codex584[[#This Row],[T]]),X152+codex584[[#This Row],[T]]),X152+codex584[[#This Row],[T]]),0)</f>
        <v>#REF!</v>
      </c>
      <c r="Y153" s="3" t="e">
        <f>IF(#REF!&gt;0,#REF!,0)</f>
        <v>#REF!</v>
      </c>
    </row>
    <row r="154" spans="21:25" x14ac:dyDescent="0.25">
      <c r="U154" s="3" t="e">
        <f>#REF!</f>
        <v>#REF!</v>
      </c>
      <c r="V154" s="3" t="e">
        <f>IF(#REF!&gt;0,IFERROR(VLOOKUP(#REF!,AthleteTable[],1,FALSE),0),0)</f>
        <v>#REF!</v>
      </c>
      <c r="W154" s="3">
        <f t="shared" si="7"/>
        <v>0</v>
      </c>
      <c r="X154" s="11" t="e">
        <f>IF(#REF!&gt;0,IF(V154&lt;&gt;0,IF(OR(codex584[[#This Row],[1]]&gt;Y153,Y153="1"),(X153+1+codex584[[#This Row],[T]]),X153+codex584[[#This Row],[T]]),X153+codex584[[#This Row],[T]]),0)</f>
        <v>#REF!</v>
      </c>
      <c r="Y154" s="3" t="e">
        <f>IF(#REF!&gt;0,#REF!,0)</f>
        <v>#REF!</v>
      </c>
    </row>
    <row r="155" spans="21:25" x14ac:dyDescent="0.25">
      <c r="U155" s="3" t="e">
        <f>#REF!</f>
        <v>#REF!</v>
      </c>
      <c r="V155" s="3" t="e">
        <f>IF(#REF!&gt;0,IFERROR(VLOOKUP(#REF!,AthleteTable[],1,FALSE),0),0)</f>
        <v>#REF!</v>
      </c>
      <c r="W155" s="3">
        <f t="shared" si="7"/>
        <v>0</v>
      </c>
      <c r="X155" s="11" t="e">
        <f>IF(#REF!&gt;0,IF(V155&lt;&gt;0,IF(OR(codex584[[#This Row],[1]]&gt;Y154,Y154="1"),(X154+1+codex584[[#This Row],[T]]),X154+codex584[[#This Row],[T]]),X154+codex584[[#This Row],[T]]),0)</f>
        <v>#REF!</v>
      </c>
      <c r="Y155" s="3" t="e">
        <f>IF(#REF!&gt;0,#REF!,0)</f>
        <v>#REF!</v>
      </c>
    </row>
    <row r="156" spans="21:25" x14ac:dyDescent="0.25">
      <c r="U156" s="3" t="e">
        <f>#REF!</f>
        <v>#REF!</v>
      </c>
      <c r="V156" s="3" t="e">
        <f>IF(#REF!&gt;0,IFERROR(VLOOKUP(#REF!,AthleteTable[],1,FALSE),0),0)</f>
        <v>#REF!</v>
      </c>
      <c r="W156" s="3">
        <f t="shared" si="7"/>
        <v>0</v>
      </c>
      <c r="X156" s="11" t="e">
        <f>IF(#REF!&gt;0,IF(V156&lt;&gt;0,IF(OR(codex584[[#This Row],[1]]&gt;Y155,Y155="1"),(X155+1+codex584[[#This Row],[T]]),X155+codex584[[#This Row],[T]]),X155+codex584[[#This Row],[T]]),0)</f>
        <v>#REF!</v>
      </c>
      <c r="Y156" s="3" t="e">
        <f>IF(#REF!&gt;0,#REF!,0)</f>
        <v>#REF!</v>
      </c>
    </row>
    <row r="157" spans="21:25" x14ac:dyDescent="0.25">
      <c r="U157" s="3" t="e">
        <f>#REF!</f>
        <v>#REF!</v>
      </c>
      <c r="V157" s="3" t="e">
        <f>IF(#REF!&gt;0,IFERROR(VLOOKUP(#REF!,AthleteTable[],1,FALSE),0),0)</f>
        <v>#REF!</v>
      </c>
      <c r="W157" s="3">
        <f t="shared" si="7"/>
        <v>0</v>
      </c>
      <c r="X157" s="11" t="e">
        <f>IF(#REF!&gt;0,IF(V157&lt;&gt;0,IF(OR(codex584[[#This Row],[1]]&gt;Y156,Y156="1"),(X156+1+codex584[[#This Row],[T]]),X156+codex584[[#This Row],[T]]),X156+codex584[[#This Row],[T]]),0)</f>
        <v>#REF!</v>
      </c>
      <c r="Y157" s="3" t="e">
        <f>IF(#REF!&gt;0,#REF!,0)</f>
        <v>#REF!</v>
      </c>
    </row>
    <row r="158" spans="21:25" x14ac:dyDescent="0.25">
      <c r="U158" s="3" t="e">
        <f>#REF!</f>
        <v>#REF!</v>
      </c>
      <c r="V158" s="3" t="e">
        <f>IF(#REF!&gt;0,IFERROR(VLOOKUP(#REF!,AthleteTable[],1,FALSE),0),0)</f>
        <v>#REF!</v>
      </c>
      <c r="W158" s="3">
        <f t="shared" si="7"/>
        <v>0</v>
      </c>
      <c r="X158" s="11" t="e">
        <f>IF(#REF!&gt;0,IF(V158&lt;&gt;0,IF(OR(codex584[[#This Row],[1]]&gt;Y157,Y157="1"),(X157+1+codex584[[#This Row],[T]]),X157+codex584[[#This Row],[T]]),X157+codex584[[#This Row],[T]]),0)</f>
        <v>#REF!</v>
      </c>
      <c r="Y158" s="3" t="e">
        <f>IF(#REF!&gt;0,#REF!,0)</f>
        <v>#REF!</v>
      </c>
    </row>
    <row r="159" spans="21:25" x14ac:dyDescent="0.25">
      <c r="U159" s="3" t="e">
        <f>#REF!</f>
        <v>#REF!</v>
      </c>
      <c r="V159" s="3" t="e">
        <f>IF(#REF!&gt;0,IFERROR(VLOOKUP(#REF!,AthleteTable[],1,FALSE),0),0)</f>
        <v>#REF!</v>
      </c>
      <c r="W159" s="3">
        <f t="shared" si="7"/>
        <v>0</v>
      </c>
      <c r="X159" s="11" t="e">
        <f>IF(#REF!&gt;0,IF(V159&lt;&gt;0,IF(OR(codex584[[#This Row],[1]]&gt;Y158,Y158="1"),(X158+1+codex584[[#This Row],[T]]),X158+codex584[[#This Row],[T]]),X158+codex584[[#This Row],[T]]),0)</f>
        <v>#REF!</v>
      </c>
      <c r="Y159" s="3" t="e">
        <f>IF(#REF!&gt;0,#REF!,0)</f>
        <v>#REF!</v>
      </c>
    </row>
    <row r="160" spans="21:25" x14ac:dyDescent="0.25">
      <c r="U160" s="3" t="e">
        <f>#REF!</f>
        <v>#REF!</v>
      </c>
      <c r="V160" s="3" t="e">
        <f>IF(#REF!&gt;0,IFERROR(VLOOKUP(#REF!,AthleteTable[],1,FALSE),0),0)</f>
        <v>#REF!</v>
      </c>
      <c r="W160" s="3">
        <f t="shared" si="7"/>
        <v>0</v>
      </c>
      <c r="X160" s="11" t="e">
        <f>IF(#REF!&gt;0,IF(V160&lt;&gt;0,IF(OR(codex584[[#This Row],[1]]&gt;Y159,Y159="1"),(X159+1+codex584[[#This Row],[T]]),X159+codex584[[#This Row],[T]]),X159+codex584[[#This Row],[T]]),0)</f>
        <v>#REF!</v>
      </c>
      <c r="Y160" s="3" t="e">
        <f>IF(#REF!&gt;0,#REF!,0)</f>
        <v>#REF!</v>
      </c>
    </row>
    <row r="161" spans="21:25" x14ac:dyDescent="0.25">
      <c r="U161" s="3" t="e">
        <f>#REF!</f>
        <v>#REF!</v>
      </c>
      <c r="V161" s="3" t="e">
        <f>IF(#REF!&gt;0,IFERROR(VLOOKUP(#REF!,AthleteTable[],1,FALSE),0),0)</f>
        <v>#REF!</v>
      </c>
      <c r="W161" s="3">
        <f t="shared" si="7"/>
        <v>0</v>
      </c>
      <c r="X161" s="11" t="e">
        <f>IF(#REF!&gt;0,IF(V161&lt;&gt;0,IF(OR(codex584[[#This Row],[1]]&gt;Y160,Y160="1"),(X160+1+codex584[[#This Row],[T]]),X160+codex584[[#This Row],[T]]),X160+codex584[[#This Row],[T]]),0)</f>
        <v>#REF!</v>
      </c>
      <c r="Y161" s="3" t="e">
        <f>IF(#REF!&gt;0,#REF!,0)</f>
        <v>#REF!</v>
      </c>
    </row>
    <row r="162" spans="21:25" x14ac:dyDescent="0.25">
      <c r="U162" s="3" t="e">
        <f>#REF!</f>
        <v>#REF!</v>
      </c>
      <c r="V162" s="3" t="e">
        <f>IF(#REF!&gt;0,IFERROR(VLOOKUP(#REF!,AthleteTable[],1,FALSE),0),0)</f>
        <v>#REF!</v>
      </c>
      <c r="W162" s="3">
        <f t="shared" si="7"/>
        <v>0</v>
      </c>
      <c r="X162" s="11" t="e">
        <f>IF(#REF!&gt;0,IF(V162&lt;&gt;0,IF(OR(codex584[[#This Row],[1]]&gt;Y161,Y161="1"),(X161+1+codex584[[#This Row],[T]]),X161+codex584[[#This Row],[T]]),X161+codex584[[#This Row],[T]]),0)</f>
        <v>#REF!</v>
      </c>
      <c r="Y162" s="3" t="e">
        <f>IF(#REF!&gt;0,#REF!,0)</f>
        <v>#REF!</v>
      </c>
    </row>
    <row r="163" spans="21:25" x14ac:dyDescent="0.25">
      <c r="U163" s="3" t="e">
        <f>#REF!</f>
        <v>#REF!</v>
      </c>
      <c r="V163" s="3" t="e">
        <f>IF(#REF!&gt;0,IFERROR(VLOOKUP(#REF!,AthleteTable[],1,FALSE),0),0)</f>
        <v>#REF!</v>
      </c>
      <c r="W163" s="3">
        <f t="shared" si="7"/>
        <v>0</v>
      </c>
      <c r="X163" s="11" t="e">
        <f>IF(#REF!&gt;0,IF(V163&lt;&gt;0,IF(OR(codex584[[#This Row],[1]]&gt;Y162,Y162="1"),(X162+1+codex584[[#This Row],[T]]),X162+codex584[[#This Row],[T]]),X162+codex584[[#This Row],[T]]),0)</f>
        <v>#REF!</v>
      </c>
      <c r="Y163" s="3" t="e">
        <f>IF(#REF!&gt;0,#REF!,0)</f>
        <v>#REF!</v>
      </c>
    </row>
    <row r="164" spans="21:25" x14ac:dyDescent="0.25">
      <c r="U164" s="3" t="e">
        <f>#REF!</f>
        <v>#REF!</v>
      </c>
      <c r="V164" s="3" t="e">
        <f>IF(#REF!&gt;0,IFERROR(VLOOKUP(#REF!,AthleteTable[],1,FALSE),0),0)</f>
        <v>#REF!</v>
      </c>
      <c r="W164" s="3">
        <f t="shared" si="7"/>
        <v>0</v>
      </c>
      <c r="X164" s="11" t="e">
        <f>IF(#REF!&gt;0,IF(V164&lt;&gt;0,IF(OR(codex584[[#This Row],[1]]&gt;Y163,Y163="1"),(X163+1+codex584[[#This Row],[T]]),X163+codex584[[#This Row],[T]]),X163+codex584[[#This Row],[T]]),0)</f>
        <v>#REF!</v>
      </c>
      <c r="Y164" s="3" t="e">
        <f>IF(#REF!&gt;0,#REF!,0)</f>
        <v>#REF!</v>
      </c>
    </row>
    <row r="165" spans="21:25" x14ac:dyDescent="0.25">
      <c r="U165" s="3" t="e">
        <f>#REF!</f>
        <v>#REF!</v>
      </c>
      <c r="V165" s="3" t="e">
        <f>IF(#REF!&gt;0,IFERROR(VLOOKUP(#REF!,AthleteTable[],1,FALSE),0),0)</f>
        <v>#REF!</v>
      </c>
      <c r="W165" s="3">
        <f t="shared" si="7"/>
        <v>0</v>
      </c>
      <c r="X165" s="11" t="e">
        <f>IF(#REF!&gt;0,IF(V165&lt;&gt;0,IF(OR(codex584[[#This Row],[1]]&gt;Y164,Y164="1"),(X164+1+codex584[[#This Row],[T]]),X164+codex584[[#This Row],[T]]),X164+codex584[[#This Row],[T]]),0)</f>
        <v>#REF!</v>
      </c>
      <c r="Y165" s="3" t="e">
        <f>IF(#REF!&gt;0,#REF!,0)</f>
        <v>#REF!</v>
      </c>
    </row>
    <row r="166" spans="21:25" x14ac:dyDescent="0.25">
      <c r="U166" s="3" t="e">
        <f>#REF!</f>
        <v>#REF!</v>
      </c>
      <c r="V166" s="3" t="e">
        <f>IF(#REF!&gt;0,IFERROR(VLOOKUP(#REF!,AthleteTable[],1,FALSE),0),0)</f>
        <v>#REF!</v>
      </c>
      <c r="W166" s="3">
        <f t="shared" si="7"/>
        <v>0</v>
      </c>
      <c r="X166" s="11" t="e">
        <f>IF(#REF!&gt;0,IF(V166&lt;&gt;0,IF(OR(codex584[[#This Row],[1]]&gt;Y165,Y165="1"),(X165+1+codex584[[#This Row],[T]]),X165+codex584[[#This Row],[T]]),X165+codex584[[#This Row],[T]]),0)</f>
        <v>#REF!</v>
      </c>
      <c r="Y166" s="3" t="e">
        <f>IF(#REF!&gt;0,#REF!,0)</f>
        <v>#REF!</v>
      </c>
    </row>
    <row r="167" spans="21:25" x14ac:dyDescent="0.25">
      <c r="U167" s="3" t="e">
        <f>#REF!</f>
        <v>#REF!</v>
      </c>
      <c r="V167" s="3" t="e">
        <f>IF(#REF!&gt;0,IFERROR(VLOOKUP(#REF!,AthleteTable[],1,FALSE),0),0)</f>
        <v>#REF!</v>
      </c>
      <c r="W167" s="3">
        <f t="shared" si="7"/>
        <v>0</v>
      </c>
      <c r="X167" s="11" t="e">
        <f>IF(#REF!&gt;0,IF(V167&lt;&gt;0,IF(OR(codex584[[#This Row],[1]]&gt;Y166,Y166="1"),(X166+1+codex584[[#This Row],[T]]),X166+codex584[[#This Row],[T]]),X166+codex584[[#This Row],[T]]),0)</f>
        <v>#REF!</v>
      </c>
      <c r="Y167" s="3" t="e">
        <f>IF(#REF!&gt;0,#REF!,0)</f>
        <v>#REF!</v>
      </c>
    </row>
    <row r="168" spans="21:25" x14ac:dyDescent="0.25">
      <c r="U168" s="3" t="e">
        <f>#REF!</f>
        <v>#REF!</v>
      </c>
      <c r="V168" s="3" t="e">
        <f>IF(#REF!&gt;0,IFERROR(VLOOKUP(#REF!,AthleteTable[],1,FALSE),0),0)</f>
        <v>#REF!</v>
      </c>
      <c r="W168" s="3">
        <f t="shared" si="7"/>
        <v>0</v>
      </c>
      <c r="X168" s="11" t="e">
        <f>IF(#REF!&gt;0,IF(V168&lt;&gt;0,IF(OR(codex584[[#This Row],[1]]&gt;Y167,Y167="1"),(X167+1+codex584[[#This Row],[T]]),X167+codex584[[#This Row],[T]]),X167+codex584[[#This Row],[T]]),0)</f>
        <v>#REF!</v>
      </c>
      <c r="Y168" s="3" t="e">
        <f>IF(#REF!&gt;0,#REF!,0)</f>
        <v>#REF!</v>
      </c>
    </row>
    <row r="169" spans="21:25" x14ac:dyDescent="0.25">
      <c r="U169" s="3" t="e">
        <f>#REF!</f>
        <v>#REF!</v>
      </c>
      <c r="V169" s="3" t="e">
        <f>IF(#REF!&gt;0,IFERROR(VLOOKUP(#REF!,AthleteTable[],1,FALSE),0),0)</f>
        <v>#REF!</v>
      </c>
      <c r="W169" s="3">
        <f t="shared" si="7"/>
        <v>0</v>
      </c>
      <c r="X169" s="11" t="e">
        <f>IF(#REF!&gt;0,IF(V169&lt;&gt;0,IF(OR(codex584[[#This Row],[1]]&gt;Y168,Y168="1"),(X168+1+codex584[[#This Row],[T]]),X168+codex584[[#This Row],[T]]),X168+codex584[[#This Row],[T]]),0)</f>
        <v>#REF!</v>
      </c>
      <c r="Y169" s="3" t="e">
        <f>IF(#REF!&gt;0,#REF!,0)</f>
        <v>#REF!</v>
      </c>
    </row>
    <row r="170" spans="21:25" x14ac:dyDescent="0.25">
      <c r="U170" s="3" t="e">
        <f>#REF!</f>
        <v>#REF!</v>
      </c>
      <c r="V170" s="3" t="e">
        <f>IF(#REF!&gt;0,IFERROR(VLOOKUP(#REF!,AthleteTable[],1,FALSE),0),0)</f>
        <v>#REF!</v>
      </c>
      <c r="W170" s="3">
        <f t="shared" si="7"/>
        <v>0</v>
      </c>
      <c r="X170" s="11" t="e">
        <f>IF(#REF!&gt;0,IF(V170&lt;&gt;0,IF(OR(codex584[[#This Row],[1]]&gt;Y169,Y169="1"),(X169+1+codex584[[#This Row],[T]]),X169+codex584[[#This Row],[T]]),X169+codex584[[#This Row],[T]]),0)</f>
        <v>#REF!</v>
      </c>
      <c r="Y170" s="3" t="e">
        <f>IF(#REF!&gt;0,#REF!,0)</f>
        <v>#REF!</v>
      </c>
    </row>
    <row r="171" spans="21:25" x14ac:dyDescent="0.25">
      <c r="U171" s="3" t="e">
        <f>#REF!</f>
        <v>#REF!</v>
      </c>
      <c r="V171" s="3" t="e">
        <f>IF(#REF!&gt;0,IFERROR(VLOOKUP(#REF!,AthleteTable[],1,FALSE),0),0)</f>
        <v>#REF!</v>
      </c>
      <c r="W171" s="3">
        <f t="shared" si="7"/>
        <v>0</v>
      </c>
      <c r="X171" s="11" t="e">
        <f>IF(#REF!&gt;0,IF(V171&lt;&gt;0,IF(OR(codex584[[#This Row],[1]]&gt;Y170,Y170="1"),(X170+1+codex584[[#This Row],[T]]),X170+codex584[[#This Row],[T]]),X170+codex584[[#This Row],[T]]),0)</f>
        <v>#REF!</v>
      </c>
      <c r="Y171" s="3" t="e">
        <f>IF(#REF!&gt;0,#REF!,0)</f>
        <v>#REF!</v>
      </c>
    </row>
    <row r="172" spans="21:25" x14ac:dyDescent="0.25">
      <c r="U172" s="3" t="e">
        <f>#REF!</f>
        <v>#REF!</v>
      </c>
      <c r="V172" s="3" t="e">
        <f>IF(#REF!&gt;0,IFERROR(VLOOKUP(#REF!,AthleteTable[],1,FALSE),0),0)</f>
        <v>#REF!</v>
      </c>
      <c r="W172" s="3">
        <f t="shared" si="7"/>
        <v>0</v>
      </c>
      <c r="X172" s="11" t="e">
        <f>IF(#REF!&gt;0,IF(V172&lt;&gt;0,IF(OR(codex584[[#This Row],[1]]&gt;Y171,Y171="1"),(X171+1+codex584[[#This Row],[T]]),X171+codex584[[#This Row],[T]]),X171+codex584[[#This Row],[T]]),0)</f>
        <v>#REF!</v>
      </c>
      <c r="Y172" s="3" t="e">
        <f>IF(#REF!&gt;0,#REF!,0)</f>
        <v>#REF!</v>
      </c>
    </row>
    <row r="173" spans="21:25" x14ac:dyDescent="0.25">
      <c r="U173" s="3" t="e">
        <f>#REF!</f>
        <v>#REF!</v>
      </c>
      <c r="V173" s="3" t="e">
        <f>IF(#REF!&gt;0,IFERROR(VLOOKUP(#REF!,AthleteTable[],1,FALSE),0),0)</f>
        <v>#REF!</v>
      </c>
      <c r="W173" s="3">
        <f t="shared" si="7"/>
        <v>0</v>
      </c>
      <c r="X173" s="11" t="e">
        <f>IF(#REF!&gt;0,IF(V173&lt;&gt;0,IF(OR(codex584[[#This Row],[1]]&gt;Y172,Y172="1"),(X172+1+codex584[[#This Row],[T]]),X172+codex584[[#This Row],[T]]),X172+codex584[[#This Row],[T]]),0)</f>
        <v>#REF!</v>
      </c>
      <c r="Y173" s="3" t="e">
        <f>IF(#REF!&gt;0,#REF!,0)</f>
        <v>#REF!</v>
      </c>
    </row>
    <row r="174" spans="21:25" x14ac:dyDescent="0.25">
      <c r="U174" s="3" t="e">
        <f>#REF!</f>
        <v>#REF!</v>
      </c>
      <c r="V174" s="3" t="e">
        <f>IF(#REF!&gt;0,IFERROR(VLOOKUP(#REF!,AthleteTable[],1,FALSE),0),0)</f>
        <v>#REF!</v>
      </c>
      <c r="W174" s="3">
        <f t="shared" si="7"/>
        <v>0</v>
      </c>
      <c r="X174" s="11" t="e">
        <f>IF(#REF!&gt;0,IF(V174&lt;&gt;0,IF(OR(codex584[[#This Row],[1]]&gt;Y173,Y173="1"),(X173+1+codex584[[#This Row],[T]]),X173+codex584[[#This Row],[T]]),X173+codex584[[#This Row],[T]]),0)</f>
        <v>#REF!</v>
      </c>
      <c r="Y174" s="3" t="e">
        <f>IF(#REF!&gt;0,#REF!,0)</f>
        <v>#REF!</v>
      </c>
    </row>
    <row r="175" spans="21:25" x14ac:dyDescent="0.25">
      <c r="U175" s="3" t="e">
        <f>#REF!</f>
        <v>#REF!</v>
      </c>
      <c r="V175" s="3" t="e">
        <f>IF(#REF!&gt;0,IFERROR(VLOOKUP(#REF!,AthleteTable[],1,FALSE),0),0)</f>
        <v>#REF!</v>
      </c>
      <c r="W175" s="3">
        <f t="shared" si="7"/>
        <v>0</v>
      </c>
      <c r="X175" s="11" t="e">
        <f>IF(#REF!&gt;0,IF(V175&lt;&gt;0,IF(OR(codex584[[#This Row],[1]]&gt;Y174,Y174="1"),(X174+1+codex584[[#This Row],[T]]),X174+codex584[[#This Row],[T]]),X174+codex584[[#This Row],[T]]),0)</f>
        <v>#REF!</v>
      </c>
      <c r="Y175" s="3" t="e">
        <f>IF(#REF!&gt;0,#REF!,0)</f>
        <v>#REF!</v>
      </c>
    </row>
    <row r="176" spans="21:25" x14ac:dyDescent="0.25">
      <c r="U176" s="3" t="e">
        <f>#REF!</f>
        <v>#REF!</v>
      </c>
      <c r="V176" s="3" t="e">
        <f>IF(#REF!&gt;0,IFERROR(VLOOKUP(#REF!,AthleteTable[],1,FALSE),0),0)</f>
        <v>#REF!</v>
      </c>
      <c r="W176" s="3">
        <f t="shared" si="7"/>
        <v>0</v>
      </c>
      <c r="X176" s="11" t="e">
        <f>IF(#REF!&gt;0,IF(V176&lt;&gt;0,IF(OR(codex584[[#This Row],[1]]&gt;Y175,Y175="1"),(X175+1+codex584[[#This Row],[T]]),X175+codex584[[#This Row],[T]]),X175+codex584[[#This Row],[T]]),0)</f>
        <v>#REF!</v>
      </c>
      <c r="Y176" s="3" t="e">
        <f>IF(#REF!&gt;0,#REF!,0)</f>
        <v>#REF!</v>
      </c>
    </row>
    <row r="177" spans="21:25" x14ac:dyDescent="0.25">
      <c r="U177" s="3" t="e">
        <f>#REF!</f>
        <v>#REF!</v>
      </c>
      <c r="V177" s="3" t="e">
        <f>IF(#REF!&gt;0,IFERROR(VLOOKUP(#REF!,AthleteTable[],1,FALSE),0),0)</f>
        <v>#REF!</v>
      </c>
      <c r="W177" s="3">
        <f t="shared" si="7"/>
        <v>0</v>
      </c>
      <c r="X177" s="11" t="e">
        <f>IF(#REF!&gt;0,IF(V177&lt;&gt;0,IF(OR(codex584[[#This Row],[1]]&gt;Y176,Y176="1"),(X176+1+codex584[[#This Row],[T]]),X176+codex584[[#This Row],[T]]),X176+codex584[[#This Row],[T]]),0)</f>
        <v>#REF!</v>
      </c>
      <c r="Y177" s="3" t="e">
        <f>IF(#REF!&gt;0,#REF!,0)</f>
        <v>#REF!</v>
      </c>
    </row>
    <row r="178" spans="21:25" x14ac:dyDescent="0.25">
      <c r="U178" s="3" t="e">
        <f>#REF!</f>
        <v>#REF!</v>
      </c>
      <c r="V178" s="3" t="e">
        <f>IF(#REF!&gt;0,IFERROR(VLOOKUP(#REF!,AthleteTable[],1,FALSE),0),0)</f>
        <v>#REF!</v>
      </c>
      <c r="W178" s="3">
        <f t="shared" si="7"/>
        <v>0</v>
      </c>
      <c r="X178" s="11" t="e">
        <f>IF(#REF!&gt;0,IF(V178&lt;&gt;0,IF(OR(codex584[[#This Row],[1]]&gt;Y177,Y177="1"),(X177+1+codex584[[#This Row],[T]]),X177+codex584[[#This Row],[T]]),X177+codex584[[#This Row],[T]]),0)</f>
        <v>#REF!</v>
      </c>
      <c r="Y178" s="3" t="e">
        <f>IF(#REF!&gt;0,#REF!,0)</f>
        <v>#REF!</v>
      </c>
    </row>
    <row r="179" spans="21:25" x14ac:dyDescent="0.25">
      <c r="U179" s="3" t="e">
        <f>#REF!</f>
        <v>#REF!</v>
      </c>
      <c r="V179" s="3" t="e">
        <f>IF(#REF!&gt;0,IFERROR(VLOOKUP(#REF!,AthleteTable[],1,FALSE),0),0)</f>
        <v>#REF!</v>
      </c>
      <c r="W179" s="3">
        <f t="shared" si="7"/>
        <v>0</v>
      </c>
      <c r="X179" s="11" t="e">
        <f>IF(#REF!&gt;0,IF(V179&lt;&gt;0,IF(OR(codex584[[#This Row],[1]]&gt;Y178,Y178="1"),(X178+1+codex584[[#This Row],[T]]),X178+codex584[[#This Row],[T]]),X178+codex584[[#This Row],[T]]),0)</f>
        <v>#REF!</v>
      </c>
      <c r="Y179" s="3" t="e">
        <f>IF(#REF!&gt;0,#REF!,0)</f>
        <v>#REF!</v>
      </c>
    </row>
    <row r="180" spans="21:25" x14ac:dyDescent="0.25">
      <c r="U180" s="3" t="e">
        <f>#REF!</f>
        <v>#REF!</v>
      </c>
      <c r="V180" s="3" t="e">
        <f>IF(#REF!&gt;0,IFERROR(VLOOKUP(#REF!,AthleteTable[],1,FALSE),0),0)</f>
        <v>#REF!</v>
      </c>
      <c r="W180" s="3">
        <f t="shared" si="7"/>
        <v>0</v>
      </c>
      <c r="X180" s="11" t="e">
        <f>IF(#REF!&gt;0,IF(V180&lt;&gt;0,IF(OR(codex584[[#This Row],[1]]&gt;Y179,Y179="1"),(X179+1+codex584[[#This Row],[T]]),X179+codex584[[#This Row],[T]]),X179+codex584[[#This Row],[T]]),0)</f>
        <v>#REF!</v>
      </c>
      <c r="Y180" s="3" t="e">
        <f>IF(#REF!&gt;0,#REF!,0)</f>
        <v>#REF!</v>
      </c>
    </row>
    <row r="181" spans="21:25" x14ac:dyDescent="0.25">
      <c r="U181" s="3" t="e">
        <f>#REF!</f>
        <v>#REF!</v>
      </c>
      <c r="V181" s="3" t="e">
        <f>IF(#REF!&gt;0,IFERROR(VLOOKUP(#REF!,AthleteTable[],1,FALSE),0),0)</f>
        <v>#REF!</v>
      </c>
      <c r="W181" s="3">
        <f t="shared" si="7"/>
        <v>0</v>
      </c>
      <c r="X181" s="11" t="e">
        <f>IF(#REF!&gt;0,IF(V181&lt;&gt;0,IF(OR(codex584[[#This Row],[1]]&gt;Y180,Y180="1"),(X180+1+codex584[[#This Row],[T]]),X180+codex584[[#This Row],[T]]),X180+codex584[[#This Row],[T]]),0)</f>
        <v>#REF!</v>
      </c>
      <c r="Y181" s="3" t="e">
        <f>IF(#REF!&gt;0,#REF!,0)</f>
        <v>#REF!</v>
      </c>
    </row>
    <row r="182" spans="21:25" x14ac:dyDescent="0.25">
      <c r="U182" s="3" t="e">
        <f>#REF!</f>
        <v>#REF!</v>
      </c>
      <c r="V182" s="3" t="e">
        <f>IF(#REF!&gt;0,IFERROR(VLOOKUP(#REF!,AthleteTable[],1,FALSE),0),0)</f>
        <v>#REF!</v>
      </c>
      <c r="W182" s="3">
        <f t="shared" si="7"/>
        <v>0</v>
      </c>
      <c r="X182" s="11" t="e">
        <f>IF(#REF!&gt;0,IF(V182&lt;&gt;0,IF(OR(codex584[[#This Row],[1]]&gt;Y181,Y181="1"),(X181+1+codex584[[#This Row],[T]]),X181+codex584[[#This Row],[T]]),X181+codex584[[#This Row],[T]]),0)</f>
        <v>#REF!</v>
      </c>
      <c r="Y182" s="3" t="e">
        <f>IF(#REF!&gt;0,#REF!,0)</f>
        <v>#REF!</v>
      </c>
    </row>
    <row r="183" spans="21:25" x14ac:dyDescent="0.25">
      <c r="U183" s="3" t="e">
        <f>#REF!</f>
        <v>#REF!</v>
      </c>
      <c r="V183" s="3" t="e">
        <f>IF(#REF!&gt;0,IFERROR(VLOOKUP(#REF!,AthleteTable[],1,FALSE),0),0)</f>
        <v>#REF!</v>
      </c>
      <c r="W183" s="3">
        <f t="shared" si="7"/>
        <v>0</v>
      </c>
      <c r="X183" s="11" t="e">
        <f>IF(#REF!&gt;0,IF(V183&lt;&gt;0,IF(OR(codex584[[#This Row],[1]]&gt;Y182,Y182="1"),(X182+1+codex584[[#This Row],[T]]),X182+codex584[[#This Row],[T]]),X182+codex584[[#This Row],[T]]),0)</f>
        <v>#REF!</v>
      </c>
      <c r="Y183" s="3" t="e">
        <f>IF(#REF!&gt;0,#REF!,0)</f>
        <v>#REF!</v>
      </c>
    </row>
    <row r="184" spans="21:25" x14ac:dyDescent="0.25">
      <c r="U184" s="3" t="e">
        <f>#REF!</f>
        <v>#REF!</v>
      </c>
      <c r="V184" s="3" t="e">
        <f>IF(#REF!&gt;0,IFERROR(VLOOKUP(#REF!,AthleteTable[],1,FALSE),0),0)</f>
        <v>#REF!</v>
      </c>
      <c r="W184" s="3">
        <f t="shared" si="7"/>
        <v>0</v>
      </c>
      <c r="X184" s="11" t="e">
        <f>IF(#REF!&gt;0,IF(V184&lt;&gt;0,IF(OR(codex584[[#This Row],[1]]&gt;Y183,Y183="1"),(X183+1+codex584[[#This Row],[T]]),X183+codex584[[#This Row],[T]]),X183+codex584[[#This Row],[T]]),0)</f>
        <v>#REF!</v>
      </c>
      <c r="Y184" s="3" t="e">
        <f>IF(#REF!&gt;0,#REF!,0)</f>
        <v>#REF!</v>
      </c>
    </row>
    <row r="185" spans="21:25" x14ac:dyDescent="0.25">
      <c r="U185" s="3" t="e">
        <f>#REF!</f>
        <v>#REF!</v>
      </c>
      <c r="V185" s="3" t="e">
        <f>IF(#REF!&gt;0,IFERROR(VLOOKUP(#REF!,AthleteTable[],1,FALSE),0),0)</f>
        <v>#REF!</v>
      </c>
      <c r="W185" s="3">
        <f t="shared" si="7"/>
        <v>0</v>
      </c>
      <c r="X185" s="11" t="e">
        <f>IF(#REF!&gt;0,IF(V185&lt;&gt;0,IF(OR(codex584[[#This Row],[1]]&gt;Y184,Y184="1"),(X184+1+codex584[[#This Row],[T]]),X184+codex584[[#This Row],[T]]),X184+codex584[[#This Row],[T]]),0)</f>
        <v>#REF!</v>
      </c>
      <c r="Y185" s="3" t="e">
        <f>IF(#REF!&gt;0,#REF!,0)</f>
        <v>#REF!</v>
      </c>
    </row>
    <row r="186" spans="21:25" x14ac:dyDescent="0.25">
      <c r="U186" s="3" t="e">
        <f>#REF!</f>
        <v>#REF!</v>
      </c>
      <c r="V186" s="3" t="e">
        <f>IF(#REF!&gt;0,IFERROR(VLOOKUP(#REF!,AthleteTable[],1,FALSE),0),0)</f>
        <v>#REF!</v>
      </c>
      <c r="W186" s="3">
        <f t="shared" si="7"/>
        <v>0</v>
      </c>
      <c r="X186" s="11" t="e">
        <f>IF(#REF!&gt;0,IF(V186&lt;&gt;0,IF(OR(codex584[[#This Row],[1]]&gt;Y185,Y185="1"),(X185+1+codex584[[#This Row],[T]]),X185+codex584[[#This Row],[T]]),X185+codex584[[#This Row],[T]]),0)</f>
        <v>#REF!</v>
      </c>
      <c r="Y186" s="3" t="e">
        <f>IF(#REF!&gt;0,#REF!,0)</f>
        <v>#REF!</v>
      </c>
    </row>
    <row r="187" spans="21:25" x14ac:dyDescent="0.25">
      <c r="U187" s="3" t="e">
        <f>#REF!</f>
        <v>#REF!</v>
      </c>
      <c r="V187" s="3" t="e">
        <f>IF(#REF!&gt;0,IFERROR(VLOOKUP(#REF!,AthleteTable[],1,FALSE),0),0)</f>
        <v>#REF!</v>
      </c>
      <c r="W187" s="3">
        <f t="shared" si="7"/>
        <v>0</v>
      </c>
      <c r="X187" s="11" t="e">
        <f>IF(#REF!&gt;0,IF(V187&lt;&gt;0,IF(OR(codex584[[#This Row],[1]]&gt;Y186,Y186="1"),(X186+1+codex584[[#This Row],[T]]),X186+codex584[[#This Row],[T]]),X186+codex584[[#This Row],[T]]),0)</f>
        <v>#REF!</v>
      </c>
      <c r="Y187" s="3" t="e">
        <f>IF(#REF!&gt;0,#REF!,0)</f>
        <v>#REF!</v>
      </c>
    </row>
    <row r="188" spans="21:25" x14ac:dyDescent="0.25">
      <c r="U188" s="3" t="e">
        <f>#REF!</f>
        <v>#REF!</v>
      </c>
      <c r="V188" s="3" t="e">
        <f>IF(#REF!&gt;0,IFERROR(VLOOKUP(#REF!,AthleteTable[],1,FALSE),0),0)</f>
        <v>#REF!</v>
      </c>
      <c r="W188" s="3">
        <f t="shared" si="7"/>
        <v>0</v>
      </c>
      <c r="X188" s="11" t="e">
        <f>IF(#REF!&gt;0,IF(V188&lt;&gt;0,IF(OR(codex584[[#This Row],[1]]&gt;Y187,Y187="1"),(X187+1+codex584[[#This Row],[T]]),X187+codex584[[#This Row],[T]]),X187+codex584[[#This Row],[T]]),0)</f>
        <v>#REF!</v>
      </c>
      <c r="Y188" s="3" t="e">
        <f>IF(#REF!&gt;0,#REF!,0)</f>
        <v>#REF!</v>
      </c>
    </row>
    <row r="189" spans="21:25" x14ac:dyDescent="0.25">
      <c r="U189" s="3" t="e">
        <f>#REF!</f>
        <v>#REF!</v>
      </c>
      <c r="V189" s="3" t="e">
        <f>IF(#REF!&gt;0,IFERROR(VLOOKUP(#REF!,AthleteTable[],1,FALSE),0),0)</f>
        <v>#REF!</v>
      </c>
      <c r="W189" s="3">
        <f t="shared" si="7"/>
        <v>0</v>
      </c>
      <c r="X189" s="11" t="e">
        <f>IF(#REF!&gt;0,IF(V189&lt;&gt;0,IF(OR(codex584[[#This Row],[1]]&gt;Y188,Y188="1"),(X188+1+codex584[[#This Row],[T]]),X188+codex584[[#This Row],[T]]),X188+codex584[[#This Row],[T]]),0)</f>
        <v>#REF!</v>
      </c>
      <c r="Y189" s="3" t="e">
        <f>IF(#REF!&gt;0,#REF!,0)</f>
        <v>#REF!</v>
      </c>
    </row>
    <row r="190" spans="21:25" x14ac:dyDescent="0.25">
      <c r="U190" s="3" t="e">
        <f>#REF!</f>
        <v>#REF!</v>
      </c>
      <c r="V190" s="3" t="e">
        <f>IF(#REF!&gt;0,IFERROR(VLOOKUP(#REF!,AthleteTable[],1,FALSE),0),0)</f>
        <v>#REF!</v>
      </c>
      <c r="W190" s="3">
        <f t="shared" si="7"/>
        <v>0</v>
      </c>
      <c r="X190" s="11" t="e">
        <f>IF(#REF!&gt;0,IF(V190&lt;&gt;0,IF(OR(codex584[[#This Row],[1]]&gt;Y189,Y189="1"),(X189+1+codex584[[#This Row],[T]]),X189+codex584[[#This Row],[T]]),X189+codex584[[#This Row],[T]]),0)</f>
        <v>#REF!</v>
      </c>
      <c r="Y190" s="3" t="e">
        <f>IF(#REF!&gt;0,#REF!,0)</f>
        <v>#REF!</v>
      </c>
    </row>
    <row r="191" spans="21:25" x14ac:dyDescent="0.25">
      <c r="U191" s="3" t="e">
        <f>#REF!</f>
        <v>#REF!</v>
      </c>
      <c r="V191" s="3" t="e">
        <f>IF(#REF!&gt;0,IFERROR(VLOOKUP(#REF!,AthleteTable[],1,FALSE),0),0)</f>
        <v>#REF!</v>
      </c>
      <c r="W191" s="3">
        <f t="shared" si="7"/>
        <v>0</v>
      </c>
      <c r="X191" s="11" t="e">
        <f>IF(#REF!&gt;0,IF(V191&lt;&gt;0,IF(OR(codex584[[#This Row],[1]]&gt;Y190,Y190="1"),(X190+1+codex584[[#This Row],[T]]),X190+codex584[[#This Row],[T]]),X190+codex584[[#This Row],[T]]),0)</f>
        <v>#REF!</v>
      </c>
      <c r="Y191" s="3" t="e">
        <f>IF(#REF!&gt;0,#REF!,0)</f>
        <v>#REF!</v>
      </c>
    </row>
    <row r="192" spans="21:25" x14ac:dyDescent="0.25">
      <c r="U192" s="3" t="e">
        <f>#REF!</f>
        <v>#REF!</v>
      </c>
      <c r="V192" s="3" t="e">
        <f>IF(#REF!&gt;0,IFERROR(VLOOKUP(#REF!,AthleteTable[],1,FALSE),0),0)</f>
        <v>#REF!</v>
      </c>
      <c r="W192" s="3">
        <f t="shared" si="7"/>
        <v>0</v>
      </c>
      <c r="X192" s="11" t="e">
        <f>IF(#REF!&gt;0,IF(V192&lt;&gt;0,IF(OR(codex584[[#This Row],[1]]&gt;Y191,Y191="1"),(X191+1+codex584[[#This Row],[T]]),X191+codex584[[#This Row],[T]]),X191+codex584[[#This Row],[T]]),0)</f>
        <v>#REF!</v>
      </c>
      <c r="Y192" s="3" t="e">
        <f>IF(#REF!&gt;0,#REF!,0)</f>
        <v>#REF!</v>
      </c>
    </row>
    <row r="193" spans="21:25" x14ac:dyDescent="0.25">
      <c r="U193" s="3" t="e">
        <f>#REF!</f>
        <v>#REF!</v>
      </c>
      <c r="V193" s="3" t="e">
        <f>IF(#REF!&gt;0,IFERROR(VLOOKUP(#REF!,AthleteTable[],1,FALSE),0),0)</f>
        <v>#REF!</v>
      </c>
      <c r="W193" s="3">
        <f t="shared" si="7"/>
        <v>0</v>
      </c>
      <c r="X193" s="11" t="e">
        <f>IF(#REF!&gt;0,IF(V193&lt;&gt;0,IF(OR(codex584[[#This Row],[1]]&gt;Y192,Y192="1"),(X192+1+codex584[[#This Row],[T]]),X192+codex584[[#This Row],[T]]),X192+codex584[[#This Row],[T]]),0)</f>
        <v>#REF!</v>
      </c>
      <c r="Y193" s="3" t="e">
        <f>IF(#REF!&gt;0,#REF!,0)</f>
        <v>#REF!</v>
      </c>
    </row>
    <row r="194" spans="21:25" x14ac:dyDescent="0.25">
      <c r="U194" s="3" t="e">
        <f>#REF!</f>
        <v>#REF!</v>
      </c>
      <c r="V194" s="3" t="e">
        <f>IF(#REF!&gt;0,IFERROR(VLOOKUP(#REF!,AthleteTable[],1,FALSE),0),0)</f>
        <v>#REF!</v>
      </c>
      <c r="W194" s="3">
        <f t="shared" si="7"/>
        <v>0</v>
      </c>
      <c r="X194" s="11" t="e">
        <f>IF(#REF!&gt;0,IF(V194&lt;&gt;0,IF(OR(codex584[[#This Row],[1]]&gt;Y193,Y193="1"),(X193+1+codex584[[#This Row],[T]]),X193+codex584[[#This Row],[T]]),X193+codex584[[#This Row],[T]]),0)</f>
        <v>#REF!</v>
      </c>
      <c r="Y194" s="3" t="e">
        <f>IF(#REF!&gt;0,#REF!,0)</f>
        <v>#REF!</v>
      </c>
    </row>
    <row r="195" spans="21:25" x14ac:dyDescent="0.25">
      <c r="U195" s="3" t="e">
        <f>#REF!</f>
        <v>#REF!</v>
      </c>
      <c r="V195" s="3" t="e">
        <f>IF(#REF!&gt;0,IFERROR(VLOOKUP(#REF!,AthleteTable[],1,FALSE),0),0)</f>
        <v>#REF!</v>
      </c>
      <c r="W195" s="3">
        <f t="shared" si="7"/>
        <v>0</v>
      </c>
      <c r="X195" s="11" t="e">
        <f>IF(#REF!&gt;0,IF(V195&lt;&gt;0,IF(OR(codex584[[#This Row],[1]]&gt;Y194,Y194="1"),(X194+1+codex584[[#This Row],[T]]),X194+codex584[[#This Row],[T]]),X194+codex584[[#This Row],[T]]),0)</f>
        <v>#REF!</v>
      </c>
      <c r="Y195" s="3" t="e">
        <f>IF(#REF!&gt;0,#REF!,0)</f>
        <v>#REF!</v>
      </c>
    </row>
    <row r="196" spans="21:25" x14ac:dyDescent="0.25">
      <c r="U196" s="3" t="e">
        <f>#REF!</f>
        <v>#REF!</v>
      </c>
      <c r="V196" s="3" t="e">
        <f>IF(#REF!&gt;0,IFERROR(VLOOKUP(#REF!,AthleteTable[],1,FALSE),0),0)</f>
        <v>#REF!</v>
      </c>
      <c r="W196" s="3">
        <f t="shared" si="7"/>
        <v>0</v>
      </c>
      <c r="X196" s="11" t="e">
        <f>IF(#REF!&gt;0,IF(V196&lt;&gt;0,IF(OR(codex584[[#This Row],[1]]&gt;Y195,Y195="1"),(X195+1+codex584[[#This Row],[T]]),X195+codex584[[#This Row],[T]]),X195+codex584[[#This Row],[T]]),0)</f>
        <v>#REF!</v>
      </c>
      <c r="Y196" s="3" t="e">
        <f>IF(#REF!&gt;0,#REF!,0)</f>
        <v>#REF!</v>
      </c>
    </row>
    <row r="197" spans="21:25" x14ac:dyDescent="0.25">
      <c r="U197" s="3" t="e">
        <f>#REF!</f>
        <v>#REF!</v>
      </c>
      <c r="V197" s="3" t="e">
        <f>IF(#REF!&gt;0,IFERROR(VLOOKUP(#REF!,AthleteTable[],1,FALSE),0),0)</f>
        <v>#REF!</v>
      </c>
      <c r="W197" s="3">
        <f t="shared" si="7"/>
        <v>0</v>
      </c>
      <c r="X197" s="11" t="e">
        <f>IF(#REF!&gt;0,IF(V197&lt;&gt;0,IF(OR(codex584[[#This Row],[1]]&gt;Y196,Y196="1"),(X196+1+codex584[[#This Row],[T]]),X196+codex584[[#This Row],[T]]),X196+codex584[[#This Row],[T]]),0)</f>
        <v>#REF!</v>
      </c>
      <c r="Y197" s="3" t="e">
        <f>IF(#REF!&gt;0,#REF!,0)</f>
        <v>#REF!</v>
      </c>
    </row>
    <row r="198" spans="21:25" x14ac:dyDescent="0.25">
      <c r="U198" s="3" t="e">
        <f>#REF!</f>
        <v>#REF!</v>
      </c>
      <c r="V198" s="3" t="e">
        <f>IF(#REF!&gt;0,IFERROR(VLOOKUP(#REF!,AthleteTable[],1,FALSE),0),0)</f>
        <v>#REF!</v>
      </c>
      <c r="W198" s="3">
        <f t="shared" ref="W198:W222" si="9">IFERROR(IF(Y198&gt;0,IF(Y197=Y196,IF(V197&gt;0,IF(V196&gt;0,1,0),0),0),0),0)</f>
        <v>0</v>
      </c>
      <c r="X198" s="11" t="e">
        <f>IF(#REF!&gt;0,IF(V198&lt;&gt;0,IF(OR(codex584[[#This Row],[1]]&gt;Y197,Y197="1"),(X197+1+codex584[[#This Row],[T]]),X197+codex584[[#This Row],[T]]),X197+codex584[[#This Row],[T]]),0)</f>
        <v>#REF!</v>
      </c>
      <c r="Y198" s="3" t="e">
        <f>IF(#REF!&gt;0,#REF!,0)</f>
        <v>#REF!</v>
      </c>
    </row>
    <row r="199" spans="21:25" x14ac:dyDescent="0.25">
      <c r="U199" s="3" t="e">
        <f>#REF!</f>
        <v>#REF!</v>
      </c>
      <c r="V199" s="3" t="e">
        <f>IF(#REF!&gt;0,IFERROR(VLOOKUP(#REF!,AthleteTable[],1,FALSE),0),0)</f>
        <v>#REF!</v>
      </c>
      <c r="W199" s="3">
        <f t="shared" si="9"/>
        <v>0</v>
      </c>
      <c r="X199" s="11" t="e">
        <f>IF(#REF!&gt;0,IF(V199&lt;&gt;0,IF(OR(codex584[[#This Row],[1]]&gt;Y198,Y198="1"),(X198+1+codex584[[#This Row],[T]]),X198+codex584[[#This Row],[T]]),X198+codex584[[#This Row],[T]]),0)</f>
        <v>#REF!</v>
      </c>
      <c r="Y199" s="3" t="e">
        <f>IF(#REF!&gt;0,#REF!,0)</f>
        <v>#REF!</v>
      </c>
    </row>
    <row r="200" spans="21:25" x14ac:dyDescent="0.25">
      <c r="U200" s="3" t="e">
        <f>#REF!</f>
        <v>#REF!</v>
      </c>
      <c r="V200" s="3" t="e">
        <f>IF(#REF!&gt;0,IFERROR(VLOOKUP(#REF!,AthleteTable[],1,FALSE),0),0)</f>
        <v>#REF!</v>
      </c>
      <c r="W200" s="3">
        <f t="shared" si="9"/>
        <v>0</v>
      </c>
      <c r="X200" s="11" t="e">
        <f>IF(#REF!&gt;0,IF(V200&lt;&gt;0,IF(OR(codex584[[#This Row],[1]]&gt;Y199,Y199="1"),(X199+1+codex584[[#This Row],[T]]),X199+codex584[[#This Row],[T]]),X199+codex584[[#This Row],[T]]),0)</f>
        <v>#REF!</v>
      </c>
      <c r="Y200" s="3" t="e">
        <f>IF(#REF!&gt;0,#REF!,0)</f>
        <v>#REF!</v>
      </c>
    </row>
    <row r="201" spans="21:25" x14ac:dyDescent="0.25">
      <c r="U201" s="3">
        <f t="shared" ref="U201:U222" si="10">C100</f>
        <v>0</v>
      </c>
      <c r="V201" s="3">
        <f>IF(A100&gt;0,IFERROR(VLOOKUP(C100,AthleteTable[],1,FALSE),0),0)</f>
        <v>0</v>
      </c>
      <c r="W201" s="3">
        <f t="shared" si="9"/>
        <v>0</v>
      </c>
      <c r="X201" s="11">
        <f>IF(A100&gt;0,IF(V201&lt;&gt;0,IF(OR(codex584[[#This Row],[1]]&gt;Y200,Y200="1"),(X200+1+codex584[[#This Row],[T]]),X200+codex584[[#This Row],[T]]),X200+codex584[[#This Row],[T]]),0)</f>
        <v>0</v>
      </c>
      <c r="Y201" s="3" t="e">
        <f>IF(#REF!&gt;0,#REF!,0)</f>
        <v>#REF!</v>
      </c>
    </row>
    <row r="202" spans="21:25" x14ac:dyDescent="0.25">
      <c r="U202" s="3">
        <f t="shared" si="10"/>
        <v>0</v>
      </c>
      <c r="V202" s="3">
        <f>IF(A101&gt;0,IFERROR(VLOOKUP(C101,AthleteTable[],1,FALSE),0),0)</f>
        <v>0</v>
      </c>
      <c r="W202" s="3">
        <f t="shared" si="9"/>
        <v>0</v>
      </c>
      <c r="X202" s="11">
        <f>IF(A101&gt;0,IF(V202&lt;&gt;0,IF(OR(codex584[[#This Row],[1]]&gt;Y201,Y201="1"),(X201+1+codex584[[#This Row],[T]]),X201+codex584[[#This Row],[T]]),X201+codex584[[#This Row],[T]]),0)</f>
        <v>0</v>
      </c>
      <c r="Y202" s="3" t="e">
        <f>IF(#REF!&gt;0,#REF!,0)</f>
        <v>#REF!</v>
      </c>
    </row>
    <row r="203" spans="21:25" x14ac:dyDescent="0.25">
      <c r="U203" s="3">
        <f t="shared" si="10"/>
        <v>0</v>
      </c>
      <c r="V203" s="3">
        <f>IF(A102&gt;0,IFERROR(VLOOKUP(C102,AthleteTable[],1,FALSE),0),0)</f>
        <v>0</v>
      </c>
      <c r="W203" s="3">
        <f t="shared" si="9"/>
        <v>0</v>
      </c>
      <c r="X203" s="11">
        <f>IF(A102&gt;0,IF(V203&lt;&gt;0,IF(OR(codex584[[#This Row],[1]]&gt;Y202,Y202="1"),(X202+1+codex584[[#This Row],[T]]),X202+codex584[[#This Row],[T]]),X202+codex584[[#This Row],[T]]),0)</f>
        <v>0</v>
      </c>
      <c r="Y203" s="3" t="e">
        <f>IF(#REF!&gt;0,#REF!,0)</f>
        <v>#REF!</v>
      </c>
    </row>
    <row r="204" spans="21:25" x14ac:dyDescent="0.25">
      <c r="U204" s="3">
        <f t="shared" si="10"/>
        <v>0</v>
      </c>
      <c r="V204" s="3">
        <f>IF(A103&gt;0,IFERROR(VLOOKUP(C103,AthleteTable[],1,FALSE),0),0)</f>
        <v>0</v>
      </c>
      <c r="W204" s="3">
        <f t="shared" si="9"/>
        <v>0</v>
      </c>
      <c r="X204" s="11">
        <f>IF(A103&gt;0,IF(V204&lt;&gt;0,IF(OR(codex584[[#This Row],[1]]&gt;Y203,Y203="1"),(X203+1+codex584[[#This Row],[T]]),X203+codex584[[#This Row],[T]]),X203+codex584[[#This Row],[T]]),0)</f>
        <v>0</v>
      </c>
      <c r="Y204" s="3" t="e">
        <f>IF(#REF!&gt;0,#REF!,0)</f>
        <v>#REF!</v>
      </c>
    </row>
    <row r="205" spans="21:25" x14ac:dyDescent="0.25">
      <c r="U205" s="3">
        <f t="shared" si="10"/>
        <v>0</v>
      </c>
      <c r="V205" s="3">
        <f>IF(A104&gt;0,IFERROR(VLOOKUP(C104,AthleteTable[],1,FALSE),0),0)</f>
        <v>0</v>
      </c>
      <c r="W205" s="3">
        <f t="shared" si="9"/>
        <v>0</v>
      </c>
      <c r="X205" s="11">
        <f>IF(A104&gt;0,IF(V205&lt;&gt;0,IF(OR(codex584[[#This Row],[1]]&gt;Y204,Y204="1"),(X204+1+codex584[[#This Row],[T]]),X204+codex584[[#This Row],[T]]),X204+codex584[[#This Row],[T]]),0)</f>
        <v>0</v>
      </c>
      <c r="Y205" s="3" t="e">
        <f>IF(#REF!&gt;0,#REF!,0)</f>
        <v>#REF!</v>
      </c>
    </row>
    <row r="206" spans="21:25" x14ac:dyDescent="0.25">
      <c r="U206" s="3">
        <f t="shared" si="10"/>
        <v>0</v>
      </c>
      <c r="V206" s="3">
        <f>IF(A105&gt;0,IFERROR(VLOOKUP(C105,AthleteTable[],1,FALSE),0),0)</f>
        <v>0</v>
      </c>
      <c r="W206" s="3">
        <f t="shared" si="9"/>
        <v>0</v>
      </c>
      <c r="X206" s="11">
        <f>IF(A105&gt;0,IF(V206&lt;&gt;0,IF(OR(codex584[[#This Row],[1]]&gt;Y205,Y205="1"),(X205+1+codex584[[#This Row],[T]]),X205+codex584[[#This Row],[T]]),X205+codex584[[#This Row],[T]]),0)</f>
        <v>0</v>
      </c>
      <c r="Y206" s="3" t="e">
        <f>IF(#REF!&gt;0,#REF!,0)</f>
        <v>#REF!</v>
      </c>
    </row>
    <row r="207" spans="21:25" x14ac:dyDescent="0.25">
      <c r="U207" s="3">
        <f t="shared" si="10"/>
        <v>0</v>
      </c>
      <c r="V207" s="3">
        <f>IF(A106&gt;0,IFERROR(VLOOKUP(C106,AthleteTable[],1,FALSE),0),0)</f>
        <v>0</v>
      </c>
      <c r="W207" s="3">
        <f t="shared" si="9"/>
        <v>0</v>
      </c>
      <c r="X207" s="11">
        <f>IF(A106&gt;0,IF(V207&lt;&gt;0,IF(OR(codex584[[#This Row],[1]]&gt;Y206,Y206="1"),(X206+1+codex584[[#This Row],[T]]),X206+codex584[[#This Row],[T]]),X206+codex584[[#This Row],[T]]),0)</f>
        <v>0</v>
      </c>
      <c r="Y207" s="3" t="e">
        <f>IF(#REF!&gt;0,#REF!,0)</f>
        <v>#REF!</v>
      </c>
    </row>
    <row r="208" spans="21:25" x14ac:dyDescent="0.25">
      <c r="U208" s="3">
        <f t="shared" si="10"/>
        <v>0</v>
      </c>
      <c r="V208" s="3">
        <f>IF(A107&gt;0,IFERROR(VLOOKUP(C107,AthleteTable[],1,FALSE),0),0)</f>
        <v>0</v>
      </c>
      <c r="W208" s="3">
        <f t="shared" si="9"/>
        <v>0</v>
      </c>
      <c r="X208" s="11">
        <f>IF(A107&gt;0,IF(V208&lt;&gt;0,IF(OR(codex584[[#This Row],[1]]&gt;Y207,Y207="1"),(X207+1+codex584[[#This Row],[T]]),X207+codex584[[#This Row],[T]]),X207+codex584[[#This Row],[T]]),0)</f>
        <v>0</v>
      </c>
      <c r="Y208" s="3" t="e">
        <f>IF(#REF!&gt;0,#REF!,0)</f>
        <v>#REF!</v>
      </c>
    </row>
    <row r="209" spans="21:25" x14ac:dyDescent="0.25">
      <c r="U209" s="3">
        <f t="shared" si="10"/>
        <v>0</v>
      </c>
      <c r="V209" s="3">
        <f>IF(A108&gt;0,IFERROR(VLOOKUP(C108,AthleteTable[],1,FALSE),0),0)</f>
        <v>0</v>
      </c>
      <c r="W209" s="3">
        <f t="shared" si="9"/>
        <v>0</v>
      </c>
      <c r="X209" s="11">
        <f>IF(A108&gt;0,IF(V209&lt;&gt;0,IF(OR(codex584[[#This Row],[1]]&gt;Y208,Y208="1"),(X208+1+codex584[[#This Row],[T]]),X208+codex584[[#This Row],[T]]),X208+codex584[[#This Row],[T]]),0)</f>
        <v>0</v>
      </c>
      <c r="Y209" s="3" t="e">
        <f>IF(#REF!&gt;0,#REF!,0)</f>
        <v>#REF!</v>
      </c>
    </row>
    <row r="210" spans="21:25" x14ac:dyDescent="0.25">
      <c r="U210" s="3">
        <f t="shared" si="10"/>
        <v>0</v>
      </c>
      <c r="V210" s="3">
        <f>IF(A109&gt;0,IFERROR(VLOOKUP(C109,AthleteTable[],1,FALSE),0),0)</f>
        <v>0</v>
      </c>
      <c r="W210" s="3">
        <f t="shared" si="9"/>
        <v>0</v>
      </c>
      <c r="X210" s="11">
        <f>IF(A109&gt;0,IF(V210&lt;&gt;0,IF(OR(codex584[[#This Row],[1]]&gt;Y209,Y209="1"),(X209+1+codex584[[#This Row],[T]]),X209+codex584[[#This Row],[T]]),X209+codex584[[#This Row],[T]]),0)</f>
        <v>0</v>
      </c>
      <c r="Y210" s="3" t="e">
        <f>IF(#REF!&gt;0,#REF!,0)</f>
        <v>#REF!</v>
      </c>
    </row>
    <row r="211" spans="21:25" x14ac:dyDescent="0.25">
      <c r="U211" s="3">
        <f t="shared" si="10"/>
        <v>0</v>
      </c>
      <c r="V211" s="3">
        <f>IF(A110&gt;0,IFERROR(VLOOKUP(C110,AthleteTable[],1,FALSE),0),0)</f>
        <v>0</v>
      </c>
      <c r="W211" s="3">
        <f t="shared" si="9"/>
        <v>0</v>
      </c>
      <c r="X211" s="11">
        <f>IF(A110&gt;0,IF(V211&lt;&gt;0,IF(OR(codex584[[#This Row],[1]]&gt;Y210,Y210="1"),(X210+1+codex584[[#This Row],[T]]),X210+codex584[[#This Row],[T]]),X210+codex584[[#This Row],[T]]),0)</f>
        <v>0</v>
      </c>
      <c r="Y211" s="3" t="e">
        <f>IF(#REF!&gt;0,#REF!,0)</f>
        <v>#REF!</v>
      </c>
    </row>
    <row r="212" spans="21:25" x14ac:dyDescent="0.25">
      <c r="U212" s="3">
        <f t="shared" si="10"/>
        <v>0</v>
      </c>
      <c r="V212" s="3">
        <f>IF(A111&gt;0,IFERROR(VLOOKUP(C111,AthleteTable[],1,FALSE),0),0)</f>
        <v>0</v>
      </c>
      <c r="W212" s="3">
        <f t="shared" si="9"/>
        <v>0</v>
      </c>
      <c r="X212" s="11">
        <f>IF(A111&gt;0,IF(V212&lt;&gt;0,IF(OR(codex584[[#This Row],[1]]&gt;Y211,Y211="1"),(X211+1+codex584[[#This Row],[T]]),X211+codex584[[#This Row],[T]]),X211+codex584[[#This Row],[T]]),0)</f>
        <v>0</v>
      </c>
      <c r="Y212" s="3" t="e">
        <f>IF(#REF!&gt;0,#REF!,0)</f>
        <v>#REF!</v>
      </c>
    </row>
    <row r="213" spans="21:25" x14ac:dyDescent="0.25">
      <c r="U213" s="3">
        <f t="shared" si="10"/>
        <v>0</v>
      </c>
      <c r="V213" s="3">
        <f>IF(A112&gt;0,IFERROR(VLOOKUP(C112,AthleteTable[],1,FALSE),0),0)</f>
        <v>0</v>
      </c>
      <c r="W213" s="3">
        <f t="shared" si="9"/>
        <v>0</v>
      </c>
      <c r="X213" s="11">
        <f>IF(A112&gt;0,IF(V213&lt;&gt;0,IF(OR(codex584[[#This Row],[1]]&gt;Y212,Y212="1"),(X212+1+codex584[[#This Row],[T]]),X212+codex584[[#This Row],[T]]),X212+codex584[[#This Row],[T]]),0)</f>
        <v>0</v>
      </c>
      <c r="Y213" s="3" t="e">
        <f>IF(#REF!&gt;0,#REF!,0)</f>
        <v>#REF!</v>
      </c>
    </row>
    <row r="214" spans="21:25" x14ac:dyDescent="0.25">
      <c r="U214" s="3">
        <f t="shared" si="10"/>
        <v>0</v>
      </c>
      <c r="V214" s="3">
        <f>IF(A113&gt;0,IFERROR(VLOOKUP(C113,AthleteTable[],1,FALSE),0),0)</f>
        <v>0</v>
      </c>
      <c r="W214" s="3">
        <f t="shared" si="9"/>
        <v>0</v>
      </c>
      <c r="X214" s="11">
        <f>IF(A113&gt;0,IF(V214&lt;&gt;0,IF(OR(codex584[[#This Row],[1]]&gt;Y213,Y213="1"),(X213+1+codex584[[#This Row],[T]]),X213+codex584[[#This Row],[T]]),X213+codex584[[#This Row],[T]]),0)</f>
        <v>0</v>
      </c>
      <c r="Y214" s="3" t="e">
        <f>IF(#REF!&gt;0,#REF!,0)</f>
        <v>#REF!</v>
      </c>
    </row>
    <row r="215" spans="21:25" x14ac:dyDescent="0.25">
      <c r="U215" s="3">
        <f t="shared" si="10"/>
        <v>0</v>
      </c>
      <c r="V215" s="3">
        <f>IF(A114&gt;0,IFERROR(VLOOKUP(C114,AthleteTable[],1,FALSE),0),0)</f>
        <v>0</v>
      </c>
      <c r="W215" s="3">
        <f t="shared" si="9"/>
        <v>0</v>
      </c>
      <c r="X215" s="11">
        <f>IF(A114&gt;0,IF(V215&lt;&gt;0,IF(OR(codex584[[#This Row],[1]]&gt;Y214,Y214="1"),(X214+1+codex584[[#This Row],[T]]),X214+codex584[[#This Row],[T]]),X214+codex584[[#This Row],[T]]),0)</f>
        <v>0</v>
      </c>
      <c r="Y215" s="3" t="e">
        <f>IF(#REF!&gt;0,#REF!,0)</f>
        <v>#REF!</v>
      </c>
    </row>
    <row r="216" spans="21:25" x14ac:dyDescent="0.25">
      <c r="U216" s="3">
        <f t="shared" si="10"/>
        <v>0</v>
      </c>
      <c r="V216" s="3">
        <f>IF(A115&gt;0,IFERROR(VLOOKUP(C115,AthleteTable[],1,FALSE),0),0)</f>
        <v>0</v>
      </c>
      <c r="W216" s="3">
        <f t="shared" si="9"/>
        <v>0</v>
      </c>
      <c r="X216" s="11">
        <f>IF(A115&gt;0,IF(V216&lt;&gt;0,IF(OR(codex584[[#This Row],[1]]&gt;Y215,Y215="1"),(X215+1+codex584[[#This Row],[T]]),X215+codex584[[#This Row],[T]]),X215+codex584[[#This Row],[T]]),0)</f>
        <v>0</v>
      </c>
      <c r="Y216" s="3" t="e">
        <f>IF(#REF!&gt;0,#REF!,0)</f>
        <v>#REF!</v>
      </c>
    </row>
    <row r="217" spans="21:25" x14ac:dyDescent="0.25">
      <c r="U217" s="3">
        <f t="shared" si="10"/>
        <v>0</v>
      </c>
      <c r="V217" s="3">
        <f>IF(A116&gt;0,IFERROR(VLOOKUP(C116,AthleteTable[],1,FALSE),0),0)</f>
        <v>0</v>
      </c>
      <c r="W217" s="3">
        <f t="shared" si="9"/>
        <v>0</v>
      </c>
      <c r="X217" s="11">
        <f>IF(A116&gt;0,IF(V217&lt;&gt;0,IF(OR(codex584[[#This Row],[1]]&gt;Y216,Y216="1"),(X216+1+codex584[[#This Row],[T]]),X216+codex584[[#This Row],[T]]),X216+codex584[[#This Row],[T]]),0)</f>
        <v>0</v>
      </c>
      <c r="Y217" s="3" t="e">
        <f>IF(#REF!&gt;0,#REF!,0)</f>
        <v>#REF!</v>
      </c>
    </row>
    <row r="218" spans="21:25" x14ac:dyDescent="0.25">
      <c r="U218" s="3">
        <f t="shared" si="10"/>
        <v>0</v>
      </c>
      <c r="V218" s="3">
        <f>IF(A117&gt;0,IFERROR(VLOOKUP(C117,AthleteTable[],1,FALSE),0),0)</f>
        <v>0</v>
      </c>
      <c r="W218" s="3">
        <f t="shared" si="9"/>
        <v>0</v>
      </c>
      <c r="X218" s="11">
        <f>IF(A117&gt;0,IF(V218&lt;&gt;0,IF(OR(codex584[[#This Row],[1]]&gt;Y217,Y217="1"),(X217+1+codex584[[#This Row],[T]]),X217+codex584[[#This Row],[T]]),X217+codex584[[#This Row],[T]]),0)</f>
        <v>0</v>
      </c>
      <c r="Y218" s="3" t="e">
        <f>IF(#REF!&gt;0,#REF!,0)</f>
        <v>#REF!</v>
      </c>
    </row>
    <row r="219" spans="21:25" x14ac:dyDescent="0.25">
      <c r="U219" s="3">
        <f t="shared" si="10"/>
        <v>0</v>
      </c>
      <c r="V219" s="3">
        <f>IF(A118&gt;0,IFERROR(VLOOKUP(C118,AthleteTable[],1,FALSE),0),0)</f>
        <v>0</v>
      </c>
      <c r="W219" s="3">
        <f t="shared" si="9"/>
        <v>0</v>
      </c>
      <c r="X219" s="11">
        <f>IF(A118&gt;0,IF(V219&lt;&gt;0,IF(OR(codex584[[#This Row],[1]]&gt;Y218,Y218="1"),(X218+1+codex584[[#This Row],[T]]),X218+codex584[[#This Row],[T]]),X218+codex584[[#This Row],[T]]),0)</f>
        <v>0</v>
      </c>
      <c r="Y219" s="3" t="e">
        <f>IF(#REF!&gt;0,#REF!,0)</f>
        <v>#REF!</v>
      </c>
    </row>
    <row r="220" spans="21:25" x14ac:dyDescent="0.25">
      <c r="U220" s="3">
        <f t="shared" si="10"/>
        <v>0</v>
      </c>
      <c r="V220" s="3">
        <f>IF(A119&gt;0,IFERROR(VLOOKUP(C119,AthleteTable[],1,FALSE),0),0)</f>
        <v>0</v>
      </c>
      <c r="W220" s="3">
        <f t="shared" si="9"/>
        <v>0</v>
      </c>
      <c r="X220" s="11">
        <f>IF(A119&gt;0,IF(V220&lt;&gt;0,IF(OR(codex584[[#This Row],[1]]&gt;Y219,Y219="1"),(X219+1+codex584[[#This Row],[T]]),X219+codex584[[#This Row],[T]]),X219+codex584[[#This Row],[T]]),0)</f>
        <v>0</v>
      </c>
      <c r="Y220" s="3" t="e">
        <f>IF(#REF!&gt;0,#REF!,0)</f>
        <v>#REF!</v>
      </c>
    </row>
    <row r="221" spans="21:25" x14ac:dyDescent="0.25">
      <c r="U221" s="3">
        <f t="shared" si="10"/>
        <v>0</v>
      </c>
      <c r="V221" s="3">
        <f>IF(A120&gt;0,IFERROR(VLOOKUP(C120,AthleteTable[],1,FALSE),0),0)</f>
        <v>0</v>
      </c>
      <c r="W221" s="3">
        <f t="shared" si="9"/>
        <v>0</v>
      </c>
      <c r="X221" s="11">
        <f>IF(A120&gt;0,IF(V221&lt;&gt;0,IF(OR(codex584[[#This Row],[1]]&gt;Y220,Y220="1"),(X220+1+codex584[[#This Row],[T]]),X220+codex584[[#This Row],[T]]),X220+codex584[[#This Row],[T]]),0)</f>
        <v>0</v>
      </c>
      <c r="Y221" s="3" t="e">
        <f>IF(#REF!&gt;0,#REF!,0)</f>
        <v>#REF!</v>
      </c>
    </row>
    <row r="222" spans="21:25" x14ac:dyDescent="0.25">
      <c r="U222" s="3">
        <f t="shared" si="10"/>
        <v>0</v>
      </c>
      <c r="V222" s="3">
        <f>IF(A121&gt;0,IFERROR(VLOOKUP(C121,AthleteTable[],1,FALSE),0),0)</f>
        <v>0</v>
      </c>
      <c r="W222" s="3">
        <f t="shared" si="9"/>
        <v>0</v>
      </c>
      <c r="X222" s="11">
        <f>IF(A121&gt;0,IF(V222&lt;&gt;0,IF(OR(codex584[[#This Row],[1]]&gt;Y221,Y221="1"),(X221+1+codex584[[#This Row],[T]]),X221+codex584[[#This Row],[T]]),X221+codex584[[#This Row],[T]]),0)</f>
        <v>0</v>
      </c>
      <c r="Y222" s="3" t="e">
        <f>IF(#REF!&gt;0,#REF!,0)</f>
        <v>#REF!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4"/>
  <sheetViews>
    <sheetView zoomScale="85" zoomScaleNormal="85" workbookViewId="0">
      <selection activeCell="A4" sqref="A4"/>
    </sheetView>
  </sheetViews>
  <sheetFormatPr defaultRowHeight="15" x14ac:dyDescent="0.25"/>
  <cols>
    <col min="1" max="1" width="16.140625" customWidth="1"/>
    <col min="2" max="2" width="14.5703125" customWidth="1"/>
  </cols>
  <sheetData>
    <row r="1" spans="1:5" ht="14.45" x14ac:dyDescent="0.3">
      <c r="A1" s="7" t="s">
        <v>1004</v>
      </c>
      <c r="B1" s="8" t="s">
        <v>1005</v>
      </c>
      <c r="E1" t="s">
        <v>1010</v>
      </c>
    </row>
    <row r="2" spans="1:5" ht="14.45" x14ac:dyDescent="0.3">
      <c r="A2" s="4"/>
      <c r="B2" s="5">
        <v>0</v>
      </c>
    </row>
    <row r="3" spans="1:5" s="3" customFormat="1" ht="14.45" x14ac:dyDescent="0.3">
      <c r="A3" s="12" t="str">
        <f>""</f>
        <v/>
      </c>
      <c r="B3" s="13">
        <v>0</v>
      </c>
    </row>
    <row r="4" spans="1:5" ht="14.45" x14ac:dyDescent="0.3">
      <c r="A4" s="4">
        <v>1</v>
      </c>
      <c r="B4" s="5">
        <v>100</v>
      </c>
    </row>
    <row r="5" spans="1:5" ht="14.45" x14ac:dyDescent="0.3">
      <c r="A5" s="4">
        <v>2</v>
      </c>
      <c r="B5" s="5">
        <v>80</v>
      </c>
    </row>
    <row r="6" spans="1:5" ht="14.45" x14ac:dyDescent="0.3">
      <c r="A6" s="4">
        <v>3</v>
      </c>
      <c r="B6" s="5">
        <v>60</v>
      </c>
    </row>
    <row r="7" spans="1:5" ht="14.45" x14ac:dyDescent="0.3">
      <c r="A7" s="4">
        <v>4</v>
      </c>
      <c r="B7" s="5">
        <v>50</v>
      </c>
    </row>
    <row r="8" spans="1:5" ht="14.45" x14ac:dyDescent="0.3">
      <c r="A8" s="4">
        <v>5</v>
      </c>
      <c r="B8" s="5">
        <v>45</v>
      </c>
    </row>
    <row r="9" spans="1:5" ht="14.45" x14ac:dyDescent="0.3">
      <c r="A9" s="4">
        <v>6</v>
      </c>
      <c r="B9" s="5">
        <v>40</v>
      </c>
    </row>
    <row r="10" spans="1:5" ht="14.45" x14ac:dyDescent="0.3">
      <c r="A10" s="4">
        <v>7</v>
      </c>
      <c r="B10" s="5">
        <v>36</v>
      </c>
    </row>
    <row r="11" spans="1:5" ht="14.45" x14ac:dyDescent="0.3">
      <c r="A11" s="4">
        <v>8</v>
      </c>
      <c r="B11" s="5">
        <v>32</v>
      </c>
    </row>
    <row r="12" spans="1:5" ht="14.45" x14ac:dyDescent="0.3">
      <c r="A12" s="4">
        <v>9</v>
      </c>
      <c r="B12" s="5">
        <v>29</v>
      </c>
    </row>
    <row r="13" spans="1:5" ht="14.45" x14ac:dyDescent="0.3">
      <c r="A13" s="4">
        <v>10</v>
      </c>
      <c r="B13" s="5">
        <v>26</v>
      </c>
    </row>
    <row r="14" spans="1:5" ht="14.45" x14ac:dyDescent="0.3">
      <c r="A14" s="4">
        <v>11</v>
      </c>
      <c r="B14" s="5">
        <v>24</v>
      </c>
    </row>
    <row r="15" spans="1:5" ht="14.45" x14ac:dyDescent="0.3">
      <c r="A15" s="4">
        <v>12</v>
      </c>
      <c r="B15" s="5">
        <v>22</v>
      </c>
    </row>
    <row r="16" spans="1:5" ht="14.45" x14ac:dyDescent="0.3">
      <c r="A16" s="4">
        <v>13</v>
      </c>
      <c r="B16" s="5">
        <v>20</v>
      </c>
    </row>
    <row r="17" spans="1:2" ht="14.45" x14ac:dyDescent="0.3">
      <c r="A17" s="4">
        <v>14</v>
      </c>
      <c r="B17" s="5">
        <v>18</v>
      </c>
    </row>
    <row r="18" spans="1:2" ht="14.45" x14ac:dyDescent="0.3">
      <c r="A18" s="4">
        <v>15</v>
      </c>
      <c r="B18" s="5">
        <v>16</v>
      </c>
    </row>
    <row r="19" spans="1:2" ht="14.45" x14ac:dyDescent="0.3">
      <c r="A19" s="4">
        <v>16</v>
      </c>
      <c r="B19" s="5">
        <v>15</v>
      </c>
    </row>
    <row r="20" spans="1:2" ht="14.45" x14ac:dyDescent="0.3">
      <c r="A20" s="4">
        <v>17</v>
      </c>
      <c r="B20" s="5">
        <v>14</v>
      </c>
    </row>
    <row r="21" spans="1:2" ht="14.45" x14ac:dyDescent="0.3">
      <c r="A21" s="4">
        <v>18</v>
      </c>
      <c r="B21" s="5">
        <v>13</v>
      </c>
    </row>
    <row r="22" spans="1:2" ht="14.45" x14ac:dyDescent="0.3">
      <c r="A22" s="4">
        <v>19</v>
      </c>
      <c r="B22" s="6">
        <v>12</v>
      </c>
    </row>
    <row r="23" spans="1:2" ht="14.45" x14ac:dyDescent="0.3">
      <c r="A23" s="4">
        <v>20</v>
      </c>
      <c r="B23" s="6">
        <v>11</v>
      </c>
    </row>
    <row r="24" spans="1:2" ht="14.45" x14ac:dyDescent="0.3">
      <c r="A24" s="4">
        <v>21</v>
      </c>
      <c r="B24" s="6">
        <v>10</v>
      </c>
    </row>
    <row r="25" spans="1:2" ht="14.45" x14ac:dyDescent="0.3">
      <c r="A25" s="4">
        <v>22</v>
      </c>
      <c r="B25" s="6">
        <v>9</v>
      </c>
    </row>
    <row r="26" spans="1:2" ht="14.45" x14ac:dyDescent="0.3">
      <c r="A26" s="4">
        <v>23</v>
      </c>
      <c r="B26" s="6">
        <v>8</v>
      </c>
    </row>
    <row r="27" spans="1:2" ht="14.45" x14ac:dyDescent="0.3">
      <c r="A27" s="4">
        <v>24</v>
      </c>
      <c r="B27" s="6">
        <v>7</v>
      </c>
    </row>
    <row r="28" spans="1:2" ht="14.45" x14ac:dyDescent="0.3">
      <c r="A28" s="4">
        <v>25</v>
      </c>
      <c r="B28" s="6">
        <v>6</v>
      </c>
    </row>
    <row r="29" spans="1:2" ht="14.45" x14ac:dyDescent="0.3">
      <c r="A29" s="4">
        <v>26</v>
      </c>
      <c r="B29" s="6">
        <v>5</v>
      </c>
    </row>
    <row r="30" spans="1:2" ht="14.45" x14ac:dyDescent="0.3">
      <c r="A30" s="4">
        <v>27</v>
      </c>
      <c r="B30" s="6">
        <v>4</v>
      </c>
    </row>
    <row r="31" spans="1:2" ht="14.45" x14ac:dyDescent="0.3">
      <c r="A31" s="4">
        <v>28</v>
      </c>
      <c r="B31" s="6">
        <v>3</v>
      </c>
    </row>
    <row r="32" spans="1:2" ht="14.45" x14ac:dyDescent="0.3">
      <c r="A32" s="4">
        <v>29</v>
      </c>
      <c r="B32" s="6">
        <v>2</v>
      </c>
    </row>
    <row r="33" spans="1:2" x14ac:dyDescent="0.25">
      <c r="A33" s="9">
        <v>30</v>
      </c>
      <c r="B33" s="10">
        <v>1</v>
      </c>
    </row>
    <row r="34" spans="1:2" x14ac:dyDescent="0.25">
      <c r="A34" s="9">
        <v>0</v>
      </c>
      <c r="B34" s="10">
        <v>0</v>
      </c>
    </row>
    <row r="35" spans="1:2" x14ac:dyDescent="0.25">
      <c r="A35" s="9">
        <v>31</v>
      </c>
      <c r="B35" s="10">
        <v>0</v>
      </c>
    </row>
    <row r="36" spans="1:2" x14ac:dyDescent="0.25">
      <c r="A36" s="9">
        <v>32</v>
      </c>
      <c r="B36" s="10">
        <v>0</v>
      </c>
    </row>
    <row r="37" spans="1:2" x14ac:dyDescent="0.25">
      <c r="A37" s="9">
        <v>33</v>
      </c>
      <c r="B37" s="10">
        <v>0</v>
      </c>
    </row>
    <row r="38" spans="1:2" x14ac:dyDescent="0.25">
      <c r="A38" s="9">
        <v>34</v>
      </c>
      <c r="B38" s="10">
        <v>0</v>
      </c>
    </row>
    <row r="39" spans="1:2" x14ac:dyDescent="0.25">
      <c r="A39" s="9">
        <v>35</v>
      </c>
      <c r="B39" s="10">
        <v>0</v>
      </c>
    </row>
    <row r="40" spans="1:2" x14ac:dyDescent="0.25">
      <c r="A40" s="9">
        <v>36</v>
      </c>
      <c r="B40" s="10">
        <v>0</v>
      </c>
    </row>
    <row r="41" spans="1:2" x14ac:dyDescent="0.25">
      <c r="A41" s="9">
        <v>37</v>
      </c>
      <c r="B41" s="10">
        <v>0</v>
      </c>
    </row>
    <row r="42" spans="1:2" x14ac:dyDescent="0.25">
      <c r="A42" s="9">
        <v>38</v>
      </c>
      <c r="B42" s="10">
        <v>0</v>
      </c>
    </row>
    <row r="43" spans="1:2" x14ac:dyDescent="0.25">
      <c r="A43" s="9">
        <v>39</v>
      </c>
      <c r="B43" s="10">
        <v>0</v>
      </c>
    </row>
    <row r="44" spans="1:2" x14ac:dyDescent="0.25">
      <c r="A44" s="9">
        <v>40</v>
      </c>
      <c r="B44" s="10">
        <v>0</v>
      </c>
    </row>
    <row r="45" spans="1:2" x14ac:dyDescent="0.25">
      <c r="A45" s="9">
        <v>41</v>
      </c>
      <c r="B45" s="10">
        <v>0</v>
      </c>
    </row>
    <row r="46" spans="1:2" x14ac:dyDescent="0.25">
      <c r="A46" s="9">
        <v>42</v>
      </c>
      <c r="B46" s="10">
        <v>0</v>
      </c>
    </row>
    <row r="47" spans="1:2" x14ac:dyDescent="0.25">
      <c r="A47" s="9">
        <v>43</v>
      </c>
      <c r="B47" s="10">
        <v>0</v>
      </c>
    </row>
    <row r="48" spans="1:2" x14ac:dyDescent="0.25">
      <c r="A48" s="9">
        <v>44</v>
      </c>
      <c r="B48" s="10">
        <v>0</v>
      </c>
    </row>
    <row r="49" spans="1:2" x14ac:dyDescent="0.25">
      <c r="A49" s="9">
        <v>45</v>
      </c>
      <c r="B49" s="10">
        <v>0</v>
      </c>
    </row>
    <row r="50" spans="1:2" x14ac:dyDescent="0.25">
      <c r="A50" s="9">
        <v>46</v>
      </c>
      <c r="B50" s="10">
        <v>0</v>
      </c>
    </row>
    <row r="51" spans="1:2" x14ac:dyDescent="0.25">
      <c r="A51" s="9">
        <v>47</v>
      </c>
      <c r="B51" s="10">
        <v>0</v>
      </c>
    </row>
    <row r="52" spans="1:2" x14ac:dyDescent="0.25">
      <c r="A52" s="9">
        <v>48</v>
      </c>
      <c r="B52" s="10">
        <v>0</v>
      </c>
    </row>
    <row r="53" spans="1:2" x14ac:dyDescent="0.25">
      <c r="A53" s="9">
        <v>49</v>
      </c>
      <c r="B53" s="10">
        <v>0</v>
      </c>
    </row>
    <row r="54" spans="1:2" x14ac:dyDescent="0.25">
      <c r="A54" s="9">
        <v>50</v>
      </c>
      <c r="B54" s="10">
        <v>0</v>
      </c>
    </row>
    <row r="55" spans="1:2" x14ac:dyDescent="0.25">
      <c r="A55" s="9">
        <v>51</v>
      </c>
      <c r="B55" s="10">
        <v>0</v>
      </c>
    </row>
    <row r="56" spans="1:2" x14ac:dyDescent="0.25">
      <c r="A56" s="9">
        <v>52</v>
      </c>
      <c r="B56" s="10">
        <v>0</v>
      </c>
    </row>
    <row r="57" spans="1:2" x14ac:dyDescent="0.25">
      <c r="A57" s="9">
        <v>53</v>
      </c>
      <c r="B57" s="10">
        <v>0</v>
      </c>
    </row>
    <row r="58" spans="1:2" x14ac:dyDescent="0.25">
      <c r="A58" s="9">
        <v>54</v>
      </c>
      <c r="B58" s="10">
        <v>0</v>
      </c>
    </row>
    <row r="59" spans="1:2" x14ac:dyDescent="0.25">
      <c r="A59" s="9">
        <v>55</v>
      </c>
      <c r="B59" s="10">
        <v>0</v>
      </c>
    </row>
    <row r="60" spans="1:2" x14ac:dyDescent="0.25">
      <c r="A60" s="9">
        <v>56</v>
      </c>
      <c r="B60" s="10">
        <v>0</v>
      </c>
    </row>
    <row r="61" spans="1:2" x14ac:dyDescent="0.25">
      <c r="A61" s="9">
        <v>57</v>
      </c>
      <c r="B61" s="10">
        <v>0</v>
      </c>
    </row>
    <row r="62" spans="1:2" x14ac:dyDescent="0.25">
      <c r="A62" s="9">
        <v>58</v>
      </c>
      <c r="B62" s="10">
        <v>0</v>
      </c>
    </row>
    <row r="63" spans="1:2" x14ac:dyDescent="0.25">
      <c r="A63" s="9">
        <v>59</v>
      </c>
      <c r="B63" s="10">
        <v>0</v>
      </c>
    </row>
    <row r="64" spans="1:2" x14ac:dyDescent="0.25">
      <c r="A64" s="9">
        <v>60</v>
      </c>
      <c r="B64" s="10">
        <v>0</v>
      </c>
    </row>
    <row r="65" spans="1:2" x14ac:dyDescent="0.25">
      <c r="A65" s="9">
        <v>61</v>
      </c>
      <c r="B65" s="10">
        <v>0</v>
      </c>
    </row>
    <row r="66" spans="1:2" x14ac:dyDescent="0.25">
      <c r="A66" s="9">
        <v>62</v>
      </c>
      <c r="B66" s="10">
        <v>0</v>
      </c>
    </row>
    <row r="67" spans="1:2" x14ac:dyDescent="0.25">
      <c r="A67" s="9">
        <v>63</v>
      </c>
      <c r="B67" s="10">
        <v>0</v>
      </c>
    </row>
    <row r="68" spans="1:2" x14ac:dyDescent="0.25">
      <c r="A68" s="9">
        <v>64</v>
      </c>
      <c r="B68" s="10">
        <v>0</v>
      </c>
    </row>
    <row r="69" spans="1:2" x14ac:dyDescent="0.25">
      <c r="A69" s="9">
        <v>65</v>
      </c>
      <c r="B69" s="10">
        <v>0</v>
      </c>
    </row>
    <row r="70" spans="1:2" x14ac:dyDescent="0.25">
      <c r="A70" s="9">
        <v>66</v>
      </c>
      <c r="B70" s="10">
        <v>0</v>
      </c>
    </row>
    <row r="71" spans="1:2" x14ac:dyDescent="0.25">
      <c r="A71" s="9">
        <v>67</v>
      </c>
      <c r="B71" s="10">
        <v>0</v>
      </c>
    </row>
    <row r="72" spans="1:2" x14ac:dyDescent="0.25">
      <c r="A72" s="9">
        <v>68</v>
      </c>
      <c r="B72" s="10">
        <v>0</v>
      </c>
    </row>
    <row r="73" spans="1:2" x14ac:dyDescent="0.25">
      <c r="A73" s="9">
        <v>69</v>
      </c>
      <c r="B73" s="10">
        <v>0</v>
      </c>
    </row>
    <row r="74" spans="1:2" x14ac:dyDescent="0.25">
      <c r="A74" s="9">
        <v>70</v>
      </c>
      <c r="B74" s="10">
        <v>0</v>
      </c>
    </row>
    <row r="75" spans="1:2" x14ac:dyDescent="0.25">
      <c r="A75" s="9">
        <v>71</v>
      </c>
      <c r="B75" s="10">
        <v>0</v>
      </c>
    </row>
    <row r="76" spans="1:2" x14ac:dyDescent="0.25">
      <c r="A76" s="9">
        <v>72</v>
      </c>
      <c r="B76" s="10">
        <v>0</v>
      </c>
    </row>
    <row r="77" spans="1:2" x14ac:dyDescent="0.25">
      <c r="A77" s="9">
        <v>73</v>
      </c>
      <c r="B77" s="10">
        <v>0</v>
      </c>
    </row>
    <row r="78" spans="1:2" x14ac:dyDescent="0.25">
      <c r="A78" s="9">
        <v>74</v>
      </c>
      <c r="B78" s="10">
        <v>0</v>
      </c>
    </row>
    <row r="79" spans="1:2" x14ac:dyDescent="0.25">
      <c r="A79" s="9">
        <v>75</v>
      </c>
      <c r="B79" s="10">
        <v>0</v>
      </c>
    </row>
    <row r="80" spans="1:2" x14ac:dyDescent="0.25">
      <c r="A80" s="9">
        <v>76</v>
      </c>
      <c r="B80" s="10">
        <v>0</v>
      </c>
    </row>
    <row r="81" spans="1:2" x14ac:dyDescent="0.25">
      <c r="A81" s="9">
        <v>77</v>
      </c>
      <c r="B81" s="10">
        <v>0</v>
      </c>
    </row>
    <row r="82" spans="1:2" x14ac:dyDescent="0.25">
      <c r="A82" s="9">
        <v>78</v>
      </c>
      <c r="B82" s="10">
        <v>0</v>
      </c>
    </row>
    <row r="83" spans="1:2" x14ac:dyDescent="0.25">
      <c r="A83" s="9">
        <v>79</v>
      </c>
      <c r="B83" s="10">
        <v>0</v>
      </c>
    </row>
    <row r="84" spans="1:2" x14ac:dyDescent="0.25">
      <c r="A84" s="9">
        <v>80</v>
      </c>
      <c r="B84" s="10">
        <v>0</v>
      </c>
    </row>
    <row r="85" spans="1:2" x14ac:dyDescent="0.25">
      <c r="A85" s="9">
        <v>81</v>
      </c>
      <c r="B85" s="10">
        <v>0</v>
      </c>
    </row>
    <row r="86" spans="1:2" x14ac:dyDescent="0.25">
      <c r="A86" s="9">
        <v>82</v>
      </c>
      <c r="B86" s="10">
        <v>0</v>
      </c>
    </row>
    <row r="87" spans="1:2" x14ac:dyDescent="0.25">
      <c r="A87" s="9">
        <v>83</v>
      </c>
      <c r="B87" s="10">
        <v>0</v>
      </c>
    </row>
    <row r="88" spans="1:2" x14ac:dyDescent="0.25">
      <c r="A88" s="9">
        <v>84</v>
      </c>
      <c r="B88" s="10">
        <v>0</v>
      </c>
    </row>
    <row r="89" spans="1:2" x14ac:dyDescent="0.25">
      <c r="A89" s="9">
        <v>85</v>
      </c>
      <c r="B89" s="10">
        <v>0</v>
      </c>
    </row>
    <row r="90" spans="1:2" x14ac:dyDescent="0.25">
      <c r="A90" s="9">
        <v>86</v>
      </c>
      <c r="B90" s="10">
        <v>0</v>
      </c>
    </row>
    <row r="91" spans="1:2" x14ac:dyDescent="0.25">
      <c r="A91" s="9">
        <v>87</v>
      </c>
      <c r="B91" s="10">
        <v>0</v>
      </c>
    </row>
    <row r="92" spans="1:2" x14ac:dyDescent="0.25">
      <c r="A92" s="9">
        <v>88</v>
      </c>
      <c r="B92" s="10">
        <v>0</v>
      </c>
    </row>
    <row r="93" spans="1:2" x14ac:dyDescent="0.25">
      <c r="A93" s="9">
        <v>89</v>
      </c>
      <c r="B93" s="10">
        <v>0</v>
      </c>
    </row>
    <row r="94" spans="1:2" x14ac:dyDescent="0.25">
      <c r="A94" s="9">
        <v>90</v>
      </c>
      <c r="B94" s="10">
        <v>0</v>
      </c>
    </row>
    <row r="95" spans="1:2" x14ac:dyDescent="0.25">
      <c r="A95" s="9">
        <v>91</v>
      </c>
      <c r="B95" s="10">
        <v>0</v>
      </c>
    </row>
    <row r="96" spans="1:2" x14ac:dyDescent="0.25">
      <c r="A96" s="9">
        <v>92</v>
      </c>
      <c r="B96" s="10">
        <v>0</v>
      </c>
    </row>
    <row r="97" spans="1:2" x14ac:dyDescent="0.25">
      <c r="A97" s="9">
        <v>93</v>
      </c>
      <c r="B97" s="10">
        <v>0</v>
      </c>
    </row>
    <row r="98" spans="1:2" x14ac:dyDescent="0.25">
      <c r="A98" s="9">
        <v>94</v>
      </c>
      <c r="B98" s="10">
        <v>0</v>
      </c>
    </row>
    <row r="99" spans="1:2" x14ac:dyDescent="0.25">
      <c r="A99" s="9">
        <v>95</v>
      </c>
      <c r="B99" s="10">
        <v>0</v>
      </c>
    </row>
    <row r="100" spans="1:2" x14ac:dyDescent="0.25">
      <c r="A100" s="9">
        <v>96</v>
      </c>
      <c r="B100" s="10">
        <v>0</v>
      </c>
    </row>
    <row r="101" spans="1:2" x14ac:dyDescent="0.25">
      <c r="A101" s="9">
        <v>97</v>
      </c>
      <c r="B101" s="10">
        <v>0</v>
      </c>
    </row>
    <row r="102" spans="1:2" x14ac:dyDescent="0.25">
      <c r="A102" s="9">
        <v>98</v>
      </c>
      <c r="B102" s="10">
        <v>0</v>
      </c>
    </row>
    <row r="103" spans="1:2" x14ac:dyDescent="0.25">
      <c r="A103" s="9">
        <v>99</v>
      </c>
      <c r="B103" s="10">
        <v>0</v>
      </c>
    </row>
    <row r="104" spans="1:2" x14ac:dyDescent="0.25">
      <c r="A104" s="9">
        <v>100</v>
      </c>
      <c r="B104" s="10">
        <v>0</v>
      </c>
    </row>
    <row r="105" spans="1:2" x14ac:dyDescent="0.25">
      <c r="A105" s="9">
        <v>101</v>
      </c>
      <c r="B105" s="10">
        <v>0</v>
      </c>
    </row>
    <row r="106" spans="1:2" x14ac:dyDescent="0.25">
      <c r="A106" s="9">
        <v>102</v>
      </c>
      <c r="B106" s="10">
        <v>0</v>
      </c>
    </row>
    <row r="107" spans="1:2" x14ac:dyDescent="0.25">
      <c r="A107" s="9">
        <v>103</v>
      </c>
      <c r="B107" s="10">
        <v>0</v>
      </c>
    </row>
    <row r="108" spans="1:2" x14ac:dyDescent="0.25">
      <c r="A108" s="9">
        <v>104</v>
      </c>
      <c r="B108" s="10">
        <v>0</v>
      </c>
    </row>
    <row r="109" spans="1:2" x14ac:dyDescent="0.25">
      <c r="A109" s="9">
        <v>105</v>
      </c>
      <c r="B109" s="10">
        <v>0</v>
      </c>
    </row>
    <row r="110" spans="1:2" x14ac:dyDescent="0.25">
      <c r="A110" s="9">
        <v>106</v>
      </c>
      <c r="B110" s="10">
        <v>0</v>
      </c>
    </row>
    <row r="111" spans="1:2" x14ac:dyDescent="0.25">
      <c r="A111" s="9">
        <v>107</v>
      </c>
      <c r="B111" s="10">
        <v>0</v>
      </c>
    </row>
    <row r="112" spans="1:2" x14ac:dyDescent="0.25">
      <c r="A112" s="9">
        <v>108</v>
      </c>
      <c r="B112" s="10">
        <v>0</v>
      </c>
    </row>
    <row r="113" spans="1:2" x14ac:dyDescent="0.25">
      <c r="A113" s="9">
        <v>109</v>
      </c>
      <c r="B113" s="10">
        <v>0</v>
      </c>
    </row>
    <row r="114" spans="1:2" x14ac:dyDescent="0.25">
      <c r="A114" s="9">
        <v>110</v>
      </c>
      <c r="B114" s="10">
        <v>0</v>
      </c>
    </row>
    <row r="115" spans="1:2" x14ac:dyDescent="0.25">
      <c r="A115" s="9">
        <v>111</v>
      </c>
      <c r="B115" s="10">
        <v>0</v>
      </c>
    </row>
    <row r="116" spans="1:2" x14ac:dyDescent="0.25">
      <c r="A116" s="9">
        <v>112</v>
      </c>
      <c r="B116" s="10">
        <v>0</v>
      </c>
    </row>
    <row r="117" spans="1:2" x14ac:dyDescent="0.25">
      <c r="A117" s="9">
        <v>113</v>
      </c>
      <c r="B117" s="10">
        <v>0</v>
      </c>
    </row>
    <row r="118" spans="1:2" x14ac:dyDescent="0.25">
      <c r="A118" s="9">
        <v>114</v>
      </c>
      <c r="B118" s="10">
        <v>0</v>
      </c>
    </row>
    <row r="119" spans="1:2" x14ac:dyDescent="0.25">
      <c r="A119" s="9">
        <v>115</v>
      </c>
      <c r="B119" s="10">
        <v>0</v>
      </c>
    </row>
    <row r="120" spans="1:2" x14ac:dyDescent="0.25">
      <c r="A120" s="9">
        <v>116</v>
      </c>
      <c r="B120" s="10">
        <v>0</v>
      </c>
    </row>
    <row r="121" spans="1:2" x14ac:dyDescent="0.25">
      <c r="A121" s="9">
        <v>117</v>
      </c>
      <c r="B121" s="10">
        <v>0</v>
      </c>
    </row>
    <row r="122" spans="1:2" x14ac:dyDescent="0.25">
      <c r="A122" s="9">
        <v>118</v>
      </c>
      <c r="B122" s="10">
        <v>0</v>
      </c>
    </row>
    <row r="123" spans="1:2" x14ac:dyDescent="0.25">
      <c r="A123" s="9">
        <v>119</v>
      </c>
      <c r="B123" s="10">
        <v>0</v>
      </c>
    </row>
    <row r="124" spans="1:2" x14ac:dyDescent="0.25">
      <c r="A124" s="9">
        <v>120</v>
      </c>
      <c r="B124" s="10">
        <v>0</v>
      </c>
    </row>
  </sheetData>
  <pageMargins left="0.7" right="0.7" top="0.75" bottom="0.75" header="0.3" footer="0.3"/>
  <tableParts count="1">
    <tablePart r:id="rId1"/>
  </tablePart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22"/>
  <sheetViews>
    <sheetView workbookViewId="0">
      <selection activeCell="V4" sqref="V4"/>
    </sheetView>
  </sheetViews>
  <sheetFormatPr defaultRowHeight="15" x14ac:dyDescent="0.25"/>
  <cols>
    <col min="1" max="1" width="20.28515625" bestFit="1" customWidth="1"/>
    <col min="2" max="2" width="3.85546875" customWidth="1"/>
    <col min="3" max="3" width="8.5703125" bestFit="1" customWidth="1"/>
    <col min="4" max="4" width="28.5703125" bestFit="1" customWidth="1"/>
    <col min="5" max="5" width="5" bestFit="1" customWidth="1"/>
    <col min="6" max="6" width="7" bestFit="1" customWidth="1"/>
    <col min="7" max="8" width="7.5703125" bestFit="1" customWidth="1"/>
    <col min="9" max="9" width="10.28515625" bestFit="1" customWidth="1"/>
    <col min="10" max="10" width="6" customWidth="1"/>
    <col min="11" max="12" width="9.5703125" style="3" customWidth="1"/>
    <col min="21" max="21" width="11" style="3" customWidth="1"/>
    <col min="22" max="23" width="12.140625" style="3" customWidth="1"/>
    <col min="24" max="24" width="12.140625" style="11" customWidth="1"/>
    <col min="25" max="25" width="15" style="3" customWidth="1"/>
  </cols>
  <sheetData>
    <row r="1" spans="1:25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s="3" t="s">
        <v>10</v>
      </c>
      <c r="U1" s="3" t="s">
        <v>1006</v>
      </c>
      <c r="V1" s="3" t="s">
        <v>1007</v>
      </c>
      <c r="W1" s="3" t="s">
        <v>1011</v>
      </c>
      <c r="X1" s="11" t="s">
        <v>1008</v>
      </c>
      <c r="Y1" s="11" t="s">
        <v>1009</v>
      </c>
    </row>
    <row r="2" spans="1:25" x14ac:dyDescent="0.25">
      <c r="A2">
        <v>1</v>
      </c>
      <c r="B2">
        <v>5</v>
      </c>
      <c r="C2">
        <v>104097</v>
      </c>
      <c r="D2" t="s">
        <v>17</v>
      </c>
      <c r="E2">
        <v>1994</v>
      </c>
      <c r="F2" t="s">
        <v>15</v>
      </c>
      <c r="G2">
        <v>53.63</v>
      </c>
      <c r="H2">
        <v>57.5</v>
      </c>
      <c r="I2" t="s">
        <v>1980</v>
      </c>
      <c r="K2" s="3">
        <v>25.16</v>
      </c>
      <c r="U2" s="3">
        <f>C2</f>
        <v>104097</v>
      </c>
      <c r="V2" s="3">
        <f>IF(A2&gt;0,IFERROR(VLOOKUP(C2,AthleteTable[],1,FALSE),0),0)</f>
        <v>0</v>
      </c>
      <c r="W2" s="3">
        <f>IFERROR(IF(Y2&gt;0,IF(Y1=#REF!,IF(V1&gt;0,IF(#REF!&gt;0,1,0),0),0),0),0)</f>
        <v>0</v>
      </c>
      <c r="X2" s="11">
        <f>IF(A2&gt;0,IF(V2&lt;&gt;0,IF(OR(codex585[[#This Row],[1]]&gt;Y1,Y1="1"),(X1+1+codex585[[#This Row],[T]]),X1+codex585[[#This Row],[T]]),X1+codex585[[#This Row],[T]]),0)</f>
        <v>0</v>
      </c>
      <c r="Y2" s="3">
        <f t="shared" ref="Y2:Y65" si="0">IF(A2&gt;0,A2,0)</f>
        <v>1</v>
      </c>
    </row>
    <row r="3" spans="1:25" x14ac:dyDescent="0.25">
      <c r="A3">
        <v>2</v>
      </c>
      <c r="B3">
        <v>11</v>
      </c>
      <c r="C3">
        <v>103762</v>
      </c>
      <c r="D3" t="s">
        <v>1636</v>
      </c>
      <c r="E3">
        <v>1991</v>
      </c>
      <c r="F3" t="s">
        <v>15</v>
      </c>
      <c r="G3">
        <v>53.21</v>
      </c>
      <c r="H3">
        <v>58.23</v>
      </c>
      <c r="I3" t="s">
        <v>1981</v>
      </c>
      <c r="J3">
        <v>0.31</v>
      </c>
      <c r="K3" s="3">
        <v>27.17</v>
      </c>
      <c r="U3" s="3">
        <f t="shared" ref="U3:U66" si="1">C3</f>
        <v>103762</v>
      </c>
      <c r="V3" s="3">
        <f>IF(A3&gt;0,IFERROR(VLOOKUP(C3,AthleteTable[],1,FALSE),0),0)</f>
        <v>0</v>
      </c>
      <c r="W3" s="3">
        <f t="shared" ref="W3:W4" si="2">IFERROR(IF(Y3&gt;0,IF(Y2=Y1,IF(V2&gt;0,IF(V1&gt;0,1,0),0),0),0),0)</f>
        <v>0</v>
      </c>
      <c r="X3" s="11">
        <f>IF(A3&gt;0,IF(V3&lt;&gt;0,IF(OR(codex585[[#This Row],[1]]&gt;Y2,Y2="1"),(X2+1+codex585[[#This Row],[T]]),X2+codex585[[#This Row],[T]]),X2+codex585[[#This Row],[T]]),0)</f>
        <v>0</v>
      </c>
      <c r="Y3" s="3">
        <f t="shared" si="0"/>
        <v>2</v>
      </c>
    </row>
    <row r="4" spans="1:25" x14ac:dyDescent="0.25">
      <c r="A4">
        <v>3</v>
      </c>
      <c r="B4">
        <v>4</v>
      </c>
      <c r="C4">
        <v>104153</v>
      </c>
      <c r="D4" t="s">
        <v>14</v>
      </c>
      <c r="E4">
        <v>1994</v>
      </c>
      <c r="F4" t="s">
        <v>15</v>
      </c>
      <c r="G4">
        <v>53.18</v>
      </c>
      <c r="H4">
        <v>58.48</v>
      </c>
      <c r="I4" t="s">
        <v>1982</v>
      </c>
      <c r="J4">
        <v>0.53</v>
      </c>
      <c r="K4" s="3">
        <v>28.59</v>
      </c>
      <c r="U4" s="3">
        <f t="shared" si="1"/>
        <v>104153</v>
      </c>
      <c r="V4" s="3">
        <f>IF(A4&gt;0,IFERROR(VLOOKUP(C4,AthleteTable[],1,FALSE),0),0)</f>
        <v>0</v>
      </c>
      <c r="W4" s="3">
        <f t="shared" si="2"/>
        <v>0</v>
      </c>
      <c r="X4" s="11">
        <f>IF(A4&gt;0,IF(V4&lt;&gt;0,IF(OR(codex585[[#This Row],[1]]&gt;Y3,Y3="1"),(X3+1+codex585[[#This Row],[T]]),X3+codex585[[#This Row],[T]]),X3+codex585[[#This Row],[T]]),0)</f>
        <v>0</v>
      </c>
      <c r="Y4" s="3">
        <f t="shared" si="0"/>
        <v>3</v>
      </c>
    </row>
    <row r="5" spans="1:25" x14ac:dyDescent="0.25">
      <c r="A5">
        <v>4</v>
      </c>
      <c r="B5">
        <v>1</v>
      </c>
      <c r="C5">
        <v>104468</v>
      </c>
      <c r="D5" t="s">
        <v>166</v>
      </c>
      <c r="E5">
        <v>1997</v>
      </c>
      <c r="F5" t="s">
        <v>15</v>
      </c>
      <c r="G5">
        <v>53.07</v>
      </c>
      <c r="H5">
        <v>58.82</v>
      </c>
      <c r="I5" t="s">
        <v>1983</v>
      </c>
      <c r="J5">
        <v>0.76</v>
      </c>
      <c r="K5" s="3">
        <v>30.08</v>
      </c>
      <c r="U5" s="3">
        <f t="shared" si="1"/>
        <v>104468</v>
      </c>
      <c r="V5" s="3">
        <f>IF(A5&gt;0,IFERROR(VLOOKUP(C5,AthleteTable[],1,FALSE),0),0)</f>
        <v>104468</v>
      </c>
      <c r="W5" s="3">
        <f>IFERROR(IF(Y5&gt;0,IF(Y4=Y3,IF(V4&gt;0,IF(V3&gt;0,1,0),0),0),0),0)</f>
        <v>0</v>
      </c>
      <c r="X5" s="11">
        <f>IF(A5&gt;0,IF(V5&lt;&gt;0,IF(OR(codex585[[#This Row],[1]]&gt;Y4,Y4="1"),(X4+1+codex585[[#This Row],[T]]),X4+codex585[[#This Row],[T]]),X4+codex585[[#This Row],[T]]),0)</f>
        <v>1</v>
      </c>
      <c r="Y5" s="3">
        <f t="shared" si="0"/>
        <v>4</v>
      </c>
    </row>
    <row r="6" spans="1:25" x14ac:dyDescent="0.25">
      <c r="A6">
        <v>5</v>
      </c>
      <c r="B6">
        <v>10</v>
      </c>
      <c r="C6">
        <v>104311</v>
      </c>
      <c r="D6" t="s">
        <v>186</v>
      </c>
      <c r="E6">
        <v>1995</v>
      </c>
      <c r="F6" t="s">
        <v>15</v>
      </c>
      <c r="G6">
        <v>53.94</v>
      </c>
      <c r="H6">
        <v>58.83</v>
      </c>
      <c r="I6" t="s">
        <v>1293</v>
      </c>
      <c r="J6">
        <v>1.64</v>
      </c>
      <c r="K6" s="3">
        <v>35.79</v>
      </c>
      <c r="U6" s="3">
        <f t="shared" si="1"/>
        <v>104311</v>
      </c>
      <c r="V6" s="3">
        <f>IF(A6&gt;0,IFERROR(VLOOKUP(C6,AthleteTable[],1,FALSE),0),0)</f>
        <v>0</v>
      </c>
      <c r="W6" s="3">
        <f t="shared" ref="W6:W69" si="3">IFERROR(IF(Y6&gt;0,IF(Y5=Y4,IF(V5&gt;0,IF(V4&gt;0,1,0),0),0),0),0)</f>
        <v>0</v>
      </c>
      <c r="X6" s="11">
        <f>IF(A6&gt;0,IF(V6&lt;&gt;0,IF(OR(codex585[[#This Row],[1]]&gt;Y5,Y5="1"),(X5+1+codex585[[#This Row],[T]]),X5+codex585[[#This Row],[T]]),X5+codex585[[#This Row],[T]]),0)</f>
        <v>1</v>
      </c>
      <c r="Y6" s="3">
        <f t="shared" si="0"/>
        <v>5</v>
      </c>
    </row>
    <row r="7" spans="1:25" x14ac:dyDescent="0.25">
      <c r="A7">
        <v>6</v>
      </c>
      <c r="B7">
        <v>6</v>
      </c>
      <c r="C7">
        <v>104156</v>
      </c>
      <c r="D7" t="s">
        <v>174</v>
      </c>
      <c r="E7">
        <v>1994</v>
      </c>
      <c r="F7" t="s">
        <v>15</v>
      </c>
      <c r="G7">
        <v>53.93</v>
      </c>
      <c r="H7">
        <v>58.97</v>
      </c>
      <c r="I7" t="s">
        <v>1984</v>
      </c>
      <c r="J7">
        <v>1.77</v>
      </c>
      <c r="K7" s="3">
        <v>36.630000000000003</v>
      </c>
      <c r="U7" s="3">
        <f t="shared" si="1"/>
        <v>104156</v>
      </c>
      <c r="V7" s="3">
        <f>IF(A7&gt;0,IFERROR(VLOOKUP(C7,AthleteTable[],1,FALSE),0),0)</f>
        <v>104156</v>
      </c>
      <c r="W7" s="3">
        <f t="shared" si="3"/>
        <v>0</v>
      </c>
      <c r="X7" s="11">
        <f>IF(A7&gt;0,IF(V7&lt;&gt;0,IF(OR(codex585[[#This Row],[1]]&gt;Y6,Y6="1"),(X6+1+codex585[[#This Row],[T]]),X6+codex585[[#This Row],[T]]),X6+codex585[[#This Row],[T]]),0)</f>
        <v>2</v>
      </c>
      <c r="Y7" s="3">
        <f t="shared" si="0"/>
        <v>6</v>
      </c>
    </row>
    <row r="8" spans="1:25" x14ac:dyDescent="0.25">
      <c r="A8">
        <v>7</v>
      </c>
      <c r="B8">
        <v>8</v>
      </c>
      <c r="C8">
        <v>104133</v>
      </c>
      <c r="D8" t="s">
        <v>23</v>
      </c>
      <c r="E8">
        <v>1994</v>
      </c>
      <c r="F8" t="s">
        <v>15</v>
      </c>
      <c r="G8">
        <v>53.53</v>
      </c>
      <c r="H8">
        <v>59.5</v>
      </c>
      <c r="I8" t="s">
        <v>1985</v>
      </c>
      <c r="J8">
        <v>1.9</v>
      </c>
      <c r="K8" s="3">
        <v>37.47</v>
      </c>
      <c r="U8" s="3">
        <f t="shared" si="1"/>
        <v>104133</v>
      </c>
      <c r="V8" s="3">
        <f>IF(A8&gt;0,IFERROR(VLOOKUP(C8,AthleteTable[],1,FALSE),0),0)</f>
        <v>104133</v>
      </c>
      <c r="W8" s="3">
        <f t="shared" si="3"/>
        <v>0</v>
      </c>
      <c r="X8" s="11">
        <f>IF(A8&gt;0,IF(V8&lt;&gt;0,IF(OR(codex585[[#This Row],[1]]&gt;Y7,Y7="1"),(X7+1+codex585[[#This Row],[T]]),X7+codex585[[#This Row],[T]]),X7+codex585[[#This Row],[T]]),0)</f>
        <v>3</v>
      </c>
      <c r="Y8" s="3">
        <f t="shared" si="0"/>
        <v>7</v>
      </c>
    </row>
    <row r="9" spans="1:25" x14ac:dyDescent="0.25">
      <c r="A9">
        <v>8</v>
      </c>
      <c r="B9">
        <v>17</v>
      </c>
      <c r="C9">
        <v>104529</v>
      </c>
      <c r="D9" t="s">
        <v>126</v>
      </c>
      <c r="E9">
        <v>1997</v>
      </c>
      <c r="F9" t="s">
        <v>15</v>
      </c>
      <c r="G9">
        <v>55.89</v>
      </c>
      <c r="H9">
        <v>57.75</v>
      </c>
      <c r="I9" t="s">
        <v>1986</v>
      </c>
      <c r="J9">
        <v>2.5099999999999998</v>
      </c>
      <c r="K9" s="3">
        <v>41.42</v>
      </c>
      <c r="U9" s="3">
        <f t="shared" si="1"/>
        <v>104529</v>
      </c>
      <c r="V9" s="3">
        <f>IF(A9&gt;0,IFERROR(VLOOKUP(C9,AthleteTable[],1,FALSE),0),0)</f>
        <v>0</v>
      </c>
      <c r="W9" s="3">
        <f t="shared" si="3"/>
        <v>0</v>
      </c>
      <c r="X9" s="11">
        <f>IF(A9&gt;0,IF(V9&lt;&gt;0,IF(OR(codex585[[#This Row],[1]]&gt;Y8,Y8="1"),(X8+1+codex585[[#This Row],[T]]),X8+codex585[[#This Row],[T]]),X8+codex585[[#This Row],[T]]),0)</f>
        <v>3</v>
      </c>
      <c r="Y9" s="3">
        <f t="shared" si="0"/>
        <v>8</v>
      </c>
    </row>
    <row r="10" spans="1:25" x14ac:dyDescent="0.25">
      <c r="A10">
        <v>9</v>
      </c>
      <c r="B10">
        <v>20</v>
      </c>
      <c r="C10">
        <v>104469</v>
      </c>
      <c r="D10" t="s">
        <v>1175</v>
      </c>
      <c r="E10">
        <v>1997</v>
      </c>
      <c r="F10" t="s">
        <v>15</v>
      </c>
      <c r="G10">
        <v>54.72</v>
      </c>
      <c r="H10">
        <v>59.57</v>
      </c>
      <c r="I10" t="s">
        <v>1987</v>
      </c>
      <c r="J10">
        <v>3.16</v>
      </c>
      <c r="K10" s="3">
        <v>45.63</v>
      </c>
      <c r="U10" s="3">
        <f t="shared" si="1"/>
        <v>104469</v>
      </c>
      <c r="V10" s="3">
        <f>IF(A10&gt;0,IFERROR(VLOOKUP(C10,AthleteTable[],1,FALSE),0),0)</f>
        <v>104469</v>
      </c>
      <c r="W10" s="3">
        <f t="shared" si="3"/>
        <v>0</v>
      </c>
      <c r="X10" s="11">
        <f>IF(A10&gt;0,IF(V10&lt;&gt;0,IF(OR(codex585[[#This Row],[1]]&gt;Y9,Y9="1"),(X9+1+codex585[[#This Row],[T]]),X9+codex585[[#This Row],[T]]),X9+codex585[[#This Row],[T]]),0)</f>
        <v>4</v>
      </c>
      <c r="Y10" s="3">
        <f t="shared" si="0"/>
        <v>9</v>
      </c>
    </row>
    <row r="11" spans="1:25" x14ac:dyDescent="0.25">
      <c r="A11">
        <v>10</v>
      </c>
      <c r="B11">
        <v>22</v>
      </c>
      <c r="C11">
        <v>104346</v>
      </c>
      <c r="D11" t="s">
        <v>27</v>
      </c>
      <c r="E11">
        <v>1996</v>
      </c>
      <c r="F11" t="s">
        <v>15</v>
      </c>
      <c r="G11">
        <v>55.13</v>
      </c>
      <c r="H11">
        <v>59.43</v>
      </c>
      <c r="I11" t="s">
        <v>1045</v>
      </c>
      <c r="J11">
        <v>3.43</v>
      </c>
      <c r="K11" s="3">
        <v>47.38</v>
      </c>
      <c r="U11" s="3">
        <f t="shared" si="1"/>
        <v>104346</v>
      </c>
      <c r="V11" s="3">
        <f>IF(A11&gt;0,IFERROR(VLOOKUP(C11,AthleteTable[],1,FALSE),0),0)</f>
        <v>104346</v>
      </c>
      <c r="W11" s="3">
        <f t="shared" si="3"/>
        <v>0</v>
      </c>
      <c r="X11" s="11">
        <f>IF(A11&gt;0,IF(V11&lt;&gt;0,IF(OR(codex585[[#This Row],[1]]&gt;Y10,Y10="1"),(X10+1+codex585[[#This Row],[T]]),X10+codex585[[#This Row],[T]]),X10+codex585[[#This Row],[T]]),0)</f>
        <v>5</v>
      </c>
      <c r="Y11" s="3">
        <f t="shared" si="0"/>
        <v>10</v>
      </c>
    </row>
    <row r="12" spans="1:25" x14ac:dyDescent="0.25">
      <c r="A12">
        <v>11</v>
      </c>
      <c r="B12">
        <v>16</v>
      </c>
      <c r="C12">
        <v>104539</v>
      </c>
      <c r="D12" t="s">
        <v>37</v>
      </c>
      <c r="E12">
        <v>1997</v>
      </c>
      <c r="F12" t="s">
        <v>15</v>
      </c>
      <c r="G12">
        <v>55.85</v>
      </c>
      <c r="H12">
        <v>58.74</v>
      </c>
      <c r="I12" t="s">
        <v>1988</v>
      </c>
      <c r="J12">
        <v>3.46</v>
      </c>
      <c r="K12" s="3">
        <v>47.58</v>
      </c>
      <c r="U12" s="3">
        <f t="shared" si="1"/>
        <v>104539</v>
      </c>
      <c r="V12" s="3">
        <f>IF(A12&gt;0,IFERROR(VLOOKUP(C12,AthleteTable[],1,FALSE),0),0)</f>
        <v>0</v>
      </c>
      <c r="W12" s="3">
        <f t="shared" si="3"/>
        <v>0</v>
      </c>
      <c r="X12" s="11">
        <f>IF(A12&gt;0,IF(V12&lt;&gt;0,IF(OR(codex585[[#This Row],[1]]&gt;Y11,Y11="1"),(X11+1+codex585[[#This Row],[T]]),X11+codex585[[#This Row],[T]]),X11+codex585[[#This Row],[T]]),0)</f>
        <v>5</v>
      </c>
      <c r="Y12" s="3">
        <f t="shared" si="0"/>
        <v>11</v>
      </c>
    </row>
    <row r="13" spans="1:25" x14ac:dyDescent="0.25">
      <c r="A13">
        <v>12</v>
      </c>
      <c r="B13">
        <v>2</v>
      </c>
      <c r="C13">
        <v>104272</v>
      </c>
      <c r="D13" t="s">
        <v>272</v>
      </c>
      <c r="E13">
        <v>1995</v>
      </c>
      <c r="F13" t="s">
        <v>15</v>
      </c>
      <c r="G13">
        <v>55.21</v>
      </c>
      <c r="H13" t="s">
        <v>1989</v>
      </c>
      <c r="I13" t="s">
        <v>1990</v>
      </c>
      <c r="J13">
        <v>4.3600000000000003</v>
      </c>
      <c r="K13" s="3">
        <v>53.41</v>
      </c>
      <c r="U13" s="3">
        <f t="shared" si="1"/>
        <v>104272</v>
      </c>
      <c r="V13" s="3">
        <f>IF(A13&gt;0,IFERROR(VLOOKUP(C13,AthleteTable[],1,FALSE),0),0)</f>
        <v>0</v>
      </c>
      <c r="W13" s="3">
        <f t="shared" si="3"/>
        <v>0</v>
      </c>
      <c r="X13" s="11">
        <f>IF(A13&gt;0,IF(V13&lt;&gt;0,IF(OR(codex585[[#This Row],[1]]&gt;Y12,Y12="1"),(X12+1+codex585[[#This Row],[T]]),X12+codex585[[#This Row],[T]]),X12+codex585[[#This Row],[T]]),0)</f>
        <v>5</v>
      </c>
      <c r="Y13" s="3">
        <f t="shared" si="0"/>
        <v>12</v>
      </c>
    </row>
    <row r="14" spans="1:25" x14ac:dyDescent="0.25">
      <c r="A14">
        <v>13</v>
      </c>
      <c r="B14">
        <v>28</v>
      </c>
      <c r="C14">
        <v>104233</v>
      </c>
      <c r="D14" t="s">
        <v>31</v>
      </c>
      <c r="E14">
        <v>1995</v>
      </c>
      <c r="F14" t="s">
        <v>15</v>
      </c>
      <c r="G14">
        <v>57.36</v>
      </c>
      <c r="H14" t="s">
        <v>1237</v>
      </c>
      <c r="I14" t="s">
        <v>1991</v>
      </c>
      <c r="J14">
        <v>6.62</v>
      </c>
      <c r="K14" s="3">
        <v>68.05</v>
      </c>
      <c r="U14" s="3">
        <f t="shared" si="1"/>
        <v>104233</v>
      </c>
      <c r="V14" s="3">
        <f>IF(A14&gt;0,IFERROR(VLOOKUP(C14,AthleteTable[],1,FALSE),0),0)</f>
        <v>104233</v>
      </c>
      <c r="W14" s="3">
        <f t="shared" si="3"/>
        <v>0</v>
      </c>
      <c r="X14" s="11">
        <f>IF(A14&gt;0,IF(V14&lt;&gt;0,IF(OR(codex585[[#This Row],[1]]&gt;Y13,Y13="1"),(X13+1+codex585[[#This Row],[T]]),X13+codex585[[#This Row],[T]]),X13+codex585[[#This Row],[T]]),0)</f>
        <v>6</v>
      </c>
      <c r="Y14" s="3">
        <f t="shared" si="0"/>
        <v>13</v>
      </c>
    </row>
    <row r="15" spans="1:25" x14ac:dyDescent="0.25">
      <c r="A15">
        <v>14</v>
      </c>
      <c r="B15">
        <v>38</v>
      </c>
      <c r="C15">
        <v>104535</v>
      </c>
      <c r="D15" t="s">
        <v>266</v>
      </c>
      <c r="E15">
        <v>1997</v>
      </c>
      <c r="F15" t="s">
        <v>15</v>
      </c>
      <c r="G15">
        <v>58.42</v>
      </c>
      <c r="H15" t="s">
        <v>1992</v>
      </c>
      <c r="I15" t="s">
        <v>1993</v>
      </c>
      <c r="J15">
        <v>8.34</v>
      </c>
      <c r="K15" s="3">
        <v>79.19</v>
      </c>
      <c r="U15" s="3">
        <f t="shared" si="1"/>
        <v>104535</v>
      </c>
      <c r="V15" s="3">
        <f>IF(A15&gt;0,IFERROR(VLOOKUP(C15,AthleteTable[],1,FALSE),0),0)</f>
        <v>0</v>
      </c>
      <c r="W15" s="3">
        <f t="shared" si="3"/>
        <v>0</v>
      </c>
      <c r="X15" s="11">
        <f>IF(A15&gt;0,IF(V15&lt;&gt;0,IF(OR(codex585[[#This Row],[1]]&gt;Y14,Y14="1"),(X14+1+codex585[[#This Row],[T]]),X14+codex585[[#This Row],[T]]),X14+codex585[[#This Row],[T]]),0)</f>
        <v>6</v>
      </c>
      <c r="Y15" s="3">
        <f t="shared" si="0"/>
        <v>14</v>
      </c>
    </row>
    <row r="16" spans="1:25" x14ac:dyDescent="0.25">
      <c r="A16">
        <v>15</v>
      </c>
      <c r="B16">
        <v>48</v>
      </c>
      <c r="C16">
        <v>104281</v>
      </c>
      <c r="D16" t="s">
        <v>264</v>
      </c>
      <c r="E16">
        <v>1995</v>
      </c>
      <c r="F16" t="s">
        <v>15</v>
      </c>
      <c r="G16" t="s">
        <v>1220</v>
      </c>
      <c r="H16" t="s">
        <v>1231</v>
      </c>
      <c r="I16" t="s">
        <v>1994</v>
      </c>
      <c r="J16">
        <v>11.82</v>
      </c>
      <c r="K16" s="3">
        <v>101.74</v>
      </c>
      <c r="U16" s="3">
        <f t="shared" si="1"/>
        <v>104281</v>
      </c>
      <c r="V16" s="3">
        <f>IF(A16&gt;0,IFERROR(VLOOKUP(C16,AthleteTable[],1,FALSE),0),0)</f>
        <v>0</v>
      </c>
      <c r="W16" s="3">
        <f t="shared" si="3"/>
        <v>0</v>
      </c>
      <c r="X16" s="11">
        <f>IF(A16&gt;0,IF(V16&lt;&gt;0,IF(OR(codex585[[#This Row],[1]]&gt;Y15,Y15="1"),(X15+1+codex585[[#This Row],[T]]),X15+codex585[[#This Row],[T]]),X15+codex585[[#This Row],[T]]),0)</f>
        <v>6</v>
      </c>
      <c r="Y16" s="3">
        <f t="shared" si="0"/>
        <v>15</v>
      </c>
    </row>
    <row r="17" spans="1:25" x14ac:dyDescent="0.25">
      <c r="A17">
        <v>16</v>
      </c>
      <c r="B17">
        <v>63</v>
      </c>
      <c r="C17">
        <v>104613</v>
      </c>
      <c r="D17" t="s">
        <v>234</v>
      </c>
      <c r="E17">
        <v>1998</v>
      </c>
      <c r="F17" t="s">
        <v>15</v>
      </c>
      <c r="G17" t="s">
        <v>1995</v>
      </c>
      <c r="H17" t="s">
        <v>1996</v>
      </c>
      <c r="I17" t="s">
        <v>1997</v>
      </c>
      <c r="J17">
        <v>19.79</v>
      </c>
      <c r="K17" s="3">
        <v>153.38</v>
      </c>
      <c r="U17" s="3">
        <f t="shared" si="1"/>
        <v>104613</v>
      </c>
      <c r="V17" s="3">
        <f>IF(A17&gt;0,IFERROR(VLOOKUP(C17,AthleteTable[],1,FALSE),0),0)</f>
        <v>0</v>
      </c>
      <c r="W17" s="3">
        <f t="shared" si="3"/>
        <v>0</v>
      </c>
      <c r="X17" s="11">
        <f>IF(A17&gt;0,IF(V17&lt;&gt;0,IF(OR(codex585[[#This Row],[1]]&gt;Y16,Y16="1"),(X16+1+codex585[[#This Row],[T]]),X16+codex585[[#This Row],[T]]),X16+codex585[[#This Row],[T]]),0)</f>
        <v>6</v>
      </c>
      <c r="Y17" s="3">
        <f t="shared" si="0"/>
        <v>16</v>
      </c>
    </row>
    <row r="18" spans="1:25" x14ac:dyDescent="0.25">
      <c r="A18">
        <v>17</v>
      </c>
      <c r="B18">
        <v>74</v>
      </c>
      <c r="C18">
        <v>104461</v>
      </c>
      <c r="D18" t="s">
        <v>98</v>
      </c>
      <c r="E18">
        <v>1997</v>
      </c>
      <c r="F18" t="s">
        <v>15</v>
      </c>
      <c r="G18" t="s">
        <v>377</v>
      </c>
      <c r="H18" t="s">
        <v>1998</v>
      </c>
      <c r="I18" t="s">
        <v>1999</v>
      </c>
      <c r="J18">
        <v>21.68</v>
      </c>
      <c r="K18" s="3">
        <v>165.62</v>
      </c>
      <c r="U18" s="3">
        <f t="shared" si="1"/>
        <v>104461</v>
      </c>
      <c r="V18" s="3">
        <f>IF(A18&gt;0,IFERROR(VLOOKUP(C18,AthleteTable[],1,FALSE),0),0)</f>
        <v>104461</v>
      </c>
      <c r="W18" s="3">
        <f t="shared" si="3"/>
        <v>0</v>
      </c>
      <c r="X18" s="11">
        <f>IF(A18&gt;0,IF(V18&lt;&gt;0,IF(OR(codex585[[#This Row],[1]]&gt;Y17,Y17="1"),(X17+1+codex585[[#This Row],[T]]),X17+codex585[[#This Row],[T]]),X17+codex585[[#This Row],[T]]),0)</f>
        <v>7</v>
      </c>
      <c r="Y18" s="3">
        <f t="shared" si="0"/>
        <v>17</v>
      </c>
    </row>
    <row r="19" spans="1:25" x14ac:dyDescent="0.25">
      <c r="A19">
        <v>18</v>
      </c>
      <c r="B19">
        <v>59</v>
      </c>
      <c r="C19">
        <v>104528</v>
      </c>
      <c r="D19" t="s">
        <v>1688</v>
      </c>
      <c r="E19">
        <v>1997</v>
      </c>
      <c r="F19" t="s">
        <v>15</v>
      </c>
      <c r="G19" t="s">
        <v>417</v>
      </c>
      <c r="H19" t="s">
        <v>1389</v>
      </c>
      <c r="I19" t="s">
        <v>2000</v>
      </c>
      <c r="J19">
        <v>23.82</v>
      </c>
      <c r="K19" s="3">
        <v>179.49</v>
      </c>
      <c r="U19" s="3">
        <f t="shared" si="1"/>
        <v>104528</v>
      </c>
      <c r="V19" s="3">
        <f>IF(A19&gt;0,IFERROR(VLOOKUP(C19,AthleteTable[],1,FALSE),0),0)</f>
        <v>0</v>
      </c>
      <c r="W19" s="3">
        <f t="shared" si="3"/>
        <v>0</v>
      </c>
      <c r="X19" s="11">
        <f>IF(A19&gt;0,IF(V19&lt;&gt;0,IF(OR(codex585[[#This Row],[1]]&gt;Y18,Y18="1"),(X18+1+codex585[[#This Row],[T]]),X18+codex585[[#This Row],[T]]),X18+codex585[[#This Row],[T]]),0)</f>
        <v>7</v>
      </c>
      <c r="Y19" s="3">
        <f t="shared" si="0"/>
        <v>18</v>
      </c>
    </row>
    <row r="20" spans="1:25" x14ac:dyDescent="0.25">
      <c r="A20">
        <v>19</v>
      </c>
      <c r="B20">
        <v>45</v>
      </c>
      <c r="C20">
        <v>104472</v>
      </c>
      <c r="D20" t="s">
        <v>55</v>
      </c>
      <c r="E20">
        <v>1997</v>
      </c>
      <c r="F20" t="s">
        <v>15</v>
      </c>
      <c r="G20" t="s">
        <v>2001</v>
      </c>
      <c r="H20" t="s">
        <v>2002</v>
      </c>
      <c r="I20" t="s">
        <v>1439</v>
      </c>
      <c r="J20">
        <v>26.22</v>
      </c>
      <c r="K20" s="3">
        <v>195.04</v>
      </c>
      <c r="U20" s="3">
        <f t="shared" si="1"/>
        <v>104472</v>
      </c>
      <c r="V20" s="3">
        <f>IF(A20&gt;0,IFERROR(VLOOKUP(C20,AthleteTable[],1,FALSE),0),0)</f>
        <v>104472</v>
      </c>
      <c r="W20" s="3">
        <f t="shared" si="3"/>
        <v>0</v>
      </c>
      <c r="X20" s="11">
        <f>IF(A20&gt;0,IF(V20&lt;&gt;0,IF(OR(codex585[[#This Row],[1]]&gt;Y19,Y19="1"),(X19+1+codex585[[#This Row],[T]]),X19+codex585[[#This Row],[T]]),X19+codex585[[#This Row],[T]]),0)</f>
        <v>8</v>
      </c>
      <c r="Y20" s="3">
        <f t="shared" si="0"/>
        <v>19</v>
      </c>
    </row>
    <row r="21" spans="1:25" x14ac:dyDescent="0.25">
      <c r="A21">
        <v>20</v>
      </c>
      <c r="B21">
        <v>84</v>
      </c>
      <c r="C21">
        <v>6300594</v>
      </c>
      <c r="D21" t="s">
        <v>1752</v>
      </c>
      <c r="E21">
        <v>1998</v>
      </c>
      <c r="F21" t="s">
        <v>240</v>
      </c>
      <c r="G21" t="s">
        <v>384</v>
      </c>
      <c r="H21" t="s">
        <v>2003</v>
      </c>
      <c r="I21" t="s">
        <v>2004</v>
      </c>
      <c r="J21">
        <v>26.53</v>
      </c>
      <c r="K21" s="3">
        <v>197.05</v>
      </c>
      <c r="U21" s="3">
        <f t="shared" si="1"/>
        <v>6300594</v>
      </c>
      <c r="V21" s="3">
        <f>IF(A21&gt;0,IFERROR(VLOOKUP(C21,AthleteTable[],1,FALSE),0),0)</f>
        <v>0</v>
      </c>
      <c r="W21" s="3">
        <f t="shared" si="3"/>
        <v>0</v>
      </c>
      <c r="X21" s="11">
        <f>IF(A21&gt;0,IF(V21&lt;&gt;0,IF(OR(codex585[[#This Row],[1]]&gt;Y20,Y20="1"),(X20+1+codex585[[#This Row],[T]]),X20+codex585[[#This Row],[T]]),X20+codex585[[#This Row],[T]]),0)</f>
        <v>8</v>
      </c>
      <c r="Y21" s="3">
        <f t="shared" si="0"/>
        <v>20</v>
      </c>
    </row>
    <row r="22" spans="1:25" x14ac:dyDescent="0.25">
      <c r="A22">
        <v>21</v>
      </c>
      <c r="B22">
        <v>76</v>
      </c>
      <c r="C22">
        <v>6300593</v>
      </c>
      <c r="D22" t="s">
        <v>239</v>
      </c>
      <c r="E22">
        <v>1998</v>
      </c>
      <c r="F22" t="s">
        <v>240</v>
      </c>
      <c r="G22" t="s">
        <v>2005</v>
      </c>
      <c r="H22" t="s">
        <v>1834</v>
      </c>
      <c r="I22" t="s">
        <v>2006</v>
      </c>
      <c r="J22">
        <v>30.99</v>
      </c>
      <c r="K22" s="3">
        <v>225.94</v>
      </c>
      <c r="U22" s="3">
        <f t="shared" si="1"/>
        <v>6300593</v>
      </c>
      <c r="V22" s="3">
        <f>IF(A22&gt;0,IFERROR(VLOOKUP(C22,AthleteTable[],1,FALSE),0),0)</f>
        <v>0</v>
      </c>
      <c r="W22" s="3">
        <f t="shared" si="3"/>
        <v>0</v>
      </c>
      <c r="X22" s="11">
        <f>IF(A22&gt;0,IF(V22&lt;&gt;0,IF(OR(codex585[[#This Row],[1]]&gt;Y21,Y21="1"),(X21+1+codex585[[#This Row],[T]]),X21+codex585[[#This Row],[T]]),X21+codex585[[#This Row],[T]]),0)</f>
        <v>8</v>
      </c>
      <c r="Y22" s="3">
        <f t="shared" si="0"/>
        <v>21</v>
      </c>
    </row>
    <row r="23" spans="1:25" x14ac:dyDescent="0.25">
      <c r="A23">
        <v>22</v>
      </c>
      <c r="B23">
        <v>79</v>
      </c>
      <c r="C23">
        <v>104583</v>
      </c>
      <c r="D23" t="s">
        <v>101</v>
      </c>
      <c r="E23">
        <v>1998</v>
      </c>
      <c r="F23" t="s">
        <v>15</v>
      </c>
      <c r="G23" t="s">
        <v>2007</v>
      </c>
      <c r="H23" t="s">
        <v>2008</v>
      </c>
      <c r="I23" t="s">
        <v>2009</v>
      </c>
      <c r="J23">
        <v>31.93</v>
      </c>
      <c r="K23" s="3">
        <v>232.03</v>
      </c>
      <c r="U23" s="3">
        <f t="shared" si="1"/>
        <v>104583</v>
      </c>
      <c r="V23" s="3">
        <f>IF(A23&gt;0,IFERROR(VLOOKUP(C23,AthleteTable[],1,FALSE),0),0)</f>
        <v>104583</v>
      </c>
      <c r="W23" s="3">
        <f t="shared" si="3"/>
        <v>0</v>
      </c>
      <c r="X23" s="11">
        <f>IF(A23&gt;0,IF(V23&lt;&gt;0,IF(OR(codex585[[#This Row],[1]]&gt;Y22,Y22="1"),(X22+1+codex585[[#This Row],[T]]),X22+codex585[[#This Row],[T]]),X22+codex585[[#This Row],[T]]),0)</f>
        <v>9</v>
      </c>
      <c r="Y23" s="3">
        <f t="shared" si="0"/>
        <v>22</v>
      </c>
    </row>
    <row r="24" spans="1:25" x14ac:dyDescent="0.25">
      <c r="A24">
        <v>23</v>
      </c>
      <c r="B24">
        <v>81</v>
      </c>
      <c r="C24">
        <v>104585</v>
      </c>
      <c r="D24" t="s">
        <v>109</v>
      </c>
      <c r="E24">
        <v>1998</v>
      </c>
      <c r="F24" t="s">
        <v>15</v>
      </c>
      <c r="G24" t="s">
        <v>2010</v>
      </c>
      <c r="H24" t="s">
        <v>2011</v>
      </c>
      <c r="I24" t="s">
        <v>1845</v>
      </c>
      <c r="J24">
        <v>32.65</v>
      </c>
      <c r="K24" s="3">
        <v>236.7</v>
      </c>
      <c r="U24" s="3">
        <f t="shared" si="1"/>
        <v>104585</v>
      </c>
      <c r="V24" s="3">
        <f>IF(A24&gt;0,IFERROR(VLOOKUP(C24,AthleteTable[],1,FALSE),0),0)</f>
        <v>104585</v>
      </c>
      <c r="W24" s="3">
        <f t="shared" si="3"/>
        <v>0</v>
      </c>
      <c r="X24" s="11">
        <f>IF(A24&gt;0,IF(V24&lt;&gt;0,IF(OR(codex585[[#This Row],[1]]&gt;Y23,Y23="1"),(X23+1+codex585[[#This Row],[T]]),X23+codex585[[#This Row],[T]]),X23+codex585[[#This Row],[T]]),0)</f>
        <v>10</v>
      </c>
      <c r="Y24" s="3">
        <f t="shared" si="0"/>
        <v>23</v>
      </c>
    </row>
    <row r="25" spans="1:25" x14ac:dyDescent="0.25">
      <c r="A25">
        <v>24</v>
      </c>
      <c r="B25">
        <v>83</v>
      </c>
      <c r="C25">
        <v>6300591</v>
      </c>
      <c r="D25" t="s">
        <v>242</v>
      </c>
      <c r="E25">
        <v>1998</v>
      </c>
      <c r="F25" t="s">
        <v>240</v>
      </c>
      <c r="G25" t="s">
        <v>2012</v>
      </c>
      <c r="H25" t="s">
        <v>2013</v>
      </c>
      <c r="I25" t="s">
        <v>2014</v>
      </c>
      <c r="J25">
        <v>51.65</v>
      </c>
      <c r="K25" s="3">
        <v>359.8</v>
      </c>
      <c r="U25" s="3">
        <f t="shared" si="1"/>
        <v>6300591</v>
      </c>
      <c r="V25" s="3">
        <f>IF(A25&gt;0,IFERROR(VLOOKUP(C25,AthleteTable[],1,FALSE),0),0)</f>
        <v>0</v>
      </c>
      <c r="W25" s="3">
        <f t="shared" si="3"/>
        <v>0</v>
      </c>
      <c r="X25" s="11">
        <f>IF(A25&gt;0,IF(V25&lt;&gt;0,IF(OR(codex585[[#This Row],[1]]&gt;Y24,Y24="1"),(X24+1+codex585[[#This Row],[T]]),X24+codex585[[#This Row],[T]]),X24+codex585[[#This Row],[T]]),0)</f>
        <v>10</v>
      </c>
      <c r="Y25" s="3">
        <f t="shared" si="0"/>
        <v>24</v>
      </c>
    </row>
    <row r="26" spans="1:25" x14ac:dyDescent="0.25">
      <c r="A26" t="s">
        <v>165</v>
      </c>
      <c r="U26" s="3">
        <f t="shared" si="1"/>
        <v>0</v>
      </c>
      <c r="V26" s="3">
        <f>IF(A26&gt;0,IFERROR(VLOOKUP(C26,AthleteTable[],1,FALSE),0),0)</f>
        <v>0</v>
      </c>
      <c r="W26" s="3">
        <f t="shared" si="3"/>
        <v>0</v>
      </c>
      <c r="X26" s="11">
        <f>IF(A26&gt;0,IF(V26&lt;&gt;0,IF(OR(codex585[[#This Row],[1]]&gt;Y25,Y25="1"),(X25+1+codex585[[#This Row],[T]]),X25+codex585[[#This Row],[T]]),X25+codex585[[#This Row],[T]]),0)</f>
        <v>10</v>
      </c>
      <c r="Y26" s="3" t="str">
        <f t="shared" si="0"/>
        <v>Disqualified 2nd run</v>
      </c>
    </row>
    <row r="27" spans="1:25" x14ac:dyDescent="0.25">
      <c r="U27" s="3">
        <f t="shared" si="1"/>
        <v>0</v>
      </c>
      <c r="V27" s="3">
        <f>IF(A27&gt;0,IFERROR(VLOOKUP(C27,AthleteTable[],1,FALSE),0),0)</f>
        <v>0</v>
      </c>
      <c r="W27" s="3">
        <f t="shared" si="3"/>
        <v>0</v>
      </c>
      <c r="X27" s="11">
        <f>IF(A27&gt;0,IF(V27&lt;&gt;0,IF(OR(codex585[[#This Row],[1]]&gt;Y26,Y26="1"),(X26+1+codex585[[#This Row],[T]]),X26+codex585[[#This Row],[T]]),X26+codex585[[#This Row],[T]]),0)</f>
        <v>0</v>
      </c>
      <c r="Y27" s="3">
        <f t="shared" si="0"/>
        <v>0</v>
      </c>
    </row>
    <row r="28" spans="1:25" x14ac:dyDescent="0.25">
      <c r="B28">
        <v>77</v>
      </c>
      <c r="C28">
        <v>104536</v>
      </c>
      <c r="D28" t="s">
        <v>1773</v>
      </c>
      <c r="E28">
        <v>1997</v>
      </c>
      <c r="F28" t="s">
        <v>15</v>
      </c>
      <c r="U28" s="3">
        <f t="shared" si="1"/>
        <v>104536</v>
      </c>
      <c r="V28" s="3">
        <f>IF(A28&gt;0,IFERROR(VLOOKUP(C28,AthleteTable[],1,FALSE),0),0)</f>
        <v>0</v>
      </c>
      <c r="W28" s="3">
        <f t="shared" si="3"/>
        <v>0</v>
      </c>
      <c r="X28" s="11">
        <f>IF(A28&gt;0,IF(V28&lt;&gt;0,IF(OR(codex585[[#This Row],[1]]&gt;Y27,Y27="1"),(X27+1+codex585[[#This Row],[T]]),X27+codex585[[#This Row],[T]]),X27+codex585[[#This Row],[T]]),0)</f>
        <v>0</v>
      </c>
      <c r="Y28" s="3">
        <f t="shared" si="0"/>
        <v>0</v>
      </c>
    </row>
    <row r="29" spans="1:25" x14ac:dyDescent="0.25">
      <c r="B29">
        <v>75</v>
      </c>
      <c r="C29">
        <v>104639</v>
      </c>
      <c r="D29" t="s">
        <v>236</v>
      </c>
      <c r="E29">
        <v>1998</v>
      </c>
      <c r="F29" t="s">
        <v>15</v>
      </c>
      <c r="U29" s="3">
        <f t="shared" si="1"/>
        <v>104639</v>
      </c>
      <c r="V29" s="3">
        <f>IF(A29&gt;0,IFERROR(VLOOKUP(C29,AthleteTable[],1,FALSE),0),0)</f>
        <v>0</v>
      </c>
      <c r="W29" s="3">
        <f t="shared" si="3"/>
        <v>0</v>
      </c>
      <c r="X29" s="11">
        <f>IF(A29&gt;0,IF(V29&lt;&gt;0,IF(OR(codex585[[#This Row],[1]]&gt;Y28,Y28="1"),(X28+1+codex585[[#This Row],[T]]),X28+codex585[[#This Row],[T]]),X28+codex585[[#This Row],[T]]),0)</f>
        <v>0</v>
      </c>
      <c r="Y29" s="3">
        <f t="shared" si="0"/>
        <v>0</v>
      </c>
    </row>
    <row r="30" spans="1:25" x14ac:dyDescent="0.25">
      <c r="B30">
        <v>67</v>
      </c>
      <c r="C30">
        <v>6292435</v>
      </c>
      <c r="D30" t="s">
        <v>1215</v>
      </c>
      <c r="E30">
        <v>1997</v>
      </c>
      <c r="F30" t="s">
        <v>1216</v>
      </c>
      <c r="U30" s="3">
        <f t="shared" si="1"/>
        <v>6292435</v>
      </c>
      <c r="V30" s="3">
        <f>IF(A30&gt;0,IFERROR(VLOOKUP(C30,AthleteTable[],1,FALSE),0),0)</f>
        <v>0</v>
      </c>
      <c r="W30" s="3">
        <f t="shared" si="3"/>
        <v>0</v>
      </c>
      <c r="X30" s="11">
        <f>IF(A30&gt;0,IF(V30&lt;&gt;0,IF(OR(codex585[[#This Row],[1]]&gt;Y29,Y29="1"),(X29+1+codex585[[#This Row],[T]]),X29+codex585[[#This Row],[T]]),X29+codex585[[#This Row],[T]]),0)</f>
        <v>0</v>
      </c>
      <c r="Y30" s="3">
        <f t="shared" si="0"/>
        <v>0</v>
      </c>
    </row>
    <row r="31" spans="1:25" x14ac:dyDescent="0.25">
      <c r="B31">
        <v>61</v>
      </c>
      <c r="C31">
        <v>104594</v>
      </c>
      <c r="D31" t="s">
        <v>83</v>
      </c>
      <c r="E31">
        <v>1998</v>
      </c>
      <c r="F31" t="s">
        <v>15</v>
      </c>
      <c r="U31" s="3">
        <f t="shared" si="1"/>
        <v>104594</v>
      </c>
      <c r="V31" s="3">
        <f>IF(A31&gt;0,IFERROR(VLOOKUP(C31,AthleteTable[],1,FALSE),0),0)</f>
        <v>0</v>
      </c>
      <c r="W31" s="3">
        <f t="shared" si="3"/>
        <v>0</v>
      </c>
      <c r="X31" s="11">
        <f>IF(A31&gt;0,IF(V31&lt;&gt;0,IF(OR(codex585[[#This Row],[1]]&gt;Y30,Y30="1"),(X30+1+codex585[[#This Row],[T]]),X30+codex585[[#This Row],[T]]),X30+codex585[[#This Row],[T]]),0)</f>
        <v>0</v>
      </c>
      <c r="Y31" s="3">
        <f t="shared" si="0"/>
        <v>0</v>
      </c>
    </row>
    <row r="32" spans="1:25" x14ac:dyDescent="0.25">
      <c r="B32">
        <v>34</v>
      </c>
      <c r="C32">
        <v>104367</v>
      </c>
      <c r="D32" t="s">
        <v>61</v>
      </c>
      <c r="E32">
        <v>1996</v>
      </c>
      <c r="F32" t="s">
        <v>15</v>
      </c>
      <c r="U32" s="3">
        <f t="shared" si="1"/>
        <v>104367</v>
      </c>
      <c r="V32" s="3">
        <f>IF(A32&gt;0,IFERROR(VLOOKUP(C32,AthleteTable[],1,FALSE),0),0)</f>
        <v>0</v>
      </c>
      <c r="W32" s="3">
        <f t="shared" si="3"/>
        <v>0</v>
      </c>
      <c r="X32" s="11">
        <f>IF(A32&gt;0,IF(V32&lt;&gt;0,IF(OR(codex585[[#This Row],[1]]&gt;Y31,Y31="1"),(X31+1+codex585[[#This Row],[T]]),X31+codex585[[#This Row],[T]]),X31+codex585[[#This Row],[T]]),0)</f>
        <v>0</v>
      </c>
      <c r="Y32" s="3">
        <f t="shared" si="0"/>
        <v>0</v>
      </c>
    </row>
    <row r="33" spans="1:25" x14ac:dyDescent="0.25">
      <c r="A33" t="s">
        <v>105</v>
      </c>
      <c r="U33" s="3">
        <f t="shared" si="1"/>
        <v>0</v>
      </c>
      <c r="V33" s="3">
        <f>IF(A33&gt;0,IFERROR(VLOOKUP(C33,AthleteTable[],1,FALSE),0),0)</f>
        <v>0</v>
      </c>
      <c r="W33" s="3">
        <f t="shared" si="3"/>
        <v>0</v>
      </c>
      <c r="X33" s="11">
        <f>IF(A33&gt;0,IF(V33&lt;&gt;0,IF(OR(codex585[[#This Row],[1]]&gt;Y32,Y32="1"),(X32+1+codex585[[#This Row],[T]]),X32+codex585[[#This Row],[T]]),X32+codex585[[#This Row],[T]]),0)</f>
        <v>0</v>
      </c>
      <c r="Y33" s="3" t="str">
        <f t="shared" si="0"/>
        <v>Disqualified 1st run</v>
      </c>
    </row>
    <row r="34" spans="1:25" x14ac:dyDescent="0.25">
      <c r="U34" s="3">
        <f t="shared" si="1"/>
        <v>0</v>
      </c>
      <c r="V34" s="3">
        <f>IF(A34&gt;0,IFERROR(VLOOKUP(C34,AthleteTable[],1,FALSE),0),0)</f>
        <v>0</v>
      </c>
      <c r="W34" s="3">
        <f t="shared" si="3"/>
        <v>0</v>
      </c>
      <c r="X34" s="11">
        <f>IF(A34&gt;0,IF(V34&lt;&gt;0,IF(OR(codex585[[#This Row],[1]]&gt;Y33,Y33="1"),(X33+1+codex585[[#This Row],[T]]),X33+codex585[[#This Row],[T]]),X33+codex585[[#This Row],[T]]),0)</f>
        <v>0</v>
      </c>
      <c r="Y34" s="3">
        <f t="shared" si="0"/>
        <v>0</v>
      </c>
    </row>
    <row r="35" spans="1:25" x14ac:dyDescent="0.25">
      <c r="B35">
        <v>66</v>
      </c>
      <c r="C35">
        <v>270050</v>
      </c>
      <c r="D35" t="s">
        <v>1766</v>
      </c>
      <c r="E35">
        <v>1955</v>
      </c>
      <c r="F35" t="s">
        <v>1767</v>
      </c>
      <c r="U35" s="3">
        <f t="shared" si="1"/>
        <v>270050</v>
      </c>
      <c r="V35" s="3">
        <f>IF(A35&gt;0,IFERROR(VLOOKUP(C35,AthleteTable[],1,FALSE),0),0)</f>
        <v>0</v>
      </c>
      <c r="W35" s="3">
        <f t="shared" si="3"/>
        <v>0</v>
      </c>
      <c r="X35" s="11">
        <f>IF(A35&gt;0,IF(V35&lt;&gt;0,IF(OR(codex585[[#This Row],[1]]&gt;Y34,Y34="1"),(X34+1+codex585[[#This Row],[T]]),X34+codex585[[#This Row],[T]]),X34+codex585[[#This Row],[T]]),0)</f>
        <v>0</v>
      </c>
      <c r="Y35" s="3">
        <f t="shared" si="0"/>
        <v>0</v>
      </c>
    </row>
    <row r="36" spans="1:25" x14ac:dyDescent="0.25">
      <c r="B36">
        <v>50</v>
      </c>
      <c r="C36">
        <v>104421</v>
      </c>
      <c r="D36" t="s">
        <v>121</v>
      </c>
      <c r="E36">
        <v>1996</v>
      </c>
      <c r="F36" t="s">
        <v>15</v>
      </c>
      <c r="U36" s="3">
        <f t="shared" si="1"/>
        <v>104421</v>
      </c>
      <c r="V36" s="3">
        <f>IF(A36&gt;0,IFERROR(VLOOKUP(C36,AthleteTable[],1,FALSE),0),0)</f>
        <v>0</v>
      </c>
      <c r="W36" s="3">
        <f t="shared" si="3"/>
        <v>0</v>
      </c>
      <c r="X36" s="11">
        <f>IF(A36&gt;0,IF(V36&lt;&gt;0,IF(OR(codex585[[#This Row],[1]]&gt;Y35,Y35="1"),(X35+1+codex585[[#This Row],[T]]),X35+codex585[[#This Row],[T]]),X35+codex585[[#This Row],[T]]),0)</f>
        <v>0</v>
      </c>
      <c r="Y36" s="3">
        <f t="shared" si="0"/>
        <v>0</v>
      </c>
    </row>
    <row r="37" spans="1:25" x14ac:dyDescent="0.25">
      <c r="B37">
        <v>36</v>
      </c>
      <c r="C37">
        <v>104343</v>
      </c>
      <c r="D37" t="s">
        <v>1051</v>
      </c>
      <c r="E37">
        <v>1996</v>
      </c>
      <c r="F37" t="s">
        <v>15</v>
      </c>
      <c r="U37" s="3">
        <f t="shared" si="1"/>
        <v>104343</v>
      </c>
      <c r="V37" s="3">
        <f>IF(A37&gt;0,IFERROR(VLOOKUP(C37,AthleteTable[],1,FALSE),0),0)</f>
        <v>0</v>
      </c>
      <c r="W37" s="3">
        <f t="shared" si="3"/>
        <v>0</v>
      </c>
      <c r="X37" s="11">
        <f>IF(A37&gt;0,IF(V37&lt;&gt;0,IF(OR(codex585[[#This Row],[1]]&gt;Y36,Y36="1"),(X36+1+codex585[[#This Row],[T]]),X36+codex585[[#This Row],[T]]),X36+codex585[[#This Row],[T]]),0)</f>
        <v>0</v>
      </c>
      <c r="Y37" s="3">
        <f t="shared" si="0"/>
        <v>0</v>
      </c>
    </row>
    <row r="38" spans="1:25" x14ac:dyDescent="0.25">
      <c r="A38" t="s">
        <v>253</v>
      </c>
      <c r="U38" s="3">
        <f t="shared" si="1"/>
        <v>0</v>
      </c>
      <c r="V38" s="3">
        <f>IF(A38&gt;0,IFERROR(VLOOKUP(C38,AthleteTable[],1,FALSE),0),0)</f>
        <v>0</v>
      </c>
      <c r="W38" s="3">
        <f t="shared" si="3"/>
        <v>0</v>
      </c>
      <c r="X38" s="11">
        <f>IF(A38&gt;0,IF(V38&lt;&gt;0,IF(OR(codex585[[#This Row],[1]]&gt;Y37,Y37="1"),(X37+1+codex585[[#This Row],[T]]),X37+codex585[[#This Row],[T]]),X37+codex585[[#This Row],[T]]),0)</f>
        <v>0</v>
      </c>
      <c r="Y38" s="3" t="str">
        <f t="shared" si="0"/>
        <v>Did not start 1st run</v>
      </c>
    </row>
    <row r="39" spans="1:25" x14ac:dyDescent="0.25">
      <c r="U39" s="3">
        <f t="shared" si="1"/>
        <v>0</v>
      </c>
      <c r="V39" s="3">
        <f>IF(A39&gt;0,IFERROR(VLOOKUP(C39,AthleteTable[],1,FALSE),0),0)</f>
        <v>0</v>
      </c>
      <c r="W39" s="3">
        <f t="shared" si="3"/>
        <v>0</v>
      </c>
      <c r="X39" s="11">
        <f>IF(A39&gt;0,IF(V39&lt;&gt;0,IF(OR(codex585[[#This Row],[1]]&gt;Y38,Y38="1"),(X38+1+codex585[[#This Row],[T]]),X38+codex585[[#This Row],[T]]),X38+codex585[[#This Row],[T]]),0)</f>
        <v>0</v>
      </c>
      <c r="Y39" s="3">
        <f t="shared" si="0"/>
        <v>0</v>
      </c>
    </row>
    <row r="40" spans="1:25" x14ac:dyDescent="0.25">
      <c r="B40">
        <v>68</v>
      </c>
      <c r="C40">
        <v>104589</v>
      </c>
      <c r="D40" t="s">
        <v>91</v>
      </c>
      <c r="E40">
        <v>1998</v>
      </c>
      <c r="F40" t="s">
        <v>15</v>
      </c>
      <c r="U40" s="3">
        <f t="shared" si="1"/>
        <v>104589</v>
      </c>
      <c r="V40" s="3">
        <f>IF(A40&gt;0,IFERROR(VLOOKUP(C40,AthleteTable[],1,FALSE),0),0)</f>
        <v>0</v>
      </c>
      <c r="W40" s="3">
        <f t="shared" si="3"/>
        <v>0</v>
      </c>
      <c r="X40" s="11">
        <f>IF(A40&gt;0,IF(V40&lt;&gt;0,IF(OR(codex585[[#This Row],[1]]&gt;Y39,Y39="1"),(X39+1+codex585[[#This Row],[T]]),X39+codex585[[#This Row],[T]]),X39+codex585[[#This Row],[T]]),0)</f>
        <v>0</v>
      </c>
      <c r="Y40" s="3">
        <f t="shared" si="0"/>
        <v>0</v>
      </c>
    </row>
    <row r="41" spans="1:25" x14ac:dyDescent="0.25">
      <c r="A41" t="s">
        <v>107</v>
      </c>
      <c r="U41" s="3">
        <f t="shared" si="1"/>
        <v>0</v>
      </c>
      <c r="V41" s="3">
        <f>IF(A41&gt;0,IFERROR(VLOOKUP(C41,AthleteTable[],1,FALSE),0),0)</f>
        <v>0</v>
      </c>
      <c r="W41" s="3">
        <f t="shared" si="3"/>
        <v>0</v>
      </c>
      <c r="X41" s="11">
        <f>IF(A41&gt;0,IF(V41&lt;&gt;0,IF(OR(codex585[[#This Row],[1]]&gt;Y40,Y40="1"),(X40+1+codex585[[#This Row],[T]]),X40+codex585[[#This Row],[T]]),X40+codex585[[#This Row],[T]]),0)</f>
        <v>0</v>
      </c>
      <c r="Y41" s="3" t="str">
        <f t="shared" si="0"/>
        <v>Did not finish 2nd run</v>
      </c>
    </row>
    <row r="42" spans="1:25" x14ac:dyDescent="0.25">
      <c r="U42" s="3">
        <f t="shared" si="1"/>
        <v>0</v>
      </c>
      <c r="V42" s="3">
        <f>IF(A42&gt;0,IFERROR(VLOOKUP(C42,AthleteTable[],1,FALSE),0),0)</f>
        <v>0</v>
      </c>
      <c r="W42" s="3">
        <f t="shared" si="3"/>
        <v>0</v>
      </c>
      <c r="X42" s="11">
        <f>IF(A42&gt;0,IF(V42&lt;&gt;0,IF(OR(codex585[[#This Row],[1]]&gt;Y41,Y41="1"),(X41+1+codex585[[#This Row],[T]]),X41+codex585[[#This Row],[T]]),X41+codex585[[#This Row],[T]]),0)</f>
        <v>0</v>
      </c>
      <c r="Y42" s="3">
        <f t="shared" si="0"/>
        <v>0</v>
      </c>
    </row>
    <row r="43" spans="1:25" x14ac:dyDescent="0.25">
      <c r="B43">
        <v>69</v>
      </c>
      <c r="C43">
        <v>104466</v>
      </c>
      <c r="D43" t="s">
        <v>120</v>
      </c>
      <c r="E43">
        <v>1997</v>
      </c>
      <c r="F43" t="s">
        <v>15</v>
      </c>
      <c r="U43" s="3">
        <f t="shared" si="1"/>
        <v>104466</v>
      </c>
      <c r="V43" s="3">
        <f>IF(A43&gt;0,IFERROR(VLOOKUP(C43,AthleteTable[],1,FALSE),0),0)</f>
        <v>0</v>
      </c>
      <c r="W43" s="3">
        <f t="shared" si="3"/>
        <v>0</v>
      </c>
      <c r="X43" s="11">
        <f>IF(A43&gt;0,IF(V43&lt;&gt;0,IF(OR(codex585[[#This Row],[1]]&gt;Y42,Y42="1"),(X42+1+codex585[[#This Row],[T]]),X42+codex585[[#This Row],[T]]),X42+codex585[[#This Row],[T]]),0)</f>
        <v>0</v>
      </c>
      <c r="Y43" s="3">
        <f t="shared" si="0"/>
        <v>0</v>
      </c>
    </row>
    <row r="44" spans="1:25" x14ac:dyDescent="0.25">
      <c r="B44">
        <v>65</v>
      </c>
      <c r="C44">
        <v>104465</v>
      </c>
      <c r="D44" t="s">
        <v>87</v>
      </c>
      <c r="E44">
        <v>1997</v>
      </c>
      <c r="F44" t="s">
        <v>15</v>
      </c>
      <c r="U44" s="3">
        <f t="shared" si="1"/>
        <v>104465</v>
      </c>
      <c r="V44" s="3">
        <f>IF(A44&gt;0,IFERROR(VLOOKUP(C44,AthleteTable[],1,FALSE),0),0)</f>
        <v>0</v>
      </c>
      <c r="W44" s="3">
        <f t="shared" si="3"/>
        <v>0</v>
      </c>
      <c r="X44" s="11">
        <f>IF(A44&gt;0,IF(V44&lt;&gt;0,IF(OR(codex585[[#This Row],[1]]&gt;Y43,Y43="1"),(X43+1+codex585[[#This Row],[T]]),X43+codex585[[#This Row],[T]]),X43+codex585[[#This Row],[T]]),0)</f>
        <v>0</v>
      </c>
      <c r="Y44" s="3">
        <f t="shared" si="0"/>
        <v>0</v>
      </c>
    </row>
    <row r="45" spans="1:25" x14ac:dyDescent="0.25">
      <c r="B45">
        <v>62</v>
      </c>
      <c r="C45">
        <v>104454</v>
      </c>
      <c r="D45" t="s">
        <v>89</v>
      </c>
      <c r="E45">
        <v>1996</v>
      </c>
      <c r="F45" t="s">
        <v>15</v>
      </c>
      <c r="U45" s="3">
        <f t="shared" si="1"/>
        <v>104454</v>
      </c>
      <c r="V45" s="3">
        <f>IF(A45&gt;0,IFERROR(VLOOKUP(C45,AthleteTable[],1,FALSE),0),0)</f>
        <v>0</v>
      </c>
      <c r="W45" s="3">
        <f t="shared" si="3"/>
        <v>0</v>
      </c>
      <c r="X45" s="11">
        <f>IF(A45&gt;0,IF(V45&lt;&gt;0,IF(OR(codex585[[#This Row],[1]]&gt;Y44,Y44="1"),(X44+1+codex585[[#This Row],[T]]),X44+codex585[[#This Row],[T]]),X44+codex585[[#This Row],[T]]),0)</f>
        <v>0</v>
      </c>
      <c r="Y45" s="3">
        <f t="shared" si="0"/>
        <v>0</v>
      </c>
    </row>
    <row r="46" spans="1:25" x14ac:dyDescent="0.25">
      <c r="B46">
        <v>58</v>
      </c>
      <c r="C46">
        <v>104470</v>
      </c>
      <c r="D46" t="s">
        <v>72</v>
      </c>
      <c r="E46">
        <v>1997</v>
      </c>
      <c r="F46" t="s">
        <v>15</v>
      </c>
      <c r="U46" s="3">
        <f t="shared" si="1"/>
        <v>104470</v>
      </c>
      <c r="V46" s="3">
        <f>IF(A46&gt;0,IFERROR(VLOOKUP(C46,AthleteTable[],1,FALSE),0),0)</f>
        <v>0</v>
      </c>
      <c r="W46" s="3">
        <f t="shared" si="3"/>
        <v>0</v>
      </c>
      <c r="X46" s="11">
        <f>IF(A46&gt;0,IF(V46&lt;&gt;0,IF(OR(codex585[[#This Row],[1]]&gt;Y45,Y45="1"),(X45+1+codex585[[#This Row],[T]]),X45+codex585[[#This Row],[T]]),X45+codex585[[#This Row],[T]]),0)</f>
        <v>0</v>
      </c>
      <c r="Y46" s="3">
        <f t="shared" si="0"/>
        <v>0</v>
      </c>
    </row>
    <row r="47" spans="1:25" x14ac:dyDescent="0.25">
      <c r="B47">
        <v>49</v>
      </c>
      <c r="C47">
        <v>104614</v>
      </c>
      <c r="D47" t="s">
        <v>259</v>
      </c>
      <c r="E47">
        <v>1998</v>
      </c>
      <c r="F47" t="s">
        <v>15</v>
      </c>
      <c r="U47" s="3">
        <f t="shared" si="1"/>
        <v>104614</v>
      </c>
      <c r="V47" s="3">
        <f>IF(A47&gt;0,IFERROR(VLOOKUP(C47,AthleteTable[],1,FALSE),0),0)</f>
        <v>0</v>
      </c>
      <c r="W47" s="3">
        <f t="shared" si="3"/>
        <v>0</v>
      </c>
      <c r="X47" s="11">
        <f>IF(A47&gt;0,IF(V47&lt;&gt;0,IF(OR(codex585[[#This Row],[1]]&gt;Y46,Y46="1"),(X46+1+codex585[[#This Row],[T]]),X46+codex585[[#This Row],[T]]),X46+codex585[[#This Row],[T]]),0)</f>
        <v>0</v>
      </c>
      <c r="Y47" s="3">
        <f t="shared" si="0"/>
        <v>0</v>
      </c>
    </row>
    <row r="48" spans="1:25" x14ac:dyDescent="0.25">
      <c r="B48">
        <v>39</v>
      </c>
      <c r="C48">
        <v>104591</v>
      </c>
      <c r="D48" t="s">
        <v>110</v>
      </c>
      <c r="E48">
        <v>1998</v>
      </c>
      <c r="F48" t="s">
        <v>15</v>
      </c>
      <c r="U48" s="3">
        <f t="shared" si="1"/>
        <v>104591</v>
      </c>
      <c r="V48" s="3">
        <f>IF(A48&gt;0,IFERROR(VLOOKUP(C48,AthleteTable[],1,FALSE),0),0)</f>
        <v>0</v>
      </c>
      <c r="W48" s="3">
        <f t="shared" si="3"/>
        <v>0</v>
      </c>
      <c r="X48" s="11">
        <f>IF(A48&gt;0,IF(V48&lt;&gt;0,IF(OR(codex585[[#This Row],[1]]&gt;Y47,Y47="1"),(X47+1+codex585[[#This Row],[T]]),X47+codex585[[#This Row],[T]]),X47+codex585[[#This Row],[T]]),0)</f>
        <v>0</v>
      </c>
      <c r="Y48" s="3">
        <f t="shared" si="0"/>
        <v>0</v>
      </c>
    </row>
    <row r="49" spans="1:25" x14ac:dyDescent="0.25">
      <c r="B49">
        <v>21</v>
      </c>
      <c r="C49">
        <v>104534</v>
      </c>
      <c r="D49" t="s">
        <v>45</v>
      </c>
      <c r="E49">
        <v>1997</v>
      </c>
      <c r="F49" t="s">
        <v>15</v>
      </c>
      <c r="U49" s="3">
        <f t="shared" si="1"/>
        <v>104534</v>
      </c>
      <c r="V49" s="3">
        <f>IF(A49&gt;0,IFERROR(VLOOKUP(C49,AthleteTable[],1,FALSE),0),0)</f>
        <v>0</v>
      </c>
      <c r="W49" s="3">
        <f t="shared" si="3"/>
        <v>0</v>
      </c>
      <c r="X49" s="11">
        <f>IF(A49&gt;0,IF(V49&lt;&gt;0,IF(OR(codex585[[#This Row],[1]]&gt;Y48,Y48="1"),(X48+1+codex585[[#This Row],[T]]),X48+codex585[[#This Row],[T]]),X48+codex585[[#This Row],[T]]),0)</f>
        <v>0</v>
      </c>
      <c r="Y49" s="3">
        <f t="shared" si="0"/>
        <v>0</v>
      </c>
    </row>
    <row r="50" spans="1:25" x14ac:dyDescent="0.25">
      <c r="B50">
        <v>9</v>
      </c>
      <c r="C50">
        <v>104238</v>
      </c>
      <c r="D50" t="s">
        <v>125</v>
      </c>
      <c r="E50">
        <v>1995</v>
      </c>
      <c r="F50" t="s">
        <v>15</v>
      </c>
      <c r="U50" s="3">
        <f t="shared" si="1"/>
        <v>104238</v>
      </c>
      <c r="V50" s="3">
        <f>IF(A50&gt;0,IFERROR(VLOOKUP(C50,AthleteTable[],1,FALSE),0),0)</f>
        <v>0</v>
      </c>
      <c r="W50" s="3">
        <f t="shared" si="3"/>
        <v>0</v>
      </c>
      <c r="X50" s="11">
        <f>IF(A50&gt;0,IF(V50&lt;&gt;0,IF(OR(codex585[[#This Row],[1]]&gt;Y49,Y49="1"),(X49+1+codex585[[#This Row],[T]]),X49+codex585[[#This Row],[T]]),X49+codex585[[#This Row],[T]]),0)</f>
        <v>0</v>
      </c>
      <c r="Y50" s="3">
        <f t="shared" si="0"/>
        <v>0</v>
      </c>
    </row>
    <row r="51" spans="1:25" x14ac:dyDescent="0.25">
      <c r="A51" t="s">
        <v>115</v>
      </c>
      <c r="U51" s="3">
        <f t="shared" si="1"/>
        <v>0</v>
      </c>
      <c r="V51" s="3">
        <f>IF(A51&gt;0,IFERROR(VLOOKUP(C51,AthleteTable[],1,FALSE),0),0)</f>
        <v>0</v>
      </c>
      <c r="W51" s="3">
        <f t="shared" si="3"/>
        <v>0</v>
      </c>
      <c r="X51" s="11">
        <f>IF(A51&gt;0,IF(V51&lt;&gt;0,IF(OR(codex585[[#This Row],[1]]&gt;Y50,Y50="1"),(X50+1+codex585[[#This Row],[T]]),X50+codex585[[#This Row],[T]]),X50+codex585[[#This Row],[T]]),0)</f>
        <v>0</v>
      </c>
      <c r="Y51" s="3" t="str">
        <f t="shared" si="0"/>
        <v>Did not finish 1st run</v>
      </c>
    </row>
    <row r="52" spans="1:25" x14ac:dyDescent="0.25">
      <c r="U52" s="3">
        <f t="shared" si="1"/>
        <v>0</v>
      </c>
      <c r="V52" s="3">
        <f>IF(A52&gt;0,IFERROR(VLOOKUP(C52,AthleteTable[],1,FALSE),0),0)</f>
        <v>0</v>
      </c>
      <c r="W52" s="3">
        <f t="shared" si="3"/>
        <v>0</v>
      </c>
      <c r="X52" s="11">
        <f>IF(A52&gt;0,IF(V52&lt;&gt;0,IF(OR(codex585[[#This Row],[1]]&gt;Y51,Y51="1"),(X51+1+codex585[[#This Row],[T]]),X51+codex585[[#This Row],[T]]),X51+codex585[[#This Row],[T]]),0)</f>
        <v>0</v>
      </c>
      <c r="Y52" s="3">
        <f t="shared" si="0"/>
        <v>0</v>
      </c>
    </row>
    <row r="53" spans="1:25" x14ac:dyDescent="0.25">
      <c r="B53">
        <v>86</v>
      </c>
      <c r="C53">
        <v>104597</v>
      </c>
      <c r="D53" t="s">
        <v>1255</v>
      </c>
      <c r="E53">
        <v>1998</v>
      </c>
      <c r="F53" t="s">
        <v>15</v>
      </c>
      <c r="U53" s="3">
        <f t="shared" si="1"/>
        <v>104597</v>
      </c>
      <c r="V53" s="3">
        <f>IF(A53&gt;0,IFERROR(VLOOKUP(C53,AthleteTable[],1,FALSE),0),0)</f>
        <v>0</v>
      </c>
      <c r="W53" s="3">
        <f t="shared" si="3"/>
        <v>0</v>
      </c>
      <c r="X53" s="11">
        <f>IF(A53&gt;0,IF(V53&lt;&gt;0,IF(OR(codex585[[#This Row],[1]]&gt;Y52,Y52="1"),(X52+1+codex585[[#This Row],[T]]),X52+codex585[[#This Row],[T]]),X52+codex585[[#This Row],[T]]),0)</f>
        <v>0</v>
      </c>
      <c r="Y53" s="3">
        <f t="shared" si="0"/>
        <v>0</v>
      </c>
    </row>
    <row r="54" spans="1:25" x14ac:dyDescent="0.25">
      <c r="B54">
        <v>85</v>
      </c>
      <c r="C54">
        <v>104621</v>
      </c>
      <c r="D54" t="s">
        <v>280</v>
      </c>
      <c r="E54">
        <v>1998</v>
      </c>
      <c r="F54" t="s">
        <v>15</v>
      </c>
      <c r="U54" s="3">
        <f t="shared" si="1"/>
        <v>104621</v>
      </c>
      <c r="V54" s="3">
        <f>IF(A54&gt;0,IFERROR(VLOOKUP(C54,AthleteTable[],1,FALSE),0),0)</f>
        <v>0</v>
      </c>
      <c r="W54" s="3">
        <f t="shared" si="3"/>
        <v>0</v>
      </c>
      <c r="X54" s="11">
        <f>IF(A54&gt;0,IF(V54&lt;&gt;0,IF(OR(codex585[[#This Row],[1]]&gt;Y53,Y53="1"),(X53+1+codex585[[#This Row],[T]]),X53+codex585[[#This Row],[T]]),X53+codex585[[#This Row],[T]]),0)</f>
        <v>0</v>
      </c>
      <c r="Y54" s="3">
        <f t="shared" si="0"/>
        <v>0</v>
      </c>
    </row>
    <row r="55" spans="1:25" x14ac:dyDescent="0.25">
      <c r="B55">
        <v>82</v>
      </c>
      <c r="C55">
        <v>104665</v>
      </c>
      <c r="D55" t="s">
        <v>1242</v>
      </c>
      <c r="E55">
        <v>1998</v>
      </c>
      <c r="F55" t="s">
        <v>15</v>
      </c>
      <c r="U55" s="3">
        <f t="shared" si="1"/>
        <v>104665</v>
      </c>
      <c r="V55" s="3">
        <f>IF(A55&gt;0,IFERROR(VLOOKUP(C55,AthleteTable[],1,FALSE),0),0)</f>
        <v>0</v>
      </c>
      <c r="W55" s="3">
        <f t="shared" si="3"/>
        <v>0</v>
      </c>
      <c r="X55" s="11">
        <f>IF(A55&gt;0,IF(V55&lt;&gt;0,IF(OR(codex585[[#This Row],[1]]&gt;Y54,Y54="1"),(X54+1+codex585[[#This Row],[T]]),X54+codex585[[#This Row],[T]]),X54+codex585[[#This Row],[T]]),0)</f>
        <v>0</v>
      </c>
      <c r="Y55" s="3">
        <f t="shared" si="0"/>
        <v>0</v>
      </c>
    </row>
    <row r="56" spans="1:25" x14ac:dyDescent="0.25">
      <c r="B56">
        <v>80</v>
      </c>
      <c r="C56">
        <v>202905</v>
      </c>
      <c r="D56" t="s">
        <v>1095</v>
      </c>
      <c r="E56">
        <v>1998</v>
      </c>
      <c r="F56" t="s">
        <v>1096</v>
      </c>
      <c r="U56" s="3">
        <f t="shared" si="1"/>
        <v>202905</v>
      </c>
      <c r="V56" s="3">
        <f>IF(A56&gt;0,IFERROR(VLOOKUP(C56,AthleteTable[],1,FALSE),0),0)</f>
        <v>0</v>
      </c>
      <c r="W56" s="3">
        <f t="shared" si="3"/>
        <v>0</v>
      </c>
      <c r="X56" s="11">
        <f>IF(A56&gt;0,IF(V56&lt;&gt;0,IF(OR(codex585[[#This Row],[1]]&gt;Y55,Y55="1"),(X55+1+codex585[[#This Row],[T]]),X55+codex585[[#This Row],[T]]),X55+codex585[[#This Row],[T]]),0)</f>
        <v>0</v>
      </c>
      <c r="Y56" s="3">
        <f t="shared" si="0"/>
        <v>0</v>
      </c>
    </row>
    <row r="57" spans="1:25" x14ac:dyDescent="0.25">
      <c r="B57">
        <v>78</v>
      </c>
      <c r="C57">
        <v>104592</v>
      </c>
      <c r="D57" t="s">
        <v>119</v>
      </c>
      <c r="E57">
        <v>1998</v>
      </c>
      <c r="F57" t="s">
        <v>15</v>
      </c>
      <c r="U57" s="3">
        <f t="shared" si="1"/>
        <v>104592</v>
      </c>
      <c r="V57" s="3">
        <f>IF(A57&gt;0,IFERROR(VLOOKUP(C57,AthleteTable[],1,FALSE),0),0)</f>
        <v>0</v>
      </c>
      <c r="W57" s="3">
        <f t="shared" si="3"/>
        <v>0</v>
      </c>
      <c r="X57" s="11">
        <f>IF(A57&gt;0,IF(V57&lt;&gt;0,IF(OR(codex585[[#This Row],[1]]&gt;Y56,Y56="1"),(X56+1+codex585[[#This Row],[T]]),X56+codex585[[#This Row],[T]]),X56+codex585[[#This Row],[T]]),0)</f>
        <v>0</v>
      </c>
      <c r="Y57" s="3">
        <f t="shared" si="0"/>
        <v>0</v>
      </c>
    </row>
    <row r="58" spans="1:25" x14ac:dyDescent="0.25">
      <c r="B58">
        <v>73</v>
      </c>
      <c r="C58">
        <v>304559</v>
      </c>
      <c r="D58" t="s">
        <v>283</v>
      </c>
      <c r="E58">
        <v>1995</v>
      </c>
      <c r="F58" t="s">
        <v>240</v>
      </c>
      <c r="U58" s="3">
        <f t="shared" si="1"/>
        <v>304559</v>
      </c>
      <c r="V58" s="3">
        <f>IF(A58&gt;0,IFERROR(VLOOKUP(C58,AthleteTable[],1,FALSE),0),0)</f>
        <v>0</v>
      </c>
      <c r="W58" s="3">
        <f t="shared" si="3"/>
        <v>0</v>
      </c>
      <c r="X58" s="11">
        <f>IF(A58&gt;0,IF(V58&lt;&gt;0,IF(OR(codex585[[#This Row],[1]]&gt;Y57,Y57="1"),(X57+1+codex585[[#This Row],[T]]),X57+codex585[[#This Row],[T]]),X57+codex585[[#This Row],[T]]),0)</f>
        <v>0</v>
      </c>
      <c r="Y58" s="3">
        <f t="shared" si="0"/>
        <v>0</v>
      </c>
    </row>
    <row r="59" spans="1:25" x14ac:dyDescent="0.25">
      <c r="B59">
        <v>72</v>
      </c>
      <c r="C59">
        <v>104521</v>
      </c>
      <c r="D59" t="s">
        <v>284</v>
      </c>
      <c r="E59">
        <v>1997</v>
      </c>
      <c r="F59" t="s">
        <v>15</v>
      </c>
      <c r="U59" s="3">
        <f t="shared" si="1"/>
        <v>104521</v>
      </c>
      <c r="V59" s="3">
        <f>IF(A59&gt;0,IFERROR(VLOOKUP(C59,AthleteTable[],1,FALSE),0),0)</f>
        <v>0</v>
      </c>
      <c r="W59" s="3">
        <f t="shared" si="3"/>
        <v>0</v>
      </c>
      <c r="X59" s="11">
        <f>IF(A59&gt;0,IF(V59&lt;&gt;0,IF(OR(codex585[[#This Row],[1]]&gt;Y58,Y58="1"),(X58+1+codex585[[#This Row],[T]]),X58+codex585[[#This Row],[T]]),X58+codex585[[#This Row],[T]]),0)</f>
        <v>0</v>
      </c>
      <c r="Y59" s="3">
        <f t="shared" si="0"/>
        <v>0</v>
      </c>
    </row>
    <row r="60" spans="1:25" x14ac:dyDescent="0.25">
      <c r="B60">
        <v>71</v>
      </c>
      <c r="C60">
        <v>104644</v>
      </c>
      <c r="D60" t="s">
        <v>93</v>
      </c>
      <c r="E60">
        <v>1998</v>
      </c>
      <c r="F60" t="s">
        <v>15</v>
      </c>
      <c r="U60" s="3">
        <f t="shared" si="1"/>
        <v>104644</v>
      </c>
      <c r="V60" s="3">
        <f>IF(A60&gt;0,IFERROR(VLOOKUP(C60,AthleteTable[],1,FALSE),0),0)</f>
        <v>0</v>
      </c>
      <c r="W60" s="3">
        <f t="shared" si="3"/>
        <v>0</v>
      </c>
      <c r="X60" s="11">
        <f>IF(A60&gt;0,IF(V60&lt;&gt;0,IF(OR(codex585[[#This Row],[1]]&gt;Y59,Y59="1"),(X59+1+codex585[[#This Row],[T]]),X59+codex585[[#This Row],[T]]),X59+codex585[[#This Row],[T]]),0)</f>
        <v>0</v>
      </c>
      <c r="Y60" s="3">
        <f t="shared" si="0"/>
        <v>0</v>
      </c>
    </row>
    <row r="61" spans="1:25" x14ac:dyDescent="0.25">
      <c r="B61">
        <v>70</v>
      </c>
      <c r="C61">
        <v>104596</v>
      </c>
      <c r="D61" t="s">
        <v>81</v>
      </c>
      <c r="E61">
        <v>1998</v>
      </c>
      <c r="F61" t="s">
        <v>15</v>
      </c>
      <c r="U61" s="3">
        <f t="shared" si="1"/>
        <v>104596</v>
      </c>
      <c r="V61" s="3">
        <f>IF(A61&gt;0,IFERROR(VLOOKUP(C61,AthleteTable[],1,FALSE),0),0)</f>
        <v>0</v>
      </c>
      <c r="W61" s="3">
        <f t="shared" si="3"/>
        <v>0</v>
      </c>
      <c r="X61" s="11">
        <f>IF(A61&gt;0,IF(V61&lt;&gt;0,IF(OR(codex585[[#This Row],[1]]&gt;Y60,Y60="1"),(X60+1+codex585[[#This Row],[T]]),X60+codex585[[#This Row],[T]]),X60+codex585[[#This Row],[T]]),0)</f>
        <v>0</v>
      </c>
      <c r="Y61" s="3">
        <f t="shared" si="0"/>
        <v>0</v>
      </c>
    </row>
    <row r="62" spans="1:25" x14ac:dyDescent="0.25">
      <c r="B62">
        <v>64</v>
      </c>
      <c r="C62">
        <v>104587</v>
      </c>
      <c r="D62" t="s">
        <v>79</v>
      </c>
      <c r="E62">
        <v>1998</v>
      </c>
      <c r="F62" t="s">
        <v>15</v>
      </c>
      <c r="U62" s="3">
        <f t="shared" si="1"/>
        <v>104587</v>
      </c>
      <c r="V62" s="3">
        <f>IF(A62&gt;0,IFERROR(VLOOKUP(C62,AthleteTable[],1,FALSE),0),0)</f>
        <v>0</v>
      </c>
      <c r="W62" s="3">
        <f t="shared" si="3"/>
        <v>0</v>
      </c>
      <c r="X62" s="11">
        <f>IF(A62&gt;0,IF(V62&lt;&gt;0,IF(OR(codex585[[#This Row],[1]]&gt;Y61,Y61="1"),(X61+1+codex585[[#This Row],[T]]),X61+codex585[[#This Row],[T]]),X61+codex585[[#This Row],[T]]),0)</f>
        <v>0</v>
      </c>
      <c r="Y62" s="3">
        <f t="shared" si="0"/>
        <v>0</v>
      </c>
    </row>
    <row r="63" spans="1:25" x14ac:dyDescent="0.25">
      <c r="B63">
        <v>60</v>
      </c>
      <c r="C63">
        <v>104546</v>
      </c>
      <c r="D63" t="s">
        <v>286</v>
      </c>
      <c r="E63">
        <v>1997</v>
      </c>
      <c r="F63" t="s">
        <v>15</v>
      </c>
      <c r="U63" s="3">
        <f t="shared" si="1"/>
        <v>104546</v>
      </c>
      <c r="V63" s="3">
        <f>IF(A63&gt;0,IFERROR(VLOOKUP(C63,AthleteTable[],1,FALSE),0),0)</f>
        <v>0</v>
      </c>
      <c r="W63" s="3">
        <f t="shared" si="3"/>
        <v>0</v>
      </c>
      <c r="X63" s="11">
        <f>IF(A63&gt;0,IF(V63&lt;&gt;0,IF(OR(codex585[[#This Row],[1]]&gt;Y62,Y62="1"),(X62+1+codex585[[#This Row],[T]]),X62+codex585[[#This Row],[T]]),X62+codex585[[#This Row],[T]]),0)</f>
        <v>0</v>
      </c>
      <c r="Y63" s="3">
        <f t="shared" si="0"/>
        <v>0</v>
      </c>
    </row>
    <row r="64" spans="1:25" x14ac:dyDescent="0.25">
      <c r="B64">
        <v>57</v>
      </c>
      <c r="C64">
        <v>104643</v>
      </c>
      <c r="D64" t="s">
        <v>108</v>
      </c>
      <c r="E64">
        <v>1998</v>
      </c>
      <c r="F64" t="s">
        <v>15</v>
      </c>
      <c r="U64" s="3">
        <f t="shared" si="1"/>
        <v>104643</v>
      </c>
      <c r="V64" s="3">
        <f>IF(A64&gt;0,IFERROR(VLOOKUP(C64,AthleteTable[],1,FALSE),0),0)</f>
        <v>0</v>
      </c>
      <c r="W64" s="3">
        <f t="shared" si="3"/>
        <v>0</v>
      </c>
      <c r="X64" s="11">
        <f>IF(A64&gt;0,IF(V64&lt;&gt;0,IF(OR(codex585[[#This Row],[1]]&gt;Y63,Y63="1"),(X63+1+codex585[[#This Row],[T]]),X63+codex585[[#This Row],[T]]),X63+codex585[[#This Row],[T]]),0)</f>
        <v>0</v>
      </c>
      <c r="Y64" s="3">
        <f t="shared" si="0"/>
        <v>0</v>
      </c>
    </row>
    <row r="65" spans="2:25" x14ac:dyDescent="0.25">
      <c r="B65">
        <v>56</v>
      </c>
      <c r="C65">
        <v>104599</v>
      </c>
      <c r="D65" t="s">
        <v>57</v>
      </c>
      <c r="E65">
        <v>1998</v>
      </c>
      <c r="F65" t="s">
        <v>15</v>
      </c>
      <c r="U65" s="3">
        <f t="shared" si="1"/>
        <v>104599</v>
      </c>
      <c r="V65" s="3">
        <f>IF(A65&gt;0,IFERROR(VLOOKUP(C65,AthleteTable[],1,FALSE),0),0)</f>
        <v>0</v>
      </c>
      <c r="W65" s="3">
        <f t="shared" si="3"/>
        <v>0</v>
      </c>
      <c r="X65" s="11">
        <f>IF(A65&gt;0,IF(V65&lt;&gt;0,IF(OR(codex585[[#This Row],[1]]&gt;Y64,Y64="1"),(X64+1+codex585[[#This Row],[T]]),X64+codex585[[#This Row],[T]]),X64+codex585[[#This Row],[T]]),0)</f>
        <v>0</v>
      </c>
      <c r="Y65" s="3">
        <f t="shared" si="0"/>
        <v>0</v>
      </c>
    </row>
    <row r="66" spans="2:25" x14ac:dyDescent="0.25">
      <c r="B66">
        <v>55</v>
      </c>
      <c r="C66">
        <v>104474</v>
      </c>
      <c r="D66" t="s">
        <v>122</v>
      </c>
      <c r="E66">
        <v>1997</v>
      </c>
      <c r="F66" t="s">
        <v>15</v>
      </c>
      <c r="U66" s="3">
        <f t="shared" si="1"/>
        <v>104474</v>
      </c>
      <c r="V66" s="3">
        <f>IF(A66&gt;0,IFERROR(VLOOKUP(C66,AthleteTable[],1,FALSE),0),0)</f>
        <v>0</v>
      </c>
      <c r="W66" s="3">
        <f t="shared" si="3"/>
        <v>0</v>
      </c>
      <c r="X66" s="11">
        <f>IF(A66&gt;0,IF(V66&lt;&gt;0,IF(OR(codex585[[#This Row],[1]]&gt;Y65,Y65="1"),(X65+1+codex585[[#This Row],[T]]),X65+codex585[[#This Row],[T]]),X65+codex585[[#This Row],[T]]),0)</f>
        <v>0</v>
      </c>
      <c r="Y66" s="3">
        <f t="shared" ref="Y66:Y90" si="4">IF(A66&gt;0,A66,0)</f>
        <v>0</v>
      </c>
    </row>
    <row r="67" spans="2:25" x14ac:dyDescent="0.25">
      <c r="B67">
        <v>54</v>
      </c>
      <c r="C67">
        <v>959600</v>
      </c>
      <c r="D67" t="s">
        <v>65</v>
      </c>
      <c r="E67">
        <v>1996</v>
      </c>
      <c r="F67" t="s">
        <v>66</v>
      </c>
      <c r="U67" s="3">
        <f t="shared" ref="U67:U97" si="5">C67</f>
        <v>959600</v>
      </c>
      <c r="V67" s="3">
        <f>IF(A67&gt;0,IFERROR(VLOOKUP(C67,AthleteTable[],1,FALSE),0),0)</f>
        <v>0</v>
      </c>
      <c r="W67" s="3">
        <f t="shared" si="3"/>
        <v>0</v>
      </c>
      <c r="X67" s="11">
        <f>IF(A67&gt;0,IF(V67&lt;&gt;0,IF(OR(codex585[[#This Row],[1]]&gt;Y66,Y66="1"),(X66+1+codex585[[#This Row],[T]]),X66+codex585[[#This Row],[T]]),X66+codex585[[#This Row],[T]]),0)</f>
        <v>0</v>
      </c>
      <c r="Y67" s="3">
        <f t="shared" si="4"/>
        <v>0</v>
      </c>
    </row>
    <row r="68" spans="2:25" x14ac:dyDescent="0.25">
      <c r="B68">
        <v>53</v>
      </c>
      <c r="C68">
        <v>104636</v>
      </c>
      <c r="D68" t="s">
        <v>260</v>
      </c>
      <c r="E68">
        <v>1998</v>
      </c>
      <c r="F68" t="s">
        <v>15</v>
      </c>
      <c r="U68" s="3">
        <f t="shared" si="5"/>
        <v>104636</v>
      </c>
      <c r="V68" s="3">
        <f>IF(A68&gt;0,IFERROR(VLOOKUP(C68,AthleteTable[],1,FALSE),0),0)</f>
        <v>0</v>
      </c>
      <c r="W68" s="3">
        <f t="shared" si="3"/>
        <v>0</v>
      </c>
      <c r="X68" s="11">
        <f>IF(A68&gt;0,IF(V68&lt;&gt;0,IF(OR(codex585[[#This Row],[1]]&gt;Y67,Y67="1"),(X67+1+codex585[[#This Row],[T]]),X67+codex585[[#This Row],[T]]),X67+codex585[[#This Row],[T]]),0)</f>
        <v>0</v>
      </c>
      <c r="Y68" s="3">
        <f t="shared" si="4"/>
        <v>0</v>
      </c>
    </row>
    <row r="69" spans="2:25" x14ac:dyDescent="0.25">
      <c r="B69">
        <v>52</v>
      </c>
      <c r="C69">
        <v>104598</v>
      </c>
      <c r="D69" t="s">
        <v>85</v>
      </c>
      <c r="E69">
        <v>1998</v>
      </c>
      <c r="F69" t="s">
        <v>15</v>
      </c>
      <c r="U69" s="3">
        <f t="shared" si="5"/>
        <v>104598</v>
      </c>
      <c r="V69" s="3">
        <f>IF(A69&gt;0,IFERROR(VLOOKUP(C69,AthleteTable[],1,FALSE),0),0)</f>
        <v>0</v>
      </c>
      <c r="W69" s="3">
        <f t="shared" si="3"/>
        <v>0</v>
      </c>
      <c r="X69" s="11">
        <f>IF(A69&gt;0,IF(V69&lt;&gt;0,IF(OR(codex585[[#This Row],[1]]&gt;Y68,Y68="1"),(X68+1+codex585[[#This Row],[T]]),X68+codex585[[#This Row],[T]]),X68+codex585[[#This Row],[T]]),0)</f>
        <v>0</v>
      </c>
      <c r="Y69" s="3">
        <f t="shared" si="4"/>
        <v>0</v>
      </c>
    </row>
    <row r="70" spans="2:25" x14ac:dyDescent="0.25">
      <c r="B70">
        <v>51</v>
      </c>
      <c r="C70">
        <v>6292892</v>
      </c>
      <c r="D70" t="s">
        <v>1855</v>
      </c>
      <c r="E70">
        <v>1998</v>
      </c>
      <c r="F70" t="s">
        <v>1216</v>
      </c>
      <c r="U70" s="3">
        <f t="shared" si="5"/>
        <v>6292892</v>
      </c>
      <c r="V70" s="3">
        <f>IF(A70&gt;0,IFERROR(VLOOKUP(C70,AthleteTable[],1,FALSE),0),0)</f>
        <v>0</v>
      </c>
      <c r="W70" s="3">
        <f t="shared" ref="W70:W133" si="6">IFERROR(IF(Y70&gt;0,IF(Y69=Y68,IF(V69&gt;0,IF(V68&gt;0,1,0),0),0),0),0)</f>
        <v>0</v>
      </c>
      <c r="X70" s="11">
        <f>IF(A70&gt;0,IF(V70&lt;&gt;0,IF(OR(codex585[[#This Row],[1]]&gt;Y69,Y69="1"),(X69+1+codex585[[#This Row],[T]]),X69+codex585[[#This Row],[T]]),X69+codex585[[#This Row],[T]]),0)</f>
        <v>0</v>
      </c>
      <c r="Y70" s="3">
        <f t="shared" si="4"/>
        <v>0</v>
      </c>
    </row>
    <row r="71" spans="2:25" x14ac:dyDescent="0.25">
      <c r="B71">
        <v>47</v>
      </c>
      <c r="C71">
        <v>104532</v>
      </c>
      <c r="D71" t="s">
        <v>217</v>
      </c>
      <c r="E71">
        <v>1997</v>
      </c>
      <c r="F71" t="s">
        <v>15</v>
      </c>
      <c r="U71" s="3">
        <f t="shared" si="5"/>
        <v>104532</v>
      </c>
      <c r="V71" s="3">
        <f>IF(A71&gt;0,IFERROR(VLOOKUP(C71,AthleteTable[],1,FALSE),0),0)</f>
        <v>0</v>
      </c>
      <c r="W71" s="3">
        <f t="shared" si="6"/>
        <v>0</v>
      </c>
      <c r="X71" s="11">
        <f>IF(A71&gt;0,IF(V71&lt;&gt;0,IF(OR(codex585[[#This Row],[1]]&gt;Y70,Y70="1"),(X70+1+codex585[[#This Row],[T]]),X70+codex585[[#This Row],[T]]),X70+codex585[[#This Row],[T]]),0)</f>
        <v>0</v>
      </c>
      <c r="Y71" s="3">
        <f t="shared" si="4"/>
        <v>0</v>
      </c>
    </row>
    <row r="72" spans="2:25" x14ac:dyDescent="0.25">
      <c r="B72">
        <v>46</v>
      </c>
      <c r="C72">
        <v>104586</v>
      </c>
      <c r="D72" t="s">
        <v>116</v>
      </c>
      <c r="E72">
        <v>1998</v>
      </c>
      <c r="F72" t="s">
        <v>15</v>
      </c>
      <c r="U72" s="3">
        <f t="shared" si="5"/>
        <v>104586</v>
      </c>
      <c r="V72" s="3">
        <f>IF(A72&gt;0,IFERROR(VLOOKUP(C72,AthleteTable[],1,FALSE),0),0)</f>
        <v>0</v>
      </c>
      <c r="W72" s="3">
        <f t="shared" si="6"/>
        <v>0</v>
      </c>
      <c r="X72" s="11">
        <f>IF(A72&gt;0,IF(V72&lt;&gt;0,IF(OR(codex585[[#This Row],[1]]&gt;Y71,Y71="1"),(X71+1+codex585[[#This Row],[T]]),X71+codex585[[#This Row],[T]]),X71+codex585[[#This Row],[T]]),0)</f>
        <v>0</v>
      </c>
      <c r="Y72" s="3">
        <f t="shared" si="4"/>
        <v>0</v>
      </c>
    </row>
    <row r="73" spans="2:25" x14ac:dyDescent="0.25">
      <c r="B73">
        <v>44</v>
      </c>
      <c r="C73">
        <v>104612</v>
      </c>
      <c r="D73" t="s">
        <v>232</v>
      </c>
      <c r="E73">
        <v>1998</v>
      </c>
      <c r="F73" t="s">
        <v>15</v>
      </c>
      <c r="U73" s="3">
        <f t="shared" si="5"/>
        <v>104612</v>
      </c>
      <c r="V73" s="3">
        <f>IF(A73&gt;0,IFERROR(VLOOKUP(C73,AthleteTable[],1,FALSE),0),0)</f>
        <v>0</v>
      </c>
      <c r="W73" s="3">
        <f t="shared" si="6"/>
        <v>0</v>
      </c>
      <c r="X73" s="11">
        <f>IF(A73&gt;0,IF(V73&lt;&gt;0,IF(OR(codex585[[#This Row],[1]]&gt;Y72,Y72="1"),(X72+1+codex585[[#This Row],[T]]),X72+codex585[[#This Row],[T]]),X72+codex585[[#This Row],[T]]),0)</f>
        <v>0</v>
      </c>
      <c r="Y73" s="3">
        <f t="shared" si="4"/>
        <v>0</v>
      </c>
    </row>
    <row r="74" spans="2:25" x14ac:dyDescent="0.25">
      <c r="B74">
        <v>43</v>
      </c>
      <c r="C74">
        <v>104464</v>
      </c>
      <c r="D74" t="s">
        <v>111</v>
      </c>
      <c r="E74">
        <v>1997</v>
      </c>
      <c r="F74" t="s">
        <v>15</v>
      </c>
      <c r="U74" s="3">
        <f t="shared" si="5"/>
        <v>104464</v>
      </c>
      <c r="V74" s="3">
        <f>IF(A74&gt;0,IFERROR(VLOOKUP(C74,AthleteTable[],1,FALSE),0),0)</f>
        <v>0</v>
      </c>
      <c r="W74" s="3">
        <f t="shared" si="6"/>
        <v>0</v>
      </c>
      <c r="X74" s="11">
        <f>IF(A74&gt;0,IF(V74&lt;&gt;0,IF(OR(codex585[[#This Row],[1]]&gt;Y73,Y73="1"),(X73+1+codex585[[#This Row],[T]]),X73+codex585[[#This Row],[T]]),X73+codex585[[#This Row],[T]]),0)</f>
        <v>0</v>
      </c>
      <c r="Y74" s="3">
        <f t="shared" si="4"/>
        <v>0</v>
      </c>
    </row>
    <row r="75" spans="2:25" x14ac:dyDescent="0.25">
      <c r="B75">
        <v>42</v>
      </c>
      <c r="C75">
        <v>104459</v>
      </c>
      <c r="D75" t="s">
        <v>68</v>
      </c>
      <c r="E75">
        <v>1997</v>
      </c>
      <c r="F75" t="s">
        <v>15</v>
      </c>
      <c r="U75" s="3">
        <f t="shared" si="5"/>
        <v>104459</v>
      </c>
      <c r="V75" s="3">
        <f>IF(A75&gt;0,IFERROR(VLOOKUP(C75,AthleteTable[],1,FALSE),0),0)</f>
        <v>0</v>
      </c>
      <c r="W75" s="3">
        <f t="shared" si="6"/>
        <v>0</v>
      </c>
      <c r="X75" s="11">
        <f>IF(A75&gt;0,IF(V75&lt;&gt;0,IF(OR(codex585[[#This Row],[1]]&gt;Y74,Y74="1"),(X74+1+codex585[[#This Row],[T]]),X74+codex585[[#This Row],[T]]),X74+codex585[[#This Row],[T]]),0)</f>
        <v>0</v>
      </c>
      <c r="Y75" s="3">
        <f t="shared" si="4"/>
        <v>0</v>
      </c>
    </row>
    <row r="76" spans="2:25" x14ac:dyDescent="0.25">
      <c r="B76">
        <v>41</v>
      </c>
      <c r="C76">
        <v>6300452</v>
      </c>
      <c r="D76" t="s">
        <v>278</v>
      </c>
      <c r="E76">
        <v>1998</v>
      </c>
      <c r="F76" t="s">
        <v>240</v>
      </c>
      <c r="U76" s="3">
        <f t="shared" si="5"/>
        <v>6300452</v>
      </c>
      <c r="V76" s="3">
        <f>IF(A76&gt;0,IFERROR(VLOOKUP(C76,AthleteTable[],1,FALSE),0),0)</f>
        <v>0</v>
      </c>
      <c r="W76" s="3">
        <f t="shared" si="6"/>
        <v>0</v>
      </c>
      <c r="X76" s="11">
        <f>IF(A76&gt;0,IF(V76&lt;&gt;0,IF(OR(codex585[[#This Row],[1]]&gt;Y75,Y75="1"),(X75+1+codex585[[#This Row],[T]]),X75+codex585[[#This Row],[T]]),X75+codex585[[#This Row],[T]]),0)</f>
        <v>0</v>
      </c>
      <c r="Y76" s="3">
        <f t="shared" si="4"/>
        <v>0</v>
      </c>
    </row>
    <row r="77" spans="2:25" x14ac:dyDescent="0.25">
      <c r="B77">
        <v>40</v>
      </c>
      <c r="C77">
        <v>104537</v>
      </c>
      <c r="D77" t="s">
        <v>106</v>
      </c>
      <c r="E77">
        <v>1997</v>
      </c>
      <c r="F77" t="s">
        <v>15</v>
      </c>
      <c r="U77" s="3">
        <f t="shared" si="5"/>
        <v>104537</v>
      </c>
      <c r="V77" s="3">
        <f>IF(A77&gt;0,IFERROR(VLOOKUP(C77,AthleteTable[],1,FALSE),0),0)</f>
        <v>0</v>
      </c>
      <c r="W77" s="3">
        <f t="shared" si="6"/>
        <v>0</v>
      </c>
      <c r="X77" s="11">
        <f>IF(A77&gt;0,IF(V77&lt;&gt;0,IF(OR(codex585[[#This Row],[1]]&gt;Y76,Y76="1"),(X76+1+codex585[[#This Row],[T]]),X76+codex585[[#This Row],[T]]),X76+codex585[[#This Row],[T]]),0)</f>
        <v>0</v>
      </c>
      <c r="Y77" s="3">
        <f t="shared" si="4"/>
        <v>0</v>
      </c>
    </row>
    <row r="78" spans="2:25" x14ac:dyDescent="0.25">
      <c r="B78">
        <v>37</v>
      </c>
      <c r="C78">
        <v>104637</v>
      </c>
      <c r="D78" t="s">
        <v>279</v>
      </c>
      <c r="E78">
        <v>1998</v>
      </c>
      <c r="F78" t="s">
        <v>15</v>
      </c>
      <c r="U78" s="3">
        <f t="shared" si="5"/>
        <v>104637</v>
      </c>
      <c r="V78" s="3">
        <f>IF(A78&gt;0,IFERROR(VLOOKUP(C78,AthleteTable[],1,FALSE),0),0)</f>
        <v>0</v>
      </c>
      <c r="W78" s="3">
        <f t="shared" si="6"/>
        <v>0</v>
      </c>
      <c r="X78" s="11">
        <f>IF(A78&gt;0,IF(V78&lt;&gt;0,IF(OR(codex585[[#This Row],[1]]&gt;Y77,Y77="1"),(X77+1+codex585[[#This Row],[T]]),X77+codex585[[#This Row],[T]]),X77+codex585[[#This Row],[T]]),0)</f>
        <v>0</v>
      </c>
      <c r="Y78" s="3">
        <f t="shared" si="4"/>
        <v>0</v>
      </c>
    </row>
    <row r="79" spans="2:25" x14ac:dyDescent="0.25">
      <c r="B79">
        <v>35</v>
      </c>
      <c r="C79">
        <v>104538</v>
      </c>
      <c r="D79" t="s">
        <v>263</v>
      </c>
      <c r="E79">
        <v>1997</v>
      </c>
      <c r="F79" t="s">
        <v>15</v>
      </c>
      <c r="U79" s="3">
        <f t="shared" si="5"/>
        <v>104538</v>
      </c>
      <c r="V79" s="3">
        <f>IF(A79&gt;0,IFERROR(VLOOKUP(C79,AthleteTable[],1,FALSE),0),0)</f>
        <v>0</v>
      </c>
      <c r="W79" s="3">
        <f t="shared" si="6"/>
        <v>0</v>
      </c>
      <c r="X79" s="11">
        <f>IF(A79&gt;0,IF(V79&lt;&gt;0,IF(OR(codex585[[#This Row],[1]]&gt;Y78,Y78="1"),(X78+1+codex585[[#This Row],[T]]),X78+codex585[[#This Row],[T]]),X78+codex585[[#This Row],[T]]),0)</f>
        <v>0</v>
      </c>
      <c r="Y79" s="3">
        <f t="shared" si="4"/>
        <v>0</v>
      </c>
    </row>
    <row r="80" spans="2:25" x14ac:dyDescent="0.25">
      <c r="B80">
        <v>33</v>
      </c>
      <c r="C80">
        <v>40607</v>
      </c>
      <c r="D80" t="s">
        <v>1684</v>
      </c>
      <c r="E80">
        <v>1997</v>
      </c>
      <c r="F80" t="s">
        <v>248</v>
      </c>
      <c r="U80" s="3">
        <f t="shared" si="5"/>
        <v>40607</v>
      </c>
      <c r="V80" s="3">
        <f>IF(A80&gt;0,IFERROR(VLOOKUP(C80,AthleteTable[],1,FALSE),0),0)</f>
        <v>0</v>
      </c>
      <c r="W80" s="3">
        <f t="shared" si="6"/>
        <v>0</v>
      </c>
      <c r="X80" s="11">
        <f>IF(A80&gt;0,IF(V80&lt;&gt;0,IF(OR(codex585[[#This Row],[1]]&gt;Y79,Y79="1"),(X79+1+codex585[[#This Row],[T]]),X79+codex585[[#This Row],[T]]),X79+codex585[[#This Row],[T]]),0)</f>
        <v>0</v>
      </c>
      <c r="Y80" s="3">
        <f t="shared" si="4"/>
        <v>0</v>
      </c>
    </row>
    <row r="81" spans="2:25" x14ac:dyDescent="0.25">
      <c r="B81">
        <v>32</v>
      </c>
      <c r="C81">
        <v>104282</v>
      </c>
      <c r="D81" t="s">
        <v>43</v>
      </c>
      <c r="E81">
        <v>1995</v>
      </c>
      <c r="F81" t="s">
        <v>15</v>
      </c>
      <c r="U81" s="3">
        <f t="shared" si="5"/>
        <v>104282</v>
      </c>
      <c r="V81" s="3">
        <f>IF(A81&gt;0,IFERROR(VLOOKUP(C81,AthleteTable[],1,FALSE),0),0)</f>
        <v>0</v>
      </c>
      <c r="W81" s="3">
        <f t="shared" si="6"/>
        <v>0</v>
      </c>
      <c r="X81" s="11">
        <f>IF(A81&gt;0,IF(V81&lt;&gt;0,IF(OR(codex585[[#This Row],[1]]&gt;Y80,Y80="1"),(X80+1+codex585[[#This Row],[T]]),X80+codex585[[#This Row],[T]]),X80+codex585[[#This Row],[T]]),0)</f>
        <v>0</v>
      </c>
      <c r="Y81" s="3">
        <f t="shared" si="4"/>
        <v>0</v>
      </c>
    </row>
    <row r="82" spans="2:25" x14ac:dyDescent="0.25">
      <c r="B82">
        <v>31</v>
      </c>
      <c r="C82">
        <v>104590</v>
      </c>
      <c r="D82" t="s">
        <v>51</v>
      </c>
      <c r="E82">
        <v>1998</v>
      </c>
      <c r="F82" t="s">
        <v>15</v>
      </c>
      <c r="U82" s="3">
        <f t="shared" si="5"/>
        <v>104590</v>
      </c>
      <c r="V82" s="3">
        <f>IF(A82&gt;0,IFERROR(VLOOKUP(C82,AthleteTable[],1,FALSE),0),0)</f>
        <v>0</v>
      </c>
      <c r="W82" s="3">
        <f t="shared" si="6"/>
        <v>0</v>
      </c>
      <c r="X82" s="11">
        <f>IF(A82&gt;0,IF(V82&lt;&gt;0,IF(OR(codex585[[#This Row],[1]]&gt;Y81,Y81="1"),(X81+1+codex585[[#This Row],[T]]),X81+codex585[[#This Row],[T]]),X81+codex585[[#This Row],[T]]),0)</f>
        <v>0</v>
      </c>
      <c r="Y82" s="3">
        <f t="shared" si="4"/>
        <v>0</v>
      </c>
    </row>
    <row r="83" spans="2:25" x14ac:dyDescent="0.25">
      <c r="B83">
        <v>30</v>
      </c>
      <c r="C83">
        <v>104277</v>
      </c>
      <c r="D83" t="s">
        <v>290</v>
      </c>
      <c r="E83">
        <v>1995</v>
      </c>
      <c r="F83" t="s">
        <v>15</v>
      </c>
      <c r="U83" s="3">
        <f t="shared" si="5"/>
        <v>104277</v>
      </c>
      <c r="V83" s="3">
        <f>IF(A83&gt;0,IFERROR(VLOOKUP(C83,AthleteTable[],1,FALSE),0),0)</f>
        <v>0</v>
      </c>
      <c r="W83" s="3">
        <f t="shared" si="6"/>
        <v>0</v>
      </c>
      <c r="X83" s="11">
        <f>IF(A83&gt;0,IF(V83&lt;&gt;0,IF(OR(codex585[[#This Row],[1]]&gt;Y82,Y82="1"),(X82+1+codex585[[#This Row],[T]]),X82+codex585[[#This Row],[T]]),X82+codex585[[#This Row],[T]]),0)</f>
        <v>0</v>
      </c>
      <c r="Y83" s="3">
        <f t="shared" si="4"/>
        <v>0</v>
      </c>
    </row>
    <row r="84" spans="2:25" x14ac:dyDescent="0.25">
      <c r="B84">
        <v>29</v>
      </c>
      <c r="C84">
        <v>104347</v>
      </c>
      <c r="D84" t="s">
        <v>269</v>
      </c>
      <c r="E84">
        <v>1996</v>
      </c>
      <c r="F84" t="s">
        <v>15</v>
      </c>
      <c r="U84" s="3">
        <f t="shared" si="5"/>
        <v>104347</v>
      </c>
      <c r="V84" s="3">
        <f>IF(A84&gt;0,IFERROR(VLOOKUP(C84,AthleteTable[],1,FALSE),0),0)</f>
        <v>0</v>
      </c>
      <c r="W84" s="3">
        <f t="shared" si="6"/>
        <v>0</v>
      </c>
      <c r="X84" s="11">
        <f>IF(A84&gt;0,IF(V84&lt;&gt;0,IF(OR(codex585[[#This Row],[1]]&gt;Y83,Y83="1"),(X83+1+codex585[[#This Row],[T]]),X83+codex585[[#This Row],[T]]),X83+codex585[[#This Row],[T]]),0)</f>
        <v>0</v>
      </c>
      <c r="Y84" s="3">
        <f t="shared" si="4"/>
        <v>0</v>
      </c>
    </row>
    <row r="85" spans="2:25" x14ac:dyDescent="0.25">
      <c r="B85">
        <v>27</v>
      </c>
      <c r="C85">
        <v>104352</v>
      </c>
      <c r="D85" t="s">
        <v>49</v>
      </c>
      <c r="E85">
        <v>1996</v>
      </c>
      <c r="F85" t="s">
        <v>15</v>
      </c>
      <c r="U85" s="3">
        <f t="shared" si="5"/>
        <v>104352</v>
      </c>
      <c r="V85" s="3">
        <f>IF(A85&gt;0,IFERROR(VLOOKUP(C85,AthleteTable[],1,FALSE),0),0)</f>
        <v>0</v>
      </c>
      <c r="W85" s="3">
        <f t="shared" si="6"/>
        <v>0</v>
      </c>
      <c r="X85" s="11">
        <f>IF(A85&gt;0,IF(V85&lt;&gt;0,IF(OR(codex585[[#This Row],[1]]&gt;Y84,Y84="1"),(X84+1+codex585[[#This Row],[T]]),X84+codex585[[#This Row],[T]]),X84+codex585[[#This Row],[T]]),0)</f>
        <v>0</v>
      </c>
      <c r="Y85" s="3">
        <f t="shared" si="4"/>
        <v>0</v>
      </c>
    </row>
    <row r="86" spans="2:25" x14ac:dyDescent="0.25">
      <c r="B86">
        <v>26</v>
      </c>
      <c r="C86">
        <v>6531634</v>
      </c>
      <c r="D86" t="s">
        <v>1690</v>
      </c>
      <c r="E86">
        <v>1996</v>
      </c>
      <c r="F86" t="s">
        <v>113</v>
      </c>
      <c r="U86" s="3">
        <f t="shared" si="5"/>
        <v>6531634</v>
      </c>
      <c r="V86" s="3">
        <f>IF(A86&gt;0,IFERROR(VLOOKUP(C86,AthleteTable[],1,FALSE),0),0)</f>
        <v>0</v>
      </c>
      <c r="W86" s="3">
        <f t="shared" si="6"/>
        <v>0</v>
      </c>
      <c r="X86" s="11">
        <f>IF(A86&gt;0,IF(V86&lt;&gt;0,IF(OR(codex585[[#This Row],[1]]&gt;Y85,Y85="1"),(X85+1+codex585[[#This Row],[T]]),X85+codex585[[#This Row],[T]]),X85+codex585[[#This Row],[T]]),0)</f>
        <v>0</v>
      </c>
      <c r="Y86" s="3">
        <f t="shared" si="4"/>
        <v>0</v>
      </c>
    </row>
    <row r="87" spans="2:25" x14ac:dyDescent="0.25">
      <c r="B87">
        <v>25</v>
      </c>
      <c r="C87">
        <v>104525</v>
      </c>
      <c r="D87" t="s">
        <v>53</v>
      </c>
      <c r="E87">
        <v>1997</v>
      </c>
      <c r="F87" t="s">
        <v>15</v>
      </c>
      <c r="U87" s="3">
        <f t="shared" si="5"/>
        <v>104525</v>
      </c>
      <c r="V87" s="3">
        <f>IF(A87&gt;0,IFERROR(VLOOKUP(C87,AthleteTable[],1,FALSE),0),0)</f>
        <v>0</v>
      </c>
      <c r="W87" s="3">
        <f t="shared" si="6"/>
        <v>0</v>
      </c>
      <c r="X87" s="11">
        <f>IF(A87&gt;0,IF(V87&lt;&gt;0,IF(OR(codex585[[#This Row],[1]]&gt;Y86,Y86="1"),(X86+1+codex585[[#This Row],[T]]),X86+codex585[[#This Row],[T]]),X86+codex585[[#This Row],[T]]),0)</f>
        <v>0</v>
      </c>
      <c r="Y87" s="3">
        <f t="shared" si="4"/>
        <v>0</v>
      </c>
    </row>
    <row r="88" spans="2:25" x14ac:dyDescent="0.25">
      <c r="B88">
        <v>24</v>
      </c>
      <c r="C88">
        <v>104269</v>
      </c>
      <c r="D88" t="s">
        <v>270</v>
      </c>
      <c r="E88">
        <v>1995</v>
      </c>
      <c r="F88" t="s">
        <v>15</v>
      </c>
      <c r="U88" s="3">
        <f t="shared" si="5"/>
        <v>104269</v>
      </c>
      <c r="V88" s="3">
        <f>IF(A88&gt;0,IFERROR(VLOOKUP(C88,AthleteTable[],1,FALSE),0),0)</f>
        <v>0</v>
      </c>
      <c r="W88" s="3">
        <f t="shared" si="6"/>
        <v>0</v>
      </c>
      <c r="X88" s="11">
        <f>IF(A88&gt;0,IF(V88&lt;&gt;0,IF(OR(codex585[[#This Row],[1]]&gt;Y87,Y87="1"),(X87+1+codex585[[#This Row],[T]]),X87+codex585[[#This Row],[T]]),X87+codex585[[#This Row],[T]]),0)</f>
        <v>0</v>
      </c>
      <c r="Y88" s="3">
        <f t="shared" si="4"/>
        <v>0</v>
      </c>
    </row>
    <row r="89" spans="2:25" x14ac:dyDescent="0.25">
      <c r="B89">
        <v>23</v>
      </c>
      <c r="C89">
        <v>104307</v>
      </c>
      <c r="D89" t="s">
        <v>41</v>
      </c>
      <c r="E89">
        <v>1995</v>
      </c>
      <c r="F89" t="s">
        <v>15</v>
      </c>
      <c r="U89" s="3">
        <f t="shared" si="5"/>
        <v>104307</v>
      </c>
      <c r="V89" s="3">
        <f>IF(A89&gt;0,IFERROR(VLOOKUP(C89,AthleteTable[],1,FALSE),0),0)</f>
        <v>0</v>
      </c>
      <c r="W89" s="3">
        <f t="shared" si="6"/>
        <v>0</v>
      </c>
      <c r="X89" s="11">
        <f>IF(A89&gt;0,IF(V89&lt;&gt;0,IF(OR(codex585[[#This Row],[1]]&gt;Y88,Y88="1"),(X88+1+codex585[[#This Row],[T]]),X88+codex585[[#This Row],[T]]),X88+codex585[[#This Row],[T]]),0)</f>
        <v>0</v>
      </c>
      <c r="Y89" s="3">
        <f t="shared" si="4"/>
        <v>0</v>
      </c>
    </row>
    <row r="90" spans="2:25" x14ac:dyDescent="0.25">
      <c r="B90">
        <v>19</v>
      </c>
      <c r="C90">
        <v>104388</v>
      </c>
      <c r="D90" t="s">
        <v>1701</v>
      </c>
      <c r="E90">
        <v>1996</v>
      </c>
      <c r="F90" t="s">
        <v>15</v>
      </c>
      <c r="U90" s="3">
        <f t="shared" si="5"/>
        <v>104388</v>
      </c>
      <c r="V90" s="3">
        <f>IF(A90&gt;0,IFERROR(VLOOKUP(C90,AthleteTable[],1,FALSE),0),0)</f>
        <v>0</v>
      </c>
      <c r="W90" s="3">
        <f t="shared" si="6"/>
        <v>0</v>
      </c>
      <c r="X90" s="11">
        <f>IF(A90&gt;0,IF(V90&lt;&gt;0,IF(OR(codex585[[#This Row],[1]]&gt;Y89,Y89="1"),(X89+1+codex585[[#This Row],[T]]),X89+codex585[[#This Row],[T]]),X89+codex585[[#This Row],[T]]),0)</f>
        <v>0</v>
      </c>
      <c r="Y90" s="3">
        <f t="shared" si="4"/>
        <v>0</v>
      </c>
    </row>
    <row r="91" spans="2:25" x14ac:dyDescent="0.25">
      <c r="B91">
        <v>18</v>
      </c>
      <c r="C91">
        <v>104467</v>
      </c>
      <c r="D91" t="s">
        <v>19</v>
      </c>
      <c r="E91">
        <v>1997</v>
      </c>
      <c r="F91" t="s">
        <v>15</v>
      </c>
      <c r="U91" s="3">
        <f t="shared" si="5"/>
        <v>104467</v>
      </c>
      <c r="V91" s="3">
        <f>IF(A91&gt;0,IFERROR(VLOOKUP(C91,AthleteTable[],1,FALSE),0),0)</f>
        <v>0</v>
      </c>
      <c r="W91" s="3">
        <f t="shared" si="6"/>
        <v>0</v>
      </c>
      <c r="X91" s="11">
        <f>IF(A91&gt;0,IF(V91&lt;&gt;0,IF(OR(codex585[[#This Row],[1]]&gt;Y90,Y90="1"),(X90+1+codex585[[#This Row],[T]]),X90+codex585[[#This Row],[T]]),X90+codex585[[#This Row],[T]]),0)</f>
        <v>0</v>
      </c>
      <c r="Y91" s="3" t="e">
        <f>IF(#REF!&gt;0,#REF!,0)</f>
        <v>#REF!</v>
      </c>
    </row>
    <row r="92" spans="2:25" x14ac:dyDescent="0.25">
      <c r="B92">
        <v>15</v>
      </c>
      <c r="C92">
        <v>103942</v>
      </c>
      <c r="D92" t="s">
        <v>114</v>
      </c>
      <c r="E92">
        <v>1993</v>
      </c>
      <c r="F92" t="s">
        <v>15</v>
      </c>
      <c r="U92" s="3">
        <f t="shared" si="5"/>
        <v>103942</v>
      </c>
      <c r="V92" s="3">
        <f>IF(A92&gt;0,IFERROR(VLOOKUP(C92,AthleteTable[],1,FALSE),0),0)</f>
        <v>0</v>
      </c>
      <c r="W92" s="3">
        <f t="shared" si="6"/>
        <v>0</v>
      </c>
      <c r="X92" s="11">
        <f>IF(A92&gt;0,IF(V92&lt;&gt;0,IF(OR(codex585[[#This Row],[1]]&gt;Y91,Y91="1"),(X91+1+codex585[[#This Row],[T]]),X91+codex585[[#This Row],[T]]),X91+codex585[[#This Row],[T]]),0)</f>
        <v>0</v>
      </c>
      <c r="Y92" s="3" t="e">
        <f>IF(#REF!&gt;0,#REF!,0)</f>
        <v>#REF!</v>
      </c>
    </row>
    <row r="93" spans="2:25" x14ac:dyDescent="0.25">
      <c r="B93">
        <v>14</v>
      </c>
      <c r="C93">
        <v>104354</v>
      </c>
      <c r="D93" t="s">
        <v>35</v>
      </c>
      <c r="E93">
        <v>1996</v>
      </c>
      <c r="F93" t="s">
        <v>15</v>
      </c>
      <c r="U93" s="3">
        <f t="shared" si="5"/>
        <v>104354</v>
      </c>
      <c r="V93" s="3">
        <f>IF(A93&gt;0,IFERROR(VLOOKUP(C93,AthleteTable[],1,FALSE),0),0)</f>
        <v>0</v>
      </c>
      <c r="W93" s="3">
        <f t="shared" si="6"/>
        <v>0</v>
      </c>
      <c r="X93" s="11">
        <f>IF(A93&gt;0,IF(V93&lt;&gt;0,IF(OR(codex585[[#This Row],[1]]&gt;Y92,Y92="1"),(X92+1+codex585[[#This Row],[T]]),X92+codex585[[#This Row],[T]]),X92+codex585[[#This Row],[T]]),0)</f>
        <v>0</v>
      </c>
      <c r="Y93" s="3" t="e">
        <f>IF(#REF!&gt;0,#REF!,0)</f>
        <v>#REF!</v>
      </c>
    </row>
    <row r="94" spans="2:25" x14ac:dyDescent="0.25">
      <c r="B94">
        <v>13</v>
      </c>
      <c r="C94">
        <v>104531</v>
      </c>
      <c r="D94" t="s">
        <v>184</v>
      </c>
      <c r="E94">
        <v>1997</v>
      </c>
      <c r="F94" t="s">
        <v>15</v>
      </c>
      <c r="U94" s="3">
        <f t="shared" si="5"/>
        <v>104531</v>
      </c>
      <c r="V94" s="3">
        <f>IF(A94&gt;0,IFERROR(VLOOKUP(C94,AthleteTable[],1,FALSE),0),0)</f>
        <v>0</v>
      </c>
      <c r="W94" s="3">
        <f t="shared" si="6"/>
        <v>0</v>
      </c>
      <c r="X94" s="11">
        <f>IF(A94&gt;0,IF(V94&lt;&gt;0,IF(OR(codex585[[#This Row],[1]]&gt;Y93,Y93="1"),(X93+1+codex585[[#This Row],[T]]),X93+codex585[[#This Row],[T]]),X93+codex585[[#This Row],[T]]),0)</f>
        <v>0</v>
      </c>
      <c r="Y94" s="3" t="e">
        <f>IF(#REF!&gt;0,#REF!,0)</f>
        <v>#REF!</v>
      </c>
    </row>
    <row r="95" spans="2:25" x14ac:dyDescent="0.25">
      <c r="B95">
        <v>12</v>
      </c>
      <c r="C95">
        <v>104412</v>
      </c>
      <c r="D95" t="s">
        <v>21</v>
      </c>
      <c r="E95">
        <v>1996</v>
      </c>
      <c r="F95" t="s">
        <v>15</v>
      </c>
      <c r="U95" s="3">
        <f t="shared" si="5"/>
        <v>104412</v>
      </c>
      <c r="V95" s="3">
        <f>IF(A95&gt;0,IFERROR(VLOOKUP(C95,AthleteTable[],1,FALSE),0),0)</f>
        <v>0</v>
      </c>
      <c r="W95" s="3">
        <f t="shared" si="6"/>
        <v>0</v>
      </c>
      <c r="X95" s="11">
        <f>IF(A95&gt;0,IF(V95&lt;&gt;0,IF(OR(codex585[[#This Row],[1]]&gt;Y94,Y94="1"),(X94+1+codex585[[#This Row],[T]]),X94+codex585[[#This Row],[T]]),X94+codex585[[#This Row],[T]]),0)</f>
        <v>0</v>
      </c>
      <c r="Y95" s="3" t="e">
        <f>IF(#REF!&gt;0,#REF!,0)</f>
        <v>#REF!</v>
      </c>
    </row>
    <row r="96" spans="2:25" x14ac:dyDescent="0.25">
      <c r="B96">
        <v>7</v>
      </c>
      <c r="C96">
        <v>104096</v>
      </c>
      <c r="D96" t="s">
        <v>302</v>
      </c>
      <c r="E96">
        <v>1994</v>
      </c>
      <c r="F96" t="s">
        <v>15</v>
      </c>
      <c r="U96" s="3">
        <f t="shared" si="5"/>
        <v>104096</v>
      </c>
      <c r="V96" s="3">
        <f>IF(A96&gt;0,IFERROR(VLOOKUP(C96,AthleteTable[],1,FALSE),0),0)</f>
        <v>0</v>
      </c>
      <c r="W96" s="3">
        <f t="shared" si="6"/>
        <v>0</v>
      </c>
      <c r="X96" s="11">
        <f>IF(A96&gt;0,IF(V96&lt;&gt;0,IF(OR(codex585[[#This Row],[1]]&gt;Y95,Y95="1"),(X95+1+codex585[[#This Row],[T]]),X95+codex585[[#This Row],[T]]),X95+codex585[[#This Row],[T]]),0)</f>
        <v>0</v>
      </c>
      <c r="Y96" s="3" t="e">
        <f>IF(#REF!&gt;0,#REF!,0)</f>
        <v>#REF!</v>
      </c>
    </row>
    <row r="97" spans="1:25" x14ac:dyDescent="0.25">
      <c r="B97">
        <v>3</v>
      </c>
      <c r="C97">
        <v>104301</v>
      </c>
      <c r="D97" t="s">
        <v>1671</v>
      </c>
      <c r="E97">
        <v>1995</v>
      </c>
      <c r="F97" t="s">
        <v>15</v>
      </c>
      <c r="U97" s="3">
        <f t="shared" si="5"/>
        <v>104301</v>
      </c>
      <c r="V97" s="3">
        <f>IF(A97&gt;0,IFERROR(VLOOKUP(C97,AthleteTable[],1,FALSE),0),0)</f>
        <v>0</v>
      </c>
      <c r="W97" s="3">
        <f t="shared" si="6"/>
        <v>0</v>
      </c>
      <c r="X97" s="11">
        <f>IF(A97&gt;0,IF(V97&lt;&gt;0,IF(OR(codex585[[#This Row],[1]]&gt;Y96,Y96="1"),(X96+1+codex585[[#This Row],[T]]),X96+codex585[[#This Row],[T]]),X96+codex585[[#This Row],[T]]),0)</f>
        <v>0</v>
      </c>
      <c r="Y97" s="3" t="e">
        <f>IF(#REF!&gt;0,#REF!,0)</f>
        <v>#REF!</v>
      </c>
    </row>
    <row r="98" spans="1:25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U98" s="3" t="e">
        <f>#REF!</f>
        <v>#REF!</v>
      </c>
      <c r="V98" s="3" t="e">
        <f>IF(#REF!&gt;0,IFERROR(VLOOKUP(#REF!,AthleteTable[],1,FALSE),0),0)</f>
        <v>#REF!</v>
      </c>
      <c r="W98" s="3">
        <f t="shared" si="6"/>
        <v>0</v>
      </c>
      <c r="X98" s="11" t="e">
        <f>IF(#REF!&gt;0,IF(V98&lt;&gt;0,IF(OR(codex585[[#This Row],[1]]&gt;Y97,Y97="1"),(X97+1+codex585[[#This Row],[T]]),X97+codex585[[#This Row],[T]]),X97+codex585[[#This Row],[T]]),0)</f>
        <v>#REF!</v>
      </c>
      <c r="Y98" s="3" t="e">
        <f>IF(#REF!&gt;0,#REF!,0)</f>
        <v>#REF!</v>
      </c>
    </row>
    <row r="99" spans="1:25" x14ac:dyDescent="0.25">
      <c r="U99" s="3" t="e">
        <f>#REF!</f>
        <v>#REF!</v>
      </c>
      <c r="V99" s="3" t="e">
        <f>IF(#REF!&gt;0,IFERROR(VLOOKUP(#REF!,AthleteTable[],1,FALSE),0),0)</f>
        <v>#REF!</v>
      </c>
      <c r="W99" s="3">
        <f t="shared" si="6"/>
        <v>0</v>
      </c>
      <c r="X99" s="11" t="e">
        <f>IF(#REF!&gt;0,IF(V99&lt;&gt;0,IF(OR(codex585[[#This Row],[1]]&gt;Y98,Y98="1"),(X98+1+codex585[[#This Row],[T]]),X98+codex585[[#This Row],[T]]),X98+codex585[[#This Row],[T]]),0)</f>
        <v>#REF!</v>
      </c>
      <c r="Y99" s="3" t="e">
        <f>IF(#REF!&gt;0,#REF!,0)</f>
        <v>#REF!</v>
      </c>
    </row>
    <row r="100" spans="1:25" x14ac:dyDescent="0.25">
      <c r="U100" s="3" t="e">
        <f>#REF!</f>
        <v>#REF!</v>
      </c>
      <c r="V100" s="3" t="e">
        <f>IF(#REF!&gt;0,IFERROR(VLOOKUP(#REF!,AthleteTable[],1,FALSE),0),0)</f>
        <v>#REF!</v>
      </c>
      <c r="W100" s="3">
        <f t="shared" si="6"/>
        <v>0</v>
      </c>
      <c r="X100" s="11" t="e">
        <f>IF(#REF!&gt;0,IF(V100&lt;&gt;0,IF(OR(codex585[[#This Row],[1]]&gt;Y99,Y99="1"),(X99+1+codex585[[#This Row],[T]]),X99+codex585[[#This Row],[T]]),X99+codex585[[#This Row],[T]]),0)</f>
        <v>#REF!</v>
      </c>
      <c r="Y100" s="3" t="e">
        <f>IF(#REF!&gt;0,#REF!,0)</f>
        <v>#REF!</v>
      </c>
    </row>
    <row r="101" spans="1:25" x14ac:dyDescent="0.25">
      <c r="U101" s="3" t="e">
        <f>#REF!</f>
        <v>#REF!</v>
      </c>
      <c r="V101" s="3" t="e">
        <f>IF(#REF!&gt;0,IFERROR(VLOOKUP(#REF!,AthleteTable[],1,FALSE),0),0)</f>
        <v>#REF!</v>
      </c>
      <c r="W101" s="3">
        <f t="shared" si="6"/>
        <v>0</v>
      </c>
      <c r="X101" s="11" t="e">
        <f>IF(#REF!&gt;0,IF(V101&lt;&gt;0,IF(OR(codex585[[#This Row],[1]]&gt;Y100,Y100="1"),(X100+1+codex585[[#This Row],[T]]),X100+codex585[[#This Row],[T]]),X100+codex585[[#This Row],[T]]),0)</f>
        <v>#REF!</v>
      </c>
      <c r="Y101" s="3" t="e">
        <f>IF(#REF!&gt;0,#REF!,0)</f>
        <v>#REF!</v>
      </c>
    </row>
    <row r="102" spans="1:25" x14ac:dyDescent="0.25">
      <c r="U102" s="3" t="e">
        <f>#REF!</f>
        <v>#REF!</v>
      </c>
      <c r="V102" s="3" t="e">
        <f>IF(#REF!&gt;0,IFERROR(VLOOKUP(#REF!,AthleteTable[],1,FALSE),0),0)</f>
        <v>#REF!</v>
      </c>
      <c r="W102" s="3">
        <f t="shared" si="6"/>
        <v>0</v>
      </c>
      <c r="X102" s="11" t="e">
        <f>IF(#REF!&gt;0,IF(V102&lt;&gt;0,IF(OR(codex585[[#This Row],[1]]&gt;Y101,Y101="1"),(X101+1+codex585[[#This Row],[T]]),X101+codex585[[#This Row],[T]]),X101+codex585[[#This Row],[T]]),0)</f>
        <v>#REF!</v>
      </c>
      <c r="Y102" s="3" t="e">
        <f>IF(#REF!&gt;0,#REF!,0)</f>
        <v>#REF!</v>
      </c>
    </row>
    <row r="103" spans="1:25" x14ac:dyDescent="0.25">
      <c r="U103" s="3" t="e">
        <f>#REF!</f>
        <v>#REF!</v>
      </c>
      <c r="V103" s="3" t="e">
        <f>IF(#REF!&gt;0,IFERROR(VLOOKUP(#REF!,AthleteTable[],1,FALSE),0),0)</f>
        <v>#REF!</v>
      </c>
      <c r="W103" s="3">
        <f t="shared" si="6"/>
        <v>0</v>
      </c>
      <c r="X103" s="11" t="e">
        <f>IF(#REF!&gt;0,IF(V103&lt;&gt;0,IF(OR(codex585[[#This Row],[1]]&gt;Y102,Y102="1"),(X102+1+codex585[[#This Row],[T]]),X102+codex585[[#This Row],[T]]),X102+codex585[[#This Row],[T]]),0)</f>
        <v>#REF!</v>
      </c>
      <c r="Y103" s="3" t="e">
        <f>IF(#REF!&gt;0,#REF!,0)</f>
        <v>#REF!</v>
      </c>
    </row>
    <row r="104" spans="1:25" x14ac:dyDescent="0.25">
      <c r="U104" s="3" t="e">
        <f>#REF!</f>
        <v>#REF!</v>
      </c>
      <c r="V104" s="3" t="e">
        <f>IF(#REF!&gt;0,IFERROR(VLOOKUP(#REF!,AthleteTable[],1,FALSE),0),0)</f>
        <v>#REF!</v>
      </c>
      <c r="W104" s="3">
        <f t="shared" si="6"/>
        <v>0</v>
      </c>
      <c r="X104" s="11" t="e">
        <f>IF(#REF!&gt;0,IF(V104&lt;&gt;0,IF(OR(codex585[[#This Row],[1]]&gt;Y103,Y103="1"),(X103+1+codex585[[#This Row],[T]]),X103+codex585[[#This Row],[T]]),X103+codex585[[#This Row],[T]]),0)</f>
        <v>#REF!</v>
      </c>
      <c r="Y104" s="3" t="e">
        <f>IF(#REF!&gt;0,#REF!,0)</f>
        <v>#REF!</v>
      </c>
    </row>
    <row r="105" spans="1:25" x14ac:dyDescent="0.25">
      <c r="U105" s="3" t="e">
        <f>#REF!</f>
        <v>#REF!</v>
      </c>
      <c r="V105" s="3" t="e">
        <f>IF(#REF!&gt;0,IFERROR(VLOOKUP(#REF!,AthleteTable[],1,FALSE),0),0)</f>
        <v>#REF!</v>
      </c>
      <c r="W105" s="3">
        <f t="shared" si="6"/>
        <v>0</v>
      </c>
      <c r="X105" s="11" t="e">
        <f>IF(#REF!&gt;0,IF(V105&lt;&gt;0,IF(OR(codex585[[#This Row],[1]]&gt;Y104,Y104="1"),(X104+1+codex585[[#This Row],[T]]),X104+codex585[[#This Row],[T]]),X104+codex585[[#This Row],[T]]),0)</f>
        <v>#REF!</v>
      </c>
      <c r="Y105" s="3" t="e">
        <f>IF(#REF!&gt;0,#REF!,0)</f>
        <v>#REF!</v>
      </c>
    </row>
    <row r="106" spans="1:25" x14ac:dyDescent="0.25">
      <c r="U106" s="3" t="e">
        <f>#REF!</f>
        <v>#REF!</v>
      </c>
      <c r="V106" s="3" t="e">
        <f>IF(#REF!&gt;0,IFERROR(VLOOKUP(#REF!,AthleteTable[],1,FALSE),0),0)</f>
        <v>#REF!</v>
      </c>
      <c r="W106" s="3">
        <f t="shared" si="6"/>
        <v>0</v>
      </c>
      <c r="X106" s="11" t="e">
        <f>IF(#REF!&gt;0,IF(V106&lt;&gt;0,IF(OR(codex585[[#This Row],[1]]&gt;Y105,Y105="1"),(X105+1+codex585[[#This Row],[T]]),X105+codex585[[#This Row],[T]]),X105+codex585[[#This Row],[T]]),0)</f>
        <v>#REF!</v>
      </c>
      <c r="Y106" s="3" t="e">
        <f>IF(#REF!&gt;0,#REF!,0)</f>
        <v>#REF!</v>
      </c>
    </row>
    <row r="107" spans="1:25" x14ac:dyDescent="0.25">
      <c r="U107" s="3" t="e">
        <f>#REF!</f>
        <v>#REF!</v>
      </c>
      <c r="V107" s="3" t="e">
        <f>IF(#REF!&gt;0,IFERROR(VLOOKUP(#REF!,AthleteTable[],1,FALSE),0),0)</f>
        <v>#REF!</v>
      </c>
      <c r="W107" s="3">
        <f t="shared" si="6"/>
        <v>0</v>
      </c>
      <c r="X107" s="11" t="e">
        <f>IF(#REF!&gt;0,IF(V107&lt;&gt;0,IF(OR(codex585[[#This Row],[1]]&gt;Y106,Y106="1"),(X106+1+codex585[[#This Row],[T]]),X106+codex585[[#This Row],[T]]),X106+codex585[[#This Row],[T]]),0)</f>
        <v>#REF!</v>
      </c>
      <c r="Y107" s="3" t="e">
        <f>IF(#REF!&gt;0,#REF!,0)</f>
        <v>#REF!</v>
      </c>
    </row>
    <row r="108" spans="1:25" x14ac:dyDescent="0.25">
      <c r="U108" s="3" t="e">
        <f>#REF!</f>
        <v>#REF!</v>
      </c>
      <c r="V108" s="3" t="e">
        <f>IF(#REF!&gt;0,IFERROR(VLOOKUP(#REF!,AthleteTable[],1,FALSE),0),0)</f>
        <v>#REF!</v>
      </c>
      <c r="W108" s="3">
        <f t="shared" si="6"/>
        <v>0</v>
      </c>
      <c r="X108" s="11" t="e">
        <f>IF(#REF!&gt;0,IF(V108&lt;&gt;0,IF(OR(codex585[[#This Row],[1]]&gt;Y107,Y107="1"),(X107+1+codex585[[#This Row],[T]]),X107+codex585[[#This Row],[T]]),X107+codex585[[#This Row],[T]]),0)</f>
        <v>#REF!</v>
      </c>
      <c r="Y108" s="3" t="e">
        <f>IF(#REF!&gt;0,#REF!,0)</f>
        <v>#REF!</v>
      </c>
    </row>
    <row r="109" spans="1:25" x14ac:dyDescent="0.25">
      <c r="U109" s="3" t="e">
        <f>#REF!</f>
        <v>#REF!</v>
      </c>
      <c r="V109" s="3" t="e">
        <f>IF(#REF!&gt;0,IFERROR(VLOOKUP(#REF!,AthleteTable[],1,FALSE),0),0)</f>
        <v>#REF!</v>
      </c>
      <c r="W109" s="3">
        <f t="shared" si="6"/>
        <v>0</v>
      </c>
      <c r="X109" s="11" t="e">
        <f>IF(#REF!&gt;0,IF(V109&lt;&gt;0,IF(OR(codex585[[#This Row],[1]]&gt;Y108,Y108="1"),(X108+1+codex585[[#This Row],[T]]),X108+codex585[[#This Row],[T]]),X108+codex585[[#This Row],[T]]),0)</f>
        <v>#REF!</v>
      </c>
      <c r="Y109" s="3" t="e">
        <f>IF(#REF!&gt;0,#REF!,0)</f>
        <v>#REF!</v>
      </c>
    </row>
    <row r="110" spans="1:25" x14ac:dyDescent="0.25">
      <c r="U110" s="3" t="e">
        <f>#REF!</f>
        <v>#REF!</v>
      </c>
      <c r="V110" s="3" t="e">
        <f>IF(#REF!&gt;0,IFERROR(VLOOKUP(#REF!,AthleteTable[],1,FALSE),0),0)</f>
        <v>#REF!</v>
      </c>
      <c r="W110" s="3">
        <f t="shared" si="6"/>
        <v>0</v>
      </c>
      <c r="X110" s="11" t="e">
        <f>IF(#REF!&gt;0,IF(V110&lt;&gt;0,IF(OR(codex585[[#This Row],[1]]&gt;Y109,Y109="1"),(X109+1+codex585[[#This Row],[T]]),X109+codex585[[#This Row],[T]]),X109+codex585[[#This Row],[T]]),0)</f>
        <v>#REF!</v>
      </c>
      <c r="Y110" s="3" t="e">
        <f>IF(#REF!&gt;0,#REF!,0)</f>
        <v>#REF!</v>
      </c>
    </row>
    <row r="111" spans="1:25" x14ac:dyDescent="0.25">
      <c r="U111" s="3" t="e">
        <f>#REF!</f>
        <v>#REF!</v>
      </c>
      <c r="V111" s="3" t="e">
        <f>IF(#REF!&gt;0,IFERROR(VLOOKUP(#REF!,AthleteTable[],1,FALSE),0),0)</f>
        <v>#REF!</v>
      </c>
      <c r="W111" s="3">
        <f t="shared" si="6"/>
        <v>0</v>
      </c>
      <c r="X111" s="11" t="e">
        <f>IF(#REF!&gt;0,IF(V111&lt;&gt;0,IF(OR(codex585[[#This Row],[1]]&gt;Y110,Y110="1"),(X110+1+codex585[[#This Row],[T]]),X110+codex585[[#This Row],[T]]),X110+codex585[[#This Row],[T]]),0)</f>
        <v>#REF!</v>
      </c>
      <c r="Y111" s="3" t="e">
        <f>IF(#REF!&gt;0,#REF!,0)</f>
        <v>#REF!</v>
      </c>
    </row>
    <row r="112" spans="1:25" x14ac:dyDescent="0.25">
      <c r="U112" s="3" t="e">
        <f>#REF!</f>
        <v>#REF!</v>
      </c>
      <c r="V112" s="3" t="e">
        <f>IF(#REF!&gt;0,IFERROR(VLOOKUP(#REF!,AthleteTable[],1,FALSE),0),0)</f>
        <v>#REF!</v>
      </c>
      <c r="W112" s="3">
        <f t="shared" si="6"/>
        <v>0</v>
      </c>
      <c r="X112" s="11" t="e">
        <f>IF(#REF!&gt;0,IF(V112&lt;&gt;0,IF(OR(codex585[[#This Row],[1]]&gt;Y111,Y111="1"),(X111+1+codex585[[#This Row],[T]]),X111+codex585[[#This Row],[T]]),X111+codex585[[#This Row],[T]]),0)</f>
        <v>#REF!</v>
      </c>
      <c r="Y112" s="3" t="e">
        <f>IF(#REF!&gt;0,#REF!,0)</f>
        <v>#REF!</v>
      </c>
    </row>
    <row r="113" spans="21:25" x14ac:dyDescent="0.25">
      <c r="U113" s="3" t="e">
        <f>#REF!</f>
        <v>#REF!</v>
      </c>
      <c r="V113" s="3" t="e">
        <f>IF(#REF!&gt;0,IFERROR(VLOOKUP(#REF!,AthleteTable[],1,FALSE),0),0)</f>
        <v>#REF!</v>
      </c>
      <c r="W113" s="3">
        <f t="shared" si="6"/>
        <v>0</v>
      </c>
      <c r="X113" s="11" t="e">
        <f>IF(#REF!&gt;0,IF(V113&lt;&gt;0,IF(OR(codex585[[#This Row],[1]]&gt;Y112,Y112="1"),(X112+1+codex585[[#This Row],[T]]),X112+codex585[[#This Row],[T]]),X112+codex585[[#This Row],[T]]),0)</f>
        <v>#REF!</v>
      </c>
      <c r="Y113" s="3" t="e">
        <f>IF(#REF!&gt;0,#REF!,0)</f>
        <v>#REF!</v>
      </c>
    </row>
    <row r="114" spans="21:25" x14ac:dyDescent="0.25">
      <c r="U114" s="3" t="e">
        <f>#REF!</f>
        <v>#REF!</v>
      </c>
      <c r="V114" s="3" t="e">
        <f>IF(#REF!&gt;0,IFERROR(VLOOKUP(#REF!,AthleteTable[],1,FALSE),0),0)</f>
        <v>#REF!</v>
      </c>
      <c r="W114" s="3">
        <f t="shared" si="6"/>
        <v>0</v>
      </c>
      <c r="X114" s="11" t="e">
        <f>IF(#REF!&gt;0,IF(V114&lt;&gt;0,IF(OR(codex585[[#This Row],[1]]&gt;Y113,Y113="1"),(X113+1+codex585[[#This Row],[T]]),X113+codex585[[#This Row],[T]]),X113+codex585[[#This Row],[T]]),0)</f>
        <v>#REF!</v>
      </c>
      <c r="Y114" s="3" t="e">
        <f>IF(#REF!&gt;0,#REF!,0)</f>
        <v>#REF!</v>
      </c>
    </row>
    <row r="115" spans="21:25" x14ac:dyDescent="0.25">
      <c r="U115" s="3" t="e">
        <f>#REF!</f>
        <v>#REF!</v>
      </c>
      <c r="V115" s="3" t="e">
        <f>IF(#REF!&gt;0,IFERROR(VLOOKUP(#REF!,AthleteTable[],1,FALSE),0),0)</f>
        <v>#REF!</v>
      </c>
      <c r="W115" s="3">
        <f t="shared" si="6"/>
        <v>0</v>
      </c>
      <c r="X115" s="11" t="e">
        <f>IF(#REF!&gt;0,IF(V115&lt;&gt;0,IF(OR(codex585[[#This Row],[1]]&gt;Y114,Y114="1"),(X114+1+codex585[[#This Row],[T]]),X114+codex585[[#This Row],[T]]),X114+codex585[[#This Row],[T]]),0)</f>
        <v>#REF!</v>
      </c>
      <c r="Y115" s="3" t="e">
        <f>IF(#REF!&gt;0,#REF!,0)</f>
        <v>#REF!</v>
      </c>
    </row>
    <row r="116" spans="21:25" x14ac:dyDescent="0.25">
      <c r="U116" s="3" t="e">
        <f>#REF!</f>
        <v>#REF!</v>
      </c>
      <c r="V116" s="3" t="e">
        <f>IF(#REF!&gt;0,IFERROR(VLOOKUP(#REF!,AthleteTable[],1,FALSE),0),0)</f>
        <v>#REF!</v>
      </c>
      <c r="W116" s="3">
        <f t="shared" si="6"/>
        <v>0</v>
      </c>
      <c r="X116" s="11" t="e">
        <f>IF(#REF!&gt;0,IF(V116&lt;&gt;0,IF(OR(codex585[[#This Row],[1]]&gt;Y115,Y115="1"),(X115+1+codex585[[#This Row],[T]]),X115+codex585[[#This Row],[T]]),X115+codex585[[#This Row],[T]]),0)</f>
        <v>#REF!</v>
      </c>
      <c r="Y116" s="3" t="e">
        <f>IF(#REF!&gt;0,#REF!,0)</f>
        <v>#REF!</v>
      </c>
    </row>
    <row r="117" spans="21:25" x14ac:dyDescent="0.25">
      <c r="U117" s="3" t="e">
        <f>#REF!</f>
        <v>#REF!</v>
      </c>
      <c r="V117" s="3" t="e">
        <f>IF(#REF!&gt;0,IFERROR(VLOOKUP(#REF!,AthleteTable[],1,FALSE),0),0)</f>
        <v>#REF!</v>
      </c>
      <c r="W117" s="3">
        <f t="shared" si="6"/>
        <v>0</v>
      </c>
      <c r="X117" s="11" t="e">
        <f>IF(#REF!&gt;0,IF(V117&lt;&gt;0,IF(OR(codex585[[#This Row],[1]]&gt;Y116,Y116="1"),(X116+1+codex585[[#This Row],[T]]),X116+codex585[[#This Row],[T]]),X116+codex585[[#This Row],[T]]),0)</f>
        <v>#REF!</v>
      </c>
      <c r="Y117" s="3" t="e">
        <f>IF(#REF!&gt;0,#REF!,0)</f>
        <v>#REF!</v>
      </c>
    </row>
    <row r="118" spans="21:25" x14ac:dyDescent="0.25">
      <c r="U118" s="3" t="e">
        <f>#REF!</f>
        <v>#REF!</v>
      </c>
      <c r="V118" s="3" t="e">
        <f>IF(#REF!&gt;0,IFERROR(VLOOKUP(#REF!,AthleteTable[],1,FALSE),0),0)</f>
        <v>#REF!</v>
      </c>
      <c r="W118" s="3">
        <f t="shared" si="6"/>
        <v>0</v>
      </c>
      <c r="X118" s="11" t="e">
        <f>IF(#REF!&gt;0,IF(V118&lt;&gt;0,IF(OR(codex585[[#This Row],[1]]&gt;Y117,Y117="1"),(X117+1+codex585[[#This Row],[T]]),X117+codex585[[#This Row],[T]]),X117+codex585[[#This Row],[T]]),0)</f>
        <v>#REF!</v>
      </c>
      <c r="Y118" s="3" t="e">
        <f>IF(#REF!&gt;0,#REF!,0)</f>
        <v>#REF!</v>
      </c>
    </row>
    <row r="119" spans="21:25" x14ac:dyDescent="0.25">
      <c r="U119" s="3" t="e">
        <f>#REF!</f>
        <v>#REF!</v>
      </c>
      <c r="V119" s="3" t="e">
        <f>IF(#REF!&gt;0,IFERROR(VLOOKUP(#REF!,AthleteTable[],1,FALSE),0),0)</f>
        <v>#REF!</v>
      </c>
      <c r="W119" s="3">
        <f t="shared" si="6"/>
        <v>0</v>
      </c>
      <c r="X119" s="11" t="e">
        <f>IF(#REF!&gt;0,IF(V119&lt;&gt;0,IF(OR(codex585[[#This Row],[1]]&gt;Y118,Y118="1"),(X118+1+codex585[[#This Row],[T]]),X118+codex585[[#This Row],[T]]),X118+codex585[[#This Row],[T]]),0)</f>
        <v>#REF!</v>
      </c>
      <c r="Y119" s="3" t="e">
        <f>IF(#REF!&gt;0,#REF!,0)</f>
        <v>#REF!</v>
      </c>
    </row>
    <row r="120" spans="21:25" x14ac:dyDescent="0.25">
      <c r="U120" s="3" t="e">
        <f>#REF!</f>
        <v>#REF!</v>
      </c>
      <c r="V120" s="3" t="e">
        <f>IF(#REF!&gt;0,IFERROR(VLOOKUP(#REF!,AthleteTable[],1,FALSE),0),0)</f>
        <v>#REF!</v>
      </c>
      <c r="W120" s="3">
        <f t="shared" si="6"/>
        <v>0</v>
      </c>
      <c r="X120" s="11" t="e">
        <f>IF(#REF!&gt;0,IF(V120&lt;&gt;0,IF(OR(codex585[[#This Row],[1]]&gt;Y119,Y119="1"),(X119+1+codex585[[#This Row],[T]]),X119+codex585[[#This Row],[T]]),X119+codex585[[#This Row],[T]]),0)</f>
        <v>#REF!</v>
      </c>
      <c r="Y120" s="3" t="e">
        <f>IF(#REF!&gt;0,#REF!,0)</f>
        <v>#REF!</v>
      </c>
    </row>
    <row r="121" spans="21:25" x14ac:dyDescent="0.25">
      <c r="U121" s="3" t="e">
        <f>#REF!</f>
        <v>#REF!</v>
      </c>
      <c r="V121" s="3" t="e">
        <f>IF(#REF!&gt;0,IFERROR(VLOOKUP(#REF!,AthleteTable[],1,FALSE),0),0)</f>
        <v>#REF!</v>
      </c>
      <c r="W121" s="3">
        <f t="shared" si="6"/>
        <v>0</v>
      </c>
      <c r="X121" s="11" t="e">
        <f>IF(#REF!&gt;0,IF(V121&lt;&gt;0,IF(OR(codex585[[#This Row],[1]]&gt;Y120,Y120="1"),(X120+1+codex585[[#This Row],[T]]),X120+codex585[[#This Row],[T]]),X120+codex585[[#This Row],[T]]),0)</f>
        <v>#REF!</v>
      </c>
      <c r="Y121" s="3" t="e">
        <f>IF(#REF!&gt;0,#REF!,0)</f>
        <v>#REF!</v>
      </c>
    </row>
    <row r="122" spans="21:25" x14ac:dyDescent="0.25">
      <c r="U122" s="3" t="e">
        <f>#REF!</f>
        <v>#REF!</v>
      </c>
      <c r="V122" s="3" t="e">
        <f>IF(#REF!&gt;0,IFERROR(VLOOKUP(#REF!,AthleteTable[],1,FALSE),0),0)</f>
        <v>#REF!</v>
      </c>
      <c r="W122" s="3">
        <f t="shared" si="6"/>
        <v>0</v>
      </c>
      <c r="X122" s="11" t="e">
        <f>IF(#REF!&gt;0,IF(V122&lt;&gt;0,IF(OR(codex585[[#This Row],[1]]&gt;Y121,Y121="1"),(X121+1+codex585[[#This Row],[T]]),X121+codex585[[#This Row],[T]]),X121+codex585[[#This Row],[T]]),0)</f>
        <v>#REF!</v>
      </c>
      <c r="Y122" s="3" t="e">
        <f>IF(#REF!&gt;0,#REF!,0)</f>
        <v>#REF!</v>
      </c>
    </row>
    <row r="123" spans="21:25" x14ac:dyDescent="0.25">
      <c r="U123" s="3" t="e">
        <f>#REF!</f>
        <v>#REF!</v>
      </c>
      <c r="V123" s="3" t="e">
        <f>IF(#REF!&gt;0,IFERROR(VLOOKUP(#REF!,AthleteTable[],1,FALSE),0),0)</f>
        <v>#REF!</v>
      </c>
      <c r="W123" s="3">
        <f t="shared" si="6"/>
        <v>0</v>
      </c>
      <c r="X123" s="11" t="e">
        <f>IF(#REF!&gt;0,IF(V123&lt;&gt;0,IF(OR(codex585[[#This Row],[1]]&gt;Y122,Y122="1"),(X122+1+codex585[[#This Row],[T]]),X122+codex585[[#This Row],[T]]),X122+codex585[[#This Row],[T]]),0)</f>
        <v>#REF!</v>
      </c>
      <c r="Y123" s="3" t="e">
        <f>IF(#REF!&gt;0,#REF!,0)</f>
        <v>#REF!</v>
      </c>
    </row>
    <row r="124" spans="21:25" x14ac:dyDescent="0.25">
      <c r="U124" s="3" t="e">
        <f>#REF!</f>
        <v>#REF!</v>
      </c>
      <c r="V124" s="3" t="e">
        <f>IF(#REF!&gt;0,IFERROR(VLOOKUP(#REF!,AthleteTable[],1,FALSE),0),0)</f>
        <v>#REF!</v>
      </c>
      <c r="W124" s="3">
        <f t="shared" si="6"/>
        <v>0</v>
      </c>
      <c r="X124" s="11" t="e">
        <f>IF(#REF!&gt;0,IF(V124&lt;&gt;0,IF(OR(codex585[[#This Row],[1]]&gt;Y123,Y123="1"),(X123+1+codex585[[#This Row],[T]]),X123+codex585[[#This Row],[T]]),X123+codex585[[#This Row],[T]]),0)</f>
        <v>#REF!</v>
      </c>
      <c r="Y124" s="3" t="e">
        <f>IF(#REF!&gt;0,#REF!,0)</f>
        <v>#REF!</v>
      </c>
    </row>
    <row r="125" spans="21:25" x14ac:dyDescent="0.25">
      <c r="U125" s="3" t="e">
        <f>#REF!</f>
        <v>#REF!</v>
      </c>
      <c r="V125" s="3" t="e">
        <f>IF(#REF!&gt;0,IFERROR(VLOOKUP(#REF!,AthleteTable[],1,FALSE),0),0)</f>
        <v>#REF!</v>
      </c>
      <c r="W125" s="3">
        <f t="shared" si="6"/>
        <v>0</v>
      </c>
      <c r="X125" s="11" t="e">
        <f>IF(#REF!&gt;0,IF(V125&lt;&gt;0,IF(OR(codex585[[#This Row],[1]]&gt;Y124,Y124="1"),(X124+1+codex585[[#This Row],[T]]),X124+codex585[[#This Row],[T]]),X124+codex585[[#This Row],[T]]),0)</f>
        <v>#REF!</v>
      </c>
      <c r="Y125" s="3" t="e">
        <f>IF(#REF!&gt;0,#REF!,0)</f>
        <v>#REF!</v>
      </c>
    </row>
    <row r="126" spans="21:25" x14ac:dyDescent="0.25">
      <c r="U126" s="3" t="e">
        <f>#REF!</f>
        <v>#REF!</v>
      </c>
      <c r="V126" s="3" t="e">
        <f>IF(#REF!&gt;0,IFERROR(VLOOKUP(#REF!,AthleteTable[],1,FALSE),0),0)</f>
        <v>#REF!</v>
      </c>
      <c r="W126" s="3">
        <f t="shared" si="6"/>
        <v>0</v>
      </c>
      <c r="X126" s="11" t="e">
        <f>IF(#REF!&gt;0,IF(V126&lt;&gt;0,IF(OR(codex585[[#This Row],[1]]&gt;Y125,Y125="1"),(X125+1+codex585[[#This Row],[T]]),X125+codex585[[#This Row],[T]]),X125+codex585[[#This Row],[T]]),0)</f>
        <v>#REF!</v>
      </c>
      <c r="Y126" s="3" t="e">
        <f>IF(#REF!&gt;0,#REF!,0)</f>
        <v>#REF!</v>
      </c>
    </row>
    <row r="127" spans="21:25" x14ac:dyDescent="0.25">
      <c r="U127" s="3" t="e">
        <f>#REF!</f>
        <v>#REF!</v>
      </c>
      <c r="V127" s="3" t="e">
        <f>IF(#REF!&gt;0,IFERROR(VLOOKUP(#REF!,AthleteTable[],1,FALSE),0),0)</f>
        <v>#REF!</v>
      </c>
      <c r="W127" s="3">
        <f t="shared" si="6"/>
        <v>0</v>
      </c>
      <c r="X127" s="11" t="e">
        <f>IF(#REF!&gt;0,IF(V127&lt;&gt;0,IF(OR(codex585[[#This Row],[1]]&gt;Y126,Y126="1"),(X126+1+codex585[[#This Row],[T]]),X126+codex585[[#This Row],[T]]),X126+codex585[[#This Row],[T]]),0)</f>
        <v>#REF!</v>
      </c>
      <c r="Y127" s="3" t="e">
        <f>IF(#REF!&gt;0,#REF!,0)</f>
        <v>#REF!</v>
      </c>
    </row>
    <row r="128" spans="21:25" x14ac:dyDescent="0.25">
      <c r="U128" s="3" t="e">
        <f>#REF!</f>
        <v>#REF!</v>
      </c>
      <c r="V128" s="3" t="e">
        <f>IF(#REF!&gt;0,IFERROR(VLOOKUP(#REF!,AthleteTable[],1,FALSE),0),0)</f>
        <v>#REF!</v>
      </c>
      <c r="W128" s="3">
        <f t="shared" si="6"/>
        <v>0</v>
      </c>
      <c r="X128" s="11" t="e">
        <f>IF(#REF!&gt;0,IF(V128&lt;&gt;0,IF(OR(codex585[[#This Row],[1]]&gt;Y127,Y127="1"),(X127+1+codex585[[#This Row],[T]]),X127+codex585[[#This Row],[T]]),X127+codex585[[#This Row],[T]]),0)</f>
        <v>#REF!</v>
      </c>
      <c r="Y128" s="3" t="e">
        <f>IF(#REF!&gt;0,#REF!,0)</f>
        <v>#REF!</v>
      </c>
    </row>
    <row r="129" spans="21:25" x14ac:dyDescent="0.25">
      <c r="U129" s="3" t="e">
        <f>#REF!</f>
        <v>#REF!</v>
      </c>
      <c r="V129" s="3" t="e">
        <f>IF(#REF!&gt;0,IFERROR(VLOOKUP(#REF!,AthleteTable[],1,FALSE),0),0)</f>
        <v>#REF!</v>
      </c>
      <c r="W129" s="3">
        <f t="shared" si="6"/>
        <v>0</v>
      </c>
      <c r="X129" s="11" t="e">
        <f>IF(#REF!&gt;0,IF(V129&lt;&gt;0,IF(OR(codex585[[#This Row],[1]]&gt;Y128,Y128="1"),(X128+1+codex585[[#This Row],[T]]),X128+codex585[[#This Row],[T]]),X128+codex585[[#This Row],[T]]),0)</f>
        <v>#REF!</v>
      </c>
      <c r="Y129" s="3" t="e">
        <f>IF(#REF!&gt;0,#REF!,0)</f>
        <v>#REF!</v>
      </c>
    </row>
    <row r="130" spans="21:25" x14ac:dyDescent="0.25">
      <c r="U130" s="3" t="e">
        <f>#REF!</f>
        <v>#REF!</v>
      </c>
      <c r="V130" s="3" t="e">
        <f>IF(#REF!&gt;0,IFERROR(VLOOKUP(#REF!,AthleteTable[],1,FALSE),0),0)</f>
        <v>#REF!</v>
      </c>
      <c r="W130" s="3">
        <f t="shared" si="6"/>
        <v>0</v>
      </c>
      <c r="X130" s="11" t="e">
        <f>IF(#REF!&gt;0,IF(V130&lt;&gt;0,IF(OR(codex585[[#This Row],[1]]&gt;Y129,Y129="1"),(X129+1+codex585[[#This Row],[T]]),X129+codex585[[#This Row],[T]]),X129+codex585[[#This Row],[T]]),0)</f>
        <v>#REF!</v>
      </c>
      <c r="Y130" s="3" t="e">
        <f>IF(#REF!&gt;0,#REF!,0)</f>
        <v>#REF!</v>
      </c>
    </row>
    <row r="131" spans="21:25" x14ac:dyDescent="0.25">
      <c r="U131" s="3" t="e">
        <f>#REF!</f>
        <v>#REF!</v>
      </c>
      <c r="V131" s="3" t="e">
        <f>IF(#REF!&gt;0,IFERROR(VLOOKUP(#REF!,AthleteTable[],1,FALSE),0),0)</f>
        <v>#REF!</v>
      </c>
      <c r="W131" s="3">
        <f t="shared" si="6"/>
        <v>0</v>
      </c>
      <c r="X131" s="11" t="e">
        <f>IF(#REF!&gt;0,IF(V131&lt;&gt;0,IF(OR(codex585[[#This Row],[1]]&gt;Y130,Y130="1"),(X130+1+codex585[[#This Row],[T]]),X130+codex585[[#This Row],[T]]),X130+codex585[[#This Row],[T]]),0)</f>
        <v>#REF!</v>
      </c>
      <c r="Y131" s="3" t="e">
        <f>IF(#REF!&gt;0,#REF!,0)</f>
        <v>#REF!</v>
      </c>
    </row>
    <row r="132" spans="21:25" x14ac:dyDescent="0.25">
      <c r="U132" s="3" t="e">
        <f>#REF!</f>
        <v>#REF!</v>
      </c>
      <c r="V132" s="3" t="e">
        <f>IF(#REF!&gt;0,IFERROR(VLOOKUP(#REF!,AthleteTable[],1,FALSE),0),0)</f>
        <v>#REF!</v>
      </c>
      <c r="W132" s="3">
        <f t="shared" si="6"/>
        <v>0</v>
      </c>
      <c r="X132" s="11" t="e">
        <f>IF(#REF!&gt;0,IF(V132&lt;&gt;0,IF(OR(codex585[[#This Row],[1]]&gt;Y131,Y131="1"),(X131+1+codex585[[#This Row],[T]]),X131+codex585[[#This Row],[T]]),X131+codex585[[#This Row],[T]]),0)</f>
        <v>#REF!</v>
      </c>
      <c r="Y132" s="3" t="e">
        <f>IF(#REF!&gt;0,#REF!,0)</f>
        <v>#REF!</v>
      </c>
    </row>
    <row r="133" spans="21:25" x14ac:dyDescent="0.25">
      <c r="U133" s="3" t="e">
        <f>#REF!</f>
        <v>#REF!</v>
      </c>
      <c r="V133" s="3" t="e">
        <f>IF(#REF!&gt;0,IFERROR(VLOOKUP(#REF!,AthleteTable[],1,FALSE),0),0)</f>
        <v>#REF!</v>
      </c>
      <c r="W133" s="3">
        <f t="shared" si="6"/>
        <v>0</v>
      </c>
      <c r="X133" s="11" t="e">
        <f>IF(#REF!&gt;0,IF(V133&lt;&gt;0,IF(OR(codex585[[#This Row],[1]]&gt;Y132,Y132="1"),(X132+1+codex585[[#This Row],[T]]),X132+codex585[[#This Row],[T]]),X132+codex585[[#This Row],[T]]),0)</f>
        <v>#REF!</v>
      </c>
      <c r="Y133" s="3" t="e">
        <f>IF(#REF!&gt;0,#REF!,0)</f>
        <v>#REF!</v>
      </c>
    </row>
    <row r="134" spans="21:25" x14ac:dyDescent="0.25">
      <c r="U134" s="3" t="e">
        <f>#REF!</f>
        <v>#REF!</v>
      </c>
      <c r="V134" s="3" t="e">
        <f>IF(#REF!&gt;0,IFERROR(VLOOKUP(#REF!,AthleteTable[],1,FALSE),0),0)</f>
        <v>#REF!</v>
      </c>
      <c r="W134" s="3">
        <f t="shared" ref="W134:W197" si="7">IFERROR(IF(Y134&gt;0,IF(Y133=Y132,IF(V133&gt;0,IF(V132&gt;0,1,0),0),0),0),0)</f>
        <v>0</v>
      </c>
      <c r="X134" s="11" t="e">
        <f>IF(#REF!&gt;0,IF(V134&lt;&gt;0,IF(OR(codex585[[#This Row],[1]]&gt;Y133,Y133="1"),(X133+1+codex585[[#This Row],[T]]),X133+codex585[[#This Row],[T]]),X133+codex585[[#This Row],[T]]),0)</f>
        <v>#REF!</v>
      </c>
      <c r="Y134" s="3" t="e">
        <f>IF(#REF!&gt;0,#REF!,0)</f>
        <v>#REF!</v>
      </c>
    </row>
    <row r="135" spans="21:25" x14ac:dyDescent="0.25">
      <c r="U135" s="3" t="e">
        <f>#REF!</f>
        <v>#REF!</v>
      </c>
      <c r="V135" s="3" t="e">
        <f>IF(#REF!&gt;0,IFERROR(VLOOKUP(#REF!,AthleteTable[],1,FALSE),0),0)</f>
        <v>#REF!</v>
      </c>
      <c r="W135" s="3">
        <f t="shared" si="7"/>
        <v>0</v>
      </c>
      <c r="X135" s="11" t="e">
        <f>IF(#REF!&gt;0,IF(V135&lt;&gt;0,IF(OR(codex585[[#This Row],[1]]&gt;Y134,Y134="1"),(X134+1+codex585[[#This Row],[T]]),X134+codex585[[#This Row],[T]]),X134+codex585[[#This Row],[T]]),0)</f>
        <v>#REF!</v>
      </c>
      <c r="Y135" s="3" t="e">
        <f>IF(#REF!&gt;0,#REF!,0)</f>
        <v>#REF!</v>
      </c>
    </row>
    <row r="136" spans="21:25" x14ac:dyDescent="0.25">
      <c r="U136" s="3" t="e">
        <f>#REF!</f>
        <v>#REF!</v>
      </c>
      <c r="V136" s="3" t="e">
        <f>IF(#REF!&gt;0,IFERROR(VLOOKUP(#REF!,AthleteTable[],1,FALSE),0),0)</f>
        <v>#REF!</v>
      </c>
      <c r="W136" s="3">
        <f t="shared" si="7"/>
        <v>0</v>
      </c>
      <c r="X136" s="11" t="e">
        <f>IF(#REF!&gt;0,IF(V136&lt;&gt;0,IF(OR(codex585[[#This Row],[1]]&gt;Y135,Y135="1"),(X135+1+codex585[[#This Row],[T]]),X135+codex585[[#This Row],[T]]),X135+codex585[[#This Row],[T]]),0)</f>
        <v>#REF!</v>
      </c>
      <c r="Y136" s="3" t="e">
        <f>IF(#REF!&gt;0,#REF!,0)</f>
        <v>#REF!</v>
      </c>
    </row>
    <row r="137" spans="21:25" x14ac:dyDescent="0.25">
      <c r="U137" s="3" t="e">
        <f>#REF!</f>
        <v>#REF!</v>
      </c>
      <c r="V137" s="3" t="e">
        <f>IF(#REF!&gt;0,IFERROR(VLOOKUP(#REF!,AthleteTable[],1,FALSE),0),0)</f>
        <v>#REF!</v>
      </c>
      <c r="W137" s="3">
        <f t="shared" si="7"/>
        <v>0</v>
      </c>
      <c r="X137" s="11" t="e">
        <f>IF(#REF!&gt;0,IF(V137&lt;&gt;0,IF(OR(codex585[[#This Row],[1]]&gt;Y136,Y136="1"),(X136+1+codex585[[#This Row],[T]]),X136+codex585[[#This Row],[T]]),X136+codex585[[#This Row],[T]]),0)</f>
        <v>#REF!</v>
      </c>
      <c r="Y137" s="3">
        <f t="shared" ref="Y137:Y143" si="8">IF(A91&gt;0,A91,0)</f>
        <v>0</v>
      </c>
    </row>
    <row r="138" spans="21:25" x14ac:dyDescent="0.25">
      <c r="U138" s="3" t="e">
        <f>#REF!</f>
        <v>#REF!</v>
      </c>
      <c r="V138" s="3" t="e">
        <f>IF(#REF!&gt;0,IFERROR(VLOOKUP(#REF!,AthleteTable[],1,FALSE),0),0)</f>
        <v>#REF!</v>
      </c>
      <c r="W138" s="3">
        <f t="shared" si="7"/>
        <v>0</v>
      </c>
      <c r="X138" s="11" t="e">
        <f>IF(#REF!&gt;0,IF(V138&lt;&gt;0,IF(OR(codex585[[#This Row],[1]]&gt;Y137,Y137="1"),(X137+1+codex585[[#This Row],[T]]),X137+codex585[[#This Row],[T]]),X137+codex585[[#This Row],[T]]),0)</f>
        <v>#REF!</v>
      </c>
      <c r="Y138" s="3">
        <f t="shared" si="8"/>
        <v>0</v>
      </c>
    </row>
    <row r="139" spans="21:25" x14ac:dyDescent="0.25">
      <c r="U139" s="3" t="e">
        <f>#REF!</f>
        <v>#REF!</v>
      </c>
      <c r="V139" s="3" t="e">
        <f>IF(#REF!&gt;0,IFERROR(VLOOKUP(#REF!,AthleteTable[],1,FALSE),0),0)</f>
        <v>#REF!</v>
      </c>
      <c r="W139" s="3">
        <f t="shared" si="7"/>
        <v>0</v>
      </c>
      <c r="X139" s="11" t="e">
        <f>IF(#REF!&gt;0,IF(V139&lt;&gt;0,IF(OR(codex585[[#This Row],[1]]&gt;Y138,Y138="1"),(X138+1+codex585[[#This Row],[T]]),X138+codex585[[#This Row],[T]]),X138+codex585[[#This Row],[T]]),0)</f>
        <v>#REF!</v>
      </c>
      <c r="Y139" s="3">
        <f t="shared" si="8"/>
        <v>0</v>
      </c>
    </row>
    <row r="140" spans="21:25" x14ac:dyDescent="0.25">
      <c r="U140" s="3" t="e">
        <f>#REF!</f>
        <v>#REF!</v>
      </c>
      <c r="V140" s="3" t="e">
        <f>IF(#REF!&gt;0,IFERROR(VLOOKUP(#REF!,AthleteTable[],1,FALSE),0),0)</f>
        <v>#REF!</v>
      </c>
      <c r="W140" s="3">
        <f t="shared" si="7"/>
        <v>0</v>
      </c>
      <c r="X140" s="11" t="e">
        <f>IF(#REF!&gt;0,IF(V140&lt;&gt;0,IF(OR(codex585[[#This Row],[1]]&gt;Y139,Y139="1"),(X139+1+codex585[[#This Row],[T]]),X139+codex585[[#This Row],[T]]),X139+codex585[[#This Row],[T]]),0)</f>
        <v>#REF!</v>
      </c>
      <c r="Y140" s="3">
        <f t="shared" si="8"/>
        <v>0</v>
      </c>
    </row>
    <row r="141" spans="21:25" x14ac:dyDescent="0.25">
      <c r="U141" s="3" t="e">
        <f>#REF!</f>
        <v>#REF!</v>
      </c>
      <c r="V141" s="3" t="e">
        <f>IF(#REF!&gt;0,IFERROR(VLOOKUP(#REF!,AthleteTable[],1,FALSE),0),0)</f>
        <v>#REF!</v>
      </c>
      <c r="W141" s="3">
        <f t="shared" si="7"/>
        <v>0</v>
      </c>
      <c r="X141" s="11" t="e">
        <f>IF(#REF!&gt;0,IF(V141&lt;&gt;0,IF(OR(codex585[[#This Row],[1]]&gt;Y140,Y140="1"),(X140+1+codex585[[#This Row],[T]]),X140+codex585[[#This Row],[T]]),X140+codex585[[#This Row],[T]]),0)</f>
        <v>#REF!</v>
      </c>
      <c r="Y141" s="3">
        <f t="shared" si="8"/>
        <v>0</v>
      </c>
    </row>
    <row r="142" spans="21:25" x14ac:dyDescent="0.25">
      <c r="U142" s="3" t="e">
        <f>#REF!</f>
        <v>#REF!</v>
      </c>
      <c r="V142" s="3" t="e">
        <f>IF(#REF!&gt;0,IFERROR(VLOOKUP(#REF!,AthleteTable[],1,FALSE),0),0)</f>
        <v>#REF!</v>
      </c>
      <c r="W142" s="3">
        <f t="shared" si="7"/>
        <v>0</v>
      </c>
      <c r="X142" s="11" t="e">
        <f>IF(#REF!&gt;0,IF(V142&lt;&gt;0,IF(OR(codex585[[#This Row],[1]]&gt;Y141,Y141="1"),(X141+1+codex585[[#This Row],[T]]),X141+codex585[[#This Row],[T]]),X141+codex585[[#This Row],[T]]),0)</f>
        <v>#REF!</v>
      </c>
      <c r="Y142" s="3">
        <f t="shared" si="8"/>
        <v>0</v>
      </c>
    </row>
    <row r="143" spans="21:25" x14ac:dyDescent="0.25">
      <c r="U143" s="3" t="e">
        <f>#REF!</f>
        <v>#REF!</v>
      </c>
      <c r="V143" s="3" t="e">
        <f>IF(#REF!&gt;0,IFERROR(VLOOKUP(#REF!,AthleteTable[],1,FALSE),0),0)</f>
        <v>#REF!</v>
      </c>
      <c r="W143" s="3">
        <f t="shared" si="7"/>
        <v>0</v>
      </c>
      <c r="X143" s="11" t="e">
        <f>IF(#REF!&gt;0,IF(V143&lt;&gt;0,IF(OR(codex585[[#This Row],[1]]&gt;Y142,Y142="1"),(X142+1+codex585[[#This Row],[T]]),X142+codex585[[#This Row],[T]]),X142+codex585[[#This Row],[T]]),0)</f>
        <v>#REF!</v>
      </c>
      <c r="Y143" s="3">
        <f t="shared" si="8"/>
        <v>0</v>
      </c>
    </row>
    <row r="144" spans="21:25" x14ac:dyDescent="0.25">
      <c r="U144" s="3" t="e">
        <f>#REF!</f>
        <v>#REF!</v>
      </c>
      <c r="V144" s="3" t="e">
        <f>IF(#REF!&gt;0,IFERROR(VLOOKUP(#REF!,AthleteTable[],1,FALSE),0),0)</f>
        <v>#REF!</v>
      </c>
      <c r="W144" s="3">
        <f t="shared" si="7"/>
        <v>0</v>
      </c>
      <c r="X144" s="11" t="e">
        <f>IF(#REF!&gt;0,IF(V144&lt;&gt;0,IF(OR(codex585[[#This Row],[1]]&gt;Y143,Y143="1"),(X143+1+codex585[[#This Row],[T]]),X143+codex585[[#This Row],[T]]),X143+codex585[[#This Row],[T]]),0)</f>
        <v>#REF!</v>
      </c>
      <c r="Y144" s="3" t="e">
        <f>IF(#REF!&gt;0,#REF!,0)</f>
        <v>#REF!</v>
      </c>
    </row>
    <row r="145" spans="21:25" x14ac:dyDescent="0.25">
      <c r="U145" s="3" t="e">
        <f>#REF!</f>
        <v>#REF!</v>
      </c>
      <c r="V145" s="3" t="e">
        <f>IF(#REF!&gt;0,IFERROR(VLOOKUP(#REF!,AthleteTable[],1,FALSE),0),0)</f>
        <v>#REF!</v>
      </c>
      <c r="W145" s="3">
        <f t="shared" si="7"/>
        <v>0</v>
      </c>
      <c r="X145" s="11" t="e">
        <f>IF(#REF!&gt;0,IF(V145&lt;&gt;0,IF(OR(codex585[[#This Row],[1]]&gt;Y144,Y144="1"),(X144+1+codex585[[#This Row],[T]]),X144+codex585[[#This Row],[T]]),X144+codex585[[#This Row],[T]]),0)</f>
        <v>#REF!</v>
      </c>
      <c r="Y145" s="3" t="e">
        <f>IF(#REF!&gt;0,#REF!,0)</f>
        <v>#REF!</v>
      </c>
    </row>
    <row r="146" spans="21:25" x14ac:dyDescent="0.25">
      <c r="U146" s="3" t="e">
        <f>#REF!</f>
        <v>#REF!</v>
      </c>
      <c r="V146" s="3" t="e">
        <f>IF(#REF!&gt;0,IFERROR(VLOOKUP(#REF!,AthleteTable[],1,FALSE),0),0)</f>
        <v>#REF!</v>
      </c>
      <c r="W146" s="3">
        <f t="shared" si="7"/>
        <v>0</v>
      </c>
      <c r="X146" s="11" t="e">
        <f>IF(#REF!&gt;0,IF(V146&lt;&gt;0,IF(OR(codex585[[#This Row],[1]]&gt;Y145,Y145="1"),(X145+1+codex585[[#This Row],[T]]),X145+codex585[[#This Row],[T]]),X145+codex585[[#This Row],[T]]),0)</f>
        <v>#REF!</v>
      </c>
      <c r="Y146" s="3" t="e">
        <f>IF(#REF!&gt;0,#REF!,0)</f>
        <v>#REF!</v>
      </c>
    </row>
    <row r="147" spans="21:25" x14ac:dyDescent="0.25">
      <c r="U147" s="3" t="e">
        <f>#REF!</f>
        <v>#REF!</v>
      </c>
      <c r="V147" s="3" t="e">
        <f>IF(#REF!&gt;0,IFERROR(VLOOKUP(#REF!,AthleteTable[],1,FALSE),0),0)</f>
        <v>#REF!</v>
      </c>
      <c r="W147" s="3">
        <f t="shared" si="7"/>
        <v>0</v>
      </c>
      <c r="X147" s="11" t="e">
        <f>IF(#REF!&gt;0,IF(V147&lt;&gt;0,IF(OR(codex585[[#This Row],[1]]&gt;Y146,Y146="1"),(X146+1+codex585[[#This Row],[T]]),X146+codex585[[#This Row],[T]]),X146+codex585[[#This Row],[T]]),0)</f>
        <v>#REF!</v>
      </c>
      <c r="Y147" s="3" t="e">
        <f>IF(#REF!&gt;0,#REF!,0)</f>
        <v>#REF!</v>
      </c>
    </row>
    <row r="148" spans="21:25" x14ac:dyDescent="0.25">
      <c r="U148" s="3" t="e">
        <f>#REF!</f>
        <v>#REF!</v>
      </c>
      <c r="V148" s="3" t="e">
        <f>IF(#REF!&gt;0,IFERROR(VLOOKUP(#REF!,AthleteTable[],1,FALSE),0),0)</f>
        <v>#REF!</v>
      </c>
      <c r="W148" s="3">
        <f t="shared" si="7"/>
        <v>0</v>
      </c>
      <c r="X148" s="11" t="e">
        <f>IF(#REF!&gt;0,IF(V148&lt;&gt;0,IF(OR(codex585[[#This Row],[1]]&gt;Y147,Y147="1"),(X147+1+codex585[[#This Row],[T]]),X147+codex585[[#This Row],[T]]),X147+codex585[[#This Row],[T]]),0)</f>
        <v>#REF!</v>
      </c>
      <c r="Y148" s="3" t="e">
        <f>IF(#REF!&gt;0,#REF!,0)</f>
        <v>#REF!</v>
      </c>
    </row>
    <row r="149" spans="21:25" x14ac:dyDescent="0.25">
      <c r="U149" s="3" t="e">
        <f>#REF!</f>
        <v>#REF!</v>
      </c>
      <c r="V149" s="3" t="e">
        <f>IF(#REF!&gt;0,IFERROR(VLOOKUP(#REF!,AthleteTable[],1,FALSE),0),0)</f>
        <v>#REF!</v>
      </c>
      <c r="W149" s="3">
        <f t="shared" si="7"/>
        <v>0</v>
      </c>
      <c r="X149" s="11" t="e">
        <f>IF(#REF!&gt;0,IF(V149&lt;&gt;0,IF(OR(codex585[[#This Row],[1]]&gt;Y148,Y148="1"),(X148+1+codex585[[#This Row],[T]]),X148+codex585[[#This Row],[T]]),X148+codex585[[#This Row],[T]]),0)</f>
        <v>#REF!</v>
      </c>
      <c r="Y149" s="3" t="e">
        <f>IF(#REF!&gt;0,#REF!,0)</f>
        <v>#REF!</v>
      </c>
    </row>
    <row r="150" spans="21:25" x14ac:dyDescent="0.25">
      <c r="U150" s="3" t="e">
        <f>#REF!</f>
        <v>#REF!</v>
      </c>
      <c r="V150" s="3" t="e">
        <f>IF(#REF!&gt;0,IFERROR(VLOOKUP(#REF!,AthleteTable[],1,FALSE),0),0)</f>
        <v>#REF!</v>
      </c>
      <c r="W150" s="3">
        <f t="shared" si="7"/>
        <v>0</v>
      </c>
      <c r="X150" s="11" t="e">
        <f>IF(#REF!&gt;0,IF(V150&lt;&gt;0,IF(OR(codex585[[#This Row],[1]]&gt;Y149,Y149="1"),(X149+1+codex585[[#This Row],[T]]),X149+codex585[[#This Row],[T]]),X149+codex585[[#This Row],[T]]),0)</f>
        <v>#REF!</v>
      </c>
      <c r="Y150" s="3" t="e">
        <f>IF(#REF!&gt;0,#REF!,0)</f>
        <v>#REF!</v>
      </c>
    </row>
    <row r="151" spans="21:25" x14ac:dyDescent="0.25">
      <c r="U151" s="3" t="e">
        <f>#REF!</f>
        <v>#REF!</v>
      </c>
      <c r="V151" s="3" t="e">
        <f>IF(#REF!&gt;0,IFERROR(VLOOKUP(#REF!,AthleteTable[],1,FALSE),0),0)</f>
        <v>#REF!</v>
      </c>
      <c r="W151" s="3">
        <f t="shared" si="7"/>
        <v>0</v>
      </c>
      <c r="X151" s="11" t="e">
        <f>IF(#REF!&gt;0,IF(V151&lt;&gt;0,IF(OR(codex585[[#This Row],[1]]&gt;Y150,Y150="1"),(X150+1+codex585[[#This Row],[T]]),X150+codex585[[#This Row],[T]]),X150+codex585[[#This Row],[T]]),0)</f>
        <v>#REF!</v>
      </c>
      <c r="Y151" s="3" t="e">
        <f>IF(#REF!&gt;0,#REF!,0)</f>
        <v>#REF!</v>
      </c>
    </row>
    <row r="152" spans="21:25" x14ac:dyDescent="0.25">
      <c r="U152" s="3" t="e">
        <f>#REF!</f>
        <v>#REF!</v>
      </c>
      <c r="V152" s="3" t="e">
        <f>IF(#REF!&gt;0,IFERROR(VLOOKUP(#REF!,AthleteTable[],1,FALSE),0),0)</f>
        <v>#REF!</v>
      </c>
      <c r="W152" s="3">
        <f t="shared" si="7"/>
        <v>0</v>
      </c>
      <c r="X152" s="11" t="e">
        <f>IF(#REF!&gt;0,IF(V152&lt;&gt;0,IF(OR(codex585[[#This Row],[1]]&gt;Y151,Y151="1"),(X151+1+codex585[[#This Row],[T]]),X151+codex585[[#This Row],[T]]),X151+codex585[[#This Row],[T]]),0)</f>
        <v>#REF!</v>
      </c>
      <c r="Y152" s="3" t="e">
        <f>IF(#REF!&gt;0,#REF!,0)</f>
        <v>#REF!</v>
      </c>
    </row>
    <row r="153" spans="21:25" x14ac:dyDescent="0.25">
      <c r="U153" s="3" t="e">
        <f>#REF!</f>
        <v>#REF!</v>
      </c>
      <c r="V153" s="3" t="e">
        <f>IF(#REF!&gt;0,IFERROR(VLOOKUP(#REF!,AthleteTable[],1,FALSE),0),0)</f>
        <v>#REF!</v>
      </c>
      <c r="W153" s="3">
        <f t="shared" si="7"/>
        <v>0</v>
      </c>
      <c r="X153" s="11" t="e">
        <f>IF(#REF!&gt;0,IF(V153&lt;&gt;0,IF(OR(codex585[[#This Row],[1]]&gt;Y152,Y152="1"),(X152+1+codex585[[#This Row],[T]]),X152+codex585[[#This Row],[T]]),X152+codex585[[#This Row],[T]]),0)</f>
        <v>#REF!</v>
      </c>
      <c r="Y153" s="3" t="e">
        <f>IF(#REF!&gt;0,#REF!,0)</f>
        <v>#REF!</v>
      </c>
    </row>
    <row r="154" spans="21:25" x14ac:dyDescent="0.25">
      <c r="U154" s="3" t="e">
        <f>#REF!</f>
        <v>#REF!</v>
      </c>
      <c r="V154" s="3" t="e">
        <f>IF(#REF!&gt;0,IFERROR(VLOOKUP(#REF!,AthleteTable[],1,FALSE),0),0)</f>
        <v>#REF!</v>
      </c>
      <c r="W154" s="3">
        <f t="shared" si="7"/>
        <v>0</v>
      </c>
      <c r="X154" s="11" t="e">
        <f>IF(#REF!&gt;0,IF(V154&lt;&gt;0,IF(OR(codex585[[#This Row],[1]]&gt;Y153,Y153="1"),(X153+1+codex585[[#This Row],[T]]),X153+codex585[[#This Row],[T]]),X153+codex585[[#This Row],[T]]),0)</f>
        <v>#REF!</v>
      </c>
      <c r="Y154" s="3" t="e">
        <f>IF(#REF!&gt;0,#REF!,0)</f>
        <v>#REF!</v>
      </c>
    </row>
    <row r="155" spans="21:25" x14ac:dyDescent="0.25">
      <c r="U155" s="3" t="e">
        <f>#REF!</f>
        <v>#REF!</v>
      </c>
      <c r="V155" s="3" t="e">
        <f>IF(#REF!&gt;0,IFERROR(VLOOKUP(#REF!,AthleteTable[],1,FALSE),0),0)</f>
        <v>#REF!</v>
      </c>
      <c r="W155" s="3">
        <f t="shared" si="7"/>
        <v>0</v>
      </c>
      <c r="X155" s="11" t="e">
        <f>IF(#REF!&gt;0,IF(V155&lt;&gt;0,IF(OR(codex585[[#This Row],[1]]&gt;Y154,Y154="1"),(X154+1+codex585[[#This Row],[T]]),X154+codex585[[#This Row],[T]]),X154+codex585[[#This Row],[T]]),0)</f>
        <v>#REF!</v>
      </c>
      <c r="Y155" s="3" t="e">
        <f>IF(#REF!&gt;0,#REF!,0)</f>
        <v>#REF!</v>
      </c>
    </row>
    <row r="156" spans="21:25" x14ac:dyDescent="0.25">
      <c r="U156" s="3" t="e">
        <f>#REF!</f>
        <v>#REF!</v>
      </c>
      <c r="V156" s="3" t="e">
        <f>IF(#REF!&gt;0,IFERROR(VLOOKUP(#REF!,AthleteTable[],1,FALSE),0),0)</f>
        <v>#REF!</v>
      </c>
      <c r="W156" s="3">
        <f t="shared" si="7"/>
        <v>0</v>
      </c>
      <c r="X156" s="11" t="e">
        <f>IF(#REF!&gt;0,IF(V156&lt;&gt;0,IF(OR(codex585[[#This Row],[1]]&gt;Y155,Y155="1"),(X155+1+codex585[[#This Row],[T]]),X155+codex585[[#This Row],[T]]),X155+codex585[[#This Row],[T]]),0)</f>
        <v>#REF!</v>
      </c>
      <c r="Y156" s="3" t="e">
        <f>IF(#REF!&gt;0,#REF!,0)</f>
        <v>#REF!</v>
      </c>
    </row>
    <row r="157" spans="21:25" x14ac:dyDescent="0.25">
      <c r="U157" s="3" t="e">
        <f>#REF!</f>
        <v>#REF!</v>
      </c>
      <c r="V157" s="3" t="e">
        <f>IF(#REF!&gt;0,IFERROR(VLOOKUP(#REF!,AthleteTable[],1,FALSE),0),0)</f>
        <v>#REF!</v>
      </c>
      <c r="W157" s="3">
        <f t="shared" si="7"/>
        <v>0</v>
      </c>
      <c r="X157" s="11" t="e">
        <f>IF(#REF!&gt;0,IF(V157&lt;&gt;0,IF(OR(codex585[[#This Row],[1]]&gt;Y156,Y156="1"),(X156+1+codex585[[#This Row],[T]]),X156+codex585[[#This Row],[T]]),X156+codex585[[#This Row],[T]]),0)</f>
        <v>#REF!</v>
      </c>
      <c r="Y157" s="3" t="e">
        <f>IF(#REF!&gt;0,#REF!,0)</f>
        <v>#REF!</v>
      </c>
    </row>
    <row r="158" spans="21:25" x14ac:dyDescent="0.25">
      <c r="U158" s="3" t="e">
        <f>#REF!</f>
        <v>#REF!</v>
      </c>
      <c r="V158" s="3" t="e">
        <f>IF(#REF!&gt;0,IFERROR(VLOOKUP(#REF!,AthleteTable[],1,FALSE),0),0)</f>
        <v>#REF!</v>
      </c>
      <c r="W158" s="3">
        <f t="shared" si="7"/>
        <v>0</v>
      </c>
      <c r="X158" s="11" t="e">
        <f>IF(#REF!&gt;0,IF(V158&lt;&gt;0,IF(OR(codex585[[#This Row],[1]]&gt;Y157,Y157="1"),(X157+1+codex585[[#This Row],[T]]),X157+codex585[[#This Row],[T]]),X157+codex585[[#This Row],[T]]),0)</f>
        <v>#REF!</v>
      </c>
      <c r="Y158" s="3" t="e">
        <f>IF(#REF!&gt;0,#REF!,0)</f>
        <v>#REF!</v>
      </c>
    </row>
    <row r="159" spans="21:25" x14ac:dyDescent="0.25">
      <c r="U159" s="3" t="e">
        <f>#REF!</f>
        <v>#REF!</v>
      </c>
      <c r="V159" s="3" t="e">
        <f>IF(#REF!&gt;0,IFERROR(VLOOKUP(#REF!,AthleteTable[],1,FALSE),0),0)</f>
        <v>#REF!</v>
      </c>
      <c r="W159" s="3">
        <f t="shared" si="7"/>
        <v>0</v>
      </c>
      <c r="X159" s="11" t="e">
        <f>IF(#REF!&gt;0,IF(V159&lt;&gt;0,IF(OR(codex585[[#This Row],[1]]&gt;Y158,Y158="1"),(X158+1+codex585[[#This Row],[T]]),X158+codex585[[#This Row],[T]]),X158+codex585[[#This Row],[T]]),0)</f>
        <v>#REF!</v>
      </c>
      <c r="Y159" s="3" t="e">
        <f>IF(#REF!&gt;0,#REF!,0)</f>
        <v>#REF!</v>
      </c>
    </row>
    <row r="160" spans="21:25" x14ac:dyDescent="0.25">
      <c r="U160" s="3" t="e">
        <f>#REF!</f>
        <v>#REF!</v>
      </c>
      <c r="V160" s="3" t="e">
        <f>IF(#REF!&gt;0,IFERROR(VLOOKUP(#REF!,AthleteTable[],1,FALSE),0),0)</f>
        <v>#REF!</v>
      </c>
      <c r="W160" s="3">
        <f t="shared" si="7"/>
        <v>0</v>
      </c>
      <c r="X160" s="11" t="e">
        <f>IF(#REF!&gt;0,IF(V160&lt;&gt;0,IF(OR(codex585[[#This Row],[1]]&gt;Y159,Y159="1"),(X159+1+codex585[[#This Row],[T]]),X159+codex585[[#This Row],[T]]),X159+codex585[[#This Row],[T]]),0)</f>
        <v>#REF!</v>
      </c>
      <c r="Y160" s="3" t="e">
        <f>IF(#REF!&gt;0,#REF!,0)</f>
        <v>#REF!</v>
      </c>
    </row>
    <row r="161" spans="21:25" x14ac:dyDescent="0.25">
      <c r="U161" s="3" t="e">
        <f>#REF!</f>
        <v>#REF!</v>
      </c>
      <c r="V161" s="3" t="e">
        <f>IF(#REF!&gt;0,IFERROR(VLOOKUP(#REF!,AthleteTable[],1,FALSE),0),0)</f>
        <v>#REF!</v>
      </c>
      <c r="W161" s="3">
        <f t="shared" si="7"/>
        <v>0</v>
      </c>
      <c r="X161" s="11" t="e">
        <f>IF(#REF!&gt;0,IF(V161&lt;&gt;0,IF(OR(codex585[[#This Row],[1]]&gt;Y160,Y160="1"),(X160+1+codex585[[#This Row],[T]]),X160+codex585[[#This Row],[T]]),X160+codex585[[#This Row],[T]]),0)</f>
        <v>#REF!</v>
      </c>
      <c r="Y161" s="3" t="e">
        <f>IF(#REF!&gt;0,#REF!,0)</f>
        <v>#REF!</v>
      </c>
    </row>
    <row r="162" spans="21:25" x14ac:dyDescent="0.25">
      <c r="U162" s="3" t="e">
        <f>#REF!</f>
        <v>#REF!</v>
      </c>
      <c r="V162" s="3" t="e">
        <f>IF(#REF!&gt;0,IFERROR(VLOOKUP(#REF!,AthleteTable[],1,FALSE),0),0)</f>
        <v>#REF!</v>
      </c>
      <c r="W162" s="3">
        <f t="shared" si="7"/>
        <v>0</v>
      </c>
      <c r="X162" s="11" t="e">
        <f>IF(#REF!&gt;0,IF(V162&lt;&gt;0,IF(OR(codex585[[#This Row],[1]]&gt;Y161,Y161="1"),(X161+1+codex585[[#This Row],[T]]),X161+codex585[[#This Row],[T]]),X161+codex585[[#This Row],[T]]),0)</f>
        <v>#REF!</v>
      </c>
      <c r="Y162" s="3" t="e">
        <f>IF(#REF!&gt;0,#REF!,0)</f>
        <v>#REF!</v>
      </c>
    </row>
    <row r="163" spans="21:25" x14ac:dyDescent="0.25">
      <c r="U163" s="3" t="e">
        <f>#REF!</f>
        <v>#REF!</v>
      </c>
      <c r="V163" s="3" t="e">
        <f>IF(#REF!&gt;0,IFERROR(VLOOKUP(#REF!,AthleteTable[],1,FALSE),0),0)</f>
        <v>#REF!</v>
      </c>
      <c r="W163" s="3">
        <f t="shared" si="7"/>
        <v>0</v>
      </c>
      <c r="X163" s="11" t="e">
        <f>IF(#REF!&gt;0,IF(V163&lt;&gt;0,IF(OR(codex585[[#This Row],[1]]&gt;Y162,Y162="1"),(X162+1+codex585[[#This Row],[T]]),X162+codex585[[#This Row],[T]]),X162+codex585[[#This Row],[T]]),0)</f>
        <v>#REF!</v>
      </c>
      <c r="Y163" s="3" t="e">
        <f>IF(#REF!&gt;0,#REF!,0)</f>
        <v>#REF!</v>
      </c>
    </row>
    <row r="164" spans="21:25" x14ac:dyDescent="0.25">
      <c r="U164" s="3" t="e">
        <f>#REF!</f>
        <v>#REF!</v>
      </c>
      <c r="V164" s="3" t="e">
        <f>IF(#REF!&gt;0,IFERROR(VLOOKUP(#REF!,AthleteTable[],1,FALSE),0),0)</f>
        <v>#REF!</v>
      </c>
      <c r="W164" s="3">
        <f t="shared" si="7"/>
        <v>0</v>
      </c>
      <c r="X164" s="11" t="e">
        <f>IF(#REF!&gt;0,IF(V164&lt;&gt;0,IF(OR(codex585[[#This Row],[1]]&gt;Y163,Y163="1"),(X163+1+codex585[[#This Row],[T]]),X163+codex585[[#This Row],[T]]),X163+codex585[[#This Row],[T]]),0)</f>
        <v>#REF!</v>
      </c>
      <c r="Y164" s="3" t="e">
        <f>IF(#REF!&gt;0,#REF!,0)</f>
        <v>#REF!</v>
      </c>
    </row>
    <row r="165" spans="21:25" x14ac:dyDescent="0.25">
      <c r="U165" s="3" t="e">
        <f>#REF!</f>
        <v>#REF!</v>
      </c>
      <c r="V165" s="3" t="e">
        <f>IF(#REF!&gt;0,IFERROR(VLOOKUP(#REF!,AthleteTable[],1,FALSE),0),0)</f>
        <v>#REF!</v>
      </c>
      <c r="W165" s="3">
        <f t="shared" si="7"/>
        <v>0</v>
      </c>
      <c r="X165" s="11" t="e">
        <f>IF(#REF!&gt;0,IF(V165&lt;&gt;0,IF(OR(codex585[[#This Row],[1]]&gt;Y164,Y164="1"),(X164+1+codex585[[#This Row],[T]]),X164+codex585[[#This Row],[T]]),X164+codex585[[#This Row],[T]]),0)</f>
        <v>#REF!</v>
      </c>
      <c r="Y165" s="3" t="e">
        <f>IF(#REF!&gt;0,#REF!,0)</f>
        <v>#REF!</v>
      </c>
    </row>
    <row r="166" spans="21:25" x14ac:dyDescent="0.25">
      <c r="U166" s="3" t="e">
        <f>#REF!</f>
        <v>#REF!</v>
      </c>
      <c r="V166" s="3" t="e">
        <f>IF(#REF!&gt;0,IFERROR(VLOOKUP(#REF!,AthleteTable[],1,FALSE),0),0)</f>
        <v>#REF!</v>
      </c>
      <c r="W166" s="3">
        <f t="shared" si="7"/>
        <v>0</v>
      </c>
      <c r="X166" s="11" t="e">
        <f>IF(#REF!&gt;0,IF(V166&lt;&gt;0,IF(OR(codex585[[#This Row],[1]]&gt;Y165,Y165="1"),(X165+1+codex585[[#This Row],[T]]),X165+codex585[[#This Row],[T]]),X165+codex585[[#This Row],[T]]),0)</f>
        <v>#REF!</v>
      </c>
      <c r="Y166" s="3" t="e">
        <f>IF(#REF!&gt;0,#REF!,0)</f>
        <v>#REF!</v>
      </c>
    </row>
    <row r="167" spans="21:25" x14ac:dyDescent="0.25">
      <c r="U167" s="3" t="e">
        <f>#REF!</f>
        <v>#REF!</v>
      </c>
      <c r="V167" s="3" t="e">
        <f>IF(#REF!&gt;0,IFERROR(VLOOKUP(#REF!,AthleteTable[],1,FALSE),0),0)</f>
        <v>#REF!</v>
      </c>
      <c r="W167" s="3">
        <f t="shared" si="7"/>
        <v>0</v>
      </c>
      <c r="X167" s="11" t="e">
        <f>IF(#REF!&gt;0,IF(V167&lt;&gt;0,IF(OR(codex585[[#This Row],[1]]&gt;Y166,Y166="1"),(X166+1+codex585[[#This Row],[T]]),X166+codex585[[#This Row],[T]]),X166+codex585[[#This Row],[T]]),0)</f>
        <v>#REF!</v>
      </c>
      <c r="Y167" s="3" t="e">
        <f>IF(#REF!&gt;0,#REF!,0)</f>
        <v>#REF!</v>
      </c>
    </row>
    <row r="168" spans="21:25" x14ac:dyDescent="0.25">
      <c r="U168" s="3" t="e">
        <f>#REF!</f>
        <v>#REF!</v>
      </c>
      <c r="V168" s="3" t="e">
        <f>IF(#REF!&gt;0,IFERROR(VLOOKUP(#REF!,AthleteTable[],1,FALSE),0),0)</f>
        <v>#REF!</v>
      </c>
      <c r="W168" s="3">
        <f t="shared" si="7"/>
        <v>0</v>
      </c>
      <c r="X168" s="11" t="e">
        <f>IF(#REF!&gt;0,IF(V168&lt;&gt;0,IF(OR(codex585[[#This Row],[1]]&gt;Y167,Y167="1"),(X167+1+codex585[[#This Row],[T]]),X167+codex585[[#This Row],[T]]),X167+codex585[[#This Row],[T]]),0)</f>
        <v>#REF!</v>
      </c>
      <c r="Y168" s="3" t="e">
        <f>IF(#REF!&gt;0,#REF!,0)</f>
        <v>#REF!</v>
      </c>
    </row>
    <row r="169" spans="21:25" x14ac:dyDescent="0.25">
      <c r="U169" s="3" t="e">
        <f>#REF!</f>
        <v>#REF!</v>
      </c>
      <c r="V169" s="3" t="e">
        <f>IF(#REF!&gt;0,IFERROR(VLOOKUP(#REF!,AthleteTable[],1,FALSE),0),0)</f>
        <v>#REF!</v>
      </c>
      <c r="W169" s="3">
        <f t="shared" si="7"/>
        <v>0</v>
      </c>
      <c r="X169" s="11" t="e">
        <f>IF(#REF!&gt;0,IF(V169&lt;&gt;0,IF(OR(codex585[[#This Row],[1]]&gt;Y168,Y168="1"),(X168+1+codex585[[#This Row],[T]]),X168+codex585[[#This Row],[T]]),X168+codex585[[#This Row],[T]]),0)</f>
        <v>#REF!</v>
      </c>
      <c r="Y169" s="3" t="e">
        <f>IF(#REF!&gt;0,#REF!,0)</f>
        <v>#REF!</v>
      </c>
    </row>
    <row r="170" spans="21:25" x14ac:dyDescent="0.25">
      <c r="U170" s="3" t="e">
        <f>#REF!</f>
        <v>#REF!</v>
      </c>
      <c r="V170" s="3" t="e">
        <f>IF(#REF!&gt;0,IFERROR(VLOOKUP(#REF!,AthleteTable[],1,FALSE),0),0)</f>
        <v>#REF!</v>
      </c>
      <c r="W170" s="3">
        <f t="shared" si="7"/>
        <v>0</v>
      </c>
      <c r="X170" s="11" t="e">
        <f>IF(#REF!&gt;0,IF(V170&lt;&gt;0,IF(OR(codex585[[#This Row],[1]]&gt;Y169,Y169="1"),(X169+1+codex585[[#This Row],[T]]),X169+codex585[[#This Row],[T]]),X169+codex585[[#This Row],[T]]),0)</f>
        <v>#REF!</v>
      </c>
      <c r="Y170" s="3" t="e">
        <f>IF(#REF!&gt;0,#REF!,0)</f>
        <v>#REF!</v>
      </c>
    </row>
    <row r="171" spans="21:25" x14ac:dyDescent="0.25">
      <c r="U171" s="3" t="e">
        <f>#REF!</f>
        <v>#REF!</v>
      </c>
      <c r="V171" s="3" t="e">
        <f>IF(#REF!&gt;0,IFERROR(VLOOKUP(#REF!,AthleteTable[],1,FALSE),0),0)</f>
        <v>#REF!</v>
      </c>
      <c r="W171" s="3">
        <f t="shared" si="7"/>
        <v>0</v>
      </c>
      <c r="X171" s="11" t="e">
        <f>IF(#REF!&gt;0,IF(V171&lt;&gt;0,IF(OR(codex585[[#This Row],[1]]&gt;Y170,Y170="1"),(X170+1+codex585[[#This Row],[T]]),X170+codex585[[#This Row],[T]]),X170+codex585[[#This Row],[T]]),0)</f>
        <v>#REF!</v>
      </c>
      <c r="Y171" s="3" t="e">
        <f>IF(#REF!&gt;0,#REF!,0)</f>
        <v>#REF!</v>
      </c>
    </row>
    <row r="172" spans="21:25" x14ac:dyDescent="0.25">
      <c r="U172" s="3" t="e">
        <f>#REF!</f>
        <v>#REF!</v>
      </c>
      <c r="V172" s="3" t="e">
        <f>IF(#REF!&gt;0,IFERROR(VLOOKUP(#REF!,AthleteTable[],1,FALSE),0),0)</f>
        <v>#REF!</v>
      </c>
      <c r="W172" s="3">
        <f t="shared" si="7"/>
        <v>0</v>
      </c>
      <c r="X172" s="11" t="e">
        <f>IF(#REF!&gt;0,IF(V172&lt;&gt;0,IF(OR(codex585[[#This Row],[1]]&gt;Y171,Y171="1"),(X171+1+codex585[[#This Row],[T]]),X171+codex585[[#This Row],[T]]),X171+codex585[[#This Row],[T]]),0)</f>
        <v>#REF!</v>
      </c>
      <c r="Y172" s="3" t="e">
        <f>IF(#REF!&gt;0,#REF!,0)</f>
        <v>#REF!</v>
      </c>
    </row>
    <row r="173" spans="21:25" x14ac:dyDescent="0.25">
      <c r="U173" s="3" t="e">
        <f>#REF!</f>
        <v>#REF!</v>
      </c>
      <c r="V173" s="3" t="e">
        <f>IF(#REF!&gt;0,IFERROR(VLOOKUP(#REF!,AthleteTable[],1,FALSE),0),0)</f>
        <v>#REF!</v>
      </c>
      <c r="W173" s="3">
        <f t="shared" si="7"/>
        <v>0</v>
      </c>
      <c r="X173" s="11" t="e">
        <f>IF(#REF!&gt;0,IF(V173&lt;&gt;0,IF(OR(codex585[[#This Row],[1]]&gt;Y172,Y172="1"),(X172+1+codex585[[#This Row],[T]]),X172+codex585[[#This Row],[T]]),X172+codex585[[#This Row],[T]]),0)</f>
        <v>#REF!</v>
      </c>
      <c r="Y173" s="3" t="e">
        <f>IF(#REF!&gt;0,#REF!,0)</f>
        <v>#REF!</v>
      </c>
    </row>
    <row r="174" spans="21:25" x14ac:dyDescent="0.25">
      <c r="U174" s="3" t="e">
        <f>#REF!</f>
        <v>#REF!</v>
      </c>
      <c r="V174" s="3" t="e">
        <f>IF(#REF!&gt;0,IFERROR(VLOOKUP(#REF!,AthleteTable[],1,FALSE),0),0)</f>
        <v>#REF!</v>
      </c>
      <c r="W174" s="3">
        <f t="shared" si="7"/>
        <v>0</v>
      </c>
      <c r="X174" s="11" t="e">
        <f>IF(#REF!&gt;0,IF(V174&lt;&gt;0,IF(OR(codex585[[#This Row],[1]]&gt;Y173,Y173="1"),(X173+1+codex585[[#This Row],[T]]),X173+codex585[[#This Row],[T]]),X173+codex585[[#This Row],[T]]),0)</f>
        <v>#REF!</v>
      </c>
      <c r="Y174" s="3" t="e">
        <f>IF(#REF!&gt;0,#REF!,0)</f>
        <v>#REF!</v>
      </c>
    </row>
    <row r="175" spans="21:25" x14ac:dyDescent="0.25">
      <c r="U175" s="3" t="e">
        <f>#REF!</f>
        <v>#REF!</v>
      </c>
      <c r="V175" s="3" t="e">
        <f>IF(#REF!&gt;0,IFERROR(VLOOKUP(#REF!,AthleteTable[],1,FALSE),0),0)</f>
        <v>#REF!</v>
      </c>
      <c r="W175" s="3">
        <f t="shared" si="7"/>
        <v>0</v>
      </c>
      <c r="X175" s="11" t="e">
        <f>IF(#REF!&gt;0,IF(V175&lt;&gt;0,IF(OR(codex585[[#This Row],[1]]&gt;Y174,Y174="1"),(X174+1+codex585[[#This Row],[T]]),X174+codex585[[#This Row],[T]]),X174+codex585[[#This Row],[T]]),0)</f>
        <v>#REF!</v>
      </c>
      <c r="Y175" s="3" t="e">
        <f>IF(#REF!&gt;0,#REF!,0)</f>
        <v>#REF!</v>
      </c>
    </row>
    <row r="176" spans="21:25" x14ac:dyDescent="0.25">
      <c r="U176" s="3" t="e">
        <f>#REF!</f>
        <v>#REF!</v>
      </c>
      <c r="V176" s="3" t="e">
        <f>IF(#REF!&gt;0,IFERROR(VLOOKUP(#REF!,AthleteTable[],1,FALSE),0),0)</f>
        <v>#REF!</v>
      </c>
      <c r="W176" s="3">
        <f t="shared" si="7"/>
        <v>0</v>
      </c>
      <c r="X176" s="11" t="e">
        <f>IF(#REF!&gt;0,IF(V176&lt;&gt;0,IF(OR(codex585[[#This Row],[1]]&gt;Y175,Y175="1"),(X175+1+codex585[[#This Row],[T]]),X175+codex585[[#This Row],[T]]),X175+codex585[[#This Row],[T]]),0)</f>
        <v>#REF!</v>
      </c>
      <c r="Y176" s="3" t="e">
        <f>IF(#REF!&gt;0,#REF!,0)</f>
        <v>#REF!</v>
      </c>
    </row>
    <row r="177" spans="21:25" x14ac:dyDescent="0.25">
      <c r="U177" s="3" t="e">
        <f>#REF!</f>
        <v>#REF!</v>
      </c>
      <c r="V177" s="3" t="e">
        <f>IF(#REF!&gt;0,IFERROR(VLOOKUP(#REF!,AthleteTable[],1,FALSE),0),0)</f>
        <v>#REF!</v>
      </c>
      <c r="W177" s="3">
        <f t="shared" si="7"/>
        <v>0</v>
      </c>
      <c r="X177" s="11" t="e">
        <f>IF(#REF!&gt;0,IF(V177&lt;&gt;0,IF(OR(codex585[[#This Row],[1]]&gt;Y176,Y176="1"),(X176+1+codex585[[#This Row],[T]]),X176+codex585[[#This Row],[T]]),X176+codex585[[#This Row],[T]]),0)</f>
        <v>#REF!</v>
      </c>
      <c r="Y177" s="3" t="e">
        <f>IF(#REF!&gt;0,#REF!,0)</f>
        <v>#REF!</v>
      </c>
    </row>
    <row r="178" spans="21:25" x14ac:dyDescent="0.25">
      <c r="U178" s="3" t="e">
        <f>#REF!</f>
        <v>#REF!</v>
      </c>
      <c r="V178" s="3" t="e">
        <f>IF(#REF!&gt;0,IFERROR(VLOOKUP(#REF!,AthleteTable[],1,FALSE),0),0)</f>
        <v>#REF!</v>
      </c>
      <c r="W178" s="3">
        <f t="shared" si="7"/>
        <v>0</v>
      </c>
      <c r="X178" s="11" t="e">
        <f>IF(#REF!&gt;0,IF(V178&lt;&gt;0,IF(OR(codex585[[#This Row],[1]]&gt;Y177,Y177="1"),(X177+1+codex585[[#This Row],[T]]),X177+codex585[[#This Row],[T]]),X177+codex585[[#This Row],[T]]),0)</f>
        <v>#REF!</v>
      </c>
      <c r="Y178" s="3" t="e">
        <f>IF(#REF!&gt;0,#REF!,0)</f>
        <v>#REF!</v>
      </c>
    </row>
    <row r="179" spans="21:25" x14ac:dyDescent="0.25">
      <c r="U179" s="3" t="e">
        <f>#REF!</f>
        <v>#REF!</v>
      </c>
      <c r="V179" s="3" t="e">
        <f>IF(#REF!&gt;0,IFERROR(VLOOKUP(#REF!,AthleteTable[],1,FALSE),0),0)</f>
        <v>#REF!</v>
      </c>
      <c r="W179" s="3">
        <f t="shared" si="7"/>
        <v>0</v>
      </c>
      <c r="X179" s="11" t="e">
        <f>IF(#REF!&gt;0,IF(V179&lt;&gt;0,IF(OR(codex585[[#This Row],[1]]&gt;Y178,Y178="1"),(X178+1+codex585[[#This Row],[T]]),X178+codex585[[#This Row],[T]]),X178+codex585[[#This Row],[T]]),0)</f>
        <v>#REF!</v>
      </c>
      <c r="Y179" s="3" t="e">
        <f>IF(#REF!&gt;0,#REF!,0)</f>
        <v>#REF!</v>
      </c>
    </row>
    <row r="180" spans="21:25" x14ac:dyDescent="0.25">
      <c r="U180" s="3" t="e">
        <f>#REF!</f>
        <v>#REF!</v>
      </c>
      <c r="V180" s="3" t="e">
        <f>IF(#REF!&gt;0,IFERROR(VLOOKUP(#REF!,AthleteTable[],1,FALSE),0),0)</f>
        <v>#REF!</v>
      </c>
      <c r="W180" s="3">
        <f t="shared" si="7"/>
        <v>0</v>
      </c>
      <c r="X180" s="11" t="e">
        <f>IF(#REF!&gt;0,IF(V180&lt;&gt;0,IF(OR(codex585[[#This Row],[1]]&gt;Y179,Y179="1"),(X179+1+codex585[[#This Row],[T]]),X179+codex585[[#This Row],[T]]),X179+codex585[[#This Row],[T]]),0)</f>
        <v>#REF!</v>
      </c>
      <c r="Y180" s="3" t="e">
        <f>IF(#REF!&gt;0,#REF!,0)</f>
        <v>#REF!</v>
      </c>
    </row>
    <row r="181" spans="21:25" x14ac:dyDescent="0.25">
      <c r="U181" s="3" t="e">
        <f>#REF!</f>
        <v>#REF!</v>
      </c>
      <c r="V181" s="3" t="e">
        <f>IF(#REF!&gt;0,IFERROR(VLOOKUP(#REF!,AthleteTable[],1,FALSE),0),0)</f>
        <v>#REF!</v>
      </c>
      <c r="W181" s="3">
        <f t="shared" si="7"/>
        <v>0</v>
      </c>
      <c r="X181" s="11" t="e">
        <f>IF(#REF!&gt;0,IF(V181&lt;&gt;0,IF(OR(codex585[[#This Row],[1]]&gt;Y180,Y180="1"),(X180+1+codex585[[#This Row],[T]]),X180+codex585[[#This Row],[T]]),X180+codex585[[#This Row],[T]]),0)</f>
        <v>#REF!</v>
      </c>
      <c r="Y181" s="3" t="e">
        <f>IF(#REF!&gt;0,#REF!,0)</f>
        <v>#REF!</v>
      </c>
    </row>
    <row r="182" spans="21:25" x14ac:dyDescent="0.25">
      <c r="U182" s="3" t="e">
        <f>#REF!</f>
        <v>#REF!</v>
      </c>
      <c r="V182" s="3" t="e">
        <f>IF(#REF!&gt;0,IFERROR(VLOOKUP(#REF!,AthleteTable[],1,FALSE),0),0)</f>
        <v>#REF!</v>
      </c>
      <c r="W182" s="3">
        <f t="shared" si="7"/>
        <v>0</v>
      </c>
      <c r="X182" s="11" t="e">
        <f>IF(#REF!&gt;0,IF(V182&lt;&gt;0,IF(OR(codex585[[#This Row],[1]]&gt;Y181,Y181="1"),(X181+1+codex585[[#This Row],[T]]),X181+codex585[[#This Row],[T]]),X181+codex585[[#This Row],[T]]),0)</f>
        <v>#REF!</v>
      </c>
      <c r="Y182" s="3" t="e">
        <f>IF(#REF!&gt;0,#REF!,0)</f>
        <v>#REF!</v>
      </c>
    </row>
    <row r="183" spans="21:25" x14ac:dyDescent="0.25">
      <c r="U183" s="3" t="e">
        <f>#REF!</f>
        <v>#REF!</v>
      </c>
      <c r="V183" s="3" t="e">
        <f>IF(#REF!&gt;0,IFERROR(VLOOKUP(#REF!,AthleteTable[],1,FALSE),0),0)</f>
        <v>#REF!</v>
      </c>
      <c r="W183" s="3">
        <f t="shared" si="7"/>
        <v>0</v>
      </c>
      <c r="X183" s="11" t="e">
        <f>IF(#REF!&gt;0,IF(V183&lt;&gt;0,IF(OR(codex585[[#This Row],[1]]&gt;Y182,Y182="1"),(X182+1+codex585[[#This Row],[T]]),X182+codex585[[#This Row],[T]]),X182+codex585[[#This Row],[T]]),0)</f>
        <v>#REF!</v>
      </c>
      <c r="Y183" s="3" t="e">
        <f>IF(#REF!&gt;0,#REF!,0)</f>
        <v>#REF!</v>
      </c>
    </row>
    <row r="184" spans="21:25" x14ac:dyDescent="0.25">
      <c r="U184" s="3" t="e">
        <f>#REF!</f>
        <v>#REF!</v>
      </c>
      <c r="V184" s="3" t="e">
        <f>IF(#REF!&gt;0,IFERROR(VLOOKUP(#REF!,AthleteTable[],1,FALSE),0),0)</f>
        <v>#REF!</v>
      </c>
      <c r="W184" s="3">
        <f t="shared" si="7"/>
        <v>0</v>
      </c>
      <c r="X184" s="11" t="e">
        <f>IF(#REF!&gt;0,IF(V184&lt;&gt;0,IF(OR(codex585[[#This Row],[1]]&gt;Y183,Y183="1"),(X183+1+codex585[[#This Row],[T]]),X183+codex585[[#This Row],[T]]),X183+codex585[[#This Row],[T]]),0)</f>
        <v>#REF!</v>
      </c>
      <c r="Y184" s="3" t="e">
        <f>IF(#REF!&gt;0,#REF!,0)</f>
        <v>#REF!</v>
      </c>
    </row>
    <row r="185" spans="21:25" x14ac:dyDescent="0.25">
      <c r="U185" s="3" t="e">
        <f>#REF!</f>
        <v>#REF!</v>
      </c>
      <c r="V185" s="3" t="e">
        <f>IF(#REF!&gt;0,IFERROR(VLOOKUP(#REF!,AthleteTable[],1,FALSE),0),0)</f>
        <v>#REF!</v>
      </c>
      <c r="W185" s="3">
        <f t="shared" si="7"/>
        <v>0</v>
      </c>
      <c r="X185" s="11" t="e">
        <f>IF(#REF!&gt;0,IF(V185&lt;&gt;0,IF(OR(codex585[[#This Row],[1]]&gt;Y184,Y184="1"),(X184+1+codex585[[#This Row],[T]]),X184+codex585[[#This Row],[T]]),X184+codex585[[#This Row],[T]]),0)</f>
        <v>#REF!</v>
      </c>
      <c r="Y185" s="3" t="e">
        <f>IF(#REF!&gt;0,#REF!,0)</f>
        <v>#REF!</v>
      </c>
    </row>
    <row r="186" spans="21:25" x14ac:dyDescent="0.25">
      <c r="U186" s="3" t="e">
        <f>#REF!</f>
        <v>#REF!</v>
      </c>
      <c r="V186" s="3" t="e">
        <f>IF(#REF!&gt;0,IFERROR(VLOOKUP(#REF!,AthleteTable[],1,FALSE),0),0)</f>
        <v>#REF!</v>
      </c>
      <c r="W186" s="3">
        <f t="shared" si="7"/>
        <v>0</v>
      </c>
      <c r="X186" s="11" t="e">
        <f>IF(#REF!&gt;0,IF(V186&lt;&gt;0,IF(OR(codex585[[#This Row],[1]]&gt;Y185,Y185="1"),(X185+1+codex585[[#This Row],[T]]),X185+codex585[[#This Row],[T]]),X185+codex585[[#This Row],[T]]),0)</f>
        <v>#REF!</v>
      </c>
      <c r="Y186" s="3" t="e">
        <f>IF(#REF!&gt;0,#REF!,0)</f>
        <v>#REF!</v>
      </c>
    </row>
    <row r="187" spans="21:25" x14ac:dyDescent="0.25">
      <c r="U187" s="3" t="e">
        <f>#REF!</f>
        <v>#REF!</v>
      </c>
      <c r="V187" s="3" t="e">
        <f>IF(#REF!&gt;0,IFERROR(VLOOKUP(#REF!,AthleteTable[],1,FALSE),0),0)</f>
        <v>#REF!</v>
      </c>
      <c r="W187" s="3">
        <f t="shared" si="7"/>
        <v>0</v>
      </c>
      <c r="X187" s="11" t="e">
        <f>IF(#REF!&gt;0,IF(V187&lt;&gt;0,IF(OR(codex585[[#This Row],[1]]&gt;Y186,Y186="1"),(X186+1+codex585[[#This Row],[T]]),X186+codex585[[#This Row],[T]]),X186+codex585[[#This Row],[T]]),0)</f>
        <v>#REF!</v>
      </c>
      <c r="Y187" s="3" t="e">
        <f>IF(#REF!&gt;0,#REF!,0)</f>
        <v>#REF!</v>
      </c>
    </row>
    <row r="188" spans="21:25" x14ac:dyDescent="0.25">
      <c r="U188" s="3" t="e">
        <f>#REF!</f>
        <v>#REF!</v>
      </c>
      <c r="V188" s="3" t="e">
        <f>IF(#REF!&gt;0,IFERROR(VLOOKUP(#REF!,AthleteTable[],1,FALSE),0),0)</f>
        <v>#REF!</v>
      </c>
      <c r="W188" s="3">
        <f t="shared" si="7"/>
        <v>0</v>
      </c>
      <c r="X188" s="11" t="e">
        <f>IF(#REF!&gt;0,IF(V188&lt;&gt;0,IF(OR(codex585[[#This Row],[1]]&gt;Y187,Y187="1"),(X187+1+codex585[[#This Row],[T]]),X187+codex585[[#This Row],[T]]),X187+codex585[[#This Row],[T]]),0)</f>
        <v>#REF!</v>
      </c>
      <c r="Y188" s="3" t="e">
        <f>IF(#REF!&gt;0,#REF!,0)</f>
        <v>#REF!</v>
      </c>
    </row>
    <row r="189" spans="21:25" x14ac:dyDescent="0.25">
      <c r="U189" s="3" t="e">
        <f>#REF!</f>
        <v>#REF!</v>
      </c>
      <c r="V189" s="3" t="e">
        <f>IF(#REF!&gt;0,IFERROR(VLOOKUP(#REF!,AthleteTable[],1,FALSE),0),0)</f>
        <v>#REF!</v>
      </c>
      <c r="W189" s="3">
        <f t="shared" si="7"/>
        <v>0</v>
      </c>
      <c r="X189" s="11" t="e">
        <f>IF(#REF!&gt;0,IF(V189&lt;&gt;0,IF(OR(codex585[[#This Row],[1]]&gt;Y188,Y188="1"),(X188+1+codex585[[#This Row],[T]]),X188+codex585[[#This Row],[T]]),X188+codex585[[#This Row],[T]]),0)</f>
        <v>#REF!</v>
      </c>
      <c r="Y189" s="3" t="e">
        <f>IF(#REF!&gt;0,#REF!,0)</f>
        <v>#REF!</v>
      </c>
    </row>
    <row r="190" spans="21:25" x14ac:dyDescent="0.25">
      <c r="U190" s="3" t="e">
        <f>#REF!</f>
        <v>#REF!</v>
      </c>
      <c r="V190" s="3" t="e">
        <f>IF(#REF!&gt;0,IFERROR(VLOOKUP(#REF!,AthleteTable[],1,FALSE),0),0)</f>
        <v>#REF!</v>
      </c>
      <c r="W190" s="3">
        <f t="shared" si="7"/>
        <v>0</v>
      </c>
      <c r="X190" s="11" t="e">
        <f>IF(#REF!&gt;0,IF(V190&lt;&gt;0,IF(OR(codex585[[#This Row],[1]]&gt;Y189,Y189="1"),(X189+1+codex585[[#This Row],[T]]),X189+codex585[[#This Row],[T]]),X189+codex585[[#This Row],[T]]),0)</f>
        <v>#REF!</v>
      </c>
      <c r="Y190" s="3" t="e">
        <f>IF(#REF!&gt;0,#REF!,0)</f>
        <v>#REF!</v>
      </c>
    </row>
    <row r="191" spans="21:25" x14ac:dyDescent="0.25">
      <c r="U191" s="3" t="e">
        <f>#REF!</f>
        <v>#REF!</v>
      </c>
      <c r="V191" s="3" t="e">
        <f>IF(#REF!&gt;0,IFERROR(VLOOKUP(#REF!,AthleteTable[],1,FALSE),0),0)</f>
        <v>#REF!</v>
      </c>
      <c r="W191" s="3">
        <f t="shared" si="7"/>
        <v>0</v>
      </c>
      <c r="X191" s="11" t="e">
        <f>IF(#REF!&gt;0,IF(V191&lt;&gt;0,IF(OR(codex585[[#This Row],[1]]&gt;Y190,Y190="1"),(X190+1+codex585[[#This Row],[T]]),X190+codex585[[#This Row],[T]]),X190+codex585[[#This Row],[T]]),0)</f>
        <v>#REF!</v>
      </c>
      <c r="Y191" s="3" t="e">
        <f>IF(#REF!&gt;0,#REF!,0)</f>
        <v>#REF!</v>
      </c>
    </row>
    <row r="192" spans="21:25" x14ac:dyDescent="0.25">
      <c r="U192" s="3" t="e">
        <f>#REF!</f>
        <v>#REF!</v>
      </c>
      <c r="V192" s="3" t="e">
        <f>IF(#REF!&gt;0,IFERROR(VLOOKUP(#REF!,AthleteTable[],1,FALSE),0),0)</f>
        <v>#REF!</v>
      </c>
      <c r="W192" s="3">
        <f t="shared" si="7"/>
        <v>0</v>
      </c>
      <c r="X192" s="11" t="e">
        <f>IF(#REF!&gt;0,IF(V192&lt;&gt;0,IF(OR(codex585[[#This Row],[1]]&gt;Y191,Y191="1"),(X191+1+codex585[[#This Row],[T]]),X191+codex585[[#This Row],[T]]),X191+codex585[[#This Row],[T]]),0)</f>
        <v>#REF!</v>
      </c>
      <c r="Y192" s="3" t="e">
        <f>IF(#REF!&gt;0,#REF!,0)</f>
        <v>#REF!</v>
      </c>
    </row>
    <row r="193" spans="21:25" x14ac:dyDescent="0.25">
      <c r="U193" s="3" t="e">
        <f>#REF!</f>
        <v>#REF!</v>
      </c>
      <c r="V193" s="3" t="e">
        <f>IF(#REF!&gt;0,IFERROR(VLOOKUP(#REF!,AthleteTable[],1,FALSE),0),0)</f>
        <v>#REF!</v>
      </c>
      <c r="W193" s="3">
        <f t="shared" si="7"/>
        <v>0</v>
      </c>
      <c r="X193" s="11" t="e">
        <f>IF(#REF!&gt;0,IF(V193&lt;&gt;0,IF(OR(codex585[[#This Row],[1]]&gt;Y192,Y192="1"),(X192+1+codex585[[#This Row],[T]]),X192+codex585[[#This Row],[T]]),X192+codex585[[#This Row],[T]]),0)</f>
        <v>#REF!</v>
      </c>
      <c r="Y193" s="3" t="e">
        <f>IF(#REF!&gt;0,#REF!,0)</f>
        <v>#REF!</v>
      </c>
    </row>
    <row r="194" spans="21:25" x14ac:dyDescent="0.25">
      <c r="U194" s="3" t="e">
        <f>#REF!</f>
        <v>#REF!</v>
      </c>
      <c r="V194" s="3" t="e">
        <f>IF(#REF!&gt;0,IFERROR(VLOOKUP(#REF!,AthleteTable[],1,FALSE),0),0)</f>
        <v>#REF!</v>
      </c>
      <c r="W194" s="3">
        <f t="shared" si="7"/>
        <v>0</v>
      </c>
      <c r="X194" s="11" t="e">
        <f>IF(#REF!&gt;0,IF(V194&lt;&gt;0,IF(OR(codex585[[#This Row],[1]]&gt;Y193,Y193="1"),(X193+1+codex585[[#This Row],[T]]),X193+codex585[[#This Row],[T]]),X193+codex585[[#This Row],[T]]),0)</f>
        <v>#REF!</v>
      </c>
      <c r="Y194" s="3" t="e">
        <f>IF(#REF!&gt;0,#REF!,0)</f>
        <v>#REF!</v>
      </c>
    </row>
    <row r="195" spans="21:25" x14ac:dyDescent="0.25">
      <c r="U195" s="3" t="e">
        <f>#REF!</f>
        <v>#REF!</v>
      </c>
      <c r="V195" s="3" t="e">
        <f>IF(#REF!&gt;0,IFERROR(VLOOKUP(#REF!,AthleteTable[],1,FALSE),0),0)</f>
        <v>#REF!</v>
      </c>
      <c r="W195" s="3">
        <f t="shared" si="7"/>
        <v>0</v>
      </c>
      <c r="X195" s="11" t="e">
        <f>IF(#REF!&gt;0,IF(V195&lt;&gt;0,IF(OR(codex585[[#This Row],[1]]&gt;Y194,Y194="1"),(X194+1+codex585[[#This Row],[T]]),X194+codex585[[#This Row],[T]]),X194+codex585[[#This Row],[T]]),0)</f>
        <v>#REF!</v>
      </c>
      <c r="Y195" s="3" t="e">
        <f>IF(#REF!&gt;0,#REF!,0)</f>
        <v>#REF!</v>
      </c>
    </row>
    <row r="196" spans="21:25" x14ac:dyDescent="0.25">
      <c r="U196" s="3" t="e">
        <f>#REF!</f>
        <v>#REF!</v>
      </c>
      <c r="V196" s="3" t="e">
        <f>IF(#REF!&gt;0,IFERROR(VLOOKUP(#REF!,AthleteTable[],1,FALSE),0),0)</f>
        <v>#REF!</v>
      </c>
      <c r="W196" s="3">
        <f t="shared" si="7"/>
        <v>0</v>
      </c>
      <c r="X196" s="11" t="e">
        <f>IF(#REF!&gt;0,IF(V196&lt;&gt;0,IF(OR(codex585[[#This Row],[1]]&gt;Y195,Y195="1"),(X195+1+codex585[[#This Row],[T]]),X195+codex585[[#This Row],[T]]),X195+codex585[[#This Row],[T]]),0)</f>
        <v>#REF!</v>
      </c>
      <c r="Y196" s="3" t="e">
        <f>IF(#REF!&gt;0,#REF!,0)</f>
        <v>#REF!</v>
      </c>
    </row>
    <row r="197" spans="21:25" x14ac:dyDescent="0.25">
      <c r="U197" s="3" t="e">
        <f>#REF!</f>
        <v>#REF!</v>
      </c>
      <c r="V197" s="3" t="e">
        <f>IF(#REF!&gt;0,IFERROR(VLOOKUP(#REF!,AthleteTable[],1,FALSE),0),0)</f>
        <v>#REF!</v>
      </c>
      <c r="W197" s="3">
        <f t="shared" si="7"/>
        <v>0</v>
      </c>
      <c r="X197" s="11" t="e">
        <f>IF(#REF!&gt;0,IF(V197&lt;&gt;0,IF(OR(codex585[[#This Row],[1]]&gt;Y196,Y196="1"),(X196+1+codex585[[#This Row],[T]]),X196+codex585[[#This Row],[T]]),X196+codex585[[#This Row],[T]]),0)</f>
        <v>#REF!</v>
      </c>
      <c r="Y197" s="3" t="e">
        <f>IF(#REF!&gt;0,#REF!,0)</f>
        <v>#REF!</v>
      </c>
    </row>
    <row r="198" spans="21:25" x14ac:dyDescent="0.25">
      <c r="U198" s="3" t="e">
        <f>#REF!</f>
        <v>#REF!</v>
      </c>
      <c r="V198" s="3" t="e">
        <f>IF(#REF!&gt;0,IFERROR(VLOOKUP(#REF!,AthleteTable[],1,FALSE),0),0)</f>
        <v>#REF!</v>
      </c>
      <c r="W198" s="3">
        <f t="shared" ref="W198:W222" si="9">IFERROR(IF(Y198&gt;0,IF(Y197=Y196,IF(V197&gt;0,IF(V196&gt;0,1,0),0),0),0),0)</f>
        <v>0</v>
      </c>
      <c r="X198" s="11" t="e">
        <f>IF(#REF!&gt;0,IF(V198&lt;&gt;0,IF(OR(codex585[[#This Row],[1]]&gt;Y197,Y197="1"),(X197+1+codex585[[#This Row],[T]]),X197+codex585[[#This Row],[T]]),X197+codex585[[#This Row],[T]]),0)</f>
        <v>#REF!</v>
      </c>
      <c r="Y198" s="3" t="e">
        <f>IF(#REF!&gt;0,#REF!,0)</f>
        <v>#REF!</v>
      </c>
    </row>
    <row r="199" spans="21:25" x14ac:dyDescent="0.25">
      <c r="U199" s="3" t="e">
        <f>#REF!</f>
        <v>#REF!</v>
      </c>
      <c r="V199" s="3" t="e">
        <f>IF(#REF!&gt;0,IFERROR(VLOOKUP(#REF!,AthleteTable[],1,FALSE),0),0)</f>
        <v>#REF!</v>
      </c>
      <c r="W199" s="3">
        <f t="shared" si="9"/>
        <v>0</v>
      </c>
      <c r="X199" s="11" t="e">
        <f>IF(#REF!&gt;0,IF(V199&lt;&gt;0,IF(OR(codex585[[#This Row],[1]]&gt;Y198,Y198="1"),(X198+1+codex585[[#This Row],[T]]),X198+codex585[[#This Row],[T]]),X198+codex585[[#This Row],[T]]),0)</f>
        <v>#REF!</v>
      </c>
      <c r="Y199" s="3" t="e">
        <f>IF(#REF!&gt;0,#REF!,0)</f>
        <v>#REF!</v>
      </c>
    </row>
    <row r="200" spans="21:25" x14ac:dyDescent="0.25">
      <c r="U200" s="3" t="e">
        <f>#REF!</f>
        <v>#REF!</v>
      </c>
      <c r="V200" s="3" t="e">
        <f>IF(#REF!&gt;0,IFERROR(VLOOKUP(#REF!,AthleteTable[],1,FALSE),0),0)</f>
        <v>#REF!</v>
      </c>
      <c r="W200" s="3">
        <f t="shared" si="9"/>
        <v>0</v>
      </c>
      <c r="X200" s="11" t="e">
        <f>IF(#REF!&gt;0,IF(V200&lt;&gt;0,IF(OR(codex585[[#This Row],[1]]&gt;Y199,Y199="1"),(X199+1+codex585[[#This Row],[T]]),X199+codex585[[#This Row],[T]]),X199+codex585[[#This Row],[T]]),0)</f>
        <v>#REF!</v>
      </c>
      <c r="Y200" s="3" t="e">
        <f>IF(#REF!&gt;0,#REF!,0)</f>
        <v>#REF!</v>
      </c>
    </row>
    <row r="201" spans="21:25" x14ac:dyDescent="0.25">
      <c r="U201" s="3">
        <f t="shared" ref="U201:U222" si="10">C98</f>
        <v>0</v>
      </c>
      <c r="V201" s="3">
        <f>IF(A98&gt;0,IFERROR(VLOOKUP(C98,AthleteTable[],1,FALSE),0),0)</f>
        <v>0</v>
      </c>
      <c r="W201" s="3">
        <f t="shared" si="9"/>
        <v>0</v>
      </c>
      <c r="X201" s="11">
        <f>IF(A98&gt;0,IF(V201&lt;&gt;0,IF(OR(codex585[[#This Row],[1]]&gt;Y200,Y200="1"),(X200+1+codex585[[#This Row],[T]]),X200+codex585[[#This Row],[T]]),X200+codex585[[#This Row],[T]]),0)</f>
        <v>0</v>
      </c>
      <c r="Y201" s="3" t="e">
        <f>IF(#REF!&gt;0,#REF!,0)</f>
        <v>#REF!</v>
      </c>
    </row>
    <row r="202" spans="21:25" x14ac:dyDescent="0.25">
      <c r="U202" s="3">
        <f t="shared" si="10"/>
        <v>0</v>
      </c>
      <c r="V202" s="3">
        <f>IF(A99&gt;0,IFERROR(VLOOKUP(C99,AthleteTable[],1,FALSE),0),0)</f>
        <v>0</v>
      </c>
      <c r="W202" s="3">
        <f t="shared" si="9"/>
        <v>0</v>
      </c>
      <c r="X202" s="11">
        <f>IF(A99&gt;0,IF(V202&lt;&gt;0,IF(OR(codex585[[#This Row],[1]]&gt;Y201,Y201="1"),(X201+1+codex585[[#This Row],[T]]),X201+codex585[[#This Row],[T]]),X201+codex585[[#This Row],[T]]),0)</f>
        <v>0</v>
      </c>
      <c r="Y202" s="3" t="e">
        <f>IF(#REF!&gt;0,#REF!,0)</f>
        <v>#REF!</v>
      </c>
    </row>
    <row r="203" spans="21:25" x14ac:dyDescent="0.25">
      <c r="U203" s="3">
        <f t="shared" si="10"/>
        <v>0</v>
      </c>
      <c r="V203" s="3">
        <f>IF(A100&gt;0,IFERROR(VLOOKUP(C100,AthleteTable[],1,FALSE),0),0)</f>
        <v>0</v>
      </c>
      <c r="W203" s="3">
        <f t="shared" si="9"/>
        <v>0</v>
      </c>
      <c r="X203" s="11">
        <f>IF(A100&gt;0,IF(V203&lt;&gt;0,IF(OR(codex585[[#This Row],[1]]&gt;Y202,Y202="1"),(X202+1+codex585[[#This Row],[T]]),X202+codex585[[#This Row],[T]]),X202+codex585[[#This Row],[T]]),0)</f>
        <v>0</v>
      </c>
      <c r="Y203" s="3" t="e">
        <f>IF(#REF!&gt;0,#REF!,0)</f>
        <v>#REF!</v>
      </c>
    </row>
    <row r="204" spans="21:25" x14ac:dyDescent="0.25">
      <c r="U204" s="3">
        <f t="shared" si="10"/>
        <v>0</v>
      </c>
      <c r="V204" s="3">
        <f>IF(A101&gt;0,IFERROR(VLOOKUP(C101,AthleteTable[],1,FALSE),0),0)</f>
        <v>0</v>
      </c>
      <c r="W204" s="3">
        <f t="shared" si="9"/>
        <v>0</v>
      </c>
      <c r="X204" s="11">
        <f>IF(A101&gt;0,IF(V204&lt;&gt;0,IF(OR(codex585[[#This Row],[1]]&gt;Y203,Y203="1"),(X203+1+codex585[[#This Row],[T]]),X203+codex585[[#This Row],[T]]),X203+codex585[[#This Row],[T]]),0)</f>
        <v>0</v>
      </c>
      <c r="Y204" s="3" t="e">
        <f>IF(#REF!&gt;0,#REF!,0)</f>
        <v>#REF!</v>
      </c>
    </row>
    <row r="205" spans="21:25" x14ac:dyDescent="0.25">
      <c r="U205" s="3">
        <f t="shared" si="10"/>
        <v>0</v>
      </c>
      <c r="V205" s="3">
        <f>IF(A102&gt;0,IFERROR(VLOOKUP(C102,AthleteTable[],1,FALSE),0),0)</f>
        <v>0</v>
      </c>
      <c r="W205" s="3">
        <f t="shared" si="9"/>
        <v>0</v>
      </c>
      <c r="X205" s="11">
        <f>IF(A102&gt;0,IF(V205&lt;&gt;0,IF(OR(codex585[[#This Row],[1]]&gt;Y204,Y204="1"),(X204+1+codex585[[#This Row],[T]]),X204+codex585[[#This Row],[T]]),X204+codex585[[#This Row],[T]]),0)</f>
        <v>0</v>
      </c>
      <c r="Y205" s="3" t="e">
        <f>IF(#REF!&gt;0,#REF!,0)</f>
        <v>#REF!</v>
      </c>
    </row>
    <row r="206" spans="21:25" x14ac:dyDescent="0.25">
      <c r="U206" s="3">
        <f t="shared" si="10"/>
        <v>0</v>
      </c>
      <c r="V206" s="3">
        <f>IF(A103&gt;0,IFERROR(VLOOKUP(C103,AthleteTable[],1,FALSE),0),0)</f>
        <v>0</v>
      </c>
      <c r="W206" s="3">
        <f t="shared" si="9"/>
        <v>0</v>
      </c>
      <c r="X206" s="11">
        <f>IF(A103&gt;0,IF(V206&lt;&gt;0,IF(OR(codex585[[#This Row],[1]]&gt;Y205,Y205="1"),(X205+1+codex585[[#This Row],[T]]),X205+codex585[[#This Row],[T]]),X205+codex585[[#This Row],[T]]),0)</f>
        <v>0</v>
      </c>
      <c r="Y206" s="3" t="e">
        <f>IF(#REF!&gt;0,#REF!,0)</f>
        <v>#REF!</v>
      </c>
    </row>
    <row r="207" spans="21:25" x14ac:dyDescent="0.25">
      <c r="U207" s="3">
        <f t="shared" si="10"/>
        <v>0</v>
      </c>
      <c r="V207" s="3">
        <f>IF(A104&gt;0,IFERROR(VLOOKUP(C104,AthleteTable[],1,FALSE),0),0)</f>
        <v>0</v>
      </c>
      <c r="W207" s="3">
        <f t="shared" si="9"/>
        <v>0</v>
      </c>
      <c r="X207" s="11">
        <f>IF(A104&gt;0,IF(V207&lt;&gt;0,IF(OR(codex585[[#This Row],[1]]&gt;Y206,Y206="1"),(X206+1+codex585[[#This Row],[T]]),X206+codex585[[#This Row],[T]]),X206+codex585[[#This Row],[T]]),0)</f>
        <v>0</v>
      </c>
      <c r="Y207" s="3" t="e">
        <f>IF(#REF!&gt;0,#REF!,0)</f>
        <v>#REF!</v>
      </c>
    </row>
    <row r="208" spans="21:25" x14ac:dyDescent="0.25">
      <c r="U208" s="3">
        <f t="shared" si="10"/>
        <v>0</v>
      </c>
      <c r="V208" s="3">
        <f>IF(A105&gt;0,IFERROR(VLOOKUP(C105,AthleteTable[],1,FALSE),0),0)</f>
        <v>0</v>
      </c>
      <c r="W208" s="3">
        <f t="shared" si="9"/>
        <v>0</v>
      </c>
      <c r="X208" s="11">
        <f>IF(A105&gt;0,IF(V208&lt;&gt;0,IF(OR(codex585[[#This Row],[1]]&gt;Y207,Y207="1"),(X207+1+codex585[[#This Row],[T]]),X207+codex585[[#This Row],[T]]),X207+codex585[[#This Row],[T]]),0)</f>
        <v>0</v>
      </c>
      <c r="Y208" s="3" t="e">
        <f>IF(#REF!&gt;0,#REF!,0)</f>
        <v>#REF!</v>
      </c>
    </row>
    <row r="209" spans="21:25" x14ac:dyDescent="0.25">
      <c r="U209" s="3">
        <f t="shared" si="10"/>
        <v>0</v>
      </c>
      <c r="V209" s="3">
        <f>IF(A106&gt;0,IFERROR(VLOOKUP(C106,AthleteTable[],1,FALSE),0),0)</f>
        <v>0</v>
      </c>
      <c r="W209" s="3">
        <f t="shared" si="9"/>
        <v>0</v>
      </c>
      <c r="X209" s="11">
        <f>IF(A106&gt;0,IF(V209&lt;&gt;0,IF(OR(codex585[[#This Row],[1]]&gt;Y208,Y208="1"),(X208+1+codex585[[#This Row],[T]]),X208+codex585[[#This Row],[T]]),X208+codex585[[#This Row],[T]]),0)</f>
        <v>0</v>
      </c>
      <c r="Y209" s="3" t="e">
        <f>IF(#REF!&gt;0,#REF!,0)</f>
        <v>#REF!</v>
      </c>
    </row>
    <row r="210" spans="21:25" x14ac:dyDescent="0.25">
      <c r="U210" s="3">
        <f t="shared" si="10"/>
        <v>0</v>
      </c>
      <c r="V210" s="3">
        <f>IF(A107&gt;0,IFERROR(VLOOKUP(C107,AthleteTable[],1,FALSE),0),0)</f>
        <v>0</v>
      </c>
      <c r="W210" s="3">
        <f t="shared" si="9"/>
        <v>0</v>
      </c>
      <c r="X210" s="11">
        <f>IF(A107&gt;0,IF(V210&lt;&gt;0,IF(OR(codex585[[#This Row],[1]]&gt;Y209,Y209="1"),(X209+1+codex585[[#This Row],[T]]),X209+codex585[[#This Row],[T]]),X209+codex585[[#This Row],[T]]),0)</f>
        <v>0</v>
      </c>
      <c r="Y210" s="3" t="e">
        <f>IF(#REF!&gt;0,#REF!,0)</f>
        <v>#REF!</v>
      </c>
    </row>
    <row r="211" spans="21:25" x14ac:dyDescent="0.25">
      <c r="U211" s="3">
        <f t="shared" si="10"/>
        <v>0</v>
      </c>
      <c r="V211" s="3">
        <f>IF(A108&gt;0,IFERROR(VLOOKUP(C108,AthleteTable[],1,FALSE),0),0)</f>
        <v>0</v>
      </c>
      <c r="W211" s="3">
        <f t="shared" si="9"/>
        <v>0</v>
      </c>
      <c r="X211" s="11">
        <f>IF(A108&gt;0,IF(V211&lt;&gt;0,IF(OR(codex585[[#This Row],[1]]&gt;Y210,Y210="1"),(X210+1+codex585[[#This Row],[T]]),X210+codex585[[#This Row],[T]]),X210+codex585[[#This Row],[T]]),0)</f>
        <v>0</v>
      </c>
      <c r="Y211" s="3" t="e">
        <f>IF(#REF!&gt;0,#REF!,0)</f>
        <v>#REF!</v>
      </c>
    </row>
    <row r="212" spans="21:25" x14ac:dyDescent="0.25">
      <c r="U212" s="3">
        <f t="shared" si="10"/>
        <v>0</v>
      </c>
      <c r="V212" s="3">
        <f>IF(A109&gt;0,IFERROR(VLOOKUP(C109,AthleteTable[],1,FALSE),0),0)</f>
        <v>0</v>
      </c>
      <c r="W212" s="3">
        <f t="shared" si="9"/>
        <v>0</v>
      </c>
      <c r="X212" s="11">
        <f>IF(A109&gt;0,IF(V212&lt;&gt;0,IF(OR(codex585[[#This Row],[1]]&gt;Y211,Y211="1"),(X211+1+codex585[[#This Row],[T]]),X211+codex585[[#This Row],[T]]),X211+codex585[[#This Row],[T]]),0)</f>
        <v>0</v>
      </c>
      <c r="Y212" s="3" t="e">
        <f>IF(#REF!&gt;0,#REF!,0)</f>
        <v>#REF!</v>
      </c>
    </row>
    <row r="213" spans="21:25" x14ac:dyDescent="0.25">
      <c r="U213" s="3">
        <f t="shared" si="10"/>
        <v>0</v>
      </c>
      <c r="V213" s="3">
        <f>IF(A110&gt;0,IFERROR(VLOOKUP(C110,AthleteTable[],1,FALSE),0),0)</f>
        <v>0</v>
      </c>
      <c r="W213" s="3">
        <f t="shared" si="9"/>
        <v>0</v>
      </c>
      <c r="X213" s="11">
        <f>IF(A110&gt;0,IF(V213&lt;&gt;0,IF(OR(codex585[[#This Row],[1]]&gt;Y212,Y212="1"),(X212+1+codex585[[#This Row],[T]]),X212+codex585[[#This Row],[T]]),X212+codex585[[#This Row],[T]]),0)</f>
        <v>0</v>
      </c>
      <c r="Y213" s="3" t="e">
        <f>IF(#REF!&gt;0,#REF!,0)</f>
        <v>#REF!</v>
      </c>
    </row>
    <row r="214" spans="21:25" x14ac:dyDescent="0.25">
      <c r="U214" s="3">
        <f t="shared" si="10"/>
        <v>0</v>
      </c>
      <c r="V214" s="3">
        <f>IF(A111&gt;0,IFERROR(VLOOKUP(C111,AthleteTable[],1,FALSE),0),0)</f>
        <v>0</v>
      </c>
      <c r="W214" s="3">
        <f t="shared" si="9"/>
        <v>0</v>
      </c>
      <c r="X214" s="11">
        <f>IF(A111&gt;0,IF(V214&lt;&gt;0,IF(OR(codex585[[#This Row],[1]]&gt;Y213,Y213="1"),(X213+1+codex585[[#This Row],[T]]),X213+codex585[[#This Row],[T]]),X213+codex585[[#This Row],[T]]),0)</f>
        <v>0</v>
      </c>
      <c r="Y214" s="3" t="e">
        <f>IF(#REF!&gt;0,#REF!,0)</f>
        <v>#REF!</v>
      </c>
    </row>
    <row r="215" spans="21:25" x14ac:dyDescent="0.25">
      <c r="U215" s="3">
        <f t="shared" si="10"/>
        <v>0</v>
      </c>
      <c r="V215" s="3">
        <f>IF(A112&gt;0,IFERROR(VLOOKUP(C112,AthleteTable[],1,FALSE),0),0)</f>
        <v>0</v>
      </c>
      <c r="W215" s="3">
        <f t="shared" si="9"/>
        <v>0</v>
      </c>
      <c r="X215" s="11">
        <f>IF(A112&gt;0,IF(V215&lt;&gt;0,IF(OR(codex585[[#This Row],[1]]&gt;Y214,Y214="1"),(X214+1+codex585[[#This Row],[T]]),X214+codex585[[#This Row],[T]]),X214+codex585[[#This Row],[T]]),0)</f>
        <v>0</v>
      </c>
      <c r="Y215" s="3" t="e">
        <f>IF(#REF!&gt;0,#REF!,0)</f>
        <v>#REF!</v>
      </c>
    </row>
    <row r="216" spans="21:25" x14ac:dyDescent="0.25">
      <c r="U216" s="3">
        <f t="shared" si="10"/>
        <v>0</v>
      </c>
      <c r="V216" s="3">
        <f>IF(A113&gt;0,IFERROR(VLOOKUP(C113,AthleteTable[],1,FALSE),0),0)</f>
        <v>0</v>
      </c>
      <c r="W216" s="3">
        <f t="shared" si="9"/>
        <v>0</v>
      </c>
      <c r="X216" s="11">
        <f>IF(A113&gt;0,IF(V216&lt;&gt;0,IF(OR(codex585[[#This Row],[1]]&gt;Y215,Y215="1"),(X215+1+codex585[[#This Row],[T]]),X215+codex585[[#This Row],[T]]),X215+codex585[[#This Row],[T]]),0)</f>
        <v>0</v>
      </c>
      <c r="Y216" s="3" t="e">
        <f>IF(#REF!&gt;0,#REF!,0)</f>
        <v>#REF!</v>
      </c>
    </row>
    <row r="217" spans="21:25" x14ac:dyDescent="0.25">
      <c r="U217" s="3">
        <f t="shared" si="10"/>
        <v>0</v>
      </c>
      <c r="V217" s="3">
        <f>IF(A114&gt;0,IFERROR(VLOOKUP(C114,AthleteTable[],1,FALSE),0),0)</f>
        <v>0</v>
      </c>
      <c r="W217" s="3">
        <f t="shared" si="9"/>
        <v>0</v>
      </c>
      <c r="X217" s="11">
        <f>IF(A114&gt;0,IF(V217&lt;&gt;0,IF(OR(codex585[[#This Row],[1]]&gt;Y216,Y216="1"),(X216+1+codex585[[#This Row],[T]]),X216+codex585[[#This Row],[T]]),X216+codex585[[#This Row],[T]]),0)</f>
        <v>0</v>
      </c>
      <c r="Y217" s="3" t="e">
        <f>IF(#REF!&gt;0,#REF!,0)</f>
        <v>#REF!</v>
      </c>
    </row>
    <row r="218" spans="21:25" x14ac:dyDescent="0.25">
      <c r="U218" s="3">
        <f t="shared" si="10"/>
        <v>0</v>
      </c>
      <c r="V218" s="3">
        <f>IF(A115&gt;0,IFERROR(VLOOKUP(C115,AthleteTable[],1,FALSE),0),0)</f>
        <v>0</v>
      </c>
      <c r="W218" s="3">
        <f t="shared" si="9"/>
        <v>0</v>
      </c>
      <c r="X218" s="11">
        <f>IF(A115&gt;0,IF(V218&lt;&gt;0,IF(OR(codex585[[#This Row],[1]]&gt;Y217,Y217="1"),(X217+1+codex585[[#This Row],[T]]),X217+codex585[[#This Row],[T]]),X217+codex585[[#This Row],[T]]),0)</f>
        <v>0</v>
      </c>
      <c r="Y218" s="3" t="e">
        <f>IF(#REF!&gt;0,#REF!,0)</f>
        <v>#REF!</v>
      </c>
    </row>
    <row r="219" spans="21:25" x14ac:dyDescent="0.25">
      <c r="U219" s="3">
        <f t="shared" si="10"/>
        <v>0</v>
      </c>
      <c r="V219" s="3">
        <f>IF(A116&gt;0,IFERROR(VLOOKUP(C116,AthleteTable[],1,FALSE),0),0)</f>
        <v>0</v>
      </c>
      <c r="W219" s="3">
        <f t="shared" si="9"/>
        <v>0</v>
      </c>
      <c r="X219" s="11">
        <f>IF(A116&gt;0,IF(V219&lt;&gt;0,IF(OR(codex585[[#This Row],[1]]&gt;Y218,Y218="1"),(X218+1+codex585[[#This Row],[T]]),X218+codex585[[#This Row],[T]]),X218+codex585[[#This Row],[T]]),0)</f>
        <v>0</v>
      </c>
      <c r="Y219" s="3" t="e">
        <f>IF(#REF!&gt;0,#REF!,0)</f>
        <v>#REF!</v>
      </c>
    </row>
    <row r="220" spans="21:25" x14ac:dyDescent="0.25">
      <c r="U220" s="3">
        <f t="shared" si="10"/>
        <v>0</v>
      </c>
      <c r="V220" s="3">
        <f>IF(A117&gt;0,IFERROR(VLOOKUP(C117,AthleteTable[],1,FALSE),0),0)</f>
        <v>0</v>
      </c>
      <c r="W220" s="3">
        <f t="shared" si="9"/>
        <v>0</v>
      </c>
      <c r="X220" s="11">
        <f>IF(A117&gt;0,IF(V220&lt;&gt;0,IF(OR(codex585[[#This Row],[1]]&gt;Y219,Y219="1"),(X219+1+codex585[[#This Row],[T]]),X219+codex585[[#This Row],[T]]),X219+codex585[[#This Row],[T]]),0)</f>
        <v>0</v>
      </c>
      <c r="Y220" s="3" t="e">
        <f>IF(#REF!&gt;0,#REF!,0)</f>
        <v>#REF!</v>
      </c>
    </row>
    <row r="221" spans="21:25" x14ac:dyDescent="0.25">
      <c r="U221" s="3">
        <f t="shared" si="10"/>
        <v>0</v>
      </c>
      <c r="V221" s="3">
        <f>IF(A118&gt;0,IFERROR(VLOOKUP(C118,AthleteTable[],1,FALSE),0),0)</f>
        <v>0</v>
      </c>
      <c r="W221" s="3">
        <f t="shared" si="9"/>
        <v>0</v>
      </c>
      <c r="X221" s="11">
        <f>IF(A118&gt;0,IF(V221&lt;&gt;0,IF(OR(codex585[[#This Row],[1]]&gt;Y220,Y220="1"),(X220+1+codex585[[#This Row],[T]]),X220+codex585[[#This Row],[T]]),X220+codex585[[#This Row],[T]]),0)</f>
        <v>0</v>
      </c>
      <c r="Y221" s="3" t="e">
        <f>IF(#REF!&gt;0,#REF!,0)</f>
        <v>#REF!</v>
      </c>
    </row>
    <row r="222" spans="21:25" x14ac:dyDescent="0.25">
      <c r="U222" s="3">
        <f t="shared" si="10"/>
        <v>0</v>
      </c>
      <c r="V222" s="3">
        <f>IF(A119&gt;0,IFERROR(VLOOKUP(C119,AthleteTable[],1,FALSE),0),0)</f>
        <v>0</v>
      </c>
      <c r="W222" s="3">
        <f t="shared" si="9"/>
        <v>0</v>
      </c>
      <c r="X222" s="11">
        <f>IF(A119&gt;0,IF(V222&lt;&gt;0,IF(OR(codex585[[#This Row],[1]]&gt;Y221,Y221="1"),(X221+1+codex585[[#This Row],[T]]),X221+codex585[[#This Row],[T]]),X221+codex585[[#This Row],[T]]),0)</f>
        <v>0</v>
      </c>
      <c r="Y222" s="3" t="e">
        <f>IF(#REF!&gt;0,#REF!,0)</f>
        <v>#REF!</v>
      </c>
    </row>
  </sheetData>
  <pageMargins left="0.7" right="0.7" top="0.75" bottom="0.75" header="0.3" footer="0.3"/>
  <tableParts count="1">
    <tablePart r:id="rId1"/>
  </tablePart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22"/>
  <sheetViews>
    <sheetView workbookViewId="0">
      <selection activeCell="V4" sqref="V4"/>
    </sheetView>
  </sheetViews>
  <sheetFormatPr defaultRowHeight="15" x14ac:dyDescent="0.25"/>
  <cols>
    <col min="1" max="1" width="5.28515625" bestFit="1" customWidth="1"/>
    <col min="2" max="2" width="4" bestFit="1" customWidth="1"/>
    <col min="3" max="3" width="8.5703125" bestFit="1" customWidth="1"/>
    <col min="4" max="4" width="9.5703125" bestFit="1" customWidth="1"/>
    <col min="5" max="5" width="4.85546875" bestFit="1" customWidth="1"/>
    <col min="6" max="6" width="7" bestFit="1" customWidth="1"/>
    <col min="7" max="7" width="5.85546875" bestFit="1" customWidth="1"/>
    <col min="8" max="8" width="10.28515625" bestFit="1" customWidth="1"/>
    <col min="9" max="9" width="9.5703125" bestFit="1" customWidth="1"/>
    <col min="19" max="19" width="11" style="3" customWidth="1"/>
    <col min="20" max="21" width="12.140625" style="3" customWidth="1"/>
    <col min="22" max="22" width="12.140625" style="11" customWidth="1"/>
    <col min="23" max="23" width="15" style="3" customWidth="1"/>
  </cols>
  <sheetData>
    <row r="1" spans="1:23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10</v>
      </c>
      <c r="S1" s="3" t="s">
        <v>1006</v>
      </c>
      <c r="T1" s="3" t="s">
        <v>1007</v>
      </c>
      <c r="U1" s="3" t="s">
        <v>1011</v>
      </c>
      <c r="V1" s="11" t="s">
        <v>1008</v>
      </c>
      <c r="W1" s="11" t="s">
        <v>1009</v>
      </c>
    </row>
    <row r="2" spans="1:23" x14ac:dyDescent="0.25">
      <c r="A2">
        <v>1</v>
      </c>
      <c r="B2">
        <v>1</v>
      </c>
      <c r="C2">
        <v>0</v>
      </c>
      <c r="D2" t="s">
        <v>797</v>
      </c>
      <c r="S2" s="3">
        <f>C2</f>
        <v>0</v>
      </c>
      <c r="T2" s="3">
        <f>IF(A2&gt;0,IFERROR(VLOOKUP(C2,AthleteTable[],1,FALSE),0),0)</f>
        <v>0</v>
      </c>
      <c r="U2" s="3">
        <f>IFERROR(IF(W2&gt;0,IF(W1=#REF!,IF(T1&gt;0,IF(#REF!&gt;0,1,0),0),0),0),0)</f>
        <v>0</v>
      </c>
      <c r="V2" s="11">
        <f>IF(A2&gt;0,IF(T2&lt;&gt;0,IF(OR(codex586[[#This Row],[1]]&gt;W1,W1="1"),(V1+1+codex586[[#This Row],[T]]),V1+codex586[[#This Row],[T]]),V1+codex586[[#This Row],[T]]),0)</f>
        <v>0</v>
      </c>
      <c r="W2" s="3">
        <f t="shared" ref="W2:W65" si="0">IF(A2&gt;0,A2,0)</f>
        <v>1</v>
      </c>
    </row>
    <row r="3" spans="1:23" x14ac:dyDescent="0.25">
      <c r="A3">
        <v>2</v>
      </c>
      <c r="B3">
        <v>2</v>
      </c>
      <c r="C3">
        <v>0</v>
      </c>
      <c r="D3" t="s">
        <v>797</v>
      </c>
      <c r="S3" s="3">
        <f t="shared" ref="S3:S66" si="1">C3</f>
        <v>0</v>
      </c>
      <c r="T3" s="3">
        <f>IF(A3&gt;0,IFERROR(VLOOKUP(C3,AthleteTable[],1,FALSE),0),0)</f>
        <v>0</v>
      </c>
      <c r="U3" s="3">
        <f t="shared" ref="U3:U4" si="2">IFERROR(IF(W3&gt;0,IF(W2=W1,IF(T2&gt;0,IF(T1&gt;0,1,0),0),0),0),0)</f>
        <v>0</v>
      </c>
      <c r="V3" s="11">
        <f>IF(A3&gt;0,IF(T3&lt;&gt;0,IF(OR(codex586[[#This Row],[1]]&gt;W2,W2="1"),(V2+1+codex586[[#This Row],[T]]),V2+codex586[[#This Row],[T]]),V2+codex586[[#This Row],[T]]),0)</f>
        <v>0</v>
      </c>
      <c r="W3" s="3">
        <f t="shared" si="0"/>
        <v>2</v>
      </c>
    </row>
    <row r="4" spans="1:23" x14ac:dyDescent="0.25">
      <c r="A4">
        <v>3</v>
      </c>
      <c r="B4">
        <v>3</v>
      </c>
      <c r="C4">
        <v>0</v>
      </c>
      <c r="D4" t="s">
        <v>797</v>
      </c>
      <c r="S4" s="3">
        <f t="shared" si="1"/>
        <v>0</v>
      </c>
      <c r="T4" s="3">
        <f>IF(A4&gt;0,IFERROR(VLOOKUP(C4,AthleteTable[],1,FALSE),0),0)</f>
        <v>0</v>
      </c>
      <c r="U4" s="3">
        <f t="shared" si="2"/>
        <v>0</v>
      </c>
      <c r="V4" s="11">
        <f>IF(A4&gt;0,IF(T4&lt;&gt;0,IF(OR(codex586[[#This Row],[1]]&gt;W3,W3="1"),(V3+1+codex586[[#This Row],[T]]),V3+codex586[[#This Row],[T]]),V3+codex586[[#This Row],[T]]),0)</f>
        <v>0</v>
      </c>
      <c r="W4" s="3">
        <f t="shared" si="0"/>
        <v>3</v>
      </c>
    </row>
    <row r="5" spans="1:23" x14ac:dyDescent="0.25">
      <c r="A5">
        <v>4</v>
      </c>
      <c r="B5">
        <v>4</v>
      </c>
      <c r="C5">
        <v>0</v>
      </c>
      <c r="D5" t="s">
        <v>797</v>
      </c>
      <c r="S5" s="3">
        <f t="shared" si="1"/>
        <v>0</v>
      </c>
      <c r="T5" s="3">
        <f>IF(A5&gt;0,IFERROR(VLOOKUP(C5,AthleteTable[],1,FALSE),0),0)</f>
        <v>0</v>
      </c>
      <c r="U5" s="3">
        <f>IFERROR(IF(W5&gt;0,IF(W4=W3,IF(T4&gt;0,IF(T3&gt;0,1,0),0),0),0),0)</f>
        <v>0</v>
      </c>
      <c r="V5" s="11">
        <f>IF(A5&gt;0,IF(T5&lt;&gt;0,IF(OR(codex586[[#This Row],[1]]&gt;W4,W4="1"),(V4+1+codex586[[#This Row],[T]]),V4+codex586[[#This Row],[T]]),V4+codex586[[#This Row],[T]]),0)</f>
        <v>0</v>
      </c>
      <c r="W5" s="3">
        <f t="shared" si="0"/>
        <v>4</v>
      </c>
    </row>
    <row r="6" spans="1:23" x14ac:dyDescent="0.25">
      <c r="A6">
        <v>5</v>
      </c>
      <c r="B6">
        <v>5</v>
      </c>
      <c r="C6">
        <v>0</v>
      </c>
      <c r="D6" t="s">
        <v>797</v>
      </c>
      <c r="S6" s="3">
        <f t="shared" si="1"/>
        <v>0</v>
      </c>
      <c r="T6" s="3">
        <f>IF(A6&gt;0,IFERROR(VLOOKUP(C6,AthleteTable[],1,FALSE),0),0)</f>
        <v>0</v>
      </c>
      <c r="U6" s="3">
        <f t="shared" ref="U6:U69" si="3">IFERROR(IF(W6&gt;0,IF(W5=W4,IF(T5&gt;0,IF(T4&gt;0,1,0),0),0),0),0)</f>
        <v>0</v>
      </c>
      <c r="V6" s="11">
        <f>IF(A6&gt;0,IF(T6&lt;&gt;0,IF(OR(codex586[[#This Row],[1]]&gt;W5,W5="1"),(V5+1+codex586[[#This Row],[T]]),V5+codex586[[#This Row],[T]]),V5+codex586[[#This Row],[T]]),0)</f>
        <v>0</v>
      </c>
      <c r="W6" s="3">
        <f t="shared" si="0"/>
        <v>5</v>
      </c>
    </row>
    <row r="7" spans="1:23" x14ac:dyDescent="0.25">
      <c r="A7">
        <v>6</v>
      </c>
      <c r="B7">
        <v>6</v>
      </c>
      <c r="C7">
        <v>0</v>
      </c>
      <c r="D7" t="s">
        <v>797</v>
      </c>
      <c r="S7" s="3">
        <f t="shared" si="1"/>
        <v>0</v>
      </c>
      <c r="T7" s="3">
        <f>IF(A7&gt;0,IFERROR(VLOOKUP(C7,AthleteTable[],1,FALSE),0),0)</f>
        <v>0</v>
      </c>
      <c r="U7" s="3">
        <f t="shared" si="3"/>
        <v>0</v>
      </c>
      <c r="V7" s="11">
        <f>IF(A7&gt;0,IF(T7&lt;&gt;0,IF(OR(codex586[[#This Row],[1]]&gt;W6,W6="1"),(V6+1+codex586[[#This Row],[T]]),V6+codex586[[#This Row],[T]]),V6+codex586[[#This Row],[T]]),0)</f>
        <v>0</v>
      </c>
      <c r="W7" s="3">
        <f t="shared" si="0"/>
        <v>6</v>
      </c>
    </row>
    <row r="8" spans="1:23" x14ac:dyDescent="0.25">
      <c r="A8">
        <v>7</v>
      </c>
      <c r="B8">
        <v>7</v>
      </c>
      <c r="C8">
        <v>0</v>
      </c>
      <c r="D8" t="s">
        <v>797</v>
      </c>
      <c r="S8" s="3">
        <f t="shared" si="1"/>
        <v>0</v>
      </c>
      <c r="T8" s="3">
        <f>IF(A8&gt;0,IFERROR(VLOOKUP(C8,AthleteTable[],1,FALSE),0),0)</f>
        <v>0</v>
      </c>
      <c r="U8" s="3">
        <f t="shared" si="3"/>
        <v>0</v>
      </c>
      <c r="V8" s="11">
        <f>IF(A8&gt;0,IF(T8&lt;&gt;0,IF(OR(codex586[[#This Row],[1]]&gt;W7,W7="1"),(V7+1+codex586[[#This Row],[T]]),V7+codex586[[#This Row],[T]]),V7+codex586[[#This Row],[T]]),0)</f>
        <v>0</v>
      </c>
      <c r="W8" s="3">
        <f t="shared" si="0"/>
        <v>7</v>
      </c>
    </row>
    <row r="9" spans="1:23" x14ac:dyDescent="0.25">
      <c r="A9">
        <v>8</v>
      </c>
      <c r="B9">
        <v>8</v>
      </c>
      <c r="C9">
        <v>0</v>
      </c>
      <c r="D9" t="s">
        <v>797</v>
      </c>
      <c r="S9" s="3">
        <f t="shared" si="1"/>
        <v>0</v>
      </c>
      <c r="T9" s="3">
        <f>IF(A9&gt;0,IFERROR(VLOOKUP(C9,AthleteTable[],1,FALSE),0),0)</f>
        <v>0</v>
      </c>
      <c r="U9" s="3">
        <f t="shared" si="3"/>
        <v>0</v>
      </c>
      <c r="V9" s="11">
        <f>IF(A9&gt;0,IF(T9&lt;&gt;0,IF(OR(codex586[[#This Row],[1]]&gt;W8,W8="1"),(V8+1+codex586[[#This Row],[T]]),V8+codex586[[#This Row],[T]]),V8+codex586[[#This Row],[T]]),0)</f>
        <v>0</v>
      </c>
      <c r="W9" s="3">
        <f t="shared" si="0"/>
        <v>8</v>
      </c>
    </row>
    <row r="10" spans="1:23" x14ac:dyDescent="0.25">
      <c r="A10">
        <v>9</v>
      </c>
      <c r="B10">
        <v>9</v>
      </c>
      <c r="C10">
        <v>0</v>
      </c>
      <c r="D10" t="s">
        <v>797</v>
      </c>
      <c r="S10" s="3">
        <f t="shared" si="1"/>
        <v>0</v>
      </c>
      <c r="T10" s="3">
        <f>IF(A10&gt;0,IFERROR(VLOOKUP(C10,AthleteTable[],1,FALSE),0),0)</f>
        <v>0</v>
      </c>
      <c r="U10" s="3">
        <f t="shared" si="3"/>
        <v>0</v>
      </c>
      <c r="V10" s="11">
        <f>IF(A10&gt;0,IF(T10&lt;&gt;0,IF(OR(codex586[[#This Row],[1]]&gt;W9,W9="1"),(V9+1+codex586[[#This Row],[T]]),V9+codex586[[#This Row],[T]]),V9+codex586[[#This Row],[T]]),0)</f>
        <v>0</v>
      </c>
      <c r="W10" s="3">
        <f t="shared" si="0"/>
        <v>9</v>
      </c>
    </row>
    <row r="11" spans="1:23" x14ac:dyDescent="0.25">
      <c r="A11">
        <v>10</v>
      </c>
      <c r="B11">
        <v>10</v>
      </c>
      <c r="C11">
        <v>0</v>
      </c>
      <c r="D11" t="s">
        <v>797</v>
      </c>
      <c r="S11" s="3">
        <f t="shared" si="1"/>
        <v>0</v>
      </c>
      <c r="T11" s="3">
        <f>IF(A11&gt;0,IFERROR(VLOOKUP(C11,AthleteTable[],1,FALSE),0),0)</f>
        <v>0</v>
      </c>
      <c r="U11" s="3">
        <f t="shared" si="3"/>
        <v>0</v>
      </c>
      <c r="V11" s="11">
        <f>IF(A11&gt;0,IF(T11&lt;&gt;0,IF(OR(codex586[[#This Row],[1]]&gt;W10,W10="1"),(V10+1+codex586[[#This Row],[T]]),V10+codex586[[#This Row],[T]]),V10+codex586[[#This Row],[T]]),0)</f>
        <v>0</v>
      </c>
      <c r="W11" s="3">
        <f t="shared" si="0"/>
        <v>10</v>
      </c>
    </row>
    <row r="12" spans="1:23" x14ac:dyDescent="0.25">
      <c r="A12">
        <v>11</v>
      </c>
      <c r="B12">
        <v>11</v>
      </c>
      <c r="C12">
        <v>0</v>
      </c>
      <c r="D12" t="s">
        <v>797</v>
      </c>
      <c r="S12" s="3">
        <f t="shared" si="1"/>
        <v>0</v>
      </c>
      <c r="T12" s="3">
        <f>IF(A12&gt;0,IFERROR(VLOOKUP(C12,AthleteTable[],1,FALSE),0),0)</f>
        <v>0</v>
      </c>
      <c r="U12" s="3">
        <f t="shared" si="3"/>
        <v>0</v>
      </c>
      <c r="V12" s="11">
        <f>IF(A12&gt;0,IF(T12&lt;&gt;0,IF(OR(codex586[[#This Row],[1]]&gt;W11,W11="1"),(V11+1+codex586[[#This Row],[T]]),V11+codex586[[#This Row],[T]]),V11+codex586[[#This Row],[T]]),0)</f>
        <v>0</v>
      </c>
      <c r="W12" s="3">
        <f t="shared" si="0"/>
        <v>11</v>
      </c>
    </row>
    <row r="13" spans="1:23" x14ac:dyDescent="0.25">
      <c r="A13">
        <v>12</v>
      </c>
      <c r="B13">
        <v>12</v>
      </c>
      <c r="C13">
        <v>0</v>
      </c>
      <c r="D13" t="s">
        <v>797</v>
      </c>
      <c r="S13" s="3">
        <f t="shared" si="1"/>
        <v>0</v>
      </c>
      <c r="T13" s="3">
        <f>IF(A13&gt;0,IFERROR(VLOOKUP(C13,AthleteTable[],1,FALSE),0),0)</f>
        <v>0</v>
      </c>
      <c r="U13" s="3">
        <f t="shared" si="3"/>
        <v>0</v>
      </c>
      <c r="V13" s="11">
        <f>IF(A13&gt;0,IF(T13&lt;&gt;0,IF(OR(codex586[[#This Row],[1]]&gt;W12,W12="1"),(V12+1+codex586[[#This Row],[T]]),V12+codex586[[#This Row],[T]]),V12+codex586[[#This Row],[T]]),0)</f>
        <v>0</v>
      </c>
      <c r="W13" s="3">
        <f t="shared" si="0"/>
        <v>12</v>
      </c>
    </row>
    <row r="14" spans="1:23" x14ac:dyDescent="0.25">
      <c r="A14">
        <v>13</v>
      </c>
      <c r="B14">
        <v>13</v>
      </c>
      <c r="C14">
        <v>0</v>
      </c>
      <c r="D14" t="s">
        <v>797</v>
      </c>
      <c r="S14" s="3">
        <f t="shared" si="1"/>
        <v>0</v>
      </c>
      <c r="T14" s="3">
        <f>IF(A14&gt;0,IFERROR(VLOOKUP(C14,AthleteTable[],1,FALSE),0),0)</f>
        <v>0</v>
      </c>
      <c r="U14" s="3">
        <f t="shared" si="3"/>
        <v>0</v>
      </c>
      <c r="V14" s="11">
        <f>IF(A14&gt;0,IF(T14&lt;&gt;0,IF(OR(codex586[[#This Row],[1]]&gt;W13,W13="1"),(V13+1+codex586[[#This Row],[T]]),V13+codex586[[#This Row],[T]]),V13+codex586[[#This Row],[T]]),0)</f>
        <v>0</v>
      </c>
      <c r="W14" s="3">
        <f t="shared" si="0"/>
        <v>13</v>
      </c>
    </row>
    <row r="15" spans="1:23" x14ac:dyDescent="0.25">
      <c r="A15">
        <v>14</v>
      </c>
      <c r="B15">
        <v>14</v>
      </c>
      <c r="C15">
        <v>0</v>
      </c>
      <c r="D15" t="s">
        <v>797</v>
      </c>
      <c r="S15" s="3">
        <f t="shared" si="1"/>
        <v>0</v>
      </c>
      <c r="T15" s="3">
        <f>IF(A15&gt;0,IFERROR(VLOOKUP(C15,AthleteTable[],1,FALSE),0),0)</f>
        <v>0</v>
      </c>
      <c r="U15" s="3">
        <f t="shared" si="3"/>
        <v>0</v>
      </c>
      <c r="V15" s="11">
        <f>IF(A15&gt;0,IF(T15&lt;&gt;0,IF(OR(codex586[[#This Row],[1]]&gt;W14,W14="1"),(V14+1+codex586[[#This Row],[T]]),V14+codex586[[#This Row],[T]]),V14+codex586[[#This Row],[T]]),0)</f>
        <v>0</v>
      </c>
      <c r="W15" s="3">
        <f t="shared" si="0"/>
        <v>14</v>
      </c>
    </row>
    <row r="16" spans="1:23" x14ac:dyDescent="0.25">
      <c r="A16">
        <v>15</v>
      </c>
      <c r="B16">
        <v>15</v>
      </c>
      <c r="C16">
        <v>0</v>
      </c>
      <c r="D16" t="s">
        <v>797</v>
      </c>
      <c r="S16" s="3">
        <f t="shared" si="1"/>
        <v>0</v>
      </c>
      <c r="T16" s="3">
        <f>IF(A16&gt;0,IFERROR(VLOOKUP(C16,AthleteTable[],1,FALSE),0),0)</f>
        <v>0</v>
      </c>
      <c r="U16" s="3">
        <f t="shared" si="3"/>
        <v>0</v>
      </c>
      <c r="V16" s="11">
        <f>IF(A16&gt;0,IF(T16&lt;&gt;0,IF(OR(codex586[[#This Row],[1]]&gt;W15,W15="1"),(V15+1+codex586[[#This Row],[T]]),V15+codex586[[#This Row],[T]]),V15+codex586[[#This Row],[T]]),0)</f>
        <v>0</v>
      </c>
      <c r="W16" s="3">
        <f t="shared" si="0"/>
        <v>15</v>
      </c>
    </row>
    <row r="17" spans="1:23" x14ac:dyDescent="0.25">
      <c r="A17">
        <v>16</v>
      </c>
      <c r="B17">
        <v>16</v>
      </c>
      <c r="C17">
        <v>0</v>
      </c>
      <c r="D17" t="s">
        <v>797</v>
      </c>
      <c r="S17" s="3">
        <f t="shared" si="1"/>
        <v>0</v>
      </c>
      <c r="T17" s="3">
        <f>IF(A17&gt;0,IFERROR(VLOOKUP(C17,AthleteTable[],1,FALSE),0),0)</f>
        <v>0</v>
      </c>
      <c r="U17" s="3">
        <f t="shared" si="3"/>
        <v>0</v>
      </c>
      <c r="V17" s="11">
        <f>IF(A17&gt;0,IF(T17&lt;&gt;0,IF(OR(codex586[[#This Row],[1]]&gt;W16,W16="1"),(V16+1+codex586[[#This Row],[T]]),V16+codex586[[#This Row],[T]]),V16+codex586[[#This Row],[T]]),0)</f>
        <v>0</v>
      </c>
      <c r="W17" s="3">
        <f t="shared" si="0"/>
        <v>16</v>
      </c>
    </row>
    <row r="18" spans="1:23" x14ac:dyDescent="0.25">
      <c r="A18">
        <v>17</v>
      </c>
      <c r="B18">
        <v>17</v>
      </c>
      <c r="C18">
        <v>0</v>
      </c>
      <c r="D18" t="s">
        <v>797</v>
      </c>
      <c r="S18" s="3">
        <f t="shared" si="1"/>
        <v>0</v>
      </c>
      <c r="T18" s="3">
        <f>IF(A18&gt;0,IFERROR(VLOOKUP(C18,AthleteTable[],1,FALSE),0),0)</f>
        <v>0</v>
      </c>
      <c r="U18" s="3">
        <f t="shared" si="3"/>
        <v>0</v>
      </c>
      <c r="V18" s="11">
        <f>IF(A18&gt;0,IF(T18&lt;&gt;0,IF(OR(codex586[[#This Row],[1]]&gt;W17,W17="1"),(V17+1+codex586[[#This Row],[T]]),V17+codex586[[#This Row],[T]]),V17+codex586[[#This Row],[T]]),0)</f>
        <v>0</v>
      </c>
      <c r="W18" s="3">
        <f t="shared" si="0"/>
        <v>17</v>
      </c>
    </row>
    <row r="19" spans="1:23" x14ac:dyDescent="0.25">
      <c r="A19">
        <v>18</v>
      </c>
      <c r="B19">
        <v>18</v>
      </c>
      <c r="C19">
        <v>0</v>
      </c>
      <c r="D19" t="s">
        <v>797</v>
      </c>
      <c r="S19" s="3">
        <f t="shared" si="1"/>
        <v>0</v>
      </c>
      <c r="T19" s="3">
        <f>IF(A19&gt;0,IFERROR(VLOOKUP(C19,AthleteTable[],1,FALSE),0),0)</f>
        <v>0</v>
      </c>
      <c r="U19" s="3">
        <f t="shared" si="3"/>
        <v>0</v>
      </c>
      <c r="V19" s="11">
        <f>IF(A19&gt;0,IF(T19&lt;&gt;0,IF(OR(codex586[[#This Row],[1]]&gt;W18,W18="1"),(V18+1+codex586[[#This Row],[T]]),V18+codex586[[#This Row],[T]]),V18+codex586[[#This Row],[T]]),0)</f>
        <v>0</v>
      </c>
      <c r="W19" s="3">
        <f t="shared" si="0"/>
        <v>18</v>
      </c>
    </row>
    <row r="20" spans="1:23" x14ac:dyDescent="0.25">
      <c r="A20">
        <v>19</v>
      </c>
      <c r="B20">
        <v>19</v>
      </c>
      <c r="C20">
        <v>0</v>
      </c>
      <c r="D20" t="s">
        <v>797</v>
      </c>
      <c r="S20" s="3">
        <f t="shared" si="1"/>
        <v>0</v>
      </c>
      <c r="T20" s="3">
        <f>IF(A20&gt;0,IFERROR(VLOOKUP(C20,AthleteTable[],1,FALSE),0),0)</f>
        <v>0</v>
      </c>
      <c r="U20" s="3">
        <f t="shared" si="3"/>
        <v>0</v>
      </c>
      <c r="V20" s="11">
        <f>IF(A20&gt;0,IF(T20&lt;&gt;0,IF(OR(codex586[[#This Row],[1]]&gt;W19,W19="1"),(V19+1+codex586[[#This Row],[T]]),V19+codex586[[#This Row],[T]]),V19+codex586[[#This Row],[T]]),0)</f>
        <v>0</v>
      </c>
      <c r="W20" s="3">
        <f t="shared" si="0"/>
        <v>19</v>
      </c>
    </row>
    <row r="21" spans="1:23" x14ac:dyDescent="0.25">
      <c r="A21">
        <v>20</v>
      </c>
      <c r="B21">
        <v>20</v>
      </c>
      <c r="C21">
        <v>0</v>
      </c>
      <c r="D21" t="s">
        <v>797</v>
      </c>
      <c r="S21" s="3">
        <f t="shared" si="1"/>
        <v>0</v>
      </c>
      <c r="T21" s="3">
        <f>IF(A21&gt;0,IFERROR(VLOOKUP(C21,AthleteTable[],1,FALSE),0),0)</f>
        <v>0</v>
      </c>
      <c r="U21" s="3">
        <f t="shared" si="3"/>
        <v>0</v>
      </c>
      <c r="V21" s="11">
        <f>IF(A21&gt;0,IF(T21&lt;&gt;0,IF(OR(codex586[[#This Row],[1]]&gt;W20,W20="1"),(V20+1+codex586[[#This Row],[T]]),V20+codex586[[#This Row],[T]]),V20+codex586[[#This Row],[T]]),0)</f>
        <v>0</v>
      </c>
      <c r="W21" s="3">
        <f t="shared" si="0"/>
        <v>20</v>
      </c>
    </row>
    <row r="22" spans="1:23" x14ac:dyDescent="0.25">
      <c r="A22">
        <v>21</v>
      </c>
      <c r="B22">
        <v>21</v>
      </c>
      <c r="C22">
        <v>0</v>
      </c>
      <c r="D22" t="s">
        <v>797</v>
      </c>
      <c r="S22" s="3">
        <f t="shared" si="1"/>
        <v>0</v>
      </c>
      <c r="T22" s="3">
        <f>IF(A22&gt;0,IFERROR(VLOOKUP(C22,AthleteTable[],1,FALSE),0),0)</f>
        <v>0</v>
      </c>
      <c r="U22" s="3">
        <f t="shared" si="3"/>
        <v>0</v>
      </c>
      <c r="V22" s="11">
        <f>IF(A22&gt;0,IF(T22&lt;&gt;0,IF(OR(codex586[[#This Row],[1]]&gt;W21,W21="1"),(V21+1+codex586[[#This Row],[T]]),V21+codex586[[#This Row],[T]]),V21+codex586[[#This Row],[T]]),0)</f>
        <v>0</v>
      </c>
      <c r="W22" s="3">
        <f t="shared" si="0"/>
        <v>21</v>
      </c>
    </row>
    <row r="23" spans="1:23" x14ac:dyDescent="0.25">
      <c r="A23">
        <v>22</v>
      </c>
      <c r="B23">
        <v>22</v>
      </c>
      <c r="C23">
        <v>0</v>
      </c>
      <c r="D23" t="s">
        <v>797</v>
      </c>
      <c r="S23" s="3">
        <f t="shared" si="1"/>
        <v>0</v>
      </c>
      <c r="T23" s="3">
        <f>IF(A23&gt;0,IFERROR(VLOOKUP(C23,AthleteTable[],1,FALSE),0),0)</f>
        <v>0</v>
      </c>
      <c r="U23" s="3">
        <f t="shared" si="3"/>
        <v>0</v>
      </c>
      <c r="V23" s="11">
        <f>IF(A23&gt;0,IF(T23&lt;&gt;0,IF(OR(codex586[[#This Row],[1]]&gt;W22,W22="1"),(V22+1+codex586[[#This Row],[T]]),V22+codex586[[#This Row],[T]]),V22+codex586[[#This Row],[T]]),0)</f>
        <v>0</v>
      </c>
      <c r="W23" s="3">
        <f t="shared" si="0"/>
        <v>22</v>
      </c>
    </row>
    <row r="24" spans="1:23" x14ac:dyDescent="0.25">
      <c r="A24">
        <v>23</v>
      </c>
      <c r="B24">
        <v>23</v>
      </c>
      <c r="C24">
        <v>0</v>
      </c>
      <c r="D24" t="s">
        <v>797</v>
      </c>
      <c r="S24" s="3">
        <f t="shared" si="1"/>
        <v>0</v>
      </c>
      <c r="T24" s="3">
        <f>IF(A24&gt;0,IFERROR(VLOOKUP(C24,AthleteTable[],1,FALSE),0),0)</f>
        <v>0</v>
      </c>
      <c r="U24" s="3">
        <f t="shared" si="3"/>
        <v>0</v>
      </c>
      <c r="V24" s="11">
        <f>IF(A24&gt;0,IF(T24&lt;&gt;0,IF(OR(codex586[[#This Row],[1]]&gt;W23,W23="1"),(V23+1+codex586[[#This Row],[T]]),V23+codex586[[#This Row],[T]]),V23+codex586[[#This Row],[T]]),0)</f>
        <v>0</v>
      </c>
      <c r="W24" s="3">
        <f t="shared" si="0"/>
        <v>23</v>
      </c>
    </row>
    <row r="25" spans="1:23" x14ac:dyDescent="0.25">
      <c r="A25">
        <v>24</v>
      </c>
      <c r="B25">
        <v>24</v>
      </c>
      <c r="C25">
        <v>0</v>
      </c>
      <c r="D25" t="s">
        <v>797</v>
      </c>
      <c r="S25" s="3">
        <f t="shared" si="1"/>
        <v>0</v>
      </c>
      <c r="T25" s="3">
        <f>IF(A25&gt;0,IFERROR(VLOOKUP(C25,AthleteTable[],1,FALSE),0),0)</f>
        <v>0</v>
      </c>
      <c r="U25" s="3">
        <f t="shared" si="3"/>
        <v>0</v>
      </c>
      <c r="V25" s="11">
        <f>IF(A25&gt;0,IF(T25&lt;&gt;0,IF(OR(codex586[[#This Row],[1]]&gt;W24,W24="1"),(V24+1+codex586[[#This Row],[T]]),V24+codex586[[#This Row],[T]]),V24+codex586[[#This Row],[T]]),0)</f>
        <v>0</v>
      </c>
      <c r="W25" s="3">
        <f t="shared" si="0"/>
        <v>24</v>
      </c>
    </row>
    <row r="26" spans="1:23" x14ac:dyDescent="0.25">
      <c r="A26">
        <v>25</v>
      </c>
      <c r="B26">
        <v>25</v>
      </c>
      <c r="C26">
        <v>0</v>
      </c>
      <c r="D26" t="s">
        <v>797</v>
      </c>
      <c r="S26" s="3">
        <f t="shared" si="1"/>
        <v>0</v>
      </c>
      <c r="T26" s="3">
        <f>IF(A26&gt;0,IFERROR(VLOOKUP(C26,AthleteTable[],1,FALSE),0),0)</f>
        <v>0</v>
      </c>
      <c r="U26" s="3">
        <f t="shared" si="3"/>
        <v>0</v>
      </c>
      <c r="V26" s="11">
        <f>IF(A26&gt;0,IF(T26&lt;&gt;0,IF(OR(codex586[[#This Row],[1]]&gt;W25,W25="1"),(V25+1+codex586[[#This Row],[T]]),V25+codex586[[#This Row],[T]]),V25+codex586[[#This Row],[T]]),0)</f>
        <v>0</v>
      </c>
      <c r="W26" s="3">
        <f t="shared" si="0"/>
        <v>25</v>
      </c>
    </row>
    <row r="27" spans="1:23" x14ac:dyDescent="0.25">
      <c r="A27">
        <v>26</v>
      </c>
      <c r="B27">
        <v>26</v>
      </c>
      <c r="C27">
        <v>0</v>
      </c>
      <c r="D27" t="s">
        <v>797</v>
      </c>
      <c r="S27" s="3">
        <f t="shared" si="1"/>
        <v>0</v>
      </c>
      <c r="T27" s="3">
        <f>IF(A27&gt;0,IFERROR(VLOOKUP(C27,AthleteTable[],1,FALSE),0),0)</f>
        <v>0</v>
      </c>
      <c r="U27" s="3">
        <f t="shared" si="3"/>
        <v>0</v>
      </c>
      <c r="V27" s="11">
        <f>IF(A27&gt;0,IF(T27&lt;&gt;0,IF(OR(codex586[[#This Row],[1]]&gt;W26,W26="1"),(V26+1+codex586[[#This Row],[T]]),V26+codex586[[#This Row],[T]]),V26+codex586[[#This Row],[T]]),0)</f>
        <v>0</v>
      </c>
      <c r="W27" s="3">
        <f t="shared" si="0"/>
        <v>26</v>
      </c>
    </row>
    <row r="28" spans="1:23" x14ac:dyDescent="0.25">
      <c r="A28">
        <v>27</v>
      </c>
      <c r="B28">
        <v>27</v>
      </c>
      <c r="C28">
        <v>0</v>
      </c>
      <c r="D28" t="s">
        <v>797</v>
      </c>
      <c r="S28" s="3">
        <f t="shared" si="1"/>
        <v>0</v>
      </c>
      <c r="T28" s="3">
        <f>IF(A28&gt;0,IFERROR(VLOOKUP(C28,AthleteTable[],1,FALSE),0),0)</f>
        <v>0</v>
      </c>
      <c r="U28" s="3">
        <f t="shared" si="3"/>
        <v>0</v>
      </c>
      <c r="V28" s="11">
        <f>IF(A28&gt;0,IF(T28&lt;&gt;0,IF(OR(codex586[[#This Row],[1]]&gt;W27,W27="1"),(V27+1+codex586[[#This Row],[T]]),V27+codex586[[#This Row],[T]]),V27+codex586[[#This Row],[T]]),0)</f>
        <v>0</v>
      </c>
      <c r="W28" s="3">
        <f t="shared" si="0"/>
        <v>27</v>
      </c>
    </row>
    <row r="29" spans="1:23" x14ac:dyDescent="0.25">
      <c r="A29">
        <v>28</v>
      </c>
      <c r="B29">
        <v>28</v>
      </c>
      <c r="C29">
        <v>0</v>
      </c>
      <c r="D29" t="s">
        <v>797</v>
      </c>
      <c r="S29" s="3">
        <f t="shared" si="1"/>
        <v>0</v>
      </c>
      <c r="T29" s="3">
        <f>IF(A29&gt;0,IFERROR(VLOOKUP(C29,AthleteTable[],1,FALSE),0),0)</f>
        <v>0</v>
      </c>
      <c r="U29" s="3">
        <f t="shared" si="3"/>
        <v>0</v>
      </c>
      <c r="V29" s="11">
        <f>IF(A29&gt;0,IF(T29&lt;&gt;0,IF(OR(codex586[[#This Row],[1]]&gt;W28,W28="1"),(V28+1+codex586[[#This Row],[T]]),V28+codex586[[#This Row],[T]]),V28+codex586[[#This Row],[T]]),0)</f>
        <v>0</v>
      </c>
      <c r="W29" s="3">
        <f t="shared" si="0"/>
        <v>28</v>
      </c>
    </row>
    <row r="30" spans="1:23" x14ac:dyDescent="0.25">
      <c r="A30">
        <v>29</v>
      </c>
      <c r="B30">
        <v>29</v>
      </c>
      <c r="C30">
        <v>0</v>
      </c>
      <c r="D30" t="s">
        <v>797</v>
      </c>
      <c r="S30" s="3">
        <f t="shared" si="1"/>
        <v>0</v>
      </c>
      <c r="T30" s="3">
        <f>IF(A30&gt;0,IFERROR(VLOOKUP(C30,AthleteTable[],1,FALSE),0),0)</f>
        <v>0</v>
      </c>
      <c r="U30" s="3">
        <f t="shared" si="3"/>
        <v>0</v>
      </c>
      <c r="V30" s="11">
        <f>IF(A30&gt;0,IF(T30&lt;&gt;0,IF(OR(codex586[[#This Row],[1]]&gt;W29,W29="1"),(V29+1+codex586[[#This Row],[T]]),V29+codex586[[#This Row],[T]]),V29+codex586[[#This Row],[T]]),0)</f>
        <v>0</v>
      </c>
      <c r="W30" s="3">
        <f t="shared" si="0"/>
        <v>29</v>
      </c>
    </row>
    <row r="31" spans="1:23" x14ac:dyDescent="0.25">
      <c r="A31">
        <v>30</v>
      </c>
      <c r="B31">
        <v>30</v>
      </c>
      <c r="C31">
        <v>0</v>
      </c>
      <c r="D31" t="s">
        <v>797</v>
      </c>
      <c r="S31" s="3">
        <f t="shared" si="1"/>
        <v>0</v>
      </c>
      <c r="T31" s="3">
        <f>IF(A31&gt;0,IFERROR(VLOOKUP(C31,AthleteTable[],1,FALSE),0),0)</f>
        <v>0</v>
      </c>
      <c r="U31" s="3">
        <f t="shared" si="3"/>
        <v>0</v>
      </c>
      <c r="V31" s="11">
        <f>IF(A31&gt;0,IF(T31&lt;&gt;0,IF(OR(codex586[[#This Row],[1]]&gt;W30,W30="1"),(V30+1+codex586[[#This Row],[T]]),V30+codex586[[#This Row],[T]]),V30+codex586[[#This Row],[T]]),0)</f>
        <v>0</v>
      </c>
      <c r="W31" s="3">
        <f t="shared" si="0"/>
        <v>30</v>
      </c>
    </row>
    <row r="32" spans="1:23" x14ac:dyDescent="0.25">
      <c r="A32">
        <v>31</v>
      </c>
      <c r="B32">
        <v>31</v>
      </c>
      <c r="C32">
        <v>0</v>
      </c>
      <c r="D32" t="s">
        <v>797</v>
      </c>
      <c r="S32" s="3">
        <f t="shared" si="1"/>
        <v>0</v>
      </c>
      <c r="T32" s="3">
        <f>IF(A32&gt;0,IFERROR(VLOOKUP(C32,AthleteTable[],1,FALSE),0),0)</f>
        <v>0</v>
      </c>
      <c r="U32" s="3">
        <f t="shared" si="3"/>
        <v>0</v>
      </c>
      <c r="V32" s="11">
        <f>IF(A32&gt;0,IF(T32&lt;&gt;0,IF(OR(codex586[[#This Row],[1]]&gt;W31,W31="1"),(V31+1+codex586[[#This Row],[T]]),V31+codex586[[#This Row],[T]]),V31+codex586[[#This Row],[T]]),0)</f>
        <v>0</v>
      </c>
      <c r="W32" s="3">
        <f t="shared" si="0"/>
        <v>31</v>
      </c>
    </row>
    <row r="33" spans="1:23" x14ac:dyDescent="0.25">
      <c r="A33">
        <v>32</v>
      </c>
      <c r="B33">
        <v>32</v>
      </c>
      <c r="C33">
        <v>0</v>
      </c>
      <c r="D33" t="s">
        <v>797</v>
      </c>
      <c r="S33" s="3">
        <f t="shared" si="1"/>
        <v>0</v>
      </c>
      <c r="T33" s="3">
        <f>IF(A33&gt;0,IFERROR(VLOOKUP(C33,AthleteTable[],1,FALSE),0),0)</f>
        <v>0</v>
      </c>
      <c r="U33" s="3">
        <f t="shared" si="3"/>
        <v>0</v>
      </c>
      <c r="V33" s="11">
        <f>IF(A33&gt;0,IF(T33&lt;&gt;0,IF(OR(codex586[[#This Row],[1]]&gt;W32,W32="1"),(V32+1+codex586[[#This Row],[T]]),V32+codex586[[#This Row],[T]]),V32+codex586[[#This Row],[T]]),0)</f>
        <v>0</v>
      </c>
      <c r="W33" s="3">
        <f t="shared" si="0"/>
        <v>32</v>
      </c>
    </row>
    <row r="34" spans="1:23" x14ac:dyDescent="0.25">
      <c r="A34">
        <v>33</v>
      </c>
      <c r="B34">
        <v>33</v>
      </c>
      <c r="C34">
        <v>0</v>
      </c>
      <c r="D34" t="s">
        <v>797</v>
      </c>
      <c r="S34" s="3">
        <f t="shared" si="1"/>
        <v>0</v>
      </c>
      <c r="T34" s="3">
        <f>IF(A34&gt;0,IFERROR(VLOOKUP(C34,AthleteTable[],1,FALSE),0),0)</f>
        <v>0</v>
      </c>
      <c r="U34" s="3">
        <f t="shared" si="3"/>
        <v>0</v>
      </c>
      <c r="V34" s="11">
        <f>IF(A34&gt;0,IF(T34&lt;&gt;0,IF(OR(codex586[[#This Row],[1]]&gt;W33,W33="1"),(V33+1+codex586[[#This Row],[T]]),V33+codex586[[#This Row],[T]]),V33+codex586[[#This Row],[T]]),0)</f>
        <v>0</v>
      </c>
      <c r="W34" s="3">
        <f t="shared" si="0"/>
        <v>33</v>
      </c>
    </row>
    <row r="35" spans="1:23" x14ac:dyDescent="0.25">
      <c r="A35">
        <v>34</v>
      </c>
      <c r="B35">
        <v>34</v>
      </c>
      <c r="C35">
        <v>0</v>
      </c>
      <c r="D35" t="s">
        <v>797</v>
      </c>
      <c r="S35" s="3">
        <f t="shared" si="1"/>
        <v>0</v>
      </c>
      <c r="T35" s="3">
        <f>IF(A35&gt;0,IFERROR(VLOOKUP(C35,AthleteTable[],1,FALSE),0),0)</f>
        <v>0</v>
      </c>
      <c r="U35" s="3">
        <f t="shared" si="3"/>
        <v>0</v>
      </c>
      <c r="V35" s="11">
        <f>IF(A35&gt;0,IF(T35&lt;&gt;0,IF(OR(codex586[[#This Row],[1]]&gt;W34,W34="1"),(V34+1+codex586[[#This Row],[T]]),V34+codex586[[#This Row],[T]]),V34+codex586[[#This Row],[T]]),0)</f>
        <v>0</v>
      </c>
      <c r="W35" s="3">
        <f t="shared" si="0"/>
        <v>34</v>
      </c>
    </row>
    <row r="36" spans="1:23" x14ac:dyDescent="0.25">
      <c r="A36">
        <v>35</v>
      </c>
      <c r="B36">
        <v>35</v>
      </c>
      <c r="C36">
        <v>0</v>
      </c>
      <c r="D36" t="s">
        <v>797</v>
      </c>
      <c r="S36" s="3">
        <f t="shared" si="1"/>
        <v>0</v>
      </c>
      <c r="T36" s="3">
        <f>IF(A36&gt;0,IFERROR(VLOOKUP(C36,AthleteTable[],1,FALSE),0),0)</f>
        <v>0</v>
      </c>
      <c r="U36" s="3">
        <f t="shared" si="3"/>
        <v>0</v>
      </c>
      <c r="V36" s="11">
        <f>IF(A36&gt;0,IF(T36&lt;&gt;0,IF(OR(codex586[[#This Row],[1]]&gt;W35,W35="1"),(V35+1+codex586[[#This Row],[T]]),V35+codex586[[#This Row],[T]]),V35+codex586[[#This Row],[T]]),0)</f>
        <v>0</v>
      </c>
      <c r="W36" s="3">
        <f t="shared" si="0"/>
        <v>35</v>
      </c>
    </row>
    <row r="37" spans="1:23" x14ac:dyDescent="0.25">
      <c r="A37">
        <v>36</v>
      </c>
      <c r="B37">
        <v>36</v>
      </c>
      <c r="C37">
        <v>0</v>
      </c>
      <c r="D37" t="s">
        <v>797</v>
      </c>
      <c r="S37" s="3">
        <f t="shared" si="1"/>
        <v>0</v>
      </c>
      <c r="T37" s="3">
        <f>IF(A37&gt;0,IFERROR(VLOOKUP(C37,AthleteTable[],1,FALSE),0),0)</f>
        <v>0</v>
      </c>
      <c r="U37" s="3">
        <f t="shared" si="3"/>
        <v>0</v>
      </c>
      <c r="V37" s="11">
        <f>IF(A37&gt;0,IF(T37&lt;&gt;0,IF(OR(codex586[[#This Row],[1]]&gt;W36,W36="1"),(V36+1+codex586[[#This Row],[T]]),V36+codex586[[#This Row],[T]]),V36+codex586[[#This Row],[T]]),0)</f>
        <v>0</v>
      </c>
      <c r="W37" s="3">
        <f t="shared" si="0"/>
        <v>36</v>
      </c>
    </row>
    <row r="38" spans="1:23" x14ac:dyDescent="0.25">
      <c r="A38">
        <v>37</v>
      </c>
      <c r="B38">
        <v>37</v>
      </c>
      <c r="C38">
        <v>0</v>
      </c>
      <c r="D38" t="s">
        <v>797</v>
      </c>
      <c r="S38" s="3">
        <f t="shared" si="1"/>
        <v>0</v>
      </c>
      <c r="T38" s="3">
        <f>IF(A38&gt;0,IFERROR(VLOOKUP(C38,AthleteTable[],1,FALSE),0),0)</f>
        <v>0</v>
      </c>
      <c r="U38" s="3">
        <f t="shared" si="3"/>
        <v>0</v>
      </c>
      <c r="V38" s="11">
        <f>IF(A38&gt;0,IF(T38&lt;&gt;0,IF(OR(codex586[[#This Row],[1]]&gt;W37,W37="1"),(V37+1+codex586[[#This Row],[T]]),V37+codex586[[#This Row],[T]]),V37+codex586[[#This Row],[T]]),0)</f>
        <v>0</v>
      </c>
      <c r="W38" s="3">
        <f t="shared" si="0"/>
        <v>37</v>
      </c>
    </row>
    <row r="39" spans="1:23" x14ac:dyDescent="0.25">
      <c r="A39">
        <v>38</v>
      </c>
      <c r="B39">
        <v>38</v>
      </c>
      <c r="C39">
        <v>0</v>
      </c>
      <c r="D39" t="s">
        <v>797</v>
      </c>
      <c r="S39" s="3">
        <f t="shared" si="1"/>
        <v>0</v>
      </c>
      <c r="T39" s="3">
        <f>IF(A39&gt;0,IFERROR(VLOOKUP(C39,AthleteTable[],1,FALSE),0),0)</f>
        <v>0</v>
      </c>
      <c r="U39" s="3">
        <f t="shared" si="3"/>
        <v>0</v>
      </c>
      <c r="V39" s="11">
        <f>IF(A39&gt;0,IF(T39&lt;&gt;0,IF(OR(codex586[[#This Row],[1]]&gt;W38,W38="1"),(V38+1+codex586[[#This Row],[T]]),V38+codex586[[#This Row],[T]]),V38+codex586[[#This Row],[T]]),0)</f>
        <v>0</v>
      </c>
      <c r="W39" s="3">
        <f t="shared" si="0"/>
        <v>38</v>
      </c>
    </row>
    <row r="40" spans="1:23" x14ac:dyDescent="0.25">
      <c r="A40">
        <v>39</v>
      </c>
      <c r="B40">
        <v>39</v>
      </c>
      <c r="C40">
        <v>0</v>
      </c>
      <c r="D40" t="s">
        <v>797</v>
      </c>
      <c r="S40" s="3">
        <f t="shared" si="1"/>
        <v>0</v>
      </c>
      <c r="T40" s="3">
        <f>IF(A40&gt;0,IFERROR(VLOOKUP(C40,AthleteTable[],1,FALSE),0),0)</f>
        <v>0</v>
      </c>
      <c r="U40" s="3">
        <f t="shared" si="3"/>
        <v>0</v>
      </c>
      <c r="V40" s="11">
        <f>IF(A40&gt;0,IF(T40&lt;&gt;0,IF(OR(codex586[[#This Row],[1]]&gt;W39,W39="1"),(V39+1+codex586[[#This Row],[T]]),V39+codex586[[#This Row],[T]]),V39+codex586[[#This Row],[T]]),0)</f>
        <v>0</v>
      </c>
      <c r="W40" s="3">
        <f t="shared" si="0"/>
        <v>39</v>
      </c>
    </row>
    <row r="41" spans="1:23" x14ac:dyDescent="0.25">
      <c r="A41">
        <v>40</v>
      </c>
      <c r="B41">
        <v>40</v>
      </c>
      <c r="C41">
        <v>0</v>
      </c>
      <c r="D41" t="s">
        <v>797</v>
      </c>
      <c r="S41" s="3">
        <f t="shared" si="1"/>
        <v>0</v>
      </c>
      <c r="T41" s="3">
        <f>IF(A41&gt;0,IFERROR(VLOOKUP(C41,AthleteTable[],1,FALSE),0),0)</f>
        <v>0</v>
      </c>
      <c r="U41" s="3">
        <f t="shared" si="3"/>
        <v>0</v>
      </c>
      <c r="V41" s="11">
        <f>IF(A41&gt;0,IF(T41&lt;&gt;0,IF(OR(codex586[[#This Row],[1]]&gt;W40,W40="1"),(V40+1+codex586[[#This Row],[T]]),V40+codex586[[#This Row],[T]]),V40+codex586[[#This Row],[T]]),0)</f>
        <v>0</v>
      </c>
      <c r="W41" s="3">
        <f t="shared" si="0"/>
        <v>40</v>
      </c>
    </row>
    <row r="42" spans="1:23" x14ac:dyDescent="0.25">
      <c r="A42">
        <v>41</v>
      </c>
      <c r="B42">
        <v>41</v>
      </c>
      <c r="C42">
        <v>0</v>
      </c>
      <c r="D42" t="s">
        <v>797</v>
      </c>
      <c r="S42" s="3">
        <f t="shared" si="1"/>
        <v>0</v>
      </c>
      <c r="T42" s="3">
        <f>IF(A42&gt;0,IFERROR(VLOOKUP(C42,AthleteTable[],1,FALSE),0),0)</f>
        <v>0</v>
      </c>
      <c r="U42" s="3">
        <f t="shared" si="3"/>
        <v>0</v>
      </c>
      <c r="V42" s="11">
        <f>IF(A42&gt;0,IF(T42&lt;&gt;0,IF(OR(codex586[[#This Row],[1]]&gt;W41,W41="1"),(V41+1+codex586[[#This Row],[T]]),V41+codex586[[#This Row],[T]]),V41+codex586[[#This Row],[T]]),0)</f>
        <v>0</v>
      </c>
      <c r="W42" s="3">
        <f t="shared" si="0"/>
        <v>41</v>
      </c>
    </row>
    <row r="43" spans="1:23" x14ac:dyDescent="0.25">
      <c r="A43">
        <v>42</v>
      </c>
      <c r="B43">
        <v>42</v>
      </c>
      <c r="C43">
        <v>0</v>
      </c>
      <c r="D43" t="s">
        <v>797</v>
      </c>
      <c r="S43" s="3">
        <f t="shared" si="1"/>
        <v>0</v>
      </c>
      <c r="T43" s="3">
        <f>IF(A43&gt;0,IFERROR(VLOOKUP(C43,AthleteTable[],1,FALSE),0),0)</f>
        <v>0</v>
      </c>
      <c r="U43" s="3">
        <f t="shared" si="3"/>
        <v>0</v>
      </c>
      <c r="V43" s="11">
        <f>IF(A43&gt;0,IF(T43&lt;&gt;0,IF(OR(codex586[[#This Row],[1]]&gt;W42,W42="1"),(V42+1+codex586[[#This Row],[T]]),V42+codex586[[#This Row],[T]]),V42+codex586[[#This Row],[T]]),0)</f>
        <v>0</v>
      </c>
      <c r="W43" s="3">
        <f t="shared" si="0"/>
        <v>42</v>
      </c>
    </row>
    <row r="44" spans="1:23" x14ac:dyDescent="0.25">
      <c r="A44">
        <v>43</v>
      </c>
      <c r="B44">
        <v>43</v>
      </c>
      <c r="C44">
        <v>0</v>
      </c>
      <c r="D44" t="s">
        <v>797</v>
      </c>
      <c r="S44" s="3">
        <f t="shared" si="1"/>
        <v>0</v>
      </c>
      <c r="T44" s="3">
        <f>IF(A44&gt;0,IFERROR(VLOOKUP(C44,AthleteTable[],1,FALSE),0),0)</f>
        <v>0</v>
      </c>
      <c r="U44" s="3">
        <f t="shared" si="3"/>
        <v>0</v>
      </c>
      <c r="V44" s="11">
        <f>IF(A44&gt;0,IF(T44&lt;&gt;0,IF(OR(codex586[[#This Row],[1]]&gt;W43,W43="1"),(V43+1+codex586[[#This Row],[T]]),V43+codex586[[#This Row],[T]]),V43+codex586[[#This Row],[T]]),0)</f>
        <v>0</v>
      </c>
      <c r="W44" s="3">
        <f t="shared" si="0"/>
        <v>43</v>
      </c>
    </row>
    <row r="45" spans="1:23" x14ac:dyDescent="0.25">
      <c r="A45">
        <v>44</v>
      </c>
      <c r="B45">
        <v>44</v>
      </c>
      <c r="C45">
        <v>0</v>
      </c>
      <c r="D45" t="s">
        <v>797</v>
      </c>
      <c r="S45" s="3">
        <f t="shared" si="1"/>
        <v>0</v>
      </c>
      <c r="T45" s="3">
        <f>IF(A45&gt;0,IFERROR(VLOOKUP(C45,AthleteTable[],1,FALSE),0),0)</f>
        <v>0</v>
      </c>
      <c r="U45" s="3">
        <f t="shared" si="3"/>
        <v>0</v>
      </c>
      <c r="V45" s="11">
        <f>IF(A45&gt;0,IF(T45&lt;&gt;0,IF(OR(codex586[[#This Row],[1]]&gt;W44,W44="1"),(V44+1+codex586[[#This Row],[T]]),V44+codex586[[#This Row],[T]]),V44+codex586[[#This Row],[T]]),0)</f>
        <v>0</v>
      </c>
      <c r="W45" s="3">
        <f t="shared" si="0"/>
        <v>44</v>
      </c>
    </row>
    <row r="46" spans="1:23" x14ac:dyDescent="0.25">
      <c r="A46">
        <v>45</v>
      </c>
      <c r="B46">
        <v>45</v>
      </c>
      <c r="C46">
        <v>0</v>
      </c>
      <c r="D46" t="s">
        <v>797</v>
      </c>
      <c r="S46" s="3">
        <f t="shared" si="1"/>
        <v>0</v>
      </c>
      <c r="T46" s="3">
        <f>IF(A46&gt;0,IFERROR(VLOOKUP(C46,AthleteTable[],1,FALSE),0),0)</f>
        <v>0</v>
      </c>
      <c r="U46" s="3">
        <f t="shared" si="3"/>
        <v>0</v>
      </c>
      <c r="V46" s="11">
        <f>IF(A46&gt;0,IF(T46&lt;&gt;0,IF(OR(codex586[[#This Row],[1]]&gt;W45,W45="1"),(V45+1+codex586[[#This Row],[T]]),V45+codex586[[#This Row],[T]]),V45+codex586[[#This Row],[T]]),0)</f>
        <v>0</v>
      </c>
      <c r="W46" s="3">
        <f t="shared" si="0"/>
        <v>45</v>
      </c>
    </row>
    <row r="47" spans="1:23" x14ac:dyDescent="0.25">
      <c r="A47">
        <v>46</v>
      </c>
      <c r="B47">
        <v>46</v>
      </c>
      <c r="C47">
        <v>0</v>
      </c>
      <c r="D47" t="s">
        <v>797</v>
      </c>
      <c r="S47" s="3">
        <f t="shared" si="1"/>
        <v>0</v>
      </c>
      <c r="T47" s="3">
        <f>IF(A47&gt;0,IFERROR(VLOOKUP(C47,AthleteTable[],1,FALSE),0),0)</f>
        <v>0</v>
      </c>
      <c r="U47" s="3">
        <f t="shared" si="3"/>
        <v>0</v>
      </c>
      <c r="V47" s="11">
        <f>IF(A47&gt;0,IF(T47&lt;&gt;0,IF(OR(codex586[[#This Row],[1]]&gt;W46,W46="1"),(V46+1+codex586[[#This Row],[T]]),V46+codex586[[#This Row],[T]]),V46+codex586[[#This Row],[T]]),0)</f>
        <v>0</v>
      </c>
      <c r="W47" s="3">
        <f t="shared" si="0"/>
        <v>46</v>
      </c>
    </row>
    <row r="48" spans="1:23" x14ac:dyDescent="0.25">
      <c r="A48">
        <v>47</v>
      </c>
      <c r="B48">
        <v>47</v>
      </c>
      <c r="C48">
        <v>0</v>
      </c>
      <c r="D48" t="s">
        <v>797</v>
      </c>
      <c r="S48" s="3">
        <f t="shared" si="1"/>
        <v>0</v>
      </c>
      <c r="T48" s="3">
        <f>IF(A48&gt;0,IFERROR(VLOOKUP(C48,AthleteTable[],1,FALSE),0),0)</f>
        <v>0</v>
      </c>
      <c r="U48" s="3">
        <f t="shared" si="3"/>
        <v>0</v>
      </c>
      <c r="V48" s="11">
        <f>IF(A48&gt;0,IF(T48&lt;&gt;0,IF(OR(codex586[[#This Row],[1]]&gt;W47,W47="1"),(V47+1+codex586[[#This Row],[T]]),V47+codex586[[#This Row],[T]]),V47+codex586[[#This Row],[T]]),0)</f>
        <v>0</v>
      </c>
      <c r="W48" s="3">
        <f t="shared" si="0"/>
        <v>47</v>
      </c>
    </row>
    <row r="49" spans="1:23" x14ac:dyDescent="0.25">
      <c r="A49">
        <v>48</v>
      </c>
      <c r="B49">
        <v>48</v>
      </c>
      <c r="C49">
        <v>0</v>
      </c>
      <c r="D49" t="s">
        <v>797</v>
      </c>
      <c r="S49" s="3">
        <f t="shared" si="1"/>
        <v>0</v>
      </c>
      <c r="T49" s="3">
        <f>IF(A49&gt;0,IFERROR(VLOOKUP(C49,AthleteTable[],1,FALSE),0),0)</f>
        <v>0</v>
      </c>
      <c r="U49" s="3">
        <f t="shared" si="3"/>
        <v>0</v>
      </c>
      <c r="V49" s="11">
        <f>IF(A49&gt;0,IF(T49&lt;&gt;0,IF(OR(codex586[[#This Row],[1]]&gt;W48,W48="1"),(V48+1+codex586[[#This Row],[T]]),V48+codex586[[#This Row],[T]]),V48+codex586[[#This Row],[T]]),0)</f>
        <v>0</v>
      </c>
      <c r="W49" s="3">
        <f t="shared" si="0"/>
        <v>48</v>
      </c>
    </row>
    <row r="50" spans="1:23" x14ac:dyDescent="0.25">
      <c r="A50">
        <v>49</v>
      </c>
      <c r="B50">
        <v>49</v>
      </c>
      <c r="C50">
        <v>0</v>
      </c>
      <c r="D50" t="s">
        <v>797</v>
      </c>
      <c r="S50" s="3">
        <f t="shared" si="1"/>
        <v>0</v>
      </c>
      <c r="T50" s="3">
        <f>IF(A50&gt;0,IFERROR(VLOOKUP(C50,AthleteTable[],1,FALSE),0),0)</f>
        <v>0</v>
      </c>
      <c r="U50" s="3">
        <f t="shared" si="3"/>
        <v>0</v>
      </c>
      <c r="V50" s="11">
        <f>IF(A50&gt;0,IF(T50&lt;&gt;0,IF(OR(codex586[[#This Row],[1]]&gt;W49,W49="1"),(V49+1+codex586[[#This Row],[T]]),V49+codex586[[#This Row],[T]]),V49+codex586[[#This Row],[T]]),0)</f>
        <v>0</v>
      </c>
      <c r="W50" s="3">
        <f t="shared" si="0"/>
        <v>49</v>
      </c>
    </row>
    <row r="51" spans="1:23" x14ac:dyDescent="0.25">
      <c r="A51">
        <v>50</v>
      </c>
      <c r="B51">
        <v>50</v>
      </c>
      <c r="C51">
        <v>0</v>
      </c>
      <c r="D51" t="s">
        <v>797</v>
      </c>
      <c r="S51" s="3">
        <f t="shared" si="1"/>
        <v>0</v>
      </c>
      <c r="T51" s="3">
        <f>IF(A51&gt;0,IFERROR(VLOOKUP(C51,AthleteTable[],1,FALSE),0),0)</f>
        <v>0</v>
      </c>
      <c r="U51" s="3">
        <f t="shared" si="3"/>
        <v>0</v>
      </c>
      <c r="V51" s="11">
        <f>IF(A51&gt;0,IF(T51&lt;&gt;0,IF(OR(codex586[[#This Row],[1]]&gt;W50,W50="1"),(V50+1+codex586[[#This Row],[T]]),V50+codex586[[#This Row],[T]]),V50+codex586[[#This Row],[T]]),0)</f>
        <v>0</v>
      </c>
      <c r="W51" s="3">
        <f t="shared" si="0"/>
        <v>50</v>
      </c>
    </row>
    <row r="52" spans="1:23" x14ac:dyDescent="0.25">
      <c r="A52">
        <v>51</v>
      </c>
      <c r="B52">
        <v>51</v>
      </c>
      <c r="C52">
        <v>0</v>
      </c>
      <c r="D52" t="s">
        <v>797</v>
      </c>
      <c r="S52" s="3">
        <f t="shared" si="1"/>
        <v>0</v>
      </c>
      <c r="T52" s="3">
        <f>IF(A52&gt;0,IFERROR(VLOOKUP(C52,AthleteTable[],1,FALSE),0),0)</f>
        <v>0</v>
      </c>
      <c r="U52" s="3">
        <f t="shared" si="3"/>
        <v>0</v>
      </c>
      <c r="V52" s="11">
        <f>IF(A52&gt;0,IF(T52&lt;&gt;0,IF(OR(codex586[[#This Row],[1]]&gt;W51,W51="1"),(V51+1+codex586[[#This Row],[T]]),V51+codex586[[#This Row],[T]]),V51+codex586[[#This Row],[T]]),0)</f>
        <v>0</v>
      </c>
      <c r="W52" s="3">
        <f t="shared" si="0"/>
        <v>51</v>
      </c>
    </row>
    <row r="53" spans="1:23" x14ac:dyDescent="0.25">
      <c r="A53">
        <v>52</v>
      </c>
      <c r="B53">
        <v>52</v>
      </c>
      <c r="C53">
        <v>0</v>
      </c>
      <c r="D53" t="s">
        <v>797</v>
      </c>
      <c r="S53" s="3">
        <f t="shared" si="1"/>
        <v>0</v>
      </c>
      <c r="T53" s="3">
        <f>IF(A53&gt;0,IFERROR(VLOOKUP(C53,AthleteTable[],1,FALSE),0),0)</f>
        <v>0</v>
      </c>
      <c r="U53" s="3">
        <f t="shared" si="3"/>
        <v>0</v>
      </c>
      <c r="V53" s="11">
        <f>IF(A53&gt;0,IF(T53&lt;&gt;0,IF(OR(codex586[[#This Row],[1]]&gt;W52,W52="1"),(V52+1+codex586[[#This Row],[T]]),V52+codex586[[#This Row],[T]]),V52+codex586[[#This Row],[T]]),0)</f>
        <v>0</v>
      </c>
      <c r="W53" s="3">
        <f t="shared" si="0"/>
        <v>52</v>
      </c>
    </row>
    <row r="54" spans="1:23" x14ac:dyDescent="0.25">
      <c r="A54">
        <v>53</v>
      </c>
      <c r="B54">
        <v>53</v>
      </c>
      <c r="C54">
        <v>0</v>
      </c>
      <c r="D54" t="s">
        <v>797</v>
      </c>
      <c r="S54" s="3">
        <f t="shared" si="1"/>
        <v>0</v>
      </c>
      <c r="T54" s="3">
        <f>IF(A54&gt;0,IFERROR(VLOOKUP(C54,AthleteTable[],1,FALSE),0),0)</f>
        <v>0</v>
      </c>
      <c r="U54" s="3">
        <f t="shared" si="3"/>
        <v>0</v>
      </c>
      <c r="V54" s="11">
        <f>IF(A54&gt;0,IF(T54&lt;&gt;0,IF(OR(codex586[[#This Row],[1]]&gt;W53,W53="1"),(V53+1+codex586[[#This Row],[T]]),V53+codex586[[#This Row],[T]]),V53+codex586[[#This Row],[T]]),0)</f>
        <v>0</v>
      </c>
      <c r="W54" s="3">
        <f t="shared" si="0"/>
        <v>53</v>
      </c>
    </row>
    <row r="55" spans="1:23" x14ac:dyDescent="0.25">
      <c r="A55">
        <v>54</v>
      </c>
      <c r="B55">
        <v>54</v>
      </c>
      <c r="C55">
        <v>0</v>
      </c>
      <c r="D55" t="s">
        <v>797</v>
      </c>
      <c r="S55" s="3">
        <f t="shared" si="1"/>
        <v>0</v>
      </c>
      <c r="T55" s="3">
        <f>IF(A55&gt;0,IFERROR(VLOOKUP(C55,AthleteTable[],1,FALSE),0),0)</f>
        <v>0</v>
      </c>
      <c r="U55" s="3">
        <f t="shared" si="3"/>
        <v>0</v>
      </c>
      <c r="V55" s="11">
        <f>IF(A55&gt;0,IF(T55&lt;&gt;0,IF(OR(codex586[[#This Row],[1]]&gt;W54,W54="1"),(V54+1+codex586[[#This Row],[T]]),V54+codex586[[#This Row],[T]]),V54+codex586[[#This Row],[T]]),0)</f>
        <v>0</v>
      </c>
      <c r="W55" s="3">
        <f t="shared" si="0"/>
        <v>54</v>
      </c>
    </row>
    <row r="56" spans="1:23" x14ac:dyDescent="0.25">
      <c r="A56">
        <v>55</v>
      </c>
      <c r="B56">
        <v>55</v>
      </c>
      <c r="C56">
        <v>0</v>
      </c>
      <c r="D56" t="s">
        <v>797</v>
      </c>
      <c r="S56" s="3">
        <f t="shared" si="1"/>
        <v>0</v>
      </c>
      <c r="T56" s="3">
        <f>IF(A56&gt;0,IFERROR(VLOOKUP(C56,AthleteTable[],1,FALSE),0),0)</f>
        <v>0</v>
      </c>
      <c r="U56" s="3">
        <f t="shared" si="3"/>
        <v>0</v>
      </c>
      <c r="V56" s="11">
        <f>IF(A56&gt;0,IF(T56&lt;&gt;0,IF(OR(codex586[[#This Row],[1]]&gt;W55,W55="1"),(V55+1+codex586[[#This Row],[T]]),V55+codex586[[#This Row],[T]]),V55+codex586[[#This Row],[T]]),0)</f>
        <v>0</v>
      </c>
      <c r="W56" s="3">
        <f t="shared" si="0"/>
        <v>55</v>
      </c>
    </row>
    <row r="57" spans="1:23" x14ac:dyDescent="0.25">
      <c r="A57">
        <v>56</v>
      </c>
      <c r="B57">
        <v>56</v>
      </c>
      <c r="C57">
        <v>0</v>
      </c>
      <c r="D57" t="s">
        <v>797</v>
      </c>
      <c r="S57" s="3">
        <f t="shared" si="1"/>
        <v>0</v>
      </c>
      <c r="T57" s="3">
        <f>IF(A57&gt;0,IFERROR(VLOOKUP(C57,AthleteTable[],1,FALSE),0),0)</f>
        <v>0</v>
      </c>
      <c r="U57" s="3">
        <f t="shared" si="3"/>
        <v>0</v>
      </c>
      <c r="V57" s="11">
        <f>IF(A57&gt;0,IF(T57&lt;&gt;0,IF(OR(codex586[[#This Row],[1]]&gt;W56,W56="1"),(V56+1+codex586[[#This Row],[T]]),V56+codex586[[#This Row],[T]]),V56+codex586[[#This Row],[T]]),0)</f>
        <v>0</v>
      </c>
      <c r="W57" s="3">
        <f t="shared" si="0"/>
        <v>56</v>
      </c>
    </row>
    <row r="58" spans="1:23" x14ac:dyDescent="0.25">
      <c r="A58">
        <v>57</v>
      </c>
      <c r="B58">
        <v>57</v>
      </c>
      <c r="C58">
        <v>0</v>
      </c>
      <c r="D58" t="s">
        <v>797</v>
      </c>
      <c r="S58" s="3">
        <f t="shared" si="1"/>
        <v>0</v>
      </c>
      <c r="T58" s="3">
        <f>IF(A58&gt;0,IFERROR(VLOOKUP(C58,AthleteTable[],1,FALSE),0),0)</f>
        <v>0</v>
      </c>
      <c r="U58" s="3">
        <f t="shared" si="3"/>
        <v>0</v>
      </c>
      <c r="V58" s="11">
        <f>IF(A58&gt;0,IF(T58&lt;&gt;0,IF(OR(codex586[[#This Row],[1]]&gt;W57,W57="1"),(V57+1+codex586[[#This Row],[T]]),V57+codex586[[#This Row],[T]]),V57+codex586[[#This Row],[T]]),0)</f>
        <v>0</v>
      </c>
      <c r="W58" s="3">
        <f t="shared" si="0"/>
        <v>57</v>
      </c>
    </row>
    <row r="59" spans="1:23" x14ac:dyDescent="0.25">
      <c r="A59">
        <v>58</v>
      </c>
      <c r="B59">
        <v>58</v>
      </c>
      <c r="C59">
        <v>0</v>
      </c>
      <c r="D59" t="s">
        <v>797</v>
      </c>
      <c r="S59" s="3">
        <f t="shared" si="1"/>
        <v>0</v>
      </c>
      <c r="T59" s="3">
        <f>IF(A59&gt;0,IFERROR(VLOOKUP(C59,AthleteTable[],1,FALSE),0),0)</f>
        <v>0</v>
      </c>
      <c r="U59" s="3">
        <f t="shared" si="3"/>
        <v>0</v>
      </c>
      <c r="V59" s="11">
        <f>IF(A59&gt;0,IF(T59&lt;&gt;0,IF(OR(codex586[[#This Row],[1]]&gt;W58,W58="1"),(V58+1+codex586[[#This Row],[T]]),V58+codex586[[#This Row],[T]]),V58+codex586[[#This Row],[T]]),0)</f>
        <v>0</v>
      </c>
      <c r="W59" s="3">
        <f t="shared" si="0"/>
        <v>58</v>
      </c>
    </row>
    <row r="60" spans="1:23" x14ac:dyDescent="0.25">
      <c r="A60">
        <v>59</v>
      </c>
      <c r="B60">
        <v>59</v>
      </c>
      <c r="C60">
        <v>0</v>
      </c>
      <c r="D60" t="s">
        <v>797</v>
      </c>
      <c r="S60" s="3">
        <f t="shared" si="1"/>
        <v>0</v>
      </c>
      <c r="T60" s="3">
        <f>IF(A60&gt;0,IFERROR(VLOOKUP(C60,AthleteTable[],1,FALSE),0),0)</f>
        <v>0</v>
      </c>
      <c r="U60" s="3">
        <f t="shared" si="3"/>
        <v>0</v>
      </c>
      <c r="V60" s="11">
        <f>IF(A60&gt;0,IF(T60&lt;&gt;0,IF(OR(codex586[[#This Row],[1]]&gt;W59,W59="1"),(V59+1+codex586[[#This Row],[T]]),V59+codex586[[#This Row],[T]]),V59+codex586[[#This Row],[T]]),0)</f>
        <v>0</v>
      </c>
      <c r="W60" s="3">
        <f t="shared" si="0"/>
        <v>59</v>
      </c>
    </row>
    <row r="61" spans="1:23" x14ac:dyDescent="0.25">
      <c r="A61">
        <v>60</v>
      </c>
      <c r="B61">
        <v>60</v>
      </c>
      <c r="C61">
        <v>0</v>
      </c>
      <c r="D61" t="s">
        <v>797</v>
      </c>
      <c r="S61" s="3">
        <f t="shared" si="1"/>
        <v>0</v>
      </c>
      <c r="T61" s="3">
        <f>IF(A61&gt;0,IFERROR(VLOOKUP(C61,AthleteTable[],1,FALSE),0),0)</f>
        <v>0</v>
      </c>
      <c r="U61" s="3">
        <f t="shared" si="3"/>
        <v>0</v>
      </c>
      <c r="V61" s="11">
        <f>IF(A61&gt;0,IF(T61&lt;&gt;0,IF(OR(codex586[[#This Row],[1]]&gt;W60,W60="1"),(V60+1+codex586[[#This Row],[T]]),V60+codex586[[#This Row],[T]]),V60+codex586[[#This Row],[T]]),0)</f>
        <v>0</v>
      </c>
      <c r="W61" s="3">
        <f t="shared" si="0"/>
        <v>60</v>
      </c>
    </row>
    <row r="62" spans="1:23" x14ac:dyDescent="0.25">
      <c r="A62">
        <v>61</v>
      </c>
      <c r="B62">
        <v>61</v>
      </c>
      <c r="C62">
        <v>0</v>
      </c>
      <c r="D62" t="s">
        <v>797</v>
      </c>
      <c r="S62" s="3">
        <f t="shared" si="1"/>
        <v>0</v>
      </c>
      <c r="T62" s="3">
        <f>IF(A62&gt;0,IFERROR(VLOOKUP(C62,AthleteTable[],1,FALSE),0),0)</f>
        <v>0</v>
      </c>
      <c r="U62" s="3">
        <f t="shared" si="3"/>
        <v>0</v>
      </c>
      <c r="V62" s="11">
        <f>IF(A62&gt;0,IF(T62&lt;&gt;0,IF(OR(codex586[[#This Row],[1]]&gt;W61,W61="1"),(V61+1+codex586[[#This Row],[T]]),V61+codex586[[#This Row],[T]]),V61+codex586[[#This Row],[T]]),0)</f>
        <v>0</v>
      </c>
      <c r="W62" s="3">
        <f t="shared" si="0"/>
        <v>61</v>
      </c>
    </row>
    <row r="63" spans="1:23" x14ac:dyDescent="0.25">
      <c r="A63">
        <v>62</v>
      </c>
      <c r="B63">
        <v>62</v>
      </c>
      <c r="C63">
        <v>0</v>
      </c>
      <c r="D63" t="s">
        <v>797</v>
      </c>
      <c r="S63" s="3">
        <f t="shared" si="1"/>
        <v>0</v>
      </c>
      <c r="T63" s="3">
        <f>IF(A63&gt;0,IFERROR(VLOOKUP(C63,AthleteTable[],1,FALSE),0),0)</f>
        <v>0</v>
      </c>
      <c r="U63" s="3">
        <f t="shared" si="3"/>
        <v>0</v>
      </c>
      <c r="V63" s="11">
        <f>IF(A63&gt;0,IF(T63&lt;&gt;0,IF(OR(codex586[[#This Row],[1]]&gt;W62,W62="1"),(V62+1+codex586[[#This Row],[T]]),V62+codex586[[#This Row],[T]]),V62+codex586[[#This Row],[T]]),0)</f>
        <v>0</v>
      </c>
      <c r="W63" s="3">
        <f t="shared" si="0"/>
        <v>62</v>
      </c>
    </row>
    <row r="64" spans="1:23" x14ac:dyDescent="0.25">
      <c r="A64">
        <v>63</v>
      </c>
      <c r="B64">
        <v>63</v>
      </c>
      <c r="C64">
        <v>0</v>
      </c>
      <c r="D64" t="s">
        <v>797</v>
      </c>
      <c r="S64" s="3">
        <f t="shared" si="1"/>
        <v>0</v>
      </c>
      <c r="T64" s="3">
        <f>IF(A64&gt;0,IFERROR(VLOOKUP(C64,AthleteTable[],1,FALSE),0),0)</f>
        <v>0</v>
      </c>
      <c r="U64" s="3">
        <f t="shared" si="3"/>
        <v>0</v>
      </c>
      <c r="V64" s="11">
        <f>IF(A64&gt;0,IF(T64&lt;&gt;0,IF(OR(codex586[[#This Row],[1]]&gt;W63,W63="1"),(V63+1+codex586[[#This Row],[T]]),V63+codex586[[#This Row],[T]]),V63+codex586[[#This Row],[T]]),0)</f>
        <v>0</v>
      </c>
      <c r="W64" s="3">
        <f t="shared" si="0"/>
        <v>63</v>
      </c>
    </row>
    <row r="65" spans="1:23" x14ac:dyDescent="0.25">
      <c r="A65">
        <v>64</v>
      </c>
      <c r="B65">
        <v>64</v>
      </c>
      <c r="C65">
        <v>0</v>
      </c>
      <c r="D65" t="s">
        <v>797</v>
      </c>
      <c r="S65" s="3">
        <f t="shared" si="1"/>
        <v>0</v>
      </c>
      <c r="T65" s="3">
        <f>IF(A65&gt;0,IFERROR(VLOOKUP(C65,AthleteTable[],1,FALSE),0),0)</f>
        <v>0</v>
      </c>
      <c r="U65" s="3">
        <f t="shared" si="3"/>
        <v>0</v>
      </c>
      <c r="V65" s="11">
        <f>IF(A65&gt;0,IF(T65&lt;&gt;0,IF(OR(codex586[[#This Row],[1]]&gt;W64,W64="1"),(V64+1+codex586[[#This Row],[T]]),V64+codex586[[#This Row],[T]]),V64+codex586[[#This Row],[T]]),0)</f>
        <v>0</v>
      </c>
      <c r="W65" s="3">
        <f t="shared" si="0"/>
        <v>64</v>
      </c>
    </row>
    <row r="66" spans="1:23" x14ac:dyDescent="0.25">
      <c r="A66">
        <v>65</v>
      </c>
      <c r="B66">
        <v>65</v>
      </c>
      <c r="C66">
        <v>0</v>
      </c>
      <c r="D66" t="s">
        <v>797</v>
      </c>
      <c r="S66" s="3">
        <f t="shared" si="1"/>
        <v>0</v>
      </c>
      <c r="T66" s="3">
        <f>IF(A66&gt;0,IFERROR(VLOOKUP(C66,AthleteTable[],1,FALSE),0),0)</f>
        <v>0</v>
      </c>
      <c r="U66" s="3">
        <f t="shared" si="3"/>
        <v>0</v>
      </c>
      <c r="V66" s="11">
        <f>IF(A66&gt;0,IF(T66&lt;&gt;0,IF(OR(codex586[[#This Row],[1]]&gt;W65,W65="1"),(V65+1+codex586[[#This Row],[T]]),V65+codex586[[#This Row],[T]]),V65+codex586[[#This Row],[T]]),0)</f>
        <v>0</v>
      </c>
      <c r="W66" s="3">
        <f t="shared" ref="W66:W90" si="4">IF(A66&gt;0,A66,0)</f>
        <v>65</v>
      </c>
    </row>
    <row r="67" spans="1:23" x14ac:dyDescent="0.25">
      <c r="A67">
        <v>66</v>
      </c>
      <c r="B67">
        <v>66</v>
      </c>
      <c r="C67">
        <v>0</v>
      </c>
      <c r="D67" t="s">
        <v>797</v>
      </c>
      <c r="S67" s="3">
        <f t="shared" ref="S67:S130" si="5">C67</f>
        <v>0</v>
      </c>
      <c r="T67" s="3">
        <f>IF(A67&gt;0,IFERROR(VLOOKUP(C67,AthleteTable[],1,FALSE),0),0)</f>
        <v>0</v>
      </c>
      <c r="U67" s="3">
        <f t="shared" si="3"/>
        <v>0</v>
      </c>
      <c r="V67" s="11">
        <f>IF(A67&gt;0,IF(T67&lt;&gt;0,IF(OR(codex586[[#This Row],[1]]&gt;W66,W66="1"),(V66+1+codex586[[#This Row],[T]]),V66+codex586[[#This Row],[T]]),V66+codex586[[#This Row],[T]]),0)</f>
        <v>0</v>
      </c>
      <c r="W67" s="3">
        <f t="shared" si="4"/>
        <v>66</v>
      </c>
    </row>
    <row r="68" spans="1:23" x14ac:dyDescent="0.25">
      <c r="A68">
        <v>67</v>
      </c>
      <c r="B68">
        <v>67</v>
      </c>
      <c r="C68">
        <v>0</v>
      </c>
      <c r="D68" t="s">
        <v>797</v>
      </c>
      <c r="S68" s="3">
        <f t="shared" si="5"/>
        <v>0</v>
      </c>
      <c r="T68" s="3">
        <f>IF(A68&gt;0,IFERROR(VLOOKUP(C68,AthleteTable[],1,FALSE),0),0)</f>
        <v>0</v>
      </c>
      <c r="U68" s="3">
        <f t="shared" si="3"/>
        <v>0</v>
      </c>
      <c r="V68" s="11">
        <f>IF(A68&gt;0,IF(T68&lt;&gt;0,IF(OR(codex586[[#This Row],[1]]&gt;W67,W67="1"),(V67+1+codex586[[#This Row],[T]]),V67+codex586[[#This Row],[T]]),V67+codex586[[#This Row],[T]]),0)</f>
        <v>0</v>
      </c>
      <c r="W68" s="3">
        <f t="shared" si="4"/>
        <v>67</v>
      </c>
    </row>
    <row r="69" spans="1:23" x14ac:dyDescent="0.25">
      <c r="A69">
        <v>68</v>
      </c>
      <c r="B69">
        <v>68</v>
      </c>
      <c r="C69">
        <v>0</v>
      </c>
      <c r="D69" t="s">
        <v>797</v>
      </c>
      <c r="S69" s="3">
        <f t="shared" si="5"/>
        <v>0</v>
      </c>
      <c r="T69" s="3">
        <f>IF(A69&gt;0,IFERROR(VLOOKUP(C69,AthleteTable[],1,FALSE),0),0)</f>
        <v>0</v>
      </c>
      <c r="U69" s="3">
        <f t="shared" si="3"/>
        <v>0</v>
      </c>
      <c r="V69" s="11">
        <f>IF(A69&gt;0,IF(T69&lt;&gt;0,IF(OR(codex586[[#This Row],[1]]&gt;W68,W68="1"),(V68+1+codex586[[#This Row],[T]]),V68+codex586[[#This Row],[T]]),V68+codex586[[#This Row],[T]]),0)</f>
        <v>0</v>
      </c>
      <c r="W69" s="3">
        <f t="shared" si="4"/>
        <v>68</v>
      </c>
    </row>
    <row r="70" spans="1:23" x14ac:dyDescent="0.25">
      <c r="A70">
        <v>69</v>
      </c>
      <c r="B70">
        <v>69</v>
      </c>
      <c r="C70">
        <v>0</v>
      </c>
      <c r="D70" t="s">
        <v>797</v>
      </c>
      <c r="S70" s="3">
        <f t="shared" si="5"/>
        <v>0</v>
      </c>
      <c r="T70" s="3">
        <f>IF(A70&gt;0,IFERROR(VLOOKUP(C70,AthleteTable[],1,FALSE),0),0)</f>
        <v>0</v>
      </c>
      <c r="U70" s="3">
        <f t="shared" ref="U70:U133" si="6">IFERROR(IF(W70&gt;0,IF(W69=W68,IF(T69&gt;0,IF(T68&gt;0,1,0),0),0),0),0)</f>
        <v>0</v>
      </c>
      <c r="V70" s="11">
        <f>IF(A70&gt;0,IF(T70&lt;&gt;0,IF(OR(codex586[[#This Row],[1]]&gt;W69,W69="1"),(V69+1+codex586[[#This Row],[T]]),V69+codex586[[#This Row],[T]]),V69+codex586[[#This Row],[T]]),0)</f>
        <v>0</v>
      </c>
      <c r="W70" s="3">
        <f t="shared" si="4"/>
        <v>69</v>
      </c>
    </row>
    <row r="71" spans="1:23" x14ac:dyDescent="0.25">
      <c r="A71">
        <v>70</v>
      </c>
      <c r="B71">
        <v>70</v>
      </c>
      <c r="C71">
        <v>0</v>
      </c>
      <c r="D71" t="s">
        <v>797</v>
      </c>
      <c r="S71" s="3">
        <f t="shared" si="5"/>
        <v>0</v>
      </c>
      <c r="T71" s="3">
        <f>IF(A71&gt;0,IFERROR(VLOOKUP(C71,AthleteTable[],1,FALSE),0),0)</f>
        <v>0</v>
      </c>
      <c r="U71" s="3">
        <f t="shared" si="6"/>
        <v>0</v>
      </c>
      <c r="V71" s="11">
        <f>IF(A71&gt;0,IF(T71&lt;&gt;0,IF(OR(codex586[[#This Row],[1]]&gt;W70,W70="1"),(V70+1+codex586[[#This Row],[T]]),V70+codex586[[#This Row],[T]]),V70+codex586[[#This Row],[T]]),0)</f>
        <v>0</v>
      </c>
      <c r="W71" s="3">
        <f t="shared" si="4"/>
        <v>70</v>
      </c>
    </row>
    <row r="72" spans="1:23" x14ac:dyDescent="0.25">
      <c r="A72">
        <v>71</v>
      </c>
      <c r="B72">
        <v>71</v>
      </c>
      <c r="C72">
        <v>0</v>
      </c>
      <c r="D72" t="s">
        <v>797</v>
      </c>
      <c r="S72" s="3">
        <f t="shared" si="5"/>
        <v>0</v>
      </c>
      <c r="T72" s="3">
        <f>IF(A72&gt;0,IFERROR(VLOOKUP(C72,AthleteTable[],1,FALSE),0),0)</f>
        <v>0</v>
      </c>
      <c r="U72" s="3">
        <f t="shared" si="6"/>
        <v>0</v>
      </c>
      <c r="V72" s="11">
        <f>IF(A72&gt;0,IF(T72&lt;&gt;0,IF(OR(codex586[[#This Row],[1]]&gt;W71,W71="1"),(V71+1+codex586[[#This Row],[T]]),V71+codex586[[#This Row],[T]]),V71+codex586[[#This Row],[T]]),0)</f>
        <v>0</v>
      </c>
      <c r="W72" s="3">
        <f t="shared" si="4"/>
        <v>71</v>
      </c>
    </row>
    <row r="73" spans="1:23" x14ac:dyDescent="0.25">
      <c r="A73">
        <v>72</v>
      </c>
      <c r="B73">
        <v>72</v>
      </c>
      <c r="C73">
        <v>0</v>
      </c>
      <c r="D73" t="s">
        <v>797</v>
      </c>
      <c r="S73" s="3">
        <f t="shared" si="5"/>
        <v>0</v>
      </c>
      <c r="T73" s="3">
        <f>IF(A73&gt;0,IFERROR(VLOOKUP(C73,AthleteTable[],1,FALSE),0),0)</f>
        <v>0</v>
      </c>
      <c r="U73" s="3">
        <f t="shared" si="6"/>
        <v>0</v>
      </c>
      <c r="V73" s="11">
        <f>IF(A73&gt;0,IF(T73&lt;&gt;0,IF(OR(codex586[[#This Row],[1]]&gt;W72,W72="1"),(V72+1+codex586[[#This Row],[T]]),V72+codex586[[#This Row],[T]]),V72+codex586[[#This Row],[T]]),0)</f>
        <v>0</v>
      </c>
      <c r="W73" s="3">
        <f t="shared" si="4"/>
        <v>72</v>
      </c>
    </row>
    <row r="74" spans="1:23" x14ac:dyDescent="0.25">
      <c r="A74">
        <v>73</v>
      </c>
      <c r="B74">
        <v>73</v>
      </c>
      <c r="C74">
        <v>0</v>
      </c>
      <c r="D74" t="s">
        <v>797</v>
      </c>
      <c r="S74" s="3">
        <f t="shared" si="5"/>
        <v>0</v>
      </c>
      <c r="T74" s="3">
        <f>IF(A74&gt;0,IFERROR(VLOOKUP(C74,AthleteTable[],1,FALSE),0),0)</f>
        <v>0</v>
      </c>
      <c r="U74" s="3">
        <f t="shared" si="6"/>
        <v>0</v>
      </c>
      <c r="V74" s="11">
        <f>IF(A74&gt;0,IF(T74&lt;&gt;0,IF(OR(codex586[[#This Row],[1]]&gt;W73,W73="1"),(V73+1+codex586[[#This Row],[T]]),V73+codex586[[#This Row],[T]]),V73+codex586[[#This Row],[T]]),0)</f>
        <v>0</v>
      </c>
      <c r="W74" s="3">
        <f t="shared" si="4"/>
        <v>73</v>
      </c>
    </row>
    <row r="75" spans="1:23" x14ac:dyDescent="0.25">
      <c r="A75">
        <v>74</v>
      </c>
      <c r="B75">
        <v>74</v>
      </c>
      <c r="C75">
        <v>0</v>
      </c>
      <c r="D75" t="s">
        <v>797</v>
      </c>
      <c r="S75" s="3">
        <f t="shared" si="5"/>
        <v>0</v>
      </c>
      <c r="T75" s="3">
        <f>IF(A75&gt;0,IFERROR(VLOOKUP(C75,AthleteTable[],1,FALSE),0),0)</f>
        <v>0</v>
      </c>
      <c r="U75" s="3">
        <f t="shared" si="6"/>
        <v>0</v>
      </c>
      <c r="V75" s="11">
        <f>IF(A75&gt;0,IF(T75&lt;&gt;0,IF(OR(codex586[[#This Row],[1]]&gt;W74,W74="1"),(V74+1+codex586[[#This Row],[T]]),V74+codex586[[#This Row],[T]]),V74+codex586[[#This Row],[T]]),0)</f>
        <v>0</v>
      </c>
      <c r="W75" s="3">
        <f t="shared" si="4"/>
        <v>74</v>
      </c>
    </row>
    <row r="76" spans="1:23" x14ac:dyDescent="0.25">
      <c r="A76">
        <v>75</v>
      </c>
      <c r="B76">
        <v>75</v>
      </c>
      <c r="C76">
        <v>0</v>
      </c>
      <c r="D76" t="s">
        <v>797</v>
      </c>
      <c r="S76" s="3">
        <f t="shared" si="5"/>
        <v>0</v>
      </c>
      <c r="T76" s="3">
        <f>IF(A76&gt;0,IFERROR(VLOOKUP(C76,AthleteTable[],1,FALSE),0),0)</f>
        <v>0</v>
      </c>
      <c r="U76" s="3">
        <f t="shared" si="6"/>
        <v>0</v>
      </c>
      <c r="V76" s="11">
        <f>IF(A76&gt;0,IF(T76&lt;&gt;0,IF(OR(codex586[[#This Row],[1]]&gt;W75,W75="1"),(V75+1+codex586[[#This Row],[T]]),V75+codex586[[#This Row],[T]]),V75+codex586[[#This Row],[T]]),0)</f>
        <v>0</v>
      </c>
      <c r="W76" s="3">
        <f t="shared" si="4"/>
        <v>75</v>
      </c>
    </row>
    <row r="77" spans="1:23" x14ac:dyDescent="0.25">
      <c r="A77">
        <v>76</v>
      </c>
      <c r="B77">
        <v>76</v>
      </c>
      <c r="C77">
        <v>0</v>
      </c>
      <c r="D77" t="s">
        <v>797</v>
      </c>
      <c r="S77" s="3">
        <f t="shared" si="5"/>
        <v>0</v>
      </c>
      <c r="T77" s="3">
        <f>IF(A77&gt;0,IFERROR(VLOOKUP(C77,AthleteTable[],1,FALSE),0),0)</f>
        <v>0</v>
      </c>
      <c r="U77" s="3">
        <f t="shared" si="6"/>
        <v>0</v>
      </c>
      <c r="V77" s="11">
        <f>IF(A77&gt;0,IF(T77&lt;&gt;0,IF(OR(codex586[[#This Row],[1]]&gt;W76,W76="1"),(V76+1+codex586[[#This Row],[T]]),V76+codex586[[#This Row],[T]]),V76+codex586[[#This Row],[T]]),0)</f>
        <v>0</v>
      </c>
      <c r="W77" s="3">
        <f t="shared" si="4"/>
        <v>76</v>
      </c>
    </row>
    <row r="78" spans="1:23" x14ac:dyDescent="0.25">
      <c r="A78">
        <v>77</v>
      </c>
      <c r="B78">
        <v>77</v>
      </c>
      <c r="C78">
        <v>0</v>
      </c>
      <c r="D78" t="s">
        <v>797</v>
      </c>
      <c r="S78" s="3">
        <f t="shared" si="5"/>
        <v>0</v>
      </c>
      <c r="T78" s="3">
        <f>IF(A78&gt;0,IFERROR(VLOOKUP(C78,AthleteTable[],1,FALSE),0),0)</f>
        <v>0</v>
      </c>
      <c r="U78" s="3">
        <f t="shared" si="6"/>
        <v>0</v>
      </c>
      <c r="V78" s="11">
        <f>IF(A78&gt;0,IF(T78&lt;&gt;0,IF(OR(codex586[[#This Row],[1]]&gt;W77,W77="1"),(V77+1+codex586[[#This Row],[T]]),V77+codex586[[#This Row],[T]]),V77+codex586[[#This Row],[T]]),0)</f>
        <v>0</v>
      </c>
      <c r="W78" s="3">
        <f t="shared" si="4"/>
        <v>77</v>
      </c>
    </row>
    <row r="79" spans="1:23" x14ac:dyDescent="0.25">
      <c r="A79">
        <v>78</v>
      </c>
      <c r="B79">
        <v>78</v>
      </c>
      <c r="C79">
        <v>0</v>
      </c>
      <c r="D79" t="s">
        <v>797</v>
      </c>
      <c r="S79" s="3">
        <f t="shared" si="5"/>
        <v>0</v>
      </c>
      <c r="T79" s="3">
        <f>IF(A79&gt;0,IFERROR(VLOOKUP(C79,AthleteTable[],1,FALSE),0),0)</f>
        <v>0</v>
      </c>
      <c r="U79" s="3">
        <f t="shared" si="6"/>
        <v>0</v>
      </c>
      <c r="V79" s="11">
        <f>IF(A79&gt;0,IF(T79&lt;&gt;0,IF(OR(codex586[[#This Row],[1]]&gt;W78,W78="1"),(V78+1+codex586[[#This Row],[T]]),V78+codex586[[#This Row],[T]]),V78+codex586[[#This Row],[T]]),0)</f>
        <v>0</v>
      </c>
      <c r="W79" s="3">
        <f t="shared" si="4"/>
        <v>78</v>
      </c>
    </row>
    <row r="80" spans="1:23" x14ac:dyDescent="0.25">
      <c r="A80">
        <v>79</v>
      </c>
      <c r="B80">
        <v>79</v>
      </c>
      <c r="C80">
        <v>0</v>
      </c>
      <c r="D80" t="s">
        <v>797</v>
      </c>
      <c r="S80" s="3">
        <f t="shared" si="5"/>
        <v>0</v>
      </c>
      <c r="T80" s="3">
        <f>IF(A80&gt;0,IFERROR(VLOOKUP(C80,AthleteTable[],1,FALSE),0),0)</f>
        <v>0</v>
      </c>
      <c r="U80" s="3">
        <f t="shared" si="6"/>
        <v>0</v>
      </c>
      <c r="V80" s="11">
        <f>IF(A80&gt;0,IF(T80&lt;&gt;0,IF(OR(codex586[[#This Row],[1]]&gt;W79,W79="1"),(V79+1+codex586[[#This Row],[T]]),V79+codex586[[#This Row],[T]]),V79+codex586[[#This Row],[T]]),0)</f>
        <v>0</v>
      </c>
      <c r="W80" s="3">
        <f t="shared" si="4"/>
        <v>79</v>
      </c>
    </row>
    <row r="81" spans="1:23" x14ac:dyDescent="0.25">
      <c r="A81">
        <v>80</v>
      </c>
      <c r="B81">
        <v>80</v>
      </c>
      <c r="C81">
        <v>0</v>
      </c>
      <c r="D81" t="s">
        <v>797</v>
      </c>
      <c r="S81" s="3">
        <f t="shared" si="5"/>
        <v>0</v>
      </c>
      <c r="T81" s="3">
        <f>IF(A81&gt;0,IFERROR(VLOOKUP(C81,AthleteTable[],1,FALSE),0),0)</f>
        <v>0</v>
      </c>
      <c r="U81" s="3">
        <f t="shared" si="6"/>
        <v>0</v>
      </c>
      <c r="V81" s="11">
        <f>IF(A81&gt;0,IF(T81&lt;&gt;0,IF(OR(codex586[[#This Row],[1]]&gt;W80,W80="1"),(V80+1+codex586[[#This Row],[T]]),V80+codex586[[#This Row],[T]]),V80+codex586[[#This Row],[T]]),0)</f>
        <v>0</v>
      </c>
      <c r="W81" s="3">
        <f t="shared" si="4"/>
        <v>80</v>
      </c>
    </row>
    <row r="82" spans="1:23" x14ac:dyDescent="0.25">
      <c r="A82">
        <v>81</v>
      </c>
      <c r="B82">
        <v>81</v>
      </c>
      <c r="C82">
        <v>0</v>
      </c>
      <c r="D82" t="s">
        <v>797</v>
      </c>
      <c r="S82" s="3">
        <f t="shared" si="5"/>
        <v>0</v>
      </c>
      <c r="T82" s="3">
        <f>IF(A82&gt;0,IFERROR(VLOOKUP(C82,AthleteTable[],1,FALSE),0),0)</f>
        <v>0</v>
      </c>
      <c r="U82" s="3">
        <f t="shared" si="6"/>
        <v>0</v>
      </c>
      <c r="V82" s="11">
        <f>IF(A82&gt;0,IF(T82&lt;&gt;0,IF(OR(codex586[[#This Row],[1]]&gt;W81,W81="1"),(V81+1+codex586[[#This Row],[T]]),V81+codex586[[#This Row],[T]]),V81+codex586[[#This Row],[T]]),0)</f>
        <v>0</v>
      </c>
      <c r="W82" s="3">
        <f t="shared" si="4"/>
        <v>81</v>
      </c>
    </row>
    <row r="83" spans="1:23" x14ac:dyDescent="0.25">
      <c r="A83">
        <v>82</v>
      </c>
      <c r="B83">
        <v>82</v>
      </c>
      <c r="C83">
        <v>0</v>
      </c>
      <c r="D83" t="s">
        <v>797</v>
      </c>
      <c r="S83" s="3">
        <f t="shared" si="5"/>
        <v>0</v>
      </c>
      <c r="T83" s="3">
        <f>IF(A83&gt;0,IFERROR(VLOOKUP(C83,AthleteTable[],1,FALSE),0),0)</f>
        <v>0</v>
      </c>
      <c r="U83" s="3">
        <f t="shared" si="6"/>
        <v>0</v>
      </c>
      <c r="V83" s="11">
        <f>IF(A83&gt;0,IF(T83&lt;&gt;0,IF(OR(codex586[[#This Row],[1]]&gt;W82,W82="1"),(V82+1+codex586[[#This Row],[T]]),V82+codex586[[#This Row],[T]]),V82+codex586[[#This Row],[T]]),0)</f>
        <v>0</v>
      </c>
      <c r="W83" s="3">
        <f t="shared" si="4"/>
        <v>82</v>
      </c>
    </row>
    <row r="84" spans="1:23" x14ac:dyDescent="0.25">
      <c r="A84">
        <v>83</v>
      </c>
      <c r="B84">
        <v>83</v>
      </c>
      <c r="C84">
        <v>0</v>
      </c>
      <c r="D84" t="s">
        <v>797</v>
      </c>
      <c r="S84" s="3">
        <f t="shared" si="5"/>
        <v>0</v>
      </c>
      <c r="T84" s="3">
        <f>IF(A84&gt;0,IFERROR(VLOOKUP(C84,AthleteTable[],1,FALSE),0),0)</f>
        <v>0</v>
      </c>
      <c r="U84" s="3">
        <f t="shared" si="6"/>
        <v>0</v>
      </c>
      <c r="V84" s="11">
        <f>IF(A84&gt;0,IF(T84&lt;&gt;0,IF(OR(codex586[[#This Row],[1]]&gt;W83,W83="1"),(V83+1+codex586[[#This Row],[T]]),V83+codex586[[#This Row],[T]]),V83+codex586[[#This Row],[T]]),0)</f>
        <v>0</v>
      </c>
      <c r="W84" s="3">
        <f t="shared" si="4"/>
        <v>83</v>
      </c>
    </row>
    <row r="85" spans="1:23" x14ac:dyDescent="0.25">
      <c r="A85">
        <v>84</v>
      </c>
      <c r="B85">
        <v>84</v>
      </c>
      <c r="C85">
        <v>0</v>
      </c>
      <c r="D85" t="s">
        <v>797</v>
      </c>
      <c r="S85" s="3">
        <f t="shared" si="5"/>
        <v>0</v>
      </c>
      <c r="T85" s="3">
        <f>IF(A85&gt;0,IFERROR(VLOOKUP(C85,AthleteTable[],1,FALSE),0),0)</f>
        <v>0</v>
      </c>
      <c r="U85" s="3">
        <f t="shared" si="6"/>
        <v>0</v>
      </c>
      <c r="V85" s="11">
        <f>IF(A85&gt;0,IF(T85&lt;&gt;0,IF(OR(codex586[[#This Row],[1]]&gt;W84,W84="1"),(V84+1+codex586[[#This Row],[T]]),V84+codex586[[#This Row],[T]]),V84+codex586[[#This Row],[T]]),0)</f>
        <v>0</v>
      </c>
      <c r="W85" s="3">
        <f t="shared" si="4"/>
        <v>84</v>
      </c>
    </row>
    <row r="86" spans="1:23" x14ac:dyDescent="0.25">
      <c r="A86">
        <v>85</v>
      </c>
      <c r="B86">
        <v>85</v>
      </c>
      <c r="C86">
        <v>0</v>
      </c>
      <c r="D86" t="s">
        <v>797</v>
      </c>
      <c r="S86" s="3">
        <f t="shared" si="5"/>
        <v>0</v>
      </c>
      <c r="T86" s="3">
        <f>IF(A86&gt;0,IFERROR(VLOOKUP(C86,AthleteTable[],1,FALSE),0),0)</f>
        <v>0</v>
      </c>
      <c r="U86" s="3">
        <f t="shared" si="6"/>
        <v>0</v>
      </c>
      <c r="V86" s="11">
        <f>IF(A86&gt;0,IF(T86&lt;&gt;0,IF(OR(codex586[[#This Row],[1]]&gt;W85,W85="1"),(V85+1+codex586[[#This Row],[T]]),V85+codex586[[#This Row],[T]]),V85+codex586[[#This Row],[T]]),0)</f>
        <v>0</v>
      </c>
      <c r="W86" s="3">
        <f t="shared" si="4"/>
        <v>85</v>
      </c>
    </row>
    <row r="87" spans="1:23" x14ac:dyDescent="0.25">
      <c r="A87">
        <v>86</v>
      </c>
      <c r="B87">
        <v>86</v>
      </c>
      <c r="C87">
        <v>0</v>
      </c>
      <c r="D87" t="s">
        <v>797</v>
      </c>
      <c r="S87" s="3">
        <f t="shared" si="5"/>
        <v>0</v>
      </c>
      <c r="T87" s="3">
        <f>IF(A87&gt;0,IFERROR(VLOOKUP(C87,AthleteTable[],1,FALSE),0),0)</f>
        <v>0</v>
      </c>
      <c r="U87" s="3">
        <f t="shared" si="6"/>
        <v>0</v>
      </c>
      <c r="V87" s="11">
        <f>IF(A87&gt;0,IF(T87&lt;&gt;0,IF(OR(codex586[[#This Row],[1]]&gt;W86,W86="1"),(V86+1+codex586[[#This Row],[T]]),V86+codex586[[#This Row],[T]]),V86+codex586[[#This Row],[T]]),0)</f>
        <v>0</v>
      </c>
      <c r="W87" s="3">
        <f t="shared" si="4"/>
        <v>86</v>
      </c>
    </row>
    <row r="88" spans="1:23" x14ac:dyDescent="0.25">
      <c r="A88">
        <v>87</v>
      </c>
      <c r="B88">
        <v>87</v>
      </c>
      <c r="C88">
        <v>0</v>
      </c>
      <c r="D88" t="s">
        <v>797</v>
      </c>
      <c r="S88" s="3">
        <f t="shared" si="5"/>
        <v>0</v>
      </c>
      <c r="T88" s="3">
        <f>IF(A88&gt;0,IFERROR(VLOOKUP(C88,AthleteTable[],1,FALSE),0),0)</f>
        <v>0</v>
      </c>
      <c r="U88" s="3">
        <f t="shared" si="6"/>
        <v>0</v>
      </c>
      <c r="V88" s="11">
        <f>IF(A88&gt;0,IF(T88&lt;&gt;0,IF(OR(codex586[[#This Row],[1]]&gt;W87,W87="1"),(V87+1+codex586[[#This Row],[T]]),V87+codex586[[#This Row],[T]]),V87+codex586[[#This Row],[T]]),0)</f>
        <v>0</v>
      </c>
      <c r="W88" s="3">
        <f t="shared" si="4"/>
        <v>87</v>
      </c>
    </row>
    <row r="89" spans="1:23" x14ac:dyDescent="0.25">
      <c r="A89">
        <v>88</v>
      </c>
      <c r="B89">
        <v>88</v>
      </c>
      <c r="C89">
        <v>0</v>
      </c>
      <c r="D89" t="s">
        <v>797</v>
      </c>
      <c r="S89" s="3">
        <f t="shared" si="5"/>
        <v>0</v>
      </c>
      <c r="T89" s="3">
        <f>IF(A89&gt;0,IFERROR(VLOOKUP(C89,AthleteTable[],1,FALSE),0),0)</f>
        <v>0</v>
      </c>
      <c r="U89" s="3">
        <f t="shared" si="6"/>
        <v>0</v>
      </c>
      <c r="V89" s="11">
        <f>IF(A89&gt;0,IF(T89&lt;&gt;0,IF(OR(codex586[[#This Row],[1]]&gt;W88,W88="1"),(V88+1+codex586[[#This Row],[T]]),V88+codex586[[#This Row],[T]]),V88+codex586[[#This Row],[T]]),0)</f>
        <v>0</v>
      </c>
      <c r="W89" s="3">
        <f t="shared" si="4"/>
        <v>88</v>
      </c>
    </row>
    <row r="90" spans="1:23" x14ac:dyDescent="0.25">
      <c r="A90">
        <v>89</v>
      </c>
      <c r="B90">
        <v>89</v>
      </c>
      <c r="C90">
        <v>0</v>
      </c>
      <c r="D90" t="s">
        <v>797</v>
      </c>
      <c r="S90" s="3">
        <f t="shared" si="5"/>
        <v>0</v>
      </c>
      <c r="T90" s="3">
        <f>IF(A90&gt;0,IFERROR(VLOOKUP(C90,AthleteTable[],1,FALSE),0),0)</f>
        <v>0</v>
      </c>
      <c r="U90" s="3">
        <f t="shared" si="6"/>
        <v>0</v>
      </c>
      <c r="V90" s="11">
        <f>IF(A90&gt;0,IF(T90&lt;&gt;0,IF(OR(codex586[[#This Row],[1]]&gt;W89,W89="1"),(V89+1+codex586[[#This Row],[T]]),V89+codex586[[#This Row],[T]]),V89+codex586[[#This Row],[T]]),0)</f>
        <v>0</v>
      </c>
      <c r="W90" s="3">
        <f t="shared" si="4"/>
        <v>89</v>
      </c>
    </row>
    <row r="91" spans="1:23" x14ac:dyDescent="0.25">
      <c r="A91">
        <v>90</v>
      </c>
      <c r="B91">
        <v>90</v>
      </c>
      <c r="C91">
        <v>0</v>
      </c>
      <c r="D91" t="s">
        <v>797</v>
      </c>
      <c r="S91" s="3">
        <f t="shared" si="5"/>
        <v>0</v>
      </c>
      <c r="T91" s="3">
        <f>IF(A91&gt;0,IFERROR(VLOOKUP(C91,AthleteTable[],1,FALSE),0),0)</f>
        <v>0</v>
      </c>
      <c r="U91" s="3">
        <f t="shared" si="6"/>
        <v>0</v>
      </c>
      <c r="V91" s="11">
        <f>IF(A91&gt;0,IF(T91&lt;&gt;0,IF(OR(codex586[[#This Row],[1]]&gt;W90,W90="1"),(V90+1+codex586[[#This Row],[T]]),V90+codex586[[#This Row],[T]]),V90+codex586[[#This Row],[T]]),0)</f>
        <v>0</v>
      </c>
      <c r="W91" s="3" t="e">
        <f>IF(#REF!&gt;0,#REF!,0)</f>
        <v>#REF!</v>
      </c>
    </row>
    <row r="92" spans="1:23" x14ac:dyDescent="0.25">
      <c r="A92">
        <v>91</v>
      </c>
      <c r="B92">
        <v>91</v>
      </c>
      <c r="C92">
        <v>0</v>
      </c>
      <c r="D92" t="s">
        <v>797</v>
      </c>
      <c r="S92" s="3">
        <f t="shared" si="5"/>
        <v>0</v>
      </c>
      <c r="T92" s="3">
        <f>IF(A92&gt;0,IFERROR(VLOOKUP(C92,AthleteTable[],1,FALSE),0),0)</f>
        <v>0</v>
      </c>
      <c r="U92" s="3">
        <f t="shared" si="6"/>
        <v>0</v>
      </c>
      <c r="V92" s="11">
        <f>IF(A92&gt;0,IF(T92&lt;&gt;0,IF(OR(codex586[[#This Row],[1]]&gt;W91,W91="1"),(V91+1+codex586[[#This Row],[T]]),V91+codex586[[#This Row],[T]]),V91+codex586[[#This Row],[T]]),0)</f>
        <v>0</v>
      </c>
      <c r="W92" s="3" t="e">
        <f>IF(#REF!&gt;0,#REF!,0)</f>
        <v>#REF!</v>
      </c>
    </row>
    <row r="93" spans="1:23" x14ac:dyDescent="0.25">
      <c r="A93">
        <v>92</v>
      </c>
      <c r="B93">
        <v>92</v>
      </c>
      <c r="C93">
        <v>0</v>
      </c>
      <c r="D93" t="s">
        <v>797</v>
      </c>
      <c r="S93" s="3">
        <f t="shared" si="5"/>
        <v>0</v>
      </c>
      <c r="T93" s="3">
        <f>IF(A93&gt;0,IFERROR(VLOOKUP(C93,AthleteTable[],1,FALSE),0),0)</f>
        <v>0</v>
      </c>
      <c r="U93" s="3">
        <f t="shared" si="6"/>
        <v>0</v>
      </c>
      <c r="V93" s="11">
        <f>IF(A93&gt;0,IF(T93&lt;&gt;0,IF(OR(codex586[[#This Row],[1]]&gt;W92,W92="1"),(V92+1+codex586[[#This Row],[T]]),V92+codex586[[#This Row],[T]]),V92+codex586[[#This Row],[T]]),0)</f>
        <v>0</v>
      </c>
      <c r="W93" s="3" t="e">
        <f>IF(#REF!&gt;0,#REF!,0)</f>
        <v>#REF!</v>
      </c>
    </row>
    <row r="94" spans="1:23" x14ac:dyDescent="0.25">
      <c r="A94">
        <v>93</v>
      </c>
      <c r="B94">
        <v>93</v>
      </c>
      <c r="C94">
        <v>0</v>
      </c>
      <c r="D94" t="s">
        <v>797</v>
      </c>
      <c r="S94" s="3">
        <f t="shared" si="5"/>
        <v>0</v>
      </c>
      <c r="T94" s="3">
        <f>IF(A94&gt;0,IFERROR(VLOOKUP(C94,AthleteTable[],1,FALSE),0),0)</f>
        <v>0</v>
      </c>
      <c r="U94" s="3">
        <f t="shared" si="6"/>
        <v>0</v>
      </c>
      <c r="V94" s="11">
        <f>IF(A94&gt;0,IF(T94&lt;&gt;0,IF(OR(codex586[[#This Row],[1]]&gt;W93,W93="1"),(V93+1+codex586[[#This Row],[T]]),V93+codex586[[#This Row],[T]]),V93+codex586[[#This Row],[T]]),0)</f>
        <v>0</v>
      </c>
      <c r="W94" s="3" t="e">
        <f>IF(#REF!&gt;0,#REF!,0)</f>
        <v>#REF!</v>
      </c>
    </row>
    <row r="95" spans="1:23" x14ac:dyDescent="0.25">
      <c r="A95">
        <v>94</v>
      </c>
      <c r="B95">
        <v>94</v>
      </c>
      <c r="C95">
        <v>0</v>
      </c>
      <c r="D95" t="s">
        <v>797</v>
      </c>
      <c r="S95" s="3">
        <f t="shared" si="5"/>
        <v>0</v>
      </c>
      <c r="T95" s="3">
        <f>IF(A95&gt;0,IFERROR(VLOOKUP(C95,AthleteTable[],1,FALSE),0),0)</f>
        <v>0</v>
      </c>
      <c r="U95" s="3">
        <f t="shared" si="6"/>
        <v>0</v>
      </c>
      <c r="V95" s="11">
        <f>IF(A95&gt;0,IF(T95&lt;&gt;0,IF(OR(codex586[[#This Row],[1]]&gt;W94,W94="1"),(V94+1+codex586[[#This Row],[T]]),V94+codex586[[#This Row],[T]]),V94+codex586[[#This Row],[T]]),0)</f>
        <v>0</v>
      </c>
      <c r="W95" s="3" t="e">
        <f>IF(#REF!&gt;0,#REF!,0)</f>
        <v>#REF!</v>
      </c>
    </row>
    <row r="96" spans="1:23" x14ac:dyDescent="0.25">
      <c r="A96">
        <v>95</v>
      </c>
      <c r="B96">
        <v>95</v>
      </c>
      <c r="C96">
        <v>0</v>
      </c>
      <c r="D96" t="s">
        <v>797</v>
      </c>
      <c r="S96" s="3">
        <f t="shared" si="5"/>
        <v>0</v>
      </c>
      <c r="T96" s="3">
        <f>IF(A96&gt;0,IFERROR(VLOOKUP(C96,AthleteTable[],1,FALSE),0),0)</f>
        <v>0</v>
      </c>
      <c r="U96" s="3">
        <f t="shared" si="6"/>
        <v>0</v>
      </c>
      <c r="V96" s="11">
        <f>IF(A96&gt;0,IF(T96&lt;&gt;0,IF(OR(codex586[[#This Row],[1]]&gt;W95,W95="1"),(V95+1+codex586[[#This Row],[T]]),V95+codex586[[#This Row],[T]]),V95+codex586[[#This Row],[T]]),0)</f>
        <v>0</v>
      </c>
      <c r="W96" s="3" t="e">
        <f>IF(#REF!&gt;0,#REF!,0)</f>
        <v>#REF!</v>
      </c>
    </row>
    <row r="97" spans="1:23" x14ac:dyDescent="0.25">
      <c r="A97">
        <v>96</v>
      </c>
      <c r="B97">
        <v>96</v>
      </c>
      <c r="C97">
        <v>0</v>
      </c>
      <c r="D97" t="s">
        <v>797</v>
      </c>
      <c r="S97" s="3">
        <f t="shared" si="5"/>
        <v>0</v>
      </c>
      <c r="T97" s="3">
        <f>IF(A97&gt;0,IFERROR(VLOOKUP(C97,AthleteTable[],1,FALSE),0),0)</f>
        <v>0</v>
      </c>
      <c r="U97" s="3">
        <f t="shared" si="6"/>
        <v>0</v>
      </c>
      <c r="V97" s="11">
        <f>IF(A97&gt;0,IF(T97&lt;&gt;0,IF(OR(codex586[[#This Row],[1]]&gt;W96,W96="1"),(V96+1+codex586[[#This Row],[T]]),V96+codex586[[#This Row],[T]]),V96+codex586[[#This Row],[T]]),0)</f>
        <v>0</v>
      </c>
      <c r="W97" s="3" t="e">
        <f>IF(#REF!&gt;0,#REF!,0)</f>
        <v>#REF!</v>
      </c>
    </row>
    <row r="98" spans="1:23" x14ac:dyDescent="0.25">
      <c r="A98">
        <v>97</v>
      </c>
      <c r="B98">
        <v>97</v>
      </c>
      <c r="C98">
        <v>0</v>
      </c>
      <c r="D98" t="s">
        <v>797</v>
      </c>
      <c r="S98" s="3">
        <f t="shared" si="5"/>
        <v>0</v>
      </c>
      <c r="T98" s="3">
        <f>IF(A98&gt;0,IFERROR(VLOOKUP(C98,AthleteTable[],1,FALSE),0),0)</f>
        <v>0</v>
      </c>
      <c r="U98" s="3">
        <f t="shared" si="6"/>
        <v>0</v>
      </c>
      <c r="V98" s="11">
        <f>IF(A98&gt;0,IF(T98&lt;&gt;0,IF(OR(codex586[[#This Row],[1]]&gt;W97,W97="1"),(V97+1+codex586[[#This Row],[T]]),V97+codex586[[#This Row],[T]]),V97+codex586[[#This Row],[T]]),0)</f>
        <v>0</v>
      </c>
      <c r="W98" s="3" t="e">
        <f>IF(#REF!&gt;0,#REF!,0)</f>
        <v>#REF!</v>
      </c>
    </row>
    <row r="99" spans="1:23" x14ac:dyDescent="0.25">
      <c r="A99">
        <v>98</v>
      </c>
      <c r="B99">
        <v>98</v>
      </c>
      <c r="C99">
        <v>0</v>
      </c>
      <c r="D99" t="s">
        <v>797</v>
      </c>
      <c r="S99" s="3">
        <f t="shared" si="5"/>
        <v>0</v>
      </c>
      <c r="T99" s="3">
        <f>IF(A99&gt;0,IFERROR(VLOOKUP(C99,AthleteTable[],1,FALSE),0),0)</f>
        <v>0</v>
      </c>
      <c r="U99" s="3">
        <f t="shared" si="6"/>
        <v>0</v>
      </c>
      <c r="V99" s="11">
        <f>IF(A99&gt;0,IF(T99&lt;&gt;0,IF(OR(codex586[[#This Row],[1]]&gt;W98,W98="1"),(V98+1+codex586[[#This Row],[T]]),V98+codex586[[#This Row],[T]]),V98+codex586[[#This Row],[T]]),0)</f>
        <v>0</v>
      </c>
      <c r="W99" s="3" t="e">
        <f>IF(#REF!&gt;0,#REF!,0)</f>
        <v>#REF!</v>
      </c>
    </row>
    <row r="100" spans="1:23" x14ac:dyDescent="0.25">
      <c r="A100">
        <v>99</v>
      </c>
      <c r="B100">
        <v>99</v>
      </c>
      <c r="C100">
        <v>0</v>
      </c>
      <c r="D100" t="s">
        <v>797</v>
      </c>
      <c r="S100" s="3">
        <f t="shared" si="5"/>
        <v>0</v>
      </c>
      <c r="T100" s="3">
        <f>IF(A100&gt;0,IFERROR(VLOOKUP(C100,AthleteTable[],1,FALSE),0),0)</f>
        <v>0</v>
      </c>
      <c r="U100" s="3">
        <f t="shared" si="6"/>
        <v>0</v>
      </c>
      <c r="V100" s="11">
        <f>IF(A100&gt;0,IF(T100&lt;&gt;0,IF(OR(codex586[[#This Row],[1]]&gt;W99,W99="1"),(V99+1+codex586[[#This Row],[T]]),V99+codex586[[#This Row],[T]]),V99+codex586[[#This Row],[T]]),0)</f>
        <v>0</v>
      </c>
      <c r="W100" s="3" t="e">
        <f>IF(#REF!&gt;0,#REF!,0)</f>
        <v>#REF!</v>
      </c>
    </row>
    <row r="101" spans="1:23" x14ac:dyDescent="0.25">
      <c r="A101">
        <v>100</v>
      </c>
      <c r="B101">
        <v>100</v>
      </c>
      <c r="C101">
        <v>0</v>
      </c>
      <c r="D101" t="s">
        <v>797</v>
      </c>
      <c r="S101" s="3">
        <f t="shared" si="5"/>
        <v>0</v>
      </c>
      <c r="T101" s="3">
        <f>IF(A101&gt;0,IFERROR(VLOOKUP(C101,AthleteTable[],1,FALSE),0),0)</f>
        <v>0</v>
      </c>
      <c r="U101" s="3">
        <f t="shared" si="6"/>
        <v>0</v>
      </c>
      <c r="V101" s="11">
        <f>IF(A101&gt;0,IF(T101&lt;&gt;0,IF(OR(codex586[[#This Row],[1]]&gt;W100,W100="1"),(V100+1+codex586[[#This Row],[T]]),V100+codex586[[#This Row],[T]]),V100+codex586[[#This Row],[T]]),0)</f>
        <v>0</v>
      </c>
      <c r="W101" s="3" t="e">
        <f>IF(#REF!&gt;0,#REF!,0)</f>
        <v>#REF!</v>
      </c>
    </row>
    <row r="102" spans="1:23" x14ac:dyDescent="0.25">
      <c r="A102">
        <v>101</v>
      </c>
      <c r="B102">
        <v>101</v>
      </c>
      <c r="C102">
        <v>0</v>
      </c>
      <c r="D102" t="s">
        <v>797</v>
      </c>
      <c r="S102" s="3">
        <f t="shared" si="5"/>
        <v>0</v>
      </c>
      <c r="T102" s="3">
        <f>IF(A102&gt;0,IFERROR(VLOOKUP(C102,AthleteTable[],1,FALSE),0),0)</f>
        <v>0</v>
      </c>
      <c r="U102" s="3">
        <f t="shared" si="6"/>
        <v>0</v>
      </c>
      <c r="V102" s="11">
        <f>IF(A102&gt;0,IF(T102&lt;&gt;0,IF(OR(codex586[[#This Row],[1]]&gt;W101,W101="1"),(V101+1+codex586[[#This Row],[T]]),V101+codex586[[#This Row],[T]]),V101+codex586[[#This Row],[T]]),0)</f>
        <v>0</v>
      </c>
      <c r="W102" s="3" t="e">
        <f>IF(#REF!&gt;0,#REF!,0)</f>
        <v>#REF!</v>
      </c>
    </row>
    <row r="103" spans="1:23" x14ac:dyDescent="0.25">
      <c r="A103">
        <v>102</v>
      </c>
      <c r="B103">
        <v>102</v>
      </c>
      <c r="C103">
        <v>0</v>
      </c>
      <c r="D103" t="s">
        <v>797</v>
      </c>
      <c r="S103" s="3">
        <f t="shared" si="5"/>
        <v>0</v>
      </c>
      <c r="T103" s="3">
        <f>IF(A103&gt;0,IFERROR(VLOOKUP(C103,AthleteTable[],1,FALSE),0),0)</f>
        <v>0</v>
      </c>
      <c r="U103" s="3">
        <f t="shared" si="6"/>
        <v>0</v>
      </c>
      <c r="V103" s="11">
        <f>IF(A103&gt;0,IF(T103&lt;&gt;0,IF(OR(codex586[[#This Row],[1]]&gt;W102,W102="1"),(V102+1+codex586[[#This Row],[T]]),V102+codex586[[#This Row],[T]]),V102+codex586[[#This Row],[T]]),0)</f>
        <v>0</v>
      </c>
      <c r="W103" s="3" t="e">
        <f>IF(#REF!&gt;0,#REF!,0)</f>
        <v>#REF!</v>
      </c>
    </row>
    <row r="104" spans="1:23" x14ac:dyDescent="0.25">
      <c r="A104">
        <v>103</v>
      </c>
      <c r="B104">
        <v>103</v>
      </c>
      <c r="C104">
        <v>0</v>
      </c>
      <c r="D104" t="s">
        <v>797</v>
      </c>
      <c r="S104" s="3">
        <f t="shared" si="5"/>
        <v>0</v>
      </c>
      <c r="T104" s="3">
        <f>IF(A104&gt;0,IFERROR(VLOOKUP(C104,AthleteTable[],1,FALSE),0),0)</f>
        <v>0</v>
      </c>
      <c r="U104" s="3">
        <f t="shared" si="6"/>
        <v>0</v>
      </c>
      <c r="V104" s="11">
        <f>IF(A104&gt;0,IF(T104&lt;&gt;0,IF(OR(codex586[[#This Row],[1]]&gt;W103,W103="1"),(V103+1+codex586[[#This Row],[T]]),V103+codex586[[#This Row],[T]]),V103+codex586[[#This Row],[T]]),0)</f>
        <v>0</v>
      </c>
      <c r="W104" s="3" t="e">
        <f>IF(#REF!&gt;0,#REF!,0)</f>
        <v>#REF!</v>
      </c>
    </row>
    <row r="105" spans="1:23" x14ac:dyDescent="0.25">
      <c r="A105">
        <v>104</v>
      </c>
      <c r="B105">
        <v>104</v>
      </c>
      <c r="C105">
        <v>0</v>
      </c>
      <c r="D105" t="s">
        <v>797</v>
      </c>
      <c r="S105" s="3">
        <f t="shared" si="5"/>
        <v>0</v>
      </c>
      <c r="T105" s="3">
        <f>IF(A105&gt;0,IFERROR(VLOOKUP(C105,AthleteTable[],1,FALSE),0),0)</f>
        <v>0</v>
      </c>
      <c r="U105" s="3">
        <f t="shared" si="6"/>
        <v>0</v>
      </c>
      <c r="V105" s="11">
        <f>IF(A105&gt;0,IF(T105&lt;&gt;0,IF(OR(codex586[[#This Row],[1]]&gt;W104,W104="1"),(V104+1+codex586[[#This Row],[T]]),V104+codex586[[#This Row],[T]]),V104+codex586[[#This Row],[T]]),0)</f>
        <v>0</v>
      </c>
      <c r="W105" s="3" t="e">
        <f>IF(#REF!&gt;0,#REF!,0)</f>
        <v>#REF!</v>
      </c>
    </row>
    <row r="106" spans="1:23" x14ac:dyDescent="0.25">
      <c r="A106">
        <v>105</v>
      </c>
      <c r="B106">
        <v>105</v>
      </c>
      <c r="C106">
        <v>0</v>
      </c>
      <c r="D106" t="s">
        <v>797</v>
      </c>
      <c r="S106" s="3">
        <f t="shared" si="5"/>
        <v>0</v>
      </c>
      <c r="T106" s="3">
        <f>IF(A106&gt;0,IFERROR(VLOOKUP(C106,AthleteTable[],1,FALSE),0),0)</f>
        <v>0</v>
      </c>
      <c r="U106" s="3">
        <f t="shared" si="6"/>
        <v>0</v>
      </c>
      <c r="V106" s="11">
        <f>IF(A106&gt;0,IF(T106&lt;&gt;0,IF(OR(codex586[[#This Row],[1]]&gt;W105,W105="1"),(V105+1+codex586[[#This Row],[T]]),V105+codex586[[#This Row],[T]]),V105+codex586[[#This Row],[T]]),0)</f>
        <v>0</v>
      </c>
      <c r="W106" s="3" t="e">
        <f>IF(#REF!&gt;0,#REF!,0)</f>
        <v>#REF!</v>
      </c>
    </row>
    <row r="107" spans="1:23" x14ac:dyDescent="0.25">
      <c r="A107">
        <v>106</v>
      </c>
      <c r="B107">
        <v>106</v>
      </c>
      <c r="C107">
        <v>0</v>
      </c>
      <c r="D107" t="s">
        <v>797</v>
      </c>
      <c r="S107" s="3">
        <f t="shared" si="5"/>
        <v>0</v>
      </c>
      <c r="T107" s="3">
        <f>IF(A107&gt;0,IFERROR(VLOOKUP(C107,AthleteTable[],1,FALSE),0),0)</f>
        <v>0</v>
      </c>
      <c r="U107" s="3">
        <f t="shared" si="6"/>
        <v>0</v>
      </c>
      <c r="V107" s="11">
        <f>IF(A107&gt;0,IF(T107&lt;&gt;0,IF(OR(codex586[[#This Row],[1]]&gt;W106,W106="1"),(V106+1+codex586[[#This Row],[T]]),V106+codex586[[#This Row],[T]]),V106+codex586[[#This Row],[T]]),0)</f>
        <v>0</v>
      </c>
      <c r="W107" s="3" t="e">
        <f>IF(#REF!&gt;0,#REF!,0)</f>
        <v>#REF!</v>
      </c>
    </row>
    <row r="108" spans="1:23" x14ac:dyDescent="0.25">
      <c r="A108">
        <v>107</v>
      </c>
      <c r="B108">
        <v>107</v>
      </c>
      <c r="C108">
        <v>0</v>
      </c>
      <c r="D108" t="s">
        <v>797</v>
      </c>
      <c r="S108" s="3">
        <f t="shared" si="5"/>
        <v>0</v>
      </c>
      <c r="T108" s="3">
        <f>IF(A108&gt;0,IFERROR(VLOOKUP(C108,AthleteTable[],1,FALSE),0),0)</f>
        <v>0</v>
      </c>
      <c r="U108" s="3">
        <f t="shared" si="6"/>
        <v>0</v>
      </c>
      <c r="V108" s="11">
        <f>IF(A108&gt;0,IF(T108&lt;&gt;0,IF(OR(codex586[[#This Row],[1]]&gt;W107,W107="1"),(V107+1+codex586[[#This Row],[T]]),V107+codex586[[#This Row],[T]]),V107+codex586[[#This Row],[T]]),0)</f>
        <v>0</v>
      </c>
      <c r="W108" s="3" t="e">
        <f>IF(#REF!&gt;0,#REF!,0)</f>
        <v>#REF!</v>
      </c>
    </row>
    <row r="109" spans="1:23" x14ac:dyDescent="0.25">
      <c r="A109">
        <v>108</v>
      </c>
      <c r="B109">
        <v>108</v>
      </c>
      <c r="C109">
        <v>0</v>
      </c>
      <c r="D109" t="s">
        <v>797</v>
      </c>
      <c r="S109" s="3">
        <f t="shared" si="5"/>
        <v>0</v>
      </c>
      <c r="T109" s="3">
        <f>IF(A109&gt;0,IFERROR(VLOOKUP(C109,AthleteTable[],1,FALSE),0),0)</f>
        <v>0</v>
      </c>
      <c r="U109" s="3">
        <f t="shared" si="6"/>
        <v>0</v>
      </c>
      <c r="V109" s="11">
        <f>IF(A109&gt;0,IF(T109&lt;&gt;0,IF(OR(codex586[[#This Row],[1]]&gt;W108,W108="1"),(V108+1+codex586[[#This Row],[T]]),V108+codex586[[#This Row],[T]]),V108+codex586[[#This Row],[T]]),0)</f>
        <v>0</v>
      </c>
      <c r="W109" s="3" t="e">
        <f>IF(#REF!&gt;0,#REF!,0)</f>
        <v>#REF!</v>
      </c>
    </row>
    <row r="110" spans="1:23" x14ac:dyDescent="0.25">
      <c r="A110">
        <v>109</v>
      </c>
      <c r="B110">
        <v>109</v>
      </c>
      <c r="C110">
        <v>0</v>
      </c>
      <c r="D110" t="s">
        <v>797</v>
      </c>
      <c r="S110" s="3">
        <f t="shared" si="5"/>
        <v>0</v>
      </c>
      <c r="T110" s="3">
        <f>IF(A110&gt;0,IFERROR(VLOOKUP(C110,AthleteTable[],1,FALSE),0),0)</f>
        <v>0</v>
      </c>
      <c r="U110" s="3">
        <f t="shared" si="6"/>
        <v>0</v>
      </c>
      <c r="V110" s="11">
        <f>IF(A110&gt;0,IF(T110&lt;&gt;0,IF(OR(codex586[[#This Row],[1]]&gt;W109,W109="1"),(V109+1+codex586[[#This Row],[T]]),V109+codex586[[#This Row],[T]]),V109+codex586[[#This Row],[T]]),0)</f>
        <v>0</v>
      </c>
      <c r="W110" s="3" t="e">
        <f>IF(#REF!&gt;0,#REF!,0)</f>
        <v>#REF!</v>
      </c>
    </row>
    <row r="111" spans="1:23" x14ac:dyDescent="0.25">
      <c r="A111">
        <v>110</v>
      </c>
      <c r="B111">
        <v>110</v>
      </c>
      <c r="C111">
        <v>0</v>
      </c>
      <c r="D111" t="s">
        <v>797</v>
      </c>
      <c r="S111" s="3">
        <f t="shared" si="5"/>
        <v>0</v>
      </c>
      <c r="T111" s="3">
        <f>IF(A111&gt;0,IFERROR(VLOOKUP(C111,AthleteTable[],1,FALSE),0),0)</f>
        <v>0</v>
      </c>
      <c r="U111" s="3">
        <f t="shared" si="6"/>
        <v>0</v>
      </c>
      <c r="V111" s="11">
        <f>IF(A111&gt;0,IF(T111&lt;&gt;0,IF(OR(codex586[[#This Row],[1]]&gt;W110,W110="1"),(V110+1+codex586[[#This Row],[T]]),V110+codex586[[#This Row],[T]]),V110+codex586[[#This Row],[T]]),0)</f>
        <v>0</v>
      </c>
      <c r="W111" s="3" t="e">
        <f>IF(#REF!&gt;0,#REF!,0)</f>
        <v>#REF!</v>
      </c>
    </row>
    <row r="112" spans="1:23" x14ac:dyDescent="0.25">
      <c r="A112">
        <v>111</v>
      </c>
      <c r="B112">
        <v>111</v>
      </c>
      <c r="C112">
        <v>0</v>
      </c>
      <c r="D112" t="s">
        <v>797</v>
      </c>
      <c r="S112" s="3">
        <f t="shared" si="5"/>
        <v>0</v>
      </c>
      <c r="T112" s="3">
        <f>IF(A112&gt;0,IFERROR(VLOOKUP(C112,AthleteTable[],1,FALSE),0),0)</f>
        <v>0</v>
      </c>
      <c r="U112" s="3">
        <f t="shared" si="6"/>
        <v>0</v>
      </c>
      <c r="V112" s="11">
        <f>IF(A112&gt;0,IF(T112&lt;&gt;0,IF(OR(codex586[[#This Row],[1]]&gt;W111,W111="1"),(V111+1+codex586[[#This Row],[T]]),V111+codex586[[#This Row],[T]]),V111+codex586[[#This Row],[T]]),0)</f>
        <v>0</v>
      </c>
      <c r="W112" s="3" t="e">
        <f>IF(#REF!&gt;0,#REF!,0)</f>
        <v>#REF!</v>
      </c>
    </row>
    <row r="113" spans="1:23" x14ac:dyDescent="0.25">
      <c r="A113">
        <v>112</v>
      </c>
      <c r="B113">
        <v>112</v>
      </c>
      <c r="C113">
        <v>0</v>
      </c>
      <c r="D113" t="s">
        <v>797</v>
      </c>
      <c r="S113" s="3">
        <f t="shared" si="5"/>
        <v>0</v>
      </c>
      <c r="T113" s="3">
        <f>IF(A113&gt;0,IFERROR(VLOOKUP(C113,AthleteTable[],1,FALSE),0),0)</f>
        <v>0</v>
      </c>
      <c r="U113" s="3">
        <f t="shared" si="6"/>
        <v>0</v>
      </c>
      <c r="V113" s="11">
        <f>IF(A113&gt;0,IF(T113&lt;&gt;0,IF(OR(codex586[[#This Row],[1]]&gt;W112,W112="1"),(V112+1+codex586[[#This Row],[T]]),V112+codex586[[#This Row],[T]]),V112+codex586[[#This Row],[T]]),0)</f>
        <v>0</v>
      </c>
      <c r="W113" s="3" t="e">
        <f>IF(#REF!&gt;0,#REF!,0)</f>
        <v>#REF!</v>
      </c>
    </row>
    <row r="114" spans="1:23" x14ac:dyDescent="0.25">
      <c r="A114">
        <v>113</v>
      </c>
      <c r="B114">
        <v>113</v>
      </c>
      <c r="C114">
        <v>0</v>
      </c>
      <c r="D114" t="s">
        <v>797</v>
      </c>
      <c r="S114" s="3">
        <f t="shared" si="5"/>
        <v>0</v>
      </c>
      <c r="T114" s="3">
        <f>IF(A114&gt;0,IFERROR(VLOOKUP(C114,AthleteTable[],1,FALSE),0),0)</f>
        <v>0</v>
      </c>
      <c r="U114" s="3">
        <f t="shared" si="6"/>
        <v>0</v>
      </c>
      <c r="V114" s="11">
        <f>IF(A114&gt;0,IF(T114&lt;&gt;0,IF(OR(codex586[[#This Row],[1]]&gt;W113,W113="1"),(V113+1+codex586[[#This Row],[T]]),V113+codex586[[#This Row],[T]]),V113+codex586[[#This Row],[T]]),0)</f>
        <v>0</v>
      </c>
      <c r="W114" s="3" t="e">
        <f>IF(#REF!&gt;0,#REF!,0)</f>
        <v>#REF!</v>
      </c>
    </row>
    <row r="115" spans="1:23" x14ac:dyDescent="0.25">
      <c r="A115">
        <v>114</v>
      </c>
      <c r="B115">
        <v>114</v>
      </c>
      <c r="C115">
        <v>0</v>
      </c>
      <c r="D115" t="s">
        <v>797</v>
      </c>
      <c r="S115" s="3">
        <f t="shared" si="5"/>
        <v>0</v>
      </c>
      <c r="T115" s="3">
        <f>IF(A115&gt;0,IFERROR(VLOOKUP(C115,AthleteTable[],1,FALSE),0),0)</f>
        <v>0</v>
      </c>
      <c r="U115" s="3">
        <f t="shared" si="6"/>
        <v>0</v>
      </c>
      <c r="V115" s="11">
        <f>IF(A115&gt;0,IF(T115&lt;&gt;0,IF(OR(codex586[[#This Row],[1]]&gt;W114,W114="1"),(V114+1+codex586[[#This Row],[T]]),V114+codex586[[#This Row],[T]]),V114+codex586[[#This Row],[T]]),0)</f>
        <v>0</v>
      </c>
      <c r="W115" s="3" t="e">
        <f>IF(#REF!&gt;0,#REF!,0)</f>
        <v>#REF!</v>
      </c>
    </row>
    <row r="116" spans="1:23" x14ac:dyDescent="0.25">
      <c r="A116">
        <v>115</v>
      </c>
      <c r="B116">
        <v>115</v>
      </c>
      <c r="C116">
        <v>0</v>
      </c>
      <c r="D116" t="s">
        <v>797</v>
      </c>
      <c r="S116" s="3">
        <f t="shared" si="5"/>
        <v>0</v>
      </c>
      <c r="T116" s="3">
        <f>IF(A116&gt;0,IFERROR(VLOOKUP(C116,AthleteTable[],1,FALSE),0),0)</f>
        <v>0</v>
      </c>
      <c r="U116" s="3">
        <f t="shared" si="6"/>
        <v>0</v>
      </c>
      <c r="V116" s="11">
        <f>IF(A116&gt;0,IF(T116&lt;&gt;0,IF(OR(codex586[[#This Row],[1]]&gt;W115,W115="1"),(V115+1+codex586[[#This Row],[T]]),V115+codex586[[#This Row],[T]]),V115+codex586[[#This Row],[T]]),0)</f>
        <v>0</v>
      </c>
      <c r="W116" s="3" t="e">
        <f>IF(#REF!&gt;0,#REF!,0)</f>
        <v>#REF!</v>
      </c>
    </row>
    <row r="117" spans="1:23" x14ac:dyDescent="0.25">
      <c r="A117">
        <v>116</v>
      </c>
      <c r="B117">
        <v>116</v>
      </c>
      <c r="C117">
        <v>0</v>
      </c>
      <c r="D117" t="s">
        <v>797</v>
      </c>
      <c r="S117" s="3">
        <f t="shared" si="5"/>
        <v>0</v>
      </c>
      <c r="T117" s="3">
        <f>IF(A117&gt;0,IFERROR(VLOOKUP(C117,AthleteTable[],1,FALSE),0),0)</f>
        <v>0</v>
      </c>
      <c r="U117" s="3">
        <f t="shared" si="6"/>
        <v>0</v>
      </c>
      <c r="V117" s="11">
        <f>IF(A117&gt;0,IF(T117&lt;&gt;0,IF(OR(codex586[[#This Row],[1]]&gt;W116,W116="1"),(V116+1+codex586[[#This Row],[T]]),V116+codex586[[#This Row],[T]]),V116+codex586[[#This Row],[T]]),0)</f>
        <v>0</v>
      </c>
      <c r="W117" s="3" t="e">
        <f>IF(#REF!&gt;0,#REF!,0)</f>
        <v>#REF!</v>
      </c>
    </row>
    <row r="118" spans="1:23" x14ac:dyDescent="0.25">
      <c r="A118">
        <v>117</v>
      </c>
      <c r="B118">
        <v>117</v>
      </c>
      <c r="C118">
        <v>0</v>
      </c>
      <c r="D118" t="s">
        <v>797</v>
      </c>
      <c r="S118" s="3">
        <f t="shared" si="5"/>
        <v>0</v>
      </c>
      <c r="T118" s="3">
        <f>IF(A118&gt;0,IFERROR(VLOOKUP(C118,AthleteTable[],1,FALSE),0),0)</f>
        <v>0</v>
      </c>
      <c r="U118" s="3">
        <f t="shared" si="6"/>
        <v>0</v>
      </c>
      <c r="V118" s="11">
        <f>IF(A118&gt;0,IF(T118&lt;&gt;0,IF(OR(codex586[[#This Row],[1]]&gt;W117,W117="1"),(V117+1+codex586[[#This Row],[T]]),V117+codex586[[#This Row],[T]]),V117+codex586[[#This Row],[T]]),0)</f>
        <v>0</v>
      </c>
      <c r="W118" s="3" t="e">
        <f>IF(#REF!&gt;0,#REF!,0)</f>
        <v>#REF!</v>
      </c>
    </row>
    <row r="119" spans="1:23" x14ac:dyDescent="0.25">
      <c r="A119">
        <v>118</v>
      </c>
      <c r="B119">
        <v>118</v>
      </c>
      <c r="C119">
        <v>0</v>
      </c>
      <c r="D119" t="s">
        <v>797</v>
      </c>
      <c r="S119" s="3">
        <f t="shared" si="5"/>
        <v>0</v>
      </c>
      <c r="T119" s="3">
        <f>IF(A119&gt;0,IFERROR(VLOOKUP(C119,AthleteTable[],1,FALSE),0),0)</f>
        <v>0</v>
      </c>
      <c r="U119" s="3">
        <f t="shared" si="6"/>
        <v>0</v>
      </c>
      <c r="V119" s="11">
        <f>IF(A119&gt;0,IF(T119&lt;&gt;0,IF(OR(codex586[[#This Row],[1]]&gt;W118,W118="1"),(V118+1+codex586[[#This Row],[T]]),V118+codex586[[#This Row],[T]]),V118+codex586[[#This Row],[T]]),0)</f>
        <v>0</v>
      </c>
      <c r="W119" s="3" t="e">
        <f>IF(#REF!&gt;0,#REF!,0)</f>
        <v>#REF!</v>
      </c>
    </row>
    <row r="120" spans="1:23" x14ac:dyDescent="0.25">
      <c r="A120">
        <v>119</v>
      </c>
      <c r="B120">
        <v>119</v>
      </c>
      <c r="C120">
        <v>0</v>
      </c>
      <c r="D120" t="s">
        <v>797</v>
      </c>
      <c r="S120" s="3">
        <f t="shared" si="5"/>
        <v>0</v>
      </c>
      <c r="T120" s="3">
        <f>IF(A120&gt;0,IFERROR(VLOOKUP(C120,AthleteTable[],1,FALSE),0),0)</f>
        <v>0</v>
      </c>
      <c r="U120" s="3">
        <f t="shared" si="6"/>
        <v>0</v>
      </c>
      <c r="V120" s="11">
        <f>IF(A120&gt;0,IF(T120&lt;&gt;0,IF(OR(codex586[[#This Row],[1]]&gt;W119,W119="1"),(V119+1+codex586[[#This Row],[T]]),V119+codex586[[#This Row],[T]]),V119+codex586[[#This Row],[T]]),0)</f>
        <v>0</v>
      </c>
      <c r="W120" s="3" t="e">
        <f>IF(#REF!&gt;0,#REF!,0)</f>
        <v>#REF!</v>
      </c>
    </row>
    <row r="121" spans="1:23" x14ac:dyDescent="0.25">
      <c r="A121">
        <v>120</v>
      </c>
      <c r="B121">
        <v>120</v>
      </c>
      <c r="C121">
        <v>0</v>
      </c>
      <c r="D121" t="s">
        <v>797</v>
      </c>
      <c r="S121" s="3">
        <f t="shared" si="5"/>
        <v>0</v>
      </c>
      <c r="T121" s="3">
        <f>IF(A121&gt;0,IFERROR(VLOOKUP(C121,AthleteTable[],1,FALSE),0),0)</f>
        <v>0</v>
      </c>
      <c r="U121" s="3">
        <f t="shared" si="6"/>
        <v>0</v>
      </c>
      <c r="V121" s="11">
        <f>IF(A121&gt;0,IF(T121&lt;&gt;0,IF(OR(codex586[[#This Row],[1]]&gt;W120,W120="1"),(V120+1+codex586[[#This Row],[T]]),V120+codex586[[#This Row],[T]]),V120+codex586[[#This Row],[T]]),0)</f>
        <v>0</v>
      </c>
      <c r="W121" s="3" t="e">
        <f>IF(#REF!&gt;0,#REF!,0)</f>
        <v>#REF!</v>
      </c>
    </row>
    <row r="122" spans="1:23" x14ac:dyDescent="0.25">
      <c r="A122">
        <v>121</v>
      </c>
      <c r="B122">
        <v>121</v>
      </c>
      <c r="C122">
        <v>0</v>
      </c>
      <c r="D122" t="s">
        <v>797</v>
      </c>
      <c r="S122" s="3">
        <f t="shared" si="5"/>
        <v>0</v>
      </c>
      <c r="T122" s="3">
        <f>IF(A122&gt;0,IFERROR(VLOOKUP(C122,AthleteTable[],1,FALSE),0),0)</f>
        <v>0</v>
      </c>
      <c r="U122" s="3">
        <f t="shared" si="6"/>
        <v>0</v>
      </c>
      <c r="V122" s="11">
        <f>IF(A122&gt;0,IF(T122&lt;&gt;0,IF(OR(codex586[[#This Row],[1]]&gt;W121,W121="1"),(V121+1+codex586[[#This Row],[T]]),V121+codex586[[#This Row],[T]]),V121+codex586[[#This Row],[T]]),0)</f>
        <v>0</v>
      </c>
      <c r="W122" s="3" t="e">
        <f>IF(#REF!&gt;0,#REF!,0)</f>
        <v>#REF!</v>
      </c>
    </row>
    <row r="123" spans="1:23" x14ac:dyDescent="0.25">
      <c r="A123">
        <v>122</v>
      </c>
      <c r="B123">
        <v>122</v>
      </c>
      <c r="C123">
        <v>0</v>
      </c>
      <c r="D123" t="s">
        <v>797</v>
      </c>
      <c r="S123" s="3">
        <f t="shared" si="5"/>
        <v>0</v>
      </c>
      <c r="T123" s="3">
        <f>IF(A123&gt;0,IFERROR(VLOOKUP(C123,AthleteTable[],1,FALSE),0),0)</f>
        <v>0</v>
      </c>
      <c r="U123" s="3">
        <f t="shared" si="6"/>
        <v>0</v>
      </c>
      <c r="V123" s="11">
        <f>IF(A123&gt;0,IF(T123&lt;&gt;0,IF(OR(codex586[[#This Row],[1]]&gt;W122,W122="1"),(V122+1+codex586[[#This Row],[T]]),V122+codex586[[#This Row],[T]]),V122+codex586[[#This Row],[T]]),0)</f>
        <v>0</v>
      </c>
      <c r="W123" s="3" t="e">
        <f>IF(#REF!&gt;0,#REF!,0)</f>
        <v>#REF!</v>
      </c>
    </row>
    <row r="124" spans="1:23" x14ac:dyDescent="0.25">
      <c r="A124">
        <v>123</v>
      </c>
      <c r="B124">
        <v>123</v>
      </c>
      <c r="C124">
        <v>0</v>
      </c>
      <c r="D124" t="s">
        <v>797</v>
      </c>
      <c r="S124" s="3">
        <f t="shared" si="5"/>
        <v>0</v>
      </c>
      <c r="T124" s="3">
        <f>IF(A124&gt;0,IFERROR(VLOOKUP(C124,AthleteTable[],1,FALSE),0),0)</f>
        <v>0</v>
      </c>
      <c r="U124" s="3">
        <f t="shared" si="6"/>
        <v>0</v>
      </c>
      <c r="V124" s="11">
        <f>IF(A124&gt;0,IF(T124&lt;&gt;0,IF(OR(codex586[[#This Row],[1]]&gt;W123,W123="1"),(V123+1+codex586[[#This Row],[T]]),V123+codex586[[#This Row],[T]]),V123+codex586[[#This Row],[T]]),0)</f>
        <v>0</v>
      </c>
      <c r="W124" s="3" t="e">
        <f>IF(#REF!&gt;0,#REF!,0)</f>
        <v>#REF!</v>
      </c>
    </row>
    <row r="125" spans="1:23" x14ac:dyDescent="0.25">
      <c r="A125">
        <v>124</v>
      </c>
      <c r="B125">
        <v>124</v>
      </c>
      <c r="C125">
        <v>0</v>
      </c>
      <c r="D125" t="s">
        <v>797</v>
      </c>
      <c r="S125" s="3">
        <f t="shared" si="5"/>
        <v>0</v>
      </c>
      <c r="T125" s="3">
        <f>IF(A125&gt;0,IFERROR(VLOOKUP(C125,AthleteTable[],1,FALSE),0),0)</f>
        <v>0</v>
      </c>
      <c r="U125" s="3">
        <f t="shared" si="6"/>
        <v>0</v>
      </c>
      <c r="V125" s="11">
        <f>IF(A125&gt;0,IF(T125&lt;&gt;0,IF(OR(codex586[[#This Row],[1]]&gt;W124,W124="1"),(V124+1+codex586[[#This Row],[T]]),V124+codex586[[#This Row],[T]]),V124+codex586[[#This Row],[T]]),0)</f>
        <v>0</v>
      </c>
      <c r="W125" s="3" t="e">
        <f>IF(#REF!&gt;0,#REF!,0)</f>
        <v>#REF!</v>
      </c>
    </row>
    <row r="126" spans="1:23" x14ac:dyDescent="0.25">
      <c r="A126">
        <v>125</v>
      </c>
      <c r="B126">
        <v>125</v>
      </c>
      <c r="C126">
        <v>0</v>
      </c>
      <c r="D126" t="s">
        <v>797</v>
      </c>
      <c r="S126" s="3">
        <f t="shared" si="5"/>
        <v>0</v>
      </c>
      <c r="T126" s="3">
        <f>IF(A126&gt;0,IFERROR(VLOOKUP(C126,AthleteTable[],1,FALSE),0),0)</f>
        <v>0</v>
      </c>
      <c r="U126" s="3">
        <f t="shared" si="6"/>
        <v>0</v>
      </c>
      <c r="V126" s="11">
        <f>IF(A126&gt;0,IF(T126&lt;&gt;0,IF(OR(codex586[[#This Row],[1]]&gt;W125,W125="1"),(V125+1+codex586[[#This Row],[T]]),V125+codex586[[#This Row],[T]]),V125+codex586[[#This Row],[T]]),0)</f>
        <v>0</v>
      </c>
      <c r="W126" s="3" t="e">
        <f>IF(#REF!&gt;0,#REF!,0)</f>
        <v>#REF!</v>
      </c>
    </row>
    <row r="127" spans="1:23" x14ac:dyDescent="0.25">
      <c r="A127">
        <v>126</v>
      </c>
      <c r="B127">
        <v>126</v>
      </c>
      <c r="C127">
        <v>0</v>
      </c>
      <c r="D127" t="s">
        <v>797</v>
      </c>
      <c r="S127" s="3">
        <f t="shared" si="5"/>
        <v>0</v>
      </c>
      <c r="T127" s="3">
        <f>IF(A127&gt;0,IFERROR(VLOOKUP(C127,AthleteTable[],1,FALSE),0),0)</f>
        <v>0</v>
      </c>
      <c r="U127" s="3">
        <f t="shared" si="6"/>
        <v>0</v>
      </c>
      <c r="V127" s="11">
        <f>IF(A127&gt;0,IF(T127&lt;&gt;0,IF(OR(codex586[[#This Row],[1]]&gt;W126,W126="1"),(V126+1+codex586[[#This Row],[T]]),V126+codex586[[#This Row],[T]]),V126+codex586[[#This Row],[T]]),0)</f>
        <v>0</v>
      </c>
      <c r="W127" s="3" t="e">
        <f>IF(#REF!&gt;0,#REF!,0)</f>
        <v>#REF!</v>
      </c>
    </row>
    <row r="128" spans="1:23" x14ac:dyDescent="0.25">
      <c r="A128">
        <v>127</v>
      </c>
      <c r="B128">
        <v>127</v>
      </c>
      <c r="C128">
        <v>0</v>
      </c>
      <c r="D128" t="s">
        <v>797</v>
      </c>
      <c r="S128" s="3">
        <f t="shared" si="5"/>
        <v>0</v>
      </c>
      <c r="T128" s="3">
        <f>IF(A128&gt;0,IFERROR(VLOOKUP(C128,AthleteTable[],1,FALSE),0),0)</f>
        <v>0</v>
      </c>
      <c r="U128" s="3">
        <f t="shared" si="6"/>
        <v>0</v>
      </c>
      <c r="V128" s="11">
        <f>IF(A128&gt;0,IF(T128&lt;&gt;0,IF(OR(codex586[[#This Row],[1]]&gt;W127,W127="1"),(V127+1+codex586[[#This Row],[T]]),V127+codex586[[#This Row],[T]]),V127+codex586[[#This Row],[T]]),0)</f>
        <v>0</v>
      </c>
      <c r="W128" s="3" t="e">
        <f>IF(#REF!&gt;0,#REF!,0)</f>
        <v>#REF!</v>
      </c>
    </row>
    <row r="129" spans="1:23" x14ac:dyDescent="0.25">
      <c r="A129">
        <v>128</v>
      </c>
      <c r="B129">
        <v>128</v>
      </c>
      <c r="C129">
        <v>0</v>
      </c>
      <c r="D129" t="s">
        <v>797</v>
      </c>
      <c r="S129" s="3">
        <f t="shared" si="5"/>
        <v>0</v>
      </c>
      <c r="T129" s="3">
        <f>IF(A129&gt;0,IFERROR(VLOOKUP(C129,AthleteTable[],1,FALSE),0),0)</f>
        <v>0</v>
      </c>
      <c r="U129" s="3">
        <f t="shared" si="6"/>
        <v>0</v>
      </c>
      <c r="V129" s="11">
        <f>IF(A129&gt;0,IF(T129&lt;&gt;0,IF(OR(codex586[[#This Row],[1]]&gt;W128,W128="1"),(V128+1+codex586[[#This Row],[T]]),V128+codex586[[#This Row],[T]]),V128+codex586[[#This Row],[T]]),0)</f>
        <v>0</v>
      </c>
      <c r="W129" s="3" t="e">
        <f>IF(#REF!&gt;0,#REF!,0)</f>
        <v>#REF!</v>
      </c>
    </row>
    <row r="130" spans="1:23" x14ac:dyDescent="0.25">
      <c r="A130">
        <v>129</v>
      </c>
      <c r="B130">
        <v>129</v>
      </c>
      <c r="C130">
        <v>0</v>
      </c>
      <c r="D130" t="s">
        <v>797</v>
      </c>
      <c r="S130" s="3">
        <f t="shared" si="5"/>
        <v>0</v>
      </c>
      <c r="T130" s="3">
        <f>IF(A130&gt;0,IFERROR(VLOOKUP(C130,AthleteTable[],1,FALSE),0),0)</f>
        <v>0</v>
      </c>
      <c r="U130" s="3">
        <f t="shared" si="6"/>
        <v>0</v>
      </c>
      <c r="V130" s="11">
        <f>IF(A130&gt;0,IF(T130&lt;&gt;0,IF(OR(codex586[[#This Row],[1]]&gt;W129,W129="1"),(V129+1+codex586[[#This Row],[T]]),V129+codex586[[#This Row],[T]]),V129+codex586[[#This Row],[T]]),0)</f>
        <v>0</v>
      </c>
      <c r="W130" s="3" t="e">
        <f>IF(#REF!&gt;0,#REF!,0)</f>
        <v>#REF!</v>
      </c>
    </row>
    <row r="131" spans="1:23" x14ac:dyDescent="0.25">
      <c r="A131">
        <v>130</v>
      </c>
      <c r="B131">
        <v>130</v>
      </c>
      <c r="C131">
        <v>0</v>
      </c>
      <c r="D131" t="s">
        <v>797</v>
      </c>
      <c r="S131" s="3">
        <f t="shared" ref="S131:S194" si="7">C131</f>
        <v>0</v>
      </c>
      <c r="T131" s="3">
        <f>IF(A131&gt;0,IFERROR(VLOOKUP(C131,AthleteTable[],1,FALSE),0),0)</f>
        <v>0</v>
      </c>
      <c r="U131" s="3">
        <f t="shared" si="6"/>
        <v>0</v>
      </c>
      <c r="V131" s="11">
        <f>IF(A131&gt;0,IF(T131&lt;&gt;0,IF(OR(codex586[[#This Row],[1]]&gt;W130,W130="1"),(V130+1+codex586[[#This Row],[T]]),V130+codex586[[#This Row],[T]]),V130+codex586[[#This Row],[T]]),0)</f>
        <v>0</v>
      </c>
      <c r="W131" s="3" t="e">
        <f>IF(#REF!&gt;0,#REF!,0)</f>
        <v>#REF!</v>
      </c>
    </row>
    <row r="132" spans="1:23" x14ac:dyDescent="0.25">
      <c r="A132">
        <v>131</v>
      </c>
      <c r="B132">
        <v>131</v>
      </c>
      <c r="C132">
        <v>0</v>
      </c>
      <c r="D132" t="s">
        <v>797</v>
      </c>
      <c r="S132" s="3">
        <f t="shared" si="7"/>
        <v>0</v>
      </c>
      <c r="T132" s="3">
        <f>IF(A132&gt;0,IFERROR(VLOOKUP(C132,AthleteTable[],1,FALSE),0),0)</f>
        <v>0</v>
      </c>
      <c r="U132" s="3">
        <f t="shared" si="6"/>
        <v>0</v>
      </c>
      <c r="V132" s="11">
        <f>IF(A132&gt;0,IF(T132&lt;&gt;0,IF(OR(codex586[[#This Row],[1]]&gt;W131,W131="1"),(V131+1+codex586[[#This Row],[T]]),V131+codex586[[#This Row],[T]]),V131+codex586[[#This Row],[T]]),0)</f>
        <v>0</v>
      </c>
      <c r="W132" s="3" t="e">
        <f>IF(#REF!&gt;0,#REF!,0)</f>
        <v>#REF!</v>
      </c>
    </row>
    <row r="133" spans="1:23" x14ac:dyDescent="0.25">
      <c r="A133">
        <v>132</v>
      </c>
      <c r="B133">
        <v>132</v>
      </c>
      <c r="C133">
        <v>0</v>
      </c>
      <c r="D133" t="s">
        <v>797</v>
      </c>
      <c r="S133" s="3">
        <f t="shared" si="7"/>
        <v>0</v>
      </c>
      <c r="T133" s="3">
        <f>IF(A133&gt;0,IFERROR(VLOOKUP(C133,AthleteTable[],1,FALSE),0),0)</f>
        <v>0</v>
      </c>
      <c r="U133" s="3">
        <f t="shared" si="6"/>
        <v>0</v>
      </c>
      <c r="V133" s="11">
        <f>IF(A133&gt;0,IF(T133&lt;&gt;0,IF(OR(codex586[[#This Row],[1]]&gt;W132,W132="1"),(V132+1+codex586[[#This Row],[T]]),V132+codex586[[#This Row],[T]]),V132+codex586[[#This Row],[T]]),0)</f>
        <v>0</v>
      </c>
      <c r="W133" s="3" t="e">
        <f>IF(#REF!&gt;0,#REF!,0)</f>
        <v>#REF!</v>
      </c>
    </row>
    <row r="134" spans="1:23" x14ac:dyDescent="0.25">
      <c r="A134">
        <v>133</v>
      </c>
      <c r="B134">
        <v>133</v>
      </c>
      <c r="C134">
        <v>0</v>
      </c>
      <c r="D134" t="s">
        <v>797</v>
      </c>
      <c r="S134" s="3">
        <f t="shared" si="7"/>
        <v>0</v>
      </c>
      <c r="T134" s="3">
        <f>IF(A134&gt;0,IFERROR(VLOOKUP(C134,AthleteTable[],1,FALSE),0),0)</f>
        <v>0</v>
      </c>
      <c r="U134" s="3">
        <f t="shared" ref="U134:U197" si="8">IFERROR(IF(W134&gt;0,IF(W133=W132,IF(T133&gt;0,IF(T132&gt;0,1,0),0),0),0),0)</f>
        <v>0</v>
      </c>
      <c r="V134" s="11">
        <f>IF(A134&gt;0,IF(T134&lt;&gt;0,IF(OR(codex586[[#This Row],[1]]&gt;W133,W133="1"),(V133+1+codex586[[#This Row],[T]]),V133+codex586[[#This Row],[T]]),V133+codex586[[#This Row],[T]]),0)</f>
        <v>0</v>
      </c>
      <c r="W134" s="3" t="e">
        <f>IF(#REF!&gt;0,#REF!,0)</f>
        <v>#REF!</v>
      </c>
    </row>
    <row r="135" spans="1:23" x14ac:dyDescent="0.25">
      <c r="A135">
        <v>134</v>
      </c>
      <c r="B135">
        <v>134</v>
      </c>
      <c r="C135">
        <v>0</v>
      </c>
      <c r="D135" t="s">
        <v>797</v>
      </c>
      <c r="S135" s="3">
        <f t="shared" si="7"/>
        <v>0</v>
      </c>
      <c r="T135" s="3">
        <f>IF(A135&gt;0,IFERROR(VLOOKUP(C135,AthleteTable[],1,FALSE),0),0)</f>
        <v>0</v>
      </c>
      <c r="U135" s="3">
        <f t="shared" si="8"/>
        <v>0</v>
      </c>
      <c r="V135" s="11">
        <f>IF(A135&gt;0,IF(T135&lt;&gt;0,IF(OR(codex586[[#This Row],[1]]&gt;W134,W134="1"),(V134+1+codex586[[#This Row],[T]]),V134+codex586[[#This Row],[T]]),V134+codex586[[#This Row],[T]]),0)</f>
        <v>0</v>
      </c>
      <c r="W135" s="3" t="e">
        <f>IF(#REF!&gt;0,#REF!,0)</f>
        <v>#REF!</v>
      </c>
    </row>
    <row r="136" spans="1:23" x14ac:dyDescent="0.25">
      <c r="A136">
        <v>135</v>
      </c>
      <c r="B136">
        <v>135</v>
      </c>
      <c r="C136">
        <v>0</v>
      </c>
      <c r="D136" t="s">
        <v>797</v>
      </c>
      <c r="S136" s="3">
        <f t="shared" si="7"/>
        <v>0</v>
      </c>
      <c r="T136" s="3">
        <f>IF(A136&gt;0,IFERROR(VLOOKUP(C136,AthleteTable[],1,FALSE),0),0)</f>
        <v>0</v>
      </c>
      <c r="U136" s="3">
        <f t="shared" si="8"/>
        <v>0</v>
      </c>
      <c r="V136" s="11">
        <f>IF(A136&gt;0,IF(T136&lt;&gt;0,IF(OR(codex586[[#This Row],[1]]&gt;W135,W135="1"),(V135+1+codex586[[#This Row],[T]]),V135+codex586[[#This Row],[T]]),V135+codex586[[#This Row],[T]]),0)</f>
        <v>0</v>
      </c>
      <c r="W136" s="3" t="e">
        <f>IF(#REF!&gt;0,#REF!,0)</f>
        <v>#REF!</v>
      </c>
    </row>
    <row r="137" spans="1:23" x14ac:dyDescent="0.25">
      <c r="A137">
        <v>136</v>
      </c>
      <c r="B137">
        <v>136</v>
      </c>
      <c r="C137">
        <v>0</v>
      </c>
      <c r="D137" t="s">
        <v>797</v>
      </c>
      <c r="S137" s="3">
        <f t="shared" si="7"/>
        <v>0</v>
      </c>
      <c r="T137" s="3">
        <f>IF(A137&gt;0,IFERROR(VLOOKUP(C137,AthleteTable[],1,FALSE),0),0)</f>
        <v>0</v>
      </c>
      <c r="U137" s="3">
        <f t="shared" si="8"/>
        <v>0</v>
      </c>
      <c r="V137" s="11">
        <f>IF(A137&gt;0,IF(T137&lt;&gt;0,IF(OR(codex586[[#This Row],[1]]&gt;W136,W136="1"),(V136+1+codex586[[#This Row],[T]]),V136+codex586[[#This Row],[T]]),V136+codex586[[#This Row],[T]]),0)</f>
        <v>0</v>
      </c>
      <c r="W137" s="3">
        <f t="shared" ref="W137:W200" si="9">IF(A91&gt;0,A91,0)</f>
        <v>90</v>
      </c>
    </row>
    <row r="138" spans="1:23" x14ac:dyDescent="0.25">
      <c r="A138">
        <v>137</v>
      </c>
      <c r="B138">
        <v>137</v>
      </c>
      <c r="C138">
        <v>0</v>
      </c>
      <c r="D138" t="s">
        <v>797</v>
      </c>
      <c r="S138" s="3">
        <f t="shared" si="7"/>
        <v>0</v>
      </c>
      <c r="T138" s="3">
        <f>IF(A138&gt;0,IFERROR(VLOOKUP(C138,AthleteTable[],1,FALSE),0),0)</f>
        <v>0</v>
      </c>
      <c r="U138" s="3">
        <f t="shared" si="8"/>
        <v>0</v>
      </c>
      <c r="V138" s="11">
        <f>IF(A138&gt;0,IF(T138&lt;&gt;0,IF(OR(codex586[[#This Row],[1]]&gt;W137,W137="1"),(V137+1+codex586[[#This Row],[T]]),V137+codex586[[#This Row],[T]]),V137+codex586[[#This Row],[T]]),0)</f>
        <v>0</v>
      </c>
      <c r="W138" s="3">
        <f t="shared" si="9"/>
        <v>91</v>
      </c>
    </row>
    <row r="139" spans="1:23" x14ac:dyDescent="0.25">
      <c r="A139">
        <v>138</v>
      </c>
      <c r="B139">
        <v>138</v>
      </c>
      <c r="C139">
        <v>0</v>
      </c>
      <c r="D139" t="s">
        <v>797</v>
      </c>
      <c r="S139" s="3">
        <f t="shared" si="7"/>
        <v>0</v>
      </c>
      <c r="T139" s="3">
        <f>IF(A139&gt;0,IFERROR(VLOOKUP(C139,AthleteTable[],1,FALSE),0),0)</f>
        <v>0</v>
      </c>
      <c r="U139" s="3">
        <f t="shared" si="8"/>
        <v>0</v>
      </c>
      <c r="V139" s="11">
        <f>IF(A139&gt;0,IF(T139&lt;&gt;0,IF(OR(codex586[[#This Row],[1]]&gt;W138,W138="1"),(V138+1+codex586[[#This Row],[T]]),V138+codex586[[#This Row],[T]]),V138+codex586[[#This Row],[T]]),0)</f>
        <v>0</v>
      </c>
      <c r="W139" s="3">
        <f t="shared" si="9"/>
        <v>92</v>
      </c>
    </row>
    <row r="140" spans="1:23" x14ac:dyDescent="0.25">
      <c r="A140">
        <v>139</v>
      </c>
      <c r="B140">
        <v>139</v>
      </c>
      <c r="C140">
        <v>0</v>
      </c>
      <c r="D140" t="s">
        <v>797</v>
      </c>
      <c r="S140" s="3">
        <f t="shared" si="7"/>
        <v>0</v>
      </c>
      <c r="T140" s="3">
        <f>IF(A140&gt;0,IFERROR(VLOOKUP(C140,AthleteTable[],1,FALSE),0),0)</f>
        <v>0</v>
      </c>
      <c r="U140" s="3">
        <f t="shared" si="8"/>
        <v>0</v>
      </c>
      <c r="V140" s="11">
        <f>IF(A140&gt;0,IF(T140&lt;&gt;0,IF(OR(codex586[[#This Row],[1]]&gt;W139,W139="1"),(V139+1+codex586[[#This Row],[T]]),V139+codex586[[#This Row],[T]]),V139+codex586[[#This Row],[T]]),0)</f>
        <v>0</v>
      </c>
      <c r="W140" s="3">
        <f t="shared" si="9"/>
        <v>93</v>
      </c>
    </row>
    <row r="141" spans="1:23" x14ac:dyDescent="0.25">
      <c r="A141">
        <v>140</v>
      </c>
      <c r="B141">
        <v>140</v>
      </c>
      <c r="C141">
        <v>0</v>
      </c>
      <c r="D141" t="s">
        <v>797</v>
      </c>
      <c r="S141" s="3">
        <f t="shared" si="7"/>
        <v>0</v>
      </c>
      <c r="T141" s="3">
        <f>IF(A141&gt;0,IFERROR(VLOOKUP(C141,AthleteTable[],1,FALSE),0),0)</f>
        <v>0</v>
      </c>
      <c r="U141" s="3">
        <f t="shared" si="8"/>
        <v>0</v>
      </c>
      <c r="V141" s="11">
        <f>IF(A141&gt;0,IF(T141&lt;&gt;0,IF(OR(codex586[[#This Row],[1]]&gt;W140,W140="1"),(V140+1+codex586[[#This Row],[T]]),V140+codex586[[#This Row],[T]]),V140+codex586[[#This Row],[T]]),0)</f>
        <v>0</v>
      </c>
      <c r="W141" s="3">
        <f t="shared" si="9"/>
        <v>94</v>
      </c>
    </row>
    <row r="142" spans="1:23" x14ac:dyDescent="0.25">
      <c r="A142">
        <v>141</v>
      </c>
      <c r="B142">
        <v>141</v>
      </c>
      <c r="C142">
        <v>0</v>
      </c>
      <c r="D142" t="s">
        <v>797</v>
      </c>
      <c r="S142" s="3">
        <f t="shared" si="7"/>
        <v>0</v>
      </c>
      <c r="T142" s="3">
        <f>IF(A142&gt;0,IFERROR(VLOOKUP(C142,AthleteTable[],1,FALSE),0),0)</f>
        <v>0</v>
      </c>
      <c r="U142" s="3">
        <f t="shared" si="8"/>
        <v>0</v>
      </c>
      <c r="V142" s="11">
        <f>IF(A142&gt;0,IF(T142&lt;&gt;0,IF(OR(codex586[[#This Row],[1]]&gt;W141,W141="1"),(V141+1+codex586[[#This Row],[T]]),V141+codex586[[#This Row],[T]]),V141+codex586[[#This Row],[T]]),0)</f>
        <v>0</v>
      </c>
      <c r="W142" s="3">
        <f t="shared" si="9"/>
        <v>95</v>
      </c>
    </row>
    <row r="143" spans="1:23" x14ac:dyDescent="0.25">
      <c r="A143">
        <v>142</v>
      </c>
      <c r="B143">
        <v>142</v>
      </c>
      <c r="C143">
        <v>0</v>
      </c>
      <c r="D143" t="s">
        <v>797</v>
      </c>
      <c r="S143" s="3">
        <f t="shared" si="7"/>
        <v>0</v>
      </c>
      <c r="T143" s="3">
        <f>IF(A143&gt;0,IFERROR(VLOOKUP(C143,AthleteTable[],1,FALSE),0),0)</f>
        <v>0</v>
      </c>
      <c r="U143" s="3">
        <f t="shared" si="8"/>
        <v>0</v>
      </c>
      <c r="V143" s="11">
        <f>IF(A143&gt;0,IF(T143&lt;&gt;0,IF(OR(codex586[[#This Row],[1]]&gt;W142,W142="1"),(V142+1+codex586[[#This Row],[T]]),V142+codex586[[#This Row],[T]]),V142+codex586[[#This Row],[T]]),0)</f>
        <v>0</v>
      </c>
      <c r="W143" s="3">
        <f t="shared" si="9"/>
        <v>96</v>
      </c>
    </row>
    <row r="144" spans="1:23" x14ac:dyDescent="0.25">
      <c r="A144">
        <v>143</v>
      </c>
      <c r="B144">
        <v>143</v>
      </c>
      <c r="C144">
        <v>0</v>
      </c>
      <c r="D144" t="s">
        <v>797</v>
      </c>
      <c r="S144" s="3">
        <f t="shared" si="7"/>
        <v>0</v>
      </c>
      <c r="T144" s="3">
        <f>IF(A144&gt;0,IFERROR(VLOOKUP(C144,AthleteTable[],1,FALSE),0),0)</f>
        <v>0</v>
      </c>
      <c r="U144" s="3">
        <f t="shared" si="8"/>
        <v>0</v>
      </c>
      <c r="V144" s="11">
        <f>IF(A144&gt;0,IF(T144&lt;&gt;0,IF(OR(codex586[[#This Row],[1]]&gt;W143,W143="1"),(V143+1+codex586[[#This Row],[T]]),V143+codex586[[#This Row],[T]]),V143+codex586[[#This Row],[T]]),0)</f>
        <v>0</v>
      </c>
      <c r="W144" s="3">
        <f t="shared" si="9"/>
        <v>97</v>
      </c>
    </row>
    <row r="145" spans="1:23" x14ac:dyDescent="0.25">
      <c r="A145">
        <v>144</v>
      </c>
      <c r="B145">
        <v>144</v>
      </c>
      <c r="C145">
        <v>0</v>
      </c>
      <c r="D145" t="s">
        <v>797</v>
      </c>
      <c r="S145" s="3">
        <f t="shared" si="7"/>
        <v>0</v>
      </c>
      <c r="T145" s="3">
        <f>IF(A145&gt;0,IFERROR(VLOOKUP(C145,AthleteTable[],1,FALSE),0),0)</f>
        <v>0</v>
      </c>
      <c r="U145" s="3">
        <f t="shared" si="8"/>
        <v>0</v>
      </c>
      <c r="V145" s="11">
        <f>IF(A145&gt;0,IF(T145&lt;&gt;0,IF(OR(codex586[[#This Row],[1]]&gt;W144,W144="1"),(V144+1+codex586[[#This Row],[T]]),V144+codex586[[#This Row],[T]]),V144+codex586[[#This Row],[T]]),0)</f>
        <v>0</v>
      </c>
      <c r="W145" s="3">
        <f t="shared" si="9"/>
        <v>98</v>
      </c>
    </row>
    <row r="146" spans="1:23" x14ac:dyDescent="0.25">
      <c r="A146">
        <v>145</v>
      </c>
      <c r="B146">
        <v>145</v>
      </c>
      <c r="C146">
        <v>0</v>
      </c>
      <c r="D146" t="s">
        <v>797</v>
      </c>
      <c r="S146" s="3">
        <f t="shared" si="7"/>
        <v>0</v>
      </c>
      <c r="T146" s="3">
        <f>IF(A146&gt;0,IFERROR(VLOOKUP(C146,AthleteTable[],1,FALSE),0),0)</f>
        <v>0</v>
      </c>
      <c r="U146" s="3">
        <f t="shared" si="8"/>
        <v>0</v>
      </c>
      <c r="V146" s="11">
        <f>IF(A146&gt;0,IF(T146&lt;&gt;0,IF(OR(codex586[[#This Row],[1]]&gt;W145,W145="1"),(V145+1+codex586[[#This Row],[T]]),V145+codex586[[#This Row],[T]]),V145+codex586[[#This Row],[T]]),0)</f>
        <v>0</v>
      </c>
      <c r="W146" s="3">
        <f t="shared" si="9"/>
        <v>99</v>
      </c>
    </row>
    <row r="147" spans="1:23" x14ac:dyDescent="0.25">
      <c r="A147">
        <v>146</v>
      </c>
      <c r="B147">
        <v>146</v>
      </c>
      <c r="C147">
        <v>0</v>
      </c>
      <c r="D147" t="s">
        <v>797</v>
      </c>
      <c r="S147" s="3">
        <f t="shared" si="7"/>
        <v>0</v>
      </c>
      <c r="T147" s="3">
        <f>IF(A147&gt;0,IFERROR(VLOOKUP(C147,AthleteTable[],1,FALSE),0),0)</f>
        <v>0</v>
      </c>
      <c r="U147" s="3">
        <f t="shared" si="8"/>
        <v>0</v>
      </c>
      <c r="V147" s="11">
        <f>IF(A147&gt;0,IF(T147&lt;&gt;0,IF(OR(codex586[[#This Row],[1]]&gt;W146,W146="1"),(V146+1+codex586[[#This Row],[T]]),V146+codex586[[#This Row],[T]]),V146+codex586[[#This Row],[T]]),0)</f>
        <v>0</v>
      </c>
      <c r="W147" s="3">
        <f t="shared" si="9"/>
        <v>100</v>
      </c>
    </row>
    <row r="148" spans="1:23" x14ac:dyDescent="0.25">
      <c r="A148">
        <v>147</v>
      </c>
      <c r="B148">
        <v>147</v>
      </c>
      <c r="C148">
        <v>0</v>
      </c>
      <c r="D148" t="s">
        <v>797</v>
      </c>
      <c r="S148" s="3">
        <f t="shared" si="7"/>
        <v>0</v>
      </c>
      <c r="T148" s="3">
        <f>IF(A148&gt;0,IFERROR(VLOOKUP(C148,AthleteTable[],1,FALSE),0),0)</f>
        <v>0</v>
      </c>
      <c r="U148" s="3">
        <f t="shared" si="8"/>
        <v>0</v>
      </c>
      <c r="V148" s="11">
        <f>IF(A148&gt;0,IF(T148&lt;&gt;0,IF(OR(codex586[[#This Row],[1]]&gt;W147,W147="1"),(V147+1+codex586[[#This Row],[T]]),V147+codex586[[#This Row],[T]]),V147+codex586[[#This Row],[T]]),0)</f>
        <v>0</v>
      </c>
      <c r="W148" s="3">
        <f t="shared" si="9"/>
        <v>101</v>
      </c>
    </row>
    <row r="149" spans="1:23" x14ac:dyDescent="0.25">
      <c r="A149">
        <v>148</v>
      </c>
      <c r="B149">
        <v>148</v>
      </c>
      <c r="C149">
        <v>0</v>
      </c>
      <c r="D149" t="s">
        <v>797</v>
      </c>
      <c r="S149" s="3">
        <f t="shared" si="7"/>
        <v>0</v>
      </c>
      <c r="T149" s="3">
        <f>IF(A149&gt;0,IFERROR(VLOOKUP(C149,AthleteTable[],1,FALSE),0),0)</f>
        <v>0</v>
      </c>
      <c r="U149" s="3">
        <f t="shared" si="8"/>
        <v>0</v>
      </c>
      <c r="V149" s="11">
        <f>IF(A149&gt;0,IF(T149&lt;&gt;0,IF(OR(codex586[[#This Row],[1]]&gt;W148,W148="1"),(V148+1+codex586[[#This Row],[T]]),V148+codex586[[#This Row],[T]]),V148+codex586[[#This Row],[T]]),0)</f>
        <v>0</v>
      </c>
      <c r="W149" s="3">
        <f t="shared" si="9"/>
        <v>102</v>
      </c>
    </row>
    <row r="150" spans="1:23" x14ac:dyDescent="0.25">
      <c r="A150">
        <v>149</v>
      </c>
      <c r="B150">
        <v>149</v>
      </c>
      <c r="C150">
        <v>0</v>
      </c>
      <c r="D150" t="s">
        <v>797</v>
      </c>
      <c r="S150" s="3">
        <f t="shared" si="7"/>
        <v>0</v>
      </c>
      <c r="T150" s="3">
        <f>IF(A150&gt;0,IFERROR(VLOOKUP(C150,AthleteTable[],1,FALSE),0),0)</f>
        <v>0</v>
      </c>
      <c r="U150" s="3">
        <f t="shared" si="8"/>
        <v>0</v>
      </c>
      <c r="V150" s="11">
        <f>IF(A150&gt;0,IF(T150&lt;&gt;0,IF(OR(codex586[[#This Row],[1]]&gt;W149,W149="1"),(V149+1+codex586[[#This Row],[T]]),V149+codex586[[#This Row],[T]]),V149+codex586[[#This Row],[T]]),0)</f>
        <v>0</v>
      </c>
      <c r="W150" s="3">
        <f t="shared" si="9"/>
        <v>103</v>
      </c>
    </row>
    <row r="151" spans="1:23" x14ac:dyDescent="0.25">
      <c r="A151">
        <v>150</v>
      </c>
      <c r="B151">
        <v>150</v>
      </c>
      <c r="C151">
        <v>0</v>
      </c>
      <c r="D151" t="s">
        <v>797</v>
      </c>
      <c r="S151" s="3">
        <f t="shared" si="7"/>
        <v>0</v>
      </c>
      <c r="T151" s="3">
        <f>IF(A151&gt;0,IFERROR(VLOOKUP(C151,AthleteTable[],1,FALSE),0),0)</f>
        <v>0</v>
      </c>
      <c r="U151" s="3">
        <f t="shared" si="8"/>
        <v>0</v>
      </c>
      <c r="V151" s="11">
        <f>IF(A151&gt;0,IF(T151&lt;&gt;0,IF(OR(codex586[[#This Row],[1]]&gt;W150,W150="1"),(V150+1+codex586[[#This Row],[T]]),V150+codex586[[#This Row],[T]]),V150+codex586[[#This Row],[T]]),0)</f>
        <v>0</v>
      </c>
      <c r="W151" s="3">
        <f t="shared" si="9"/>
        <v>104</v>
      </c>
    </row>
    <row r="152" spans="1:23" x14ac:dyDescent="0.25">
      <c r="A152">
        <v>151</v>
      </c>
      <c r="B152">
        <v>151</v>
      </c>
      <c r="C152">
        <v>0</v>
      </c>
      <c r="D152" t="s">
        <v>797</v>
      </c>
      <c r="S152" s="3">
        <f t="shared" si="7"/>
        <v>0</v>
      </c>
      <c r="T152" s="3">
        <f>IF(A152&gt;0,IFERROR(VLOOKUP(C152,AthleteTable[],1,FALSE),0),0)</f>
        <v>0</v>
      </c>
      <c r="U152" s="3">
        <f t="shared" si="8"/>
        <v>0</v>
      </c>
      <c r="V152" s="11">
        <f>IF(A152&gt;0,IF(T152&lt;&gt;0,IF(OR(codex586[[#This Row],[1]]&gt;W151,W151="1"),(V151+1+codex586[[#This Row],[T]]),V151+codex586[[#This Row],[T]]),V151+codex586[[#This Row],[T]]),0)</f>
        <v>0</v>
      </c>
      <c r="W152" s="3">
        <f t="shared" si="9"/>
        <v>105</v>
      </c>
    </row>
    <row r="153" spans="1:23" x14ac:dyDescent="0.25">
      <c r="A153">
        <v>152</v>
      </c>
      <c r="B153">
        <v>152</v>
      </c>
      <c r="C153">
        <v>0</v>
      </c>
      <c r="D153" t="s">
        <v>797</v>
      </c>
      <c r="S153" s="3">
        <f t="shared" si="7"/>
        <v>0</v>
      </c>
      <c r="T153" s="3">
        <f>IF(A153&gt;0,IFERROR(VLOOKUP(C153,AthleteTable[],1,FALSE),0),0)</f>
        <v>0</v>
      </c>
      <c r="U153" s="3">
        <f t="shared" si="8"/>
        <v>0</v>
      </c>
      <c r="V153" s="11">
        <f>IF(A153&gt;0,IF(T153&lt;&gt;0,IF(OR(codex586[[#This Row],[1]]&gt;W152,W152="1"),(V152+1+codex586[[#This Row],[T]]),V152+codex586[[#This Row],[T]]),V152+codex586[[#This Row],[T]]),0)</f>
        <v>0</v>
      </c>
      <c r="W153" s="3">
        <f t="shared" si="9"/>
        <v>106</v>
      </c>
    </row>
    <row r="154" spans="1:23" x14ac:dyDescent="0.25">
      <c r="A154">
        <v>153</v>
      </c>
      <c r="B154">
        <v>153</v>
      </c>
      <c r="C154">
        <v>0</v>
      </c>
      <c r="D154" t="s">
        <v>797</v>
      </c>
      <c r="S154" s="3">
        <f t="shared" si="7"/>
        <v>0</v>
      </c>
      <c r="T154" s="3">
        <f>IF(A154&gt;0,IFERROR(VLOOKUP(C154,AthleteTable[],1,FALSE),0),0)</f>
        <v>0</v>
      </c>
      <c r="U154" s="3">
        <f t="shared" si="8"/>
        <v>0</v>
      </c>
      <c r="V154" s="11">
        <f>IF(A154&gt;0,IF(T154&lt;&gt;0,IF(OR(codex586[[#This Row],[1]]&gt;W153,W153="1"),(V153+1+codex586[[#This Row],[T]]),V153+codex586[[#This Row],[T]]),V153+codex586[[#This Row],[T]]),0)</f>
        <v>0</v>
      </c>
      <c r="W154" s="3">
        <f t="shared" si="9"/>
        <v>107</v>
      </c>
    </row>
    <row r="155" spans="1:23" x14ac:dyDescent="0.25">
      <c r="A155">
        <v>154</v>
      </c>
      <c r="B155">
        <v>154</v>
      </c>
      <c r="C155">
        <v>0</v>
      </c>
      <c r="D155" t="s">
        <v>797</v>
      </c>
      <c r="S155" s="3">
        <f t="shared" si="7"/>
        <v>0</v>
      </c>
      <c r="T155" s="3">
        <f>IF(A155&gt;0,IFERROR(VLOOKUP(C155,AthleteTable[],1,FALSE),0),0)</f>
        <v>0</v>
      </c>
      <c r="U155" s="3">
        <f t="shared" si="8"/>
        <v>0</v>
      </c>
      <c r="V155" s="11">
        <f>IF(A155&gt;0,IF(T155&lt;&gt;0,IF(OR(codex586[[#This Row],[1]]&gt;W154,W154="1"),(V154+1+codex586[[#This Row],[T]]),V154+codex586[[#This Row],[T]]),V154+codex586[[#This Row],[T]]),0)</f>
        <v>0</v>
      </c>
      <c r="W155" s="3">
        <f t="shared" si="9"/>
        <v>108</v>
      </c>
    </row>
    <row r="156" spans="1:23" x14ac:dyDescent="0.25">
      <c r="A156">
        <v>155</v>
      </c>
      <c r="B156">
        <v>155</v>
      </c>
      <c r="C156">
        <v>0</v>
      </c>
      <c r="D156" t="s">
        <v>797</v>
      </c>
      <c r="S156" s="3">
        <f t="shared" si="7"/>
        <v>0</v>
      </c>
      <c r="T156" s="3">
        <f>IF(A156&gt;0,IFERROR(VLOOKUP(C156,AthleteTable[],1,FALSE),0),0)</f>
        <v>0</v>
      </c>
      <c r="U156" s="3">
        <f t="shared" si="8"/>
        <v>0</v>
      </c>
      <c r="V156" s="11">
        <f>IF(A156&gt;0,IF(T156&lt;&gt;0,IF(OR(codex586[[#This Row],[1]]&gt;W155,W155="1"),(V155+1+codex586[[#This Row],[T]]),V155+codex586[[#This Row],[T]]),V155+codex586[[#This Row],[T]]),0)</f>
        <v>0</v>
      </c>
      <c r="W156" s="3">
        <f t="shared" si="9"/>
        <v>109</v>
      </c>
    </row>
    <row r="157" spans="1:23" x14ac:dyDescent="0.25">
      <c r="A157">
        <v>156</v>
      </c>
      <c r="B157">
        <v>156</v>
      </c>
      <c r="C157">
        <v>0</v>
      </c>
      <c r="D157" t="s">
        <v>797</v>
      </c>
      <c r="S157" s="3">
        <f t="shared" si="7"/>
        <v>0</v>
      </c>
      <c r="T157" s="3">
        <f>IF(A157&gt;0,IFERROR(VLOOKUP(C157,AthleteTable[],1,FALSE),0),0)</f>
        <v>0</v>
      </c>
      <c r="U157" s="3">
        <f t="shared" si="8"/>
        <v>0</v>
      </c>
      <c r="V157" s="11">
        <f>IF(A157&gt;0,IF(T157&lt;&gt;0,IF(OR(codex586[[#This Row],[1]]&gt;W156,W156="1"),(V156+1+codex586[[#This Row],[T]]),V156+codex586[[#This Row],[T]]),V156+codex586[[#This Row],[T]]),0)</f>
        <v>0</v>
      </c>
      <c r="W157" s="3">
        <f t="shared" si="9"/>
        <v>110</v>
      </c>
    </row>
    <row r="158" spans="1:23" x14ac:dyDescent="0.25">
      <c r="A158">
        <v>157</v>
      </c>
      <c r="B158">
        <v>157</v>
      </c>
      <c r="C158">
        <v>0</v>
      </c>
      <c r="D158" t="s">
        <v>797</v>
      </c>
      <c r="S158" s="3">
        <f t="shared" si="7"/>
        <v>0</v>
      </c>
      <c r="T158" s="3">
        <f>IF(A158&gt;0,IFERROR(VLOOKUP(C158,AthleteTable[],1,FALSE),0),0)</f>
        <v>0</v>
      </c>
      <c r="U158" s="3">
        <f t="shared" si="8"/>
        <v>0</v>
      </c>
      <c r="V158" s="11">
        <f>IF(A158&gt;0,IF(T158&lt;&gt;0,IF(OR(codex586[[#This Row],[1]]&gt;W157,W157="1"),(V157+1+codex586[[#This Row],[T]]),V157+codex586[[#This Row],[T]]),V157+codex586[[#This Row],[T]]),0)</f>
        <v>0</v>
      </c>
      <c r="W158" s="3">
        <f t="shared" si="9"/>
        <v>111</v>
      </c>
    </row>
    <row r="159" spans="1:23" x14ac:dyDescent="0.25">
      <c r="A159">
        <v>158</v>
      </c>
      <c r="B159">
        <v>158</v>
      </c>
      <c r="C159">
        <v>0</v>
      </c>
      <c r="D159" t="s">
        <v>797</v>
      </c>
      <c r="S159" s="3">
        <f t="shared" si="7"/>
        <v>0</v>
      </c>
      <c r="T159" s="3">
        <f>IF(A159&gt;0,IFERROR(VLOOKUP(C159,AthleteTable[],1,FALSE),0),0)</f>
        <v>0</v>
      </c>
      <c r="U159" s="3">
        <f t="shared" si="8"/>
        <v>0</v>
      </c>
      <c r="V159" s="11">
        <f>IF(A159&gt;0,IF(T159&lt;&gt;0,IF(OR(codex586[[#This Row],[1]]&gt;W158,W158="1"),(V158+1+codex586[[#This Row],[T]]),V158+codex586[[#This Row],[T]]),V158+codex586[[#This Row],[T]]),0)</f>
        <v>0</v>
      </c>
      <c r="W159" s="3">
        <f t="shared" si="9"/>
        <v>112</v>
      </c>
    </row>
    <row r="160" spans="1:23" x14ac:dyDescent="0.25">
      <c r="A160">
        <v>159</v>
      </c>
      <c r="B160">
        <v>159</v>
      </c>
      <c r="C160">
        <v>0</v>
      </c>
      <c r="D160" t="s">
        <v>797</v>
      </c>
      <c r="S160" s="3">
        <f t="shared" si="7"/>
        <v>0</v>
      </c>
      <c r="T160" s="3">
        <f>IF(A160&gt;0,IFERROR(VLOOKUP(C160,AthleteTable[],1,FALSE),0),0)</f>
        <v>0</v>
      </c>
      <c r="U160" s="3">
        <f t="shared" si="8"/>
        <v>0</v>
      </c>
      <c r="V160" s="11">
        <f>IF(A160&gt;0,IF(T160&lt;&gt;0,IF(OR(codex586[[#This Row],[1]]&gt;W159,W159="1"),(V159+1+codex586[[#This Row],[T]]),V159+codex586[[#This Row],[T]]),V159+codex586[[#This Row],[T]]),0)</f>
        <v>0</v>
      </c>
      <c r="W160" s="3">
        <f t="shared" si="9"/>
        <v>113</v>
      </c>
    </row>
    <row r="161" spans="1:23" x14ac:dyDescent="0.25">
      <c r="A161">
        <v>160</v>
      </c>
      <c r="B161">
        <v>160</v>
      </c>
      <c r="C161">
        <v>0</v>
      </c>
      <c r="D161" t="s">
        <v>797</v>
      </c>
      <c r="S161" s="3">
        <f t="shared" si="7"/>
        <v>0</v>
      </c>
      <c r="T161" s="3">
        <f>IF(A161&gt;0,IFERROR(VLOOKUP(C161,AthleteTable[],1,FALSE),0),0)</f>
        <v>0</v>
      </c>
      <c r="U161" s="3">
        <f t="shared" si="8"/>
        <v>0</v>
      </c>
      <c r="V161" s="11">
        <f>IF(A161&gt;0,IF(T161&lt;&gt;0,IF(OR(codex586[[#This Row],[1]]&gt;W160,W160="1"),(V160+1+codex586[[#This Row],[T]]),V160+codex586[[#This Row],[T]]),V160+codex586[[#This Row],[T]]),0)</f>
        <v>0</v>
      </c>
      <c r="W161" s="3">
        <f t="shared" si="9"/>
        <v>114</v>
      </c>
    </row>
    <row r="162" spans="1:23" x14ac:dyDescent="0.25">
      <c r="A162">
        <v>161</v>
      </c>
      <c r="B162">
        <v>161</v>
      </c>
      <c r="C162">
        <v>0</v>
      </c>
      <c r="D162" t="s">
        <v>797</v>
      </c>
      <c r="S162" s="3">
        <f t="shared" si="7"/>
        <v>0</v>
      </c>
      <c r="T162" s="3">
        <f>IF(A162&gt;0,IFERROR(VLOOKUP(C162,AthleteTable[],1,FALSE),0),0)</f>
        <v>0</v>
      </c>
      <c r="U162" s="3">
        <f t="shared" si="8"/>
        <v>0</v>
      </c>
      <c r="V162" s="11">
        <f>IF(A162&gt;0,IF(T162&lt;&gt;0,IF(OR(codex586[[#This Row],[1]]&gt;W161,W161="1"),(V161+1+codex586[[#This Row],[T]]),V161+codex586[[#This Row],[T]]),V161+codex586[[#This Row],[T]]),0)</f>
        <v>0</v>
      </c>
      <c r="W162" s="3">
        <f t="shared" si="9"/>
        <v>115</v>
      </c>
    </row>
    <row r="163" spans="1:23" x14ac:dyDescent="0.25">
      <c r="A163">
        <v>162</v>
      </c>
      <c r="B163">
        <v>162</v>
      </c>
      <c r="C163">
        <v>0</v>
      </c>
      <c r="D163" t="s">
        <v>797</v>
      </c>
      <c r="S163" s="3">
        <f t="shared" si="7"/>
        <v>0</v>
      </c>
      <c r="T163" s="3">
        <f>IF(A163&gt;0,IFERROR(VLOOKUP(C163,AthleteTable[],1,FALSE),0),0)</f>
        <v>0</v>
      </c>
      <c r="U163" s="3">
        <f t="shared" si="8"/>
        <v>0</v>
      </c>
      <c r="V163" s="11">
        <f>IF(A163&gt;0,IF(T163&lt;&gt;0,IF(OR(codex586[[#This Row],[1]]&gt;W162,W162="1"),(V162+1+codex586[[#This Row],[T]]),V162+codex586[[#This Row],[T]]),V162+codex586[[#This Row],[T]]),0)</f>
        <v>0</v>
      </c>
      <c r="W163" s="3">
        <f t="shared" si="9"/>
        <v>116</v>
      </c>
    </row>
    <row r="164" spans="1:23" x14ac:dyDescent="0.25">
      <c r="A164">
        <v>163</v>
      </c>
      <c r="B164">
        <v>163</v>
      </c>
      <c r="C164">
        <v>0</v>
      </c>
      <c r="D164" t="s">
        <v>797</v>
      </c>
      <c r="S164" s="3">
        <f t="shared" si="7"/>
        <v>0</v>
      </c>
      <c r="T164" s="3">
        <f>IF(A164&gt;0,IFERROR(VLOOKUP(C164,AthleteTable[],1,FALSE),0),0)</f>
        <v>0</v>
      </c>
      <c r="U164" s="3">
        <f t="shared" si="8"/>
        <v>0</v>
      </c>
      <c r="V164" s="11">
        <f>IF(A164&gt;0,IF(T164&lt;&gt;0,IF(OR(codex586[[#This Row],[1]]&gt;W163,W163="1"),(V163+1+codex586[[#This Row],[T]]),V163+codex586[[#This Row],[T]]),V163+codex586[[#This Row],[T]]),0)</f>
        <v>0</v>
      </c>
      <c r="W164" s="3">
        <f t="shared" si="9"/>
        <v>117</v>
      </c>
    </row>
    <row r="165" spans="1:23" x14ac:dyDescent="0.25">
      <c r="A165">
        <v>164</v>
      </c>
      <c r="B165">
        <v>164</v>
      </c>
      <c r="C165">
        <v>0</v>
      </c>
      <c r="D165" t="s">
        <v>797</v>
      </c>
      <c r="S165" s="3">
        <f t="shared" si="7"/>
        <v>0</v>
      </c>
      <c r="T165" s="3">
        <f>IF(A165&gt;0,IFERROR(VLOOKUP(C165,AthleteTable[],1,FALSE),0),0)</f>
        <v>0</v>
      </c>
      <c r="U165" s="3">
        <f t="shared" si="8"/>
        <v>0</v>
      </c>
      <c r="V165" s="11">
        <f>IF(A165&gt;0,IF(T165&lt;&gt;0,IF(OR(codex586[[#This Row],[1]]&gt;W164,W164="1"),(V164+1+codex586[[#This Row],[T]]),V164+codex586[[#This Row],[T]]),V164+codex586[[#This Row],[T]]),0)</f>
        <v>0</v>
      </c>
      <c r="W165" s="3">
        <f t="shared" si="9"/>
        <v>118</v>
      </c>
    </row>
    <row r="166" spans="1:23" x14ac:dyDescent="0.25">
      <c r="A166">
        <v>165</v>
      </c>
      <c r="B166">
        <v>165</v>
      </c>
      <c r="C166">
        <v>0</v>
      </c>
      <c r="D166" t="s">
        <v>797</v>
      </c>
      <c r="S166" s="3">
        <f t="shared" si="7"/>
        <v>0</v>
      </c>
      <c r="T166" s="3">
        <f>IF(A166&gt;0,IFERROR(VLOOKUP(C166,AthleteTable[],1,FALSE),0),0)</f>
        <v>0</v>
      </c>
      <c r="U166" s="3">
        <f t="shared" si="8"/>
        <v>0</v>
      </c>
      <c r="V166" s="11">
        <f>IF(A166&gt;0,IF(T166&lt;&gt;0,IF(OR(codex586[[#This Row],[1]]&gt;W165,W165="1"),(V165+1+codex586[[#This Row],[T]]),V165+codex586[[#This Row],[T]]),V165+codex586[[#This Row],[T]]),0)</f>
        <v>0</v>
      </c>
      <c r="W166" s="3">
        <f t="shared" si="9"/>
        <v>119</v>
      </c>
    </row>
    <row r="167" spans="1:23" x14ac:dyDescent="0.25">
      <c r="A167">
        <v>166</v>
      </c>
      <c r="B167">
        <v>166</v>
      </c>
      <c r="C167">
        <v>0</v>
      </c>
      <c r="D167" t="s">
        <v>797</v>
      </c>
      <c r="S167" s="3">
        <f t="shared" si="7"/>
        <v>0</v>
      </c>
      <c r="T167" s="3">
        <f>IF(A167&gt;0,IFERROR(VLOOKUP(C167,AthleteTable[],1,FALSE),0),0)</f>
        <v>0</v>
      </c>
      <c r="U167" s="3">
        <f t="shared" si="8"/>
        <v>0</v>
      </c>
      <c r="V167" s="11">
        <f>IF(A167&gt;0,IF(T167&lt;&gt;0,IF(OR(codex586[[#This Row],[1]]&gt;W166,W166="1"),(V166+1+codex586[[#This Row],[T]]),V166+codex586[[#This Row],[T]]),V166+codex586[[#This Row],[T]]),0)</f>
        <v>0</v>
      </c>
      <c r="W167" s="3">
        <f t="shared" si="9"/>
        <v>120</v>
      </c>
    </row>
    <row r="168" spans="1:23" x14ac:dyDescent="0.25">
      <c r="A168">
        <v>167</v>
      </c>
      <c r="B168">
        <v>167</v>
      </c>
      <c r="C168">
        <v>0</v>
      </c>
      <c r="D168" t="s">
        <v>797</v>
      </c>
      <c r="S168" s="3">
        <f t="shared" si="7"/>
        <v>0</v>
      </c>
      <c r="T168" s="3">
        <f>IF(A168&gt;0,IFERROR(VLOOKUP(C168,AthleteTable[],1,FALSE),0),0)</f>
        <v>0</v>
      </c>
      <c r="U168" s="3">
        <f t="shared" si="8"/>
        <v>0</v>
      </c>
      <c r="V168" s="11">
        <f>IF(A168&gt;0,IF(T168&lt;&gt;0,IF(OR(codex586[[#This Row],[1]]&gt;W167,W167="1"),(V167+1+codex586[[#This Row],[T]]),V167+codex586[[#This Row],[T]]),V167+codex586[[#This Row],[T]]),0)</f>
        <v>0</v>
      </c>
      <c r="W168" s="3">
        <f t="shared" si="9"/>
        <v>121</v>
      </c>
    </row>
    <row r="169" spans="1:23" x14ac:dyDescent="0.25">
      <c r="A169">
        <v>168</v>
      </c>
      <c r="B169">
        <v>168</v>
      </c>
      <c r="C169">
        <v>0</v>
      </c>
      <c r="D169" t="s">
        <v>797</v>
      </c>
      <c r="S169" s="3">
        <f t="shared" si="7"/>
        <v>0</v>
      </c>
      <c r="T169" s="3">
        <f>IF(A169&gt;0,IFERROR(VLOOKUP(C169,AthleteTable[],1,FALSE),0),0)</f>
        <v>0</v>
      </c>
      <c r="U169" s="3">
        <f t="shared" si="8"/>
        <v>0</v>
      </c>
      <c r="V169" s="11">
        <f>IF(A169&gt;0,IF(T169&lt;&gt;0,IF(OR(codex586[[#This Row],[1]]&gt;W168,W168="1"),(V168+1+codex586[[#This Row],[T]]),V168+codex586[[#This Row],[T]]),V168+codex586[[#This Row],[T]]),0)</f>
        <v>0</v>
      </c>
      <c r="W169" s="3">
        <f t="shared" si="9"/>
        <v>122</v>
      </c>
    </row>
    <row r="170" spans="1:23" x14ac:dyDescent="0.25">
      <c r="A170">
        <v>169</v>
      </c>
      <c r="B170">
        <v>169</v>
      </c>
      <c r="C170">
        <v>0</v>
      </c>
      <c r="D170" t="s">
        <v>797</v>
      </c>
      <c r="S170" s="3">
        <f t="shared" si="7"/>
        <v>0</v>
      </c>
      <c r="T170" s="3">
        <f>IF(A170&gt;0,IFERROR(VLOOKUP(C170,AthleteTable[],1,FALSE),0),0)</f>
        <v>0</v>
      </c>
      <c r="U170" s="3">
        <f t="shared" si="8"/>
        <v>0</v>
      </c>
      <c r="V170" s="11">
        <f>IF(A170&gt;0,IF(T170&lt;&gt;0,IF(OR(codex586[[#This Row],[1]]&gt;W169,W169="1"),(V169+1+codex586[[#This Row],[T]]),V169+codex586[[#This Row],[T]]),V169+codex586[[#This Row],[T]]),0)</f>
        <v>0</v>
      </c>
      <c r="W170" s="3">
        <f t="shared" si="9"/>
        <v>123</v>
      </c>
    </row>
    <row r="171" spans="1:23" x14ac:dyDescent="0.25">
      <c r="A171">
        <v>170</v>
      </c>
      <c r="B171">
        <v>170</v>
      </c>
      <c r="C171">
        <v>0</v>
      </c>
      <c r="D171" t="s">
        <v>797</v>
      </c>
      <c r="S171" s="3">
        <f t="shared" si="7"/>
        <v>0</v>
      </c>
      <c r="T171" s="3">
        <f>IF(A171&gt;0,IFERROR(VLOOKUP(C171,AthleteTable[],1,FALSE),0),0)</f>
        <v>0</v>
      </c>
      <c r="U171" s="3">
        <f t="shared" si="8"/>
        <v>0</v>
      </c>
      <c r="V171" s="11">
        <f>IF(A171&gt;0,IF(T171&lt;&gt;0,IF(OR(codex586[[#This Row],[1]]&gt;W170,W170="1"),(V170+1+codex586[[#This Row],[T]]),V170+codex586[[#This Row],[T]]),V170+codex586[[#This Row],[T]]),0)</f>
        <v>0</v>
      </c>
      <c r="W171" s="3">
        <f t="shared" si="9"/>
        <v>124</v>
      </c>
    </row>
    <row r="172" spans="1:23" x14ac:dyDescent="0.25">
      <c r="A172">
        <v>171</v>
      </c>
      <c r="B172">
        <v>171</v>
      </c>
      <c r="C172">
        <v>0</v>
      </c>
      <c r="D172" t="s">
        <v>797</v>
      </c>
      <c r="S172" s="3">
        <f t="shared" si="7"/>
        <v>0</v>
      </c>
      <c r="T172" s="3">
        <f>IF(A172&gt;0,IFERROR(VLOOKUP(C172,AthleteTable[],1,FALSE),0),0)</f>
        <v>0</v>
      </c>
      <c r="U172" s="3">
        <f t="shared" si="8"/>
        <v>0</v>
      </c>
      <c r="V172" s="11">
        <f>IF(A172&gt;0,IF(T172&lt;&gt;0,IF(OR(codex586[[#This Row],[1]]&gt;W171,W171="1"),(V171+1+codex586[[#This Row],[T]]),V171+codex586[[#This Row],[T]]),V171+codex586[[#This Row],[T]]),0)</f>
        <v>0</v>
      </c>
      <c r="W172" s="3">
        <f t="shared" si="9"/>
        <v>125</v>
      </c>
    </row>
    <row r="173" spans="1:23" x14ac:dyDescent="0.25">
      <c r="A173">
        <v>172</v>
      </c>
      <c r="B173">
        <v>172</v>
      </c>
      <c r="C173">
        <v>0</v>
      </c>
      <c r="D173" t="s">
        <v>797</v>
      </c>
      <c r="S173" s="3">
        <f t="shared" si="7"/>
        <v>0</v>
      </c>
      <c r="T173" s="3">
        <f>IF(A173&gt;0,IFERROR(VLOOKUP(C173,AthleteTable[],1,FALSE),0),0)</f>
        <v>0</v>
      </c>
      <c r="U173" s="3">
        <f t="shared" si="8"/>
        <v>0</v>
      </c>
      <c r="V173" s="11">
        <f>IF(A173&gt;0,IF(T173&lt;&gt;0,IF(OR(codex586[[#This Row],[1]]&gt;W172,W172="1"),(V172+1+codex586[[#This Row],[T]]),V172+codex586[[#This Row],[T]]),V172+codex586[[#This Row],[T]]),0)</f>
        <v>0</v>
      </c>
      <c r="W173" s="3">
        <f t="shared" si="9"/>
        <v>126</v>
      </c>
    </row>
    <row r="174" spans="1:23" x14ac:dyDescent="0.25">
      <c r="A174">
        <v>173</v>
      </c>
      <c r="B174">
        <v>173</v>
      </c>
      <c r="C174">
        <v>0</v>
      </c>
      <c r="D174" t="s">
        <v>797</v>
      </c>
      <c r="S174" s="3">
        <f t="shared" si="7"/>
        <v>0</v>
      </c>
      <c r="T174" s="3">
        <f>IF(A174&gt;0,IFERROR(VLOOKUP(C174,AthleteTable[],1,FALSE),0),0)</f>
        <v>0</v>
      </c>
      <c r="U174" s="3">
        <f t="shared" si="8"/>
        <v>0</v>
      </c>
      <c r="V174" s="11">
        <f>IF(A174&gt;0,IF(T174&lt;&gt;0,IF(OR(codex586[[#This Row],[1]]&gt;W173,W173="1"),(V173+1+codex586[[#This Row],[T]]),V173+codex586[[#This Row],[T]]),V173+codex586[[#This Row],[T]]),0)</f>
        <v>0</v>
      </c>
      <c r="W174" s="3">
        <f t="shared" si="9"/>
        <v>127</v>
      </c>
    </row>
    <row r="175" spans="1:23" x14ac:dyDescent="0.25">
      <c r="A175">
        <v>174</v>
      </c>
      <c r="B175">
        <v>174</v>
      </c>
      <c r="C175">
        <v>0</v>
      </c>
      <c r="D175" t="s">
        <v>797</v>
      </c>
      <c r="S175" s="3">
        <f t="shared" si="7"/>
        <v>0</v>
      </c>
      <c r="T175" s="3">
        <f>IF(A175&gt;0,IFERROR(VLOOKUP(C175,AthleteTable[],1,FALSE),0),0)</f>
        <v>0</v>
      </c>
      <c r="U175" s="3">
        <f t="shared" si="8"/>
        <v>0</v>
      </c>
      <c r="V175" s="11">
        <f>IF(A175&gt;0,IF(T175&lt;&gt;0,IF(OR(codex586[[#This Row],[1]]&gt;W174,W174="1"),(V174+1+codex586[[#This Row],[T]]),V174+codex586[[#This Row],[T]]),V174+codex586[[#This Row],[T]]),0)</f>
        <v>0</v>
      </c>
      <c r="W175" s="3">
        <f t="shared" si="9"/>
        <v>128</v>
      </c>
    </row>
    <row r="176" spans="1:23" x14ac:dyDescent="0.25">
      <c r="A176">
        <v>175</v>
      </c>
      <c r="B176">
        <v>175</v>
      </c>
      <c r="C176">
        <v>0</v>
      </c>
      <c r="D176" t="s">
        <v>797</v>
      </c>
      <c r="S176" s="3">
        <f t="shared" si="7"/>
        <v>0</v>
      </c>
      <c r="T176" s="3">
        <f>IF(A176&gt;0,IFERROR(VLOOKUP(C176,AthleteTable[],1,FALSE),0),0)</f>
        <v>0</v>
      </c>
      <c r="U176" s="3">
        <f t="shared" si="8"/>
        <v>0</v>
      </c>
      <c r="V176" s="11">
        <f>IF(A176&gt;0,IF(T176&lt;&gt;0,IF(OR(codex586[[#This Row],[1]]&gt;W175,W175="1"),(V175+1+codex586[[#This Row],[T]]),V175+codex586[[#This Row],[T]]),V175+codex586[[#This Row],[T]]),0)</f>
        <v>0</v>
      </c>
      <c r="W176" s="3">
        <f t="shared" si="9"/>
        <v>129</v>
      </c>
    </row>
    <row r="177" spans="1:23" x14ac:dyDescent="0.25">
      <c r="A177">
        <v>176</v>
      </c>
      <c r="B177">
        <v>176</v>
      </c>
      <c r="C177">
        <v>0</v>
      </c>
      <c r="D177" t="s">
        <v>797</v>
      </c>
      <c r="S177" s="3">
        <f t="shared" si="7"/>
        <v>0</v>
      </c>
      <c r="T177" s="3">
        <f>IF(A177&gt;0,IFERROR(VLOOKUP(C177,AthleteTable[],1,FALSE),0),0)</f>
        <v>0</v>
      </c>
      <c r="U177" s="3">
        <f t="shared" si="8"/>
        <v>0</v>
      </c>
      <c r="V177" s="11">
        <f>IF(A177&gt;0,IF(T177&lt;&gt;0,IF(OR(codex586[[#This Row],[1]]&gt;W176,W176="1"),(V176+1+codex586[[#This Row],[T]]),V176+codex586[[#This Row],[T]]),V176+codex586[[#This Row],[T]]),0)</f>
        <v>0</v>
      </c>
      <c r="W177" s="3">
        <f t="shared" si="9"/>
        <v>130</v>
      </c>
    </row>
    <row r="178" spans="1:23" x14ac:dyDescent="0.25">
      <c r="A178">
        <v>177</v>
      </c>
      <c r="B178">
        <v>177</v>
      </c>
      <c r="C178">
        <v>0</v>
      </c>
      <c r="D178" t="s">
        <v>797</v>
      </c>
      <c r="S178" s="3">
        <f t="shared" si="7"/>
        <v>0</v>
      </c>
      <c r="T178" s="3">
        <f>IF(A178&gt;0,IFERROR(VLOOKUP(C178,AthleteTable[],1,FALSE),0),0)</f>
        <v>0</v>
      </c>
      <c r="U178" s="3">
        <f t="shared" si="8"/>
        <v>0</v>
      </c>
      <c r="V178" s="11">
        <f>IF(A178&gt;0,IF(T178&lt;&gt;0,IF(OR(codex586[[#This Row],[1]]&gt;W177,W177="1"),(V177+1+codex586[[#This Row],[T]]),V177+codex586[[#This Row],[T]]),V177+codex586[[#This Row],[T]]),0)</f>
        <v>0</v>
      </c>
      <c r="W178" s="3">
        <f t="shared" si="9"/>
        <v>131</v>
      </c>
    </row>
    <row r="179" spans="1:23" x14ac:dyDescent="0.25">
      <c r="A179">
        <v>178</v>
      </c>
      <c r="B179">
        <v>178</v>
      </c>
      <c r="C179">
        <v>0</v>
      </c>
      <c r="D179" t="s">
        <v>797</v>
      </c>
      <c r="S179" s="3">
        <f t="shared" si="7"/>
        <v>0</v>
      </c>
      <c r="T179" s="3">
        <f>IF(A179&gt;0,IFERROR(VLOOKUP(C179,AthleteTable[],1,FALSE),0),0)</f>
        <v>0</v>
      </c>
      <c r="U179" s="3">
        <f t="shared" si="8"/>
        <v>0</v>
      </c>
      <c r="V179" s="11">
        <f>IF(A179&gt;0,IF(T179&lt;&gt;0,IF(OR(codex586[[#This Row],[1]]&gt;W178,W178="1"),(V178+1+codex586[[#This Row],[T]]),V178+codex586[[#This Row],[T]]),V178+codex586[[#This Row],[T]]),0)</f>
        <v>0</v>
      </c>
      <c r="W179" s="3">
        <f t="shared" si="9"/>
        <v>132</v>
      </c>
    </row>
    <row r="180" spans="1:23" x14ac:dyDescent="0.25">
      <c r="A180">
        <v>179</v>
      </c>
      <c r="B180">
        <v>179</v>
      </c>
      <c r="C180">
        <v>0</v>
      </c>
      <c r="D180" t="s">
        <v>797</v>
      </c>
      <c r="S180" s="3">
        <f t="shared" si="7"/>
        <v>0</v>
      </c>
      <c r="T180" s="3">
        <f>IF(A180&gt;0,IFERROR(VLOOKUP(C180,AthleteTable[],1,FALSE),0),0)</f>
        <v>0</v>
      </c>
      <c r="U180" s="3">
        <f t="shared" si="8"/>
        <v>0</v>
      </c>
      <c r="V180" s="11">
        <f>IF(A180&gt;0,IF(T180&lt;&gt;0,IF(OR(codex586[[#This Row],[1]]&gt;W179,W179="1"),(V179+1+codex586[[#This Row],[T]]),V179+codex586[[#This Row],[T]]),V179+codex586[[#This Row],[T]]),0)</f>
        <v>0</v>
      </c>
      <c r="W180" s="3">
        <f t="shared" si="9"/>
        <v>133</v>
      </c>
    </row>
    <row r="181" spans="1:23" x14ac:dyDescent="0.25">
      <c r="A181">
        <v>180</v>
      </c>
      <c r="B181">
        <v>180</v>
      </c>
      <c r="C181">
        <v>0</v>
      </c>
      <c r="D181" t="s">
        <v>797</v>
      </c>
      <c r="S181" s="3">
        <f t="shared" si="7"/>
        <v>0</v>
      </c>
      <c r="T181" s="3">
        <f>IF(A181&gt;0,IFERROR(VLOOKUP(C181,AthleteTable[],1,FALSE),0),0)</f>
        <v>0</v>
      </c>
      <c r="U181" s="3">
        <f t="shared" si="8"/>
        <v>0</v>
      </c>
      <c r="V181" s="11">
        <f>IF(A181&gt;0,IF(T181&lt;&gt;0,IF(OR(codex586[[#This Row],[1]]&gt;W180,W180="1"),(V180+1+codex586[[#This Row],[T]]),V180+codex586[[#This Row],[T]]),V180+codex586[[#This Row],[T]]),0)</f>
        <v>0</v>
      </c>
      <c r="W181" s="3">
        <f t="shared" si="9"/>
        <v>134</v>
      </c>
    </row>
    <row r="182" spans="1:23" x14ac:dyDescent="0.25">
      <c r="A182">
        <v>181</v>
      </c>
      <c r="B182">
        <v>181</v>
      </c>
      <c r="C182">
        <v>0</v>
      </c>
      <c r="D182" t="s">
        <v>797</v>
      </c>
      <c r="S182" s="3">
        <f t="shared" si="7"/>
        <v>0</v>
      </c>
      <c r="T182" s="3">
        <f>IF(A182&gt;0,IFERROR(VLOOKUP(C182,AthleteTable[],1,FALSE),0),0)</f>
        <v>0</v>
      </c>
      <c r="U182" s="3">
        <f t="shared" si="8"/>
        <v>0</v>
      </c>
      <c r="V182" s="11">
        <f>IF(A182&gt;0,IF(T182&lt;&gt;0,IF(OR(codex586[[#This Row],[1]]&gt;W181,W181="1"),(V181+1+codex586[[#This Row],[T]]),V181+codex586[[#This Row],[T]]),V181+codex586[[#This Row],[T]]),0)</f>
        <v>0</v>
      </c>
      <c r="W182" s="3">
        <f t="shared" si="9"/>
        <v>135</v>
      </c>
    </row>
    <row r="183" spans="1:23" x14ac:dyDescent="0.25">
      <c r="A183">
        <v>182</v>
      </c>
      <c r="B183">
        <v>182</v>
      </c>
      <c r="C183">
        <v>0</v>
      </c>
      <c r="D183" t="s">
        <v>797</v>
      </c>
      <c r="S183" s="3">
        <f t="shared" si="7"/>
        <v>0</v>
      </c>
      <c r="T183" s="3">
        <f>IF(A183&gt;0,IFERROR(VLOOKUP(C183,AthleteTable[],1,FALSE),0),0)</f>
        <v>0</v>
      </c>
      <c r="U183" s="3">
        <f t="shared" si="8"/>
        <v>0</v>
      </c>
      <c r="V183" s="11">
        <f>IF(A183&gt;0,IF(T183&lt;&gt;0,IF(OR(codex586[[#This Row],[1]]&gt;W182,W182="1"),(V182+1+codex586[[#This Row],[T]]),V182+codex586[[#This Row],[T]]),V182+codex586[[#This Row],[T]]),0)</f>
        <v>0</v>
      </c>
      <c r="W183" s="3">
        <f t="shared" si="9"/>
        <v>136</v>
      </c>
    </row>
    <row r="184" spans="1:23" x14ac:dyDescent="0.25">
      <c r="A184">
        <v>183</v>
      </c>
      <c r="B184">
        <v>183</v>
      </c>
      <c r="C184">
        <v>0</v>
      </c>
      <c r="D184" t="s">
        <v>797</v>
      </c>
      <c r="S184" s="3">
        <f t="shared" si="7"/>
        <v>0</v>
      </c>
      <c r="T184" s="3">
        <f>IF(A184&gt;0,IFERROR(VLOOKUP(C184,AthleteTable[],1,FALSE),0),0)</f>
        <v>0</v>
      </c>
      <c r="U184" s="3">
        <f t="shared" si="8"/>
        <v>0</v>
      </c>
      <c r="V184" s="11">
        <f>IF(A184&gt;0,IF(T184&lt;&gt;0,IF(OR(codex586[[#This Row],[1]]&gt;W183,W183="1"),(V183+1+codex586[[#This Row],[T]]),V183+codex586[[#This Row],[T]]),V183+codex586[[#This Row],[T]]),0)</f>
        <v>0</v>
      </c>
      <c r="W184" s="3">
        <f t="shared" si="9"/>
        <v>137</v>
      </c>
    </row>
    <row r="185" spans="1:23" x14ac:dyDescent="0.25">
      <c r="A185">
        <v>184</v>
      </c>
      <c r="B185">
        <v>184</v>
      </c>
      <c r="C185">
        <v>0</v>
      </c>
      <c r="D185" t="s">
        <v>797</v>
      </c>
      <c r="S185" s="3">
        <f t="shared" si="7"/>
        <v>0</v>
      </c>
      <c r="T185" s="3">
        <f>IF(A185&gt;0,IFERROR(VLOOKUP(C185,AthleteTable[],1,FALSE),0),0)</f>
        <v>0</v>
      </c>
      <c r="U185" s="3">
        <f t="shared" si="8"/>
        <v>0</v>
      </c>
      <c r="V185" s="11">
        <f>IF(A185&gt;0,IF(T185&lt;&gt;0,IF(OR(codex586[[#This Row],[1]]&gt;W184,W184="1"),(V184+1+codex586[[#This Row],[T]]),V184+codex586[[#This Row],[T]]),V184+codex586[[#This Row],[T]]),0)</f>
        <v>0</v>
      </c>
      <c r="W185" s="3">
        <f t="shared" si="9"/>
        <v>138</v>
      </c>
    </row>
    <row r="186" spans="1:23" x14ac:dyDescent="0.25">
      <c r="A186">
        <v>185</v>
      </c>
      <c r="B186">
        <v>185</v>
      </c>
      <c r="C186">
        <v>0</v>
      </c>
      <c r="D186" t="s">
        <v>797</v>
      </c>
      <c r="S186" s="3">
        <f t="shared" si="7"/>
        <v>0</v>
      </c>
      <c r="T186" s="3">
        <f>IF(A186&gt;0,IFERROR(VLOOKUP(C186,AthleteTable[],1,FALSE),0),0)</f>
        <v>0</v>
      </c>
      <c r="U186" s="3">
        <f t="shared" si="8"/>
        <v>0</v>
      </c>
      <c r="V186" s="11">
        <f>IF(A186&gt;0,IF(T186&lt;&gt;0,IF(OR(codex586[[#This Row],[1]]&gt;W185,W185="1"),(V185+1+codex586[[#This Row],[T]]),V185+codex586[[#This Row],[T]]),V185+codex586[[#This Row],[T]]),0)</f>
        <v>0</v>
      </c>
      <c r="W186" s="3">
        <f t="shared" si="9"/>
        <v>139</v>
      </c>
    </row>
    <row r="187" spans="1:23" x14ac:dyDescent="0.25">
      <c r="A187">
        <v>186</v>
      </c>
      <c r="B187">
        <v>186</v>
      </c>
      <c r="C187">
        <v>0</v>
      </c>
      <c r="D187" t="s">
        <v>797</v>
      </c>
      <c r="S187" s="3">
        <f t="shared" si="7"/>
        <v>0</v>
      </c>
      <c r="T187" s="3">
        <f>IF(A187&gt;0,IFERROR(VLOOKUP(C187,AthleteTable[],1,FALSE),0),0)</f>
        <v>0</v>
      </c>
      <c r="U187" s="3">
        <f t="shared" si="8"/>
        <v>0</v>
      </c>
      <c r="V187" s="11">
        <f>IF(A187&gt;0,IF(T187&lt;&gt;0,IF(OR(codex586[[#This Row],[1]]&gt;W186,W186="1"),(V186+1+codex586[[#This Row],[T]]),V186+codex586[[#This Row],[T]]),V186+codex586[[#This Row],[T]]),0)</f>
        <v>0</v>
      </c>
      <c r="W187" s="3">
        <f t="shared" si="9"/>
        <v>140</v>
      </c>
    </row>
    <row r="188" spans="1:23" x14ac:dyDescent="0.25">
      <c r="A188">
        <v>187</v>
      </c>
      <c r="B188">
        <v>187</v>
      </c>
      <c r="C188">
        <v>0</v>
      </c>
      <c r="D188" t="s">
        <v>797</v>
      </c>
      <c r="S188" s="3">
        <f t="shared" si="7"/>
        <v>0</v>
      </c>
      <c r="T188" s="3">
        <f>IF(A188&gt;0,IFERROR(VLOOKUP(C188,AthleteTable[],1,FALSE),0),0)</f>
        <v>0</v>
      </c>
      <c r="U188" s="3">
        <f t="shared" si="8"/>
        <v>0</v>
      </c>
      <c r="V188" s="11">
        <f>IF(A188&gt;0,IF(T188&lt;&gt;0,IF(OR(codex586[[#This Row],[1]]&gt;W187,W187="1"),(V187+1+codex586[[#This Row],[T]]),V187+codex586[[#This Row],[T]]),V187+codex586[[#This Row],[T]]),0)</f>
        <v>0</v>
      </c>
      <c r="W188" s="3">
        <f t="shared" si="9"/>
        <v>141</v>
      </c>
    </row>
    <row r="189" spans="1:23" x14ac:dyDescent="0.25">
      <c r="A189">
        <v>188</v>
      </c>
      <c r="B189">
        <v>188</v>
      </c>
      <c r="C189">
        <v>0</v>
      </c>
      <c r="D189" t="s">
        <v>797</v>
      </c>
      <c r="S189" s="3">
        <f t="shared" si="7"/>
        <v>0</v>
      </c>
      <c r="T189" s="3">
        <f>IF(A189&gt;0,IFERROR(VLOOKUP(C189,AthleteTable[],1,FALSE),0),0)</f>
        <v>0</v>
      </c>
      <c r="U189" s="3">
        <f t="shared" si="8"/>
        <v>0</v>
      </c>
      <c r="V189" s="11">
        <f>IF(A189&gt;0,IF(T189&lt;&gt;0,IF(OR(codex586[[#This Row],[1]]&gt;W188,W188="1"),(V188+1+codex586[[#This Row],[T]]),V188+codex586[[#This Row],[T]]),V188+codex586[[#This Row],[T]]),0)</f>
        <v>0</v>
      </c>
      <c r="W189" s="3">
        <f t="shared" si="9"/>
        <v>142</v>
      </c>
    </row>
    <row r="190" spans="1:23" x14ac:dyDescent="0.25">
      <c r="A190">
        <v>189</v>
      </c>
      <c r="B190">
        <v>189</v>
      </c>
      <c r="C190">
        <v>0</v>
      </c>
      <c r="D190" t="s">
        <v>797</v>
      </c>
      <c r="S190" s="3">
        <f t="shared" si="7"/>
        <v>0</v>
      </c>
      <c r="T190" s="3">
        <f>IF(A190&gt;0,IFERROR(VLOOKUP(C190,AthleteTable[],1,FALSE),0),0)</f>
        <v>0</v>
      </c>
      <c r="U190" s="3">
        <f t="shared" si="8"/>
        <v>0</v>
      </c>
      <c r="V190" s="11">
        <f>IF(A190&gt;0,IF(T190&lt;&gt;0,IF(OR(codex586[[#This Row],[1]]&gt;W189,W189="1"),(V189+1+codex586[[#This Row],[T]]),V189+codex586[[#This Row],[T]]),V189+codex586[[#This Row],[T]]),0)</f>
        <v>0</v>
      </c>
      <c r="W190" s="3">
        <f t="shared" si="9"/>
        <v>143</v>
      </c>
    </row>
    <row r="191" spans="1:23" x14ac:dyDescent="0.25">
      <c r="A191">
        <v>190</v>
      </c>
      <c r="B191">
        <v>190</v>
      </c>
      <c r="C191">
        <v>0</v>
      </c>
      <c r="D191" t="s">
        <v>797</v>
      </c>
      <c r="S191" s="3">
        <f t="shared" si="7"/>
        <v>0</v>
      </c>
      <c r="T191" s="3">
        <f>IF(A191&gt;0,IFERROR(VLOOKUP(C191,AthleteTable[],1,FALSE),0),0)</f>
        <v>0</v>
      </c>
      <c r="U191" s="3">
        <f t="shared" si="8"/>
        <v>0</v>
      </c>
      <c r="V191" s="11">
        <f>IF(A191&gt;0,IF(T191&lt;&gt;0,IF(OR(codex586[[#This Row],[1]]&gt;W190,W190="1"),(V190+1+codex586[[#This Row],[T]]),V190+codex586[[#This Row],[T]]),V190+codex586[[#This Row],[T]]),0)</f>
        <v>0</v>
      </c>
      <c r="W191" s="3">
        <f t="shared" si="9"/>
        <v>144</v>
      </c>
    </row>
    <row r="192" spans="1:23" x14ac:dyDescent="0.25">
      <c r="A192">
        <v>191</v>
      </c>
      <c r="B192">
        <v>191</v>
      </c>
      <c r="C192">
        <v>0</v>
      </c>
      <c r="D192" t="s">
        <v>797</v>
      </c>
      <c r="S192" s="3">
        <f t="shared" si="7"/>
        <v>0</v>
      </c>
      <c r="T192" s="3">
        <f>IF(A192&gt;0,IFERROR(VLOOKUP(C192,AthleteTable[],1,FALSE),0),0)</f>
        <v>0</v>
      </c>
      <c r="U192" s="3">
        <f t="shared" si="8"/>
        <v>0</v>
      </c>
      <c r="V192" s="11">
        <f>IF(A192&gt;0,IF(T192&lt;&gt;0,IF(OR(codex586[[#This Row],[1]]&gt;W191,W191="1"),(V191+1+codex586[[#This Row],[T]]),V191+codex586[[#This Row],[T]]),V191+codex586[[#This Row],[T]]),0)</f>
        <v>0</v>
      </c>
      <c r="W192" s="3">
        <f t="shared" si="9"/>
        <v>145</v>
      </c>
    </row>
    <row r="193" spans="1:23" x14ac:dyDescent="0.25">
      <c r="A193">
        <v>192</v>
      </c>
      <c r="B193">
        <v>192</v>
      </c>
      <c r="C193">
        <v>0</v>
      </c>
      <c r="D193" t="s">
        <v>797</v>
      </c>
      <c r="S193" s="3">
        <f t="shared" si="7"/>
        <v>0</v>
      </c>
      <c r="T193" s="3">
        <f>IF(A193&gt;0,IFERROR(VLOOKUP(C193,AthleteTable[],1,FALSE),0),0)</f>
        <v>0</v>
      </c>
      <c r="U193" s="3">
        <f t="shared" si="8"/>
        <v>0</v>
      </c>
      <c r="V193" s="11">
        <f>IF(A193&gt;0,IF(T193&lt;&gt;0,IF(OR(codex586[[#This Row],[1]]&gt;W192,W192="1"),(V192+1+codex586[[#This Row],[T]]),V192+codex586[[#This Row],[T]]),V192+codex586[[#This Row],[T]]),0)</f>
        <v>0</v>
      </c>
      <c r="W193" s="3">
        <f t="shared" si="9"/>
        <v>146</v>
      </c>
    </row>
    <row r="194" spans="1:23" x14ac:dyDescent="0.25">
      <c r="A194">
        <v>193</v>
      </c>
      <c r="B194">
        <v>193</v>
      </c>
      <c r="C194">
        <v>0</v>
      </c>
      <c r="D194" t="s">
        <v>797</v>
      </c>
      <c r="S194" s="3">
        <f t="shared" si="7"/>
        <v>0</v>
      </c>
      <c r="T194" s="3">
        <f>IF(A194&gt;0,IFERROR(VLOOKUP(C194,AthleteTable[],1,FALSE),0),0)</f>
        <v>0</v>
      </c>
      <c r="U194" s="3">
        <f t="shared" si="8"/>
        <v>0</v>
      </c>
      <c r="V194" s="11">
        <f>IF(A194&gt;0,IF(T194&lt;&gt;0,IF(OR(codex586[[#This Row],[1]]&gt;W193,W193="1"),(V193+1+codex586[[#This Row],[T]]),V193+codex586[[#This Row],[T]]),V193+codex586[[#This Row],[T]]),0)</f>
        <v>0</v>
      </c>
      <c r="W194" s="3">
        <f t="shared" si="9"/>
        <v>147</v>
      </c>
    </row>
    <row r="195" spans="1:23" x14ac:dyDescent="0.25">
      <c r="A195">
        <v>194</v>
      </c>
      <c r="B195">
        <v>194</v>
      </c>
      <c r="C195">
        <v>0</v>
      </c>
      <c r="D195" t="s">
        <v>797</v>
      </c>
      <c r="S195" s="3">
        <f t="shared" ref="S195:S222" si="10">C195</f>
        <v>0</v>
      </c>
      <c r="T195" s="3">
        <f>IF(A195&gt;0,IFERROR(VLOOKUP(C195,AthleteTable[],1,FALSE),0),0)</f>
        <v>0</v>
      </c>
      <c r="U195" s="3">
        <f t="shared" si="8"/>
        <v>0</v>
      </c>
      <c r="V195" s="11">
        <f>IF(A195&gt;0,IF(T195&lt;&gt;0,IF(OR(codex586[[#This Row],[1]]&gt;W194,W194="1"),(V194+1+codex586[[#This Row],[T]]),V194+codex586[[#This Row],[T]]),V194+codex586[[#This Row],[T]]),0)</f>
        <v>0</v>
      </c>
      <c r="W195" s="3">
        <f t="shared" si="9"/>
        <v>148</v>
      </c>
    </row>
    <row r="196" spans="1:23" x14ac:dyDescent="0.25">
      <c r="A196">
        <v>195</v>
      </c>
      <c r="B196">
        <v>195</v>
      </c>
      <c r="C196">
        <v>0</v>
      </c>
      <c r="D196" t="s">
        <v>797</v>
      </c>
      <c r="S196" s="3">
        <f t="shared" si="10"/>
        <v>0</v>
      </c>
      <c r="T196" s="3">
        <f>IF(A196&gt;0,IFERROR(VLOOKUP(C196,AthleteTable[],1,FALSE),0),0)</f>
        <v>0</v>
      </c>
      <c r="U196" s="3">
        <f t="shared" si="8"/>
        <v>0</v>
      </c>
      <c r="V196" s="11">
        <f>IF(A196&gt;0,IF(T196&lt;&gt;0,IF(OR(codex586[[#This Row],[1]]&gt;W195,W195="1"),(V195+1+codex586[[#This Row],[T]]),V195+codex586[[#This Row],[T]]),V195+codex586[[#This Row],[T]]),0)</f>
        <v>0</v>
      </c>
      <c r="W196" s="3">
        <f t="shared" si="9"/>
        <v>149</v>
      </c>
    </row>
    <row r="197" spans="1:23" x14ac:dyDescent="0.25">
      <c r="A197">
        <v>196</v>
      </c>
      <c r="B197">
        <v>196</v>
      </c>
      <c r="C197">
        <v>0</v>
      </c>
      <c r="D197" t="s">
        <v>797</v>
      </c>
      <c r="S197" s="3">
        <f t="shared" si="10"/>
        <v>0</v>
      </c>
      <c r="T197" s="3">
        <f>IF(A197&gt;0,IFERROR(VLOOKUP(C197,AthleteTable[],1,FALSE),0),0)</f>
        <v>0</v>
      </c>
      <c r="U197" s="3">
        <f t="shared" si="8"/>
        <v>0</v>
      </c>
      <c r="V197" s="11">
        <f>IF(A197&gt;0,IF(T197&lt;&gt;0,IF(OR(codex586[[#This Row],[1]]&gt;W196,W196="1"),(V196+1+codex586[[#This Row],[T]]),V196+codex586[[#This Row],[T]]),V196+codex586[[#This Row],[T]]),0)</f>
        <v>0</v>
      </c>
      <c r="W197" s="3">
        <f t="shared" si="9"/>
        <v>150</v>
      </c>
    </row>
    <row r="198" spans="1:23" x14ac:dyDescent="0.25">
      <c r="A198">
        <v>197</v>
      </c>
      <c r="B198">
        <v>197</v>
      </c>
      <c r="C198">
        <v>0</v>
      </c>
      <c r="D198" t="s">
        <v>797</v>
      </c>
      <c r="S198" s="3">
        <f t="shared" si="10"/>
        <v>0</v>
      </c>
      <c r="T198" s="3">
        <f>IF(A198&gt;0,IFERROR(VLOOKUP(C198,AthleteTable[],1,FALSE),0),0)</f>
        <v>0</v>
      </c>
      <c r="U198" s="3">
        <f t="shared" ref="U198:U222" si="11">IFERROR(IF(W198&gt;0,IF(W197=W196,IF(T197&gt;0,IF(T196&gt;0,1,0),0),0),0),0)</f>
        <v>0</v>
      </c>
      <c r="V198" s="11">
        <f>IF(A198&gt;0,IF(T198&lt;&gt;0,IF(OR(codex586[[#This Row],[1]]&gt;W197,W197="1"),(V197+1+codex586[[#This Row],[T]]),V197+codex586[[#This Row],[T]]),V197+codex586[[#This Row],[T]]),0)</f>
        <v>0</v>
      </c>
      <c r="W198" s="3">
        <f t="shared" si="9"/>
        <v>151</v>
      </c>
    </row>
    <row r="199" spans="1:23" x14ac:dyDescent="0.25">
      <c r="A199">
        <v>198</v>
      </c>
      <c r="B199">
        <v>198</v>
      </c>
      <c r="C199">
        <v>0</v>
      </c>
      <c r="D199" t="s">
        <v>797</v>
      </c>
      <c r="S199" s="3">
        <f t="shared" si="10"/>
        <v>0</v>
      </c>
      <c r="T199" s="3">
        <f>IF(A199&gt;0,IFERROR(VLOOKUP(C199,AthleteTable[],1,FALSE),0),0)</f>
        <v>0</v>
      </c>
      <c r="U199" s="3">
        <f t="shared" si="11"/>
        <v>0</v>
      </c>
      <c r="V199" s="11">
        <f>IF(A199&gt;0,IF(T199&lt;&gt;0,IF(OR(codex586[[#This Row],[1]]&gt;W198,W198="1"),(V198+1+codex586[[#This Row],[T]]),V198+codex586[[#This Row],[T]]),V198+codex586[[#This Row],[T]]),0)</f>
        <v>0</v>
      </c>
      <c r="W199" s="3">
        <f t="shared" si="9"/>
        <v>152</v>
      </c>
    </row>
    <row r="200" spans="1:23" x14ac:dyDescent="0.25">
      <c r="A200">
        <v>199</v>
      </c>
      <c r="B200">
        <v>199</v>
      </c>
      <c r="C200">
        <v>0</v>
      </c>
      <c r="D200" t="s">
        <v>797</v>
      </c>
      <c r="S200" s="3">
        <f t="shared" si="10"/>
        <v>0</v>
      </c>
      <c r="T200" s="3">
        <f>IF(A200&gt;0,IFERROR(VLOOKUP(C200,AthleteTable[],1,FALSE),0),0)</f>
        <v>0</v>
      </c>
      <c r="U200" s="3">
        <f t="shared" si="11"/>
        <v>0</v>
      </c>
      <c r="V200" s="11">
        <f>IF(A200&gt;0,IF(T200&lt;&gt;0,IF(OR(codex586[[#This Row],[1]]&gt;W199,W199="1"),(V199+1+codex586[[#This Row],[T]]),V199+codex586[[#This Row],[T]]),V199+codex586[[#This Row],[T]]),0)</f>
        <v>0</v>
      </c>
      <c r="W200" s="3">
        <f t="shared" si="9"/>
        <v>153</v>
      </c>
    </row>
    <row r="201" spans="1:23" x14ac:dyDescent="0.25">
      <c r="A201">
        <v>200</v>
      </c>
      <c r="B201">
        <v>200</v>
      </c>
      <c r="C201">
        <v>0</v>
      </c>
      <c r="D201" t="s">
        <v>797</v>
      </c>
      <c r="S201" s="3">
        <f t="shared" si="10"/>
        <v>0</v>
      </c>
      <c r="T201" s="3">
        <f>IF(A201&gt;0,IFERROR(VLOOKUP(C201,AthleteTable[],1,FALSE),0),0)</f>
        <v>0</v>
      </c>
      <c r="U201" s="3">
        <f t="shared" si="11"/>
        <v>0</v>
      </c>
      <c r="V201" s="11">
        <f>IF(A201&gt;0,IF(T201&lt;&gt;0,IF(OR(codex586[[#This Row],[1]]&gt;W200,W200="1"),(V200+1+codex586[[#This Row],[T]]),V200+codex586[[#This Row],[T]]),V200+codex586[[#This Row],[T]]),0)</f>
        <v>0</v>
      </c>
      <c r="W201" s="3">
        <f t="shared" ref="W201:W222" si="12">IF(A155&gt;0,A155,0)</f>
        <v>154</v>
      </c>
    </row>
    <row r="202" spans="1:23" x14ac:dyDescent="0.25">
      <c r="S202" s="3">
        <f t="shared" si="10"/>
        <v>0</v>
      </c>
      <c r="T202" s="3">
        <f>IF(A202&gt;0,IFERROR(VLOOKUP(C202,AthleteTable[],1,FALSE),0),0)</f>
        <v>0</v>
      </c>
      <c r="U202" s="3">
        <f t="shared" si="11"/>
        <v>0</v>
      </c>
      <c r="V202" s="11">
        <f>IF(A202&gt;0,IF(T202&lt;&gt;0,IF(OR(codex586[[#This Row],[1]]&gt;W201,W201="1"),(V201+1+codex586[[#This Row],[T]]),V201+codex586[[#This Row],[T]]),V201+codex586[[#This Row],[T]]),0)</f>
        <v>0</v>
      </c>
      <c r="W202" s="3">
        <f t="shared" si="12"/>
        <v>155</v>
      </c>
    </row>
    <row r="203" spans="1:23" x14ac:dyDescent="0.25">
      <c r="S203" s="3">
        <f t="shared" si="10"/>
        <v>0</v>
      </c>
      <c r="T203" s="3">
        <f>IF(A203&gt;0,IFERROR(VLOOKUP(C203,AthleteTable[],1,FALSE),0),0)</f>
        <v>0</v>
      </c>
      <c r="U203" s="3">
        <f t="shared" si="11"/>
        <v>0</v>
      </c>
      <c r="V203" s="11">
        <f>IF(A203&gt;0,IF(T203&lt;&gt;0,IF(OR(codex586[[#This Row],[1]]&gt;W202,W202="1"),(V202+1+codex586[[#This Row],[T]]),V202+codex586[[#This Row],[T]]),V202+codex586[[#This Row],[T]]),0)</f>
        <v>0</v>
      </c>
      <c r="W203" s="3">
        <f t="shared" si="12"/>
        <v>156</v>
      </c>
    </row>
    <row r="204" spans="1:23" x14ac:dyDescent="0.25">
      <c r="S204" s="3">
        <f t="shared" si="10"/>
        <v>0</v>
      </c>
      <c r="T204" s="3">
        <f>IF(A204&gt;0,IFERROR(VLOOKUP(C204,AthleteTable[],1,FALSE),0),0)</f>
        <v>0</v>
      </c>
      <c r="U204" s="3">
        <f t="shared" si="11"/>
        <v>0</v>
      </c>
      <c r="V204" s="11">
        <f>IF(A204&gt;0,IF(T204&lt;&gt;0,IF(OR(codex586[[#This Row],[1]]&gt;W203,W203="1"),(V203+1+codex586[[#This Row],[T]]),V203+codex586[[#This Row],[T]]),V203+codex586[[#This Row],[T]]),0)</f>
        <v>0</v>
      </c>
      <c r="W204" s="3">
        <f t="shared" si="12"/>
        <v>157</v>
      </c>
    </row>
    <row r="205" spans="1:23" x14ac:dyDescent="0.25">
      <c r="S205" s="3">
        <f t="shared" si="10"/>
        <v>0</v>
      </c>
      <c r="T205" s="3">
        <f>IF(A205&gt;0,IFERROR(VLOOKUP(C205,AthleteTable[],1,FALSE),0),0)</f>
        <v>0</v>
      </c>
      <c r="U205" s="3">
        <f t="shared" si="11"/>
        <v>0</v>
      </c>
      <c r="V205" s="11">
        <f>IF(A205&gt;0,IF(T205&lt;&gt;0,IF(OR(codex586[[#This Row],[1]]&gt;W204,W204="1"),(V204+1+codex586[[#This Row],[T]]),V204+codex586[[#This Row],[T]]),V204+codex586[[#This Row],[T]]),0)</f>
        <v>0</v>
      </c>
      <c r="W205" s="3">
        <f t="shared" si="12"/>
        <v>158</v>
      </c>
    </row>
    <row r="206" spans="1:23" x14ac:dyDescent="0.25">
      <c r="S206" s="3">
        <f t="shared" si="10"/>
        <v>0</v>
      </c>
      <c r="T206" s="3">
        <f>IF(A206&gt;0,IFERROR(VLOOKUP(C206,AthleteTable[],1,FALSE),0),0)</f>
        <v>0</v>
      </c>
      <c r="U206" s="3">
        <f t="shared" si="11"/>
        <v>0</v>
      </c>
      <c r="V206" s="11">
        <f>IF(A206&gt;0,IF(T206&lt;&gt;0,IF(OR(codex586[[#This Row],[1]]&gt;W205,W205="1"),(V205+1+codex586[[#This Row],[T]]),V205+codex586[[#This Row],[T]]),V205+codex586[[#This Row],[T]]),0)</f>
        <v>0</v>
      </c>
      <c r="W206" s="3">
        <f t="shared" si="12"/>
        <v>159</v>
      </c>
    </row>
    <row r="207" spans="1:23" x14ac:dyDescent="0.25">
      <c r="S207" s="3">
        <f t="shared" si="10"/>
        <v>0</v>
      </c>
      <c r="T207" s="3">
        <f>IF(A207&gt;0,IFERROR(VLOOKUP(C207,AthleteTable[],1,FALSE),0),0)</f>
        <v>0</v>
      </c>
      <c r="U207" s="3">
        <f t="shared" si="11"/>
        <v>0</v>
      </c>
      <c r="V207" s="11">
        <f>IF(A207&gt;0,IF(T207&lt;&gt;0,IF(OR(codex586[[#This Row],[1]]&gt;W206,W206="1"),(V206+1+codex586[[#This Row],[T]]),V206+codex586[[#This Row],[T]]),V206+codex586[[#This Row],[T]]),0)</f>
        <v>0</v>
      </c>
      <c r="W207" s="3">
        <f t="shared" si="12"/>
        <v>160</v>
      </c>
    </row>
    <row r="208" spans="1:23" x14ac:dyDescent="0.25">
      <c r="S208" s="3">
        <f t="shared" si="10"/>
        <v>0</v>
      </c>
      <c r="T208" s="3">
        <f>IF(A208&gt;0,IFERROR(VLOOKUP(C208,AthleteTable[],1,FALSE),0),0)</f>
        <v>0</v>
      </c>
      <c r="U208" s="3">
        <f t="shared" si="11"/>
        <v>0</v>
      </c>
      <c r="V208" s="11">
        <f>IF(A208&gt;0,IF(T208&lt;&gt;0,IF(OR(codex586[[#This Row],[1]]&gt;W207,W207="1"),(V207+1+codex586[[#This Row],[T]]),V207+codex586[[#This Row],[T]]),V207+codex586[[#This Row],[T]]),0)</f>
        <v>0</v>
      </c>
      <c r="W208" s="3">
        <f t="shared" si="12"/>
        <v>161</v>
      </c>
    </row>
    <row r="209" spans="19:23" x14ac:dyDescent="0.25">
      <c r="S209" s="3">
        <f t="shared" si="10"/>
        <v>0</v>
      </c>
      <c r="T209" s="3">
        <f>IF(A209&gt;0,IFERROR(VLOOKUP(C209,AthleteTable[],1,FALSE),0),0)</f>
        <v>0</v>
      </c>
      <c r="U209" s="3">
        <f t="shared" si="11"/>
        <v>0</v>
      </c>
      <c r="V209" s="11">
        <f>IF(A209&gt;0,IF(T209&lt;&gt;0,IF(OR(codex586[[#This Row],[1]]&gt;W208,W208="1"),(V208+1+codex586[[#This Row],[T]]),V208+codex586[[#This Row],[T]]),V208+codex586[[#This Row],[T]]),0)</f>
        <v>0</v>
      </c>
      <c r="W209" s="3">
        <f t="shared" si="12"/>
        <v>162</v>
      </c>
    </row>
    <row r="210" spans="19:23" x14ac:dyDescent="0.25">
      <c r="S210" s="3">
        <f t="shared" si="10"/>
        <v>0</v>
      </c>
      <c r="T210" s="3">
        <f>IF(A210&gt;0,IFERROR(VLOOKUP(C210,AthleteTable[],1,FALSE),0),0)</f>
        <v>0</v>
      </c>
      <c r="U210" s="3">
        <f t="shared" si="11"/>
        <v>0</v>
      </c>
      <c r="V210" s="11">
        <f>IF(A210&gt;0,IF(T210&lt;&gt;0,IF(OR(codex586[[#This Row],[1]]&gt;W209,W209="1"),(V209+1+codex586[[#This Row],[T]]),V209+codex586[[#This Row],[T]]),V209+codex586[[#This Row],[T]]),0)</f>
        <v>0</v>
      </c>
      <c r="W210" s="3">
        <f t="shared" si="12"/>
        <v>163</v>
      </c>
    </row>
    <row r="211" spans="19:23" x14ac:dyDescent="0.25">
      <c r="S211" s="3">
        <f t="shared" si="10"/>
        <v>0</v>
      </c>
      <c r="T211" s="3">
        <f>IF(A211&gt;0,IFERROR(VLOOKUP(C211,AthleteTable[],1,FALSE),0),0)</f>
        <v>0</v>
      </c>
      <c r="U211" s="3">
        <f t="shared" si="11"/>
        <v>0</v>
      </c>
      <c r="V211" s="11">
        <f>IF(A211&gt;0,IF(T211&lt;&gt;0,IF(OR(codex586[[#This Row],[1]]&gt;W210,W210="1"),(V210+1+codex586[[#This Row],[T]]),V210+codex586[[#This Row],[T]]),V210+codex586[[#This Row],[T]]),0)</f>
        <v>0</v>
      </c>
      <c r="W211" s="3">
        <f t="shared" si="12"/>
        <v>164</v>
      </c>
    </row>
    <row r="212" spans="19:23" x14ac:dyDescent="0.25">
      <c r="S212" s="3">
        <f t="shared" si="10"/>
        <v>0</v>
      </c>
      <c r="T212" s="3">
        <f>IF(A212&gt;0,IFERROR(VLOOKUP(C212,AthleteTable[],1,FALSE),0),0)</f>
        <v>0</v>
      </c>
      <c r="U212" s="3">
        <f t="shared" si="11"/>
        <v>0</v>
      </c>
      <c r="V212" s="11">
        <f>IF(A212&gt;0,IF(T212&lt;&gt;0,IF(OR(codex586[[#This Row],[1]]&gt;W211,W211="1"),(V211+1+codex586[[#This Row],[T]]),V211+codex586[[#This Row],[T]]),V211+codex586[[#This Row],[T]]),0)</f>
        <v>0</v>
      </c>
      <c r="W212" s="3">
        <f t="shared" si="12"/>
        <v>165</v>
      </c>
    </row>
    <row r="213" spans="19:23" x14ac:dyDescent="0.25">
      <c r="S213" s="3">
        <f t="shared" si="10"/>
        <v>0</v>
      </c>
      <c r="T213" s="3">
        <f>IF(A213&gt;0,IFERROR(VLOOKUP(C213,AthleteTable[],1,FALSE),0),0)</f>
        <v>0</v>
      </c>
      <c r="U213" s="3">
        <f t="shared" si="11"/>
        <v>0</v>
      </c>
      <c r="V213" s="11">
        <f>IF(A213&gt;0,IF(T213&lt;&gt;0,IF(OR(codex586[[#This Row],[1]]&gt;W212,W212="1"),(V212+1+codex586[[#This Row],[T]]),V212+codex586[[#This Row],[T]]),V212+codex586[[#This Row],[T]]),0)</f>
        <v>0</v>
      </c>
      <c r="W213" s="3">
        <f t="shared" si="12"/>
        <v>166</v>
      </c>
    </row>
    <row r="214" spans="19:23" x14ac:dyDescent="0.25">
      <c r="S214" s="3">
        <f t="shared" si="10"/>
        <v>0</v>
      </c>
      <c r="T214" s="3">
        <f>IF(A214&gt;0,IFERROR(VLOOKUP(C214,AthleteTable[],1,FALSE),0),0)</f>
        <v>0</v>
      </c>
      <c r="U214" s="3">
        <f t="shared" si="11"/>
        <v>0</v>
      </c>
      <c r="V214" s="11">
        <f>IF(A214&gt;0,IF(T214&lt;&gt;0,IF(OR(codex586[[#This Row],[1]]&gt;W213,W213="1"),(V213+1+codex586[[#This Row],[T]]),V213+codex586[[#This Row],[T]]),V213+codex586[[#This Row],[T]]),0)</f>
        <v>0</v>
      </c>
      <c r="W214" s="3">
        <f t="shared" si="12"/>
        <v>167</v>
      </c>
    </row>
    <row r="215" spans="19:23" x14ac:dyDescent="0.25">
      <c r="S215" s="3">
        <f t="shared" si="10"/>
        <v>0</v>
      </c>
      <c r="T215" s="3">
        <f>IF(A215&gt;0,IFERROR(VLOOKUP(C215,AthleteTable[],1,FALSE),0),0)</f>
        <v>0</v>
      </c>
      <c r="U215" s="3">
        <f t="shared" si="11"/>
        <v>0</v>
      </c>
      <c r="V215" s="11">
        <f>IF(A215&gt;0,IF(T215&lt;&gt;0,IF(OR(codex586[[#This Row],[1]]&gt;W214,W214="1"),(V214+1+codex586[[#This Row],[T]]),V214+codex586[[#This Row],[T]]),V214+codex586[[#This Row],[T]]),0)</f>
        <v>0</v>
      </c>
      <c r="W215" s="3">
        <f t="shared" si="12"/>
        <v>168</v>
      </c>
    </row>
    <row r="216" spans="19:23" x14ac:dyDescent="0.25">
      <c r="S216" s="3">
        <f t="shared" si="10"/>
        <v>0</v>
      </c>
      <c r="T216" s="3">
        <f>IF(A216&gt;0,IFERROR(VLOOKUP(C216,AthleteTable[],1,FALSE),0),0)</f>
        <v>0</v>
      </c>
      <c r="U216" s="3">
        <f t="shared" si="11"/>
        <v>0</v>
      </c>
      <c r="V216" s="11">
        <f>IF(A216&gt;0,IF(T216&lt;&gt;0,IF(OR(codex586[[#This Row],[1]]&gt;W215,W215="1"),(V215+1+codex586[[#This Row],[T]]),V215+codex586[[#This Row],[T]]),V215+codex586[[#This Row],[T]]),0)</f>
        <v>0</v>
      </c>
      <c r="W216" s="3">
        <f t="shared" si="12"/>
        <v>169</v>
      </c>
    </row>
    <row r="217" spans="19:23" x14ac:dyDescent="0.25">
      <c r="S217" s="3">
        <f t="shared" si="10"/>
        <v>0</v>
      </c>
      <c r="T217" s="3">
        <f>IF(A217&gt;0,IFERROR(VLOOKUP(C217,AthleteTable[],1,FALSE),0),0)</f>
        <v>0</v>
      </c>
      <c r="U217" s="3">
        <f t="shared" si="11"/>
        <v>0</v>
      </c>
      <c r="V217" s="11">
        <f>IF(A217&gt;0,IF(T217&lt;&gt;0,IF(OR(codex586[[#This Row],[1]]&gt;W216,W216="1"),(V216+1+codex586[[#This Row],[T]]),V216+codex586[[#This Row],[T]]),V216+codex586[[#This Row],[T]]),0)</f>
        <v>0</v>
      </c>
      <c r="W217" s="3">
        <f t="shared" si="12"/>
        <v>170</v>
      </c>
    </row>
    <row r="218" spans="19:23" x14ac:dyDescent="0.25">
      <c r="S218" s="3">
        <f t="shared" si="10"/>
        <v>0</v>
      </c>
      <c r="T218" s="3">
        <f>IF(A218&gt;0,IFERROR(VLOOKUP(C218,AthleteTable[],1,FALSE),0),0)</f>
        <v>0</v>
      </c>
      <c r="U218" s="3">
        <f t="shared" si="11"/>
        <v>0</v>
      </c>
      <c r="V218" s="11">
        <f>IF(A218&gt;0,IF(T218&lt;&gt;0,IF(OR(codex586[[#This Row],[1]]&gt;W217,W217="1"),(V217+1+codex586[[#This Row],[T]]),V217+codex586[[#This Row],[T]]),V217+codex586[[#This Row],[T]]),0)</f>
        <v>0</v>
      </c>
      <c r="W218" s="3">
        <f t="shared" si="12"/>
        <v>171</v>
      </c>
    </row>
    <row r="219" spans="19:23" x14ac:dyDescent="0.25">
      <c r="S219" s="3">
        <f t="shared" si="10"/>
        <v>0</v>
      </c>
      <c r="T219" s="3">
        <f>IF(A219&gt;0,IFERROR(VLOOKUP(C219,AthleteTable[],1,FALSE),0),0)</f>
        <v>0</v>
      </c>
      <c r="U219" s="3">
        <f t="shared" si="11"/>
        <v>0</v>
      </c>
      <c r="V219" s="11">
        <f>IF(A219&gt;0,IF(T219&lt;&gt;0,IF(OR(codex586[[#This Row],[1]]&gt;W218,W218="1"),(V218+1+codex586[[#This Row],[T]]),V218+codex586[[#This Row],[T]]),V218+codex586[[#This Row],[T]]),0)</f>
        <v>0</v>
      </c>
      <c r="W219" s="3">
        <f t="shared" si="12"/>
        <v>172</v>
      </c>
    </row>
    <row r="220" spans="19:23" x14ac:dyDescent="0.25">
      <c r="S220" s="3">
        <f t="shared" si="10"/>
        <v>0</v>
      </c>
      <c r="T220" s="3">
        <f>IF(A220&gt;0,IFERROR(VLOOKUP(C220,AthleteTable[],1,FALSE),0),0)</f>
        <v>0</v>
      </c>
      <c r="U220" s="3">
        <f t="shared" si="11"/>
        <v>0</v>
      </c>
      <c r="V220" s="11">
        <f>IF(A220&gt;0,IF(T220&lt;&gt;0,IF(OR(codex586[[#This Row],[1]]&gt;W219,W219="1"),(V219+1+codex586[[#This Row],[T]]),V219+codex586[[#This Row],[T]]),V219+codex586[[#This Row],[T]]),0)</f>
        <v>0</v>
      </c>
      <c r="W220" s="3">
        <f t="shared" si="12"/>
        <v>173</v>
      </c>
    </row>
    <row r="221" spans="19:23" x14ac:dyDescent="0.25">
      <c r="S221" s="3">
        <f t="shared" si="10"/>
        <v>0</v>
      </c>
      <c r="T221" s="3">
        <f>IF(A221&gt;0,IFERROR(VLOOKUP(C221,AthleteTable[],1,FALSE),0),0)</f>
        <v>0</v>
      </c>
      <c r="U221" s="3">
        <f t="shared" si="11"/>
        <v>0</v>
      </c>
      <c r="V221" s="11">
        <f>IF(A221&gt;0,IF(T221&lt;&gt;0,IF(OR(codex586[[#This Row],[1]]&gt;W220,W220="1"),(V220+1+codex586[[#This Row],[T]]),V220+codex586[[#This Row],[T]]),V220+codex586[[#This Row],[T]]),0)</f>
        <v>0</v>
      </c>
      <c r="W221" s="3">
        <f t="shared" si="12"/>
        <v>174</v>
      </c>
    </row>
    <row r="222" spans="19:23" x14ac:dyDescent="0.25">
      <c r="S222" s="3">
        <f t="shared" si="10"/>
        <v>0</v>
      </c>
      <c r="T222" s="3">
        <f>IF(A222&gt;0,IFERROR(VLOOKUP(C222,AthleteTable[],1,FALSE),0),0)</f>
        <v>0</v>
      </c>
      <c r="U222" s="3">
        <f t="shared" si="11"/>
        <v>0</v>
      </c>
      <c r="V222" s="11">
        <f>IF(A222&gt;0,IF(T222&lt;&gt;0,IF(OR(codex586[[#This Row],[1]]&gt;W221,W221="1"),(V221+1+codex586[[#This Row],[T]]),V221+codex586[[#This Row],[T]]),V221+codex586[[#This Row],[T]]),0)</f>
        <v>0</v>
      </c>
      <c r="W222" s="3">
        <f t="shared" si="12"/>
        <v>175</v>
      </c>
    </row>
  </sheetData>
  <pageMargins left="0.7" right="0.7" top="0.75" bottom="0.75" header="0.3" footer="0.3"/>
  <tableParts count="1">
    <tablePart r:id="rId1"/>
  </tablePart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22"/>
  <sheetViews>
    <sheetView workbookViewId="0">
      <selection activeCell="V4" sqref="V4"/>
    </sheetView>
  </sheetViews>
  <sheetFormatPr defaultRowHeight="15" x14ac:dyDescent="0.25"/>
  <cols>
    <col min="1" max="1" width="5.28515625" bestFit="1" customWidth="1"/>
    <col min="2" max="2" width="4" bestFit="1" customWidth="1"/>
    <col min="3" max="3" width="8.5703125" bestFit="1" customWidth="1"/>
    <col min="4" max="4" width="9.5703125" bestFit="1" customWidth="1"/>
    <col min="5" max="5" width="4.85546875" bestFit="1" customWidth="1"/>
    <col min="6" max="6" width="7" bestFit="1" customWidth="1"/>
    <col min="7" max="7" width="5.85546875" bestFit="1" customWidth="1"/>
    <col min="8" max="8" width="10.28515625" bestFit="1" customWidth="1"/>
    <col min="9" max="9" width="9.5703125" bestFit="1" customWidth="1"/>
    <col min="19" max="19" width="11" style="3" customWidth="1"/>
    <col min="20" max="21" width="12.140625" style="3" customWidth="1"/>
    <col min="22" max="22" width="12.140625" style="11" customWidth="1"/>
    <col min="23" max="23" width="15" style="3" customWidth="1"/>
  </cols>
  <sheetData>
    <row r="1" spans="1:23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10</v>
      </c>
      <c r="S1" s="3" t="s">
        <v>1006</v>
      </c>
      <c r="T1" s="3" t="s">
        <v>1007</v>
      </c>
      <c r="U1" s="3" t="s">
        <v>1011</v>
      </c>
      <c r="V1" s="11" t="s">
        <v>1008</v>
      </c>
      <c r="W1" s="11" t="s">
        <v>1009</v>
      </c>
    </row>
    <row r="2" spans="1:23" x14ac:dyDescent="0.25">
      <c r="A2">
        <v>1</v>
      </c>
      <c r="B2">
        <v>1</v>
      </c>
      <c r="C2">
        <v>0</v>
      </c>
      <c r="D2" t="s">
        <v>797</v>
      </c>
      <c r="S2" s="3">
        <f>C2</f>
        <v>0</v>
      </c>
      <c r="T2" s="3">
        <f>IF(A2&gt;0,IFERROR(VLOOKUP(C2,AthleteTable[],1,FALSE),0),0)</f>
        <v>0</v>
      </c>
      <c r="U2" s="3">
        <f>IFERROR(IF(W2&gt;0,IF(W1=#REF!,IF(T1&gt;0,IF(#REF!&gt;0,1,0),0),0),0),0)</f>
        <v>0</v>
      </c>
      <c r="V2" s="11">
        <f>IF(A2&gt;0,IF(T2&lt;&gt;0,IF(OR(codex587[[#This Row],[1]]&gt;W1,W1="1"),(V1+1+codex587[[#This Row],[T]]),V1+codex587[[#This Row],[T]]),V1+codex587[[#This Row],[T]]),0)</f>
        <v>0</v>
      </c>
      <c r="W2" s="3">
        <f t="shared" ref="W2:W65" si="0">IF(A2&gt;0,A2,0)</f>
        <v>1</v>
      </c>
    </row>
    <row r="3" spans="1:23" x14ac:dyDescent="0.25">
      <c r="A3">
        <v>2</v>
      </c>
      <c r="B3">
        <v>2</v>
      </c>
      <c r="C3">
        <v>0</v>
      </c>
      <c r="D3" t="s">
        <v>797</v>
      </c>
      <c r="S3" s="3">
        <f t="shared" ref="S3:S66" si="1">C3</f>
        <v>0</v>
      </c>
      <c r="T3" s="3">
        <f>IF(A3&gt;0,IFERROR(VLOOKUP(C3,AthleteTable[],1,FALSE),0),0)</f>
        <v>0</v>
      </c>
      <c r="U3" s="3">
        <f t="shared" ref="U3:U4" si="2">IFERROR(IF(W3&gt;0,IF(W2=W1,IF(T2&gt;0,IF(T1&gt;0,1,0),0),0),0),0)</f>
        <v>0</v>
      </c>
      <c r="V3" s="11">
        <f>IF(A3&gt;0,IF(T3&lt;&gt;0,IF(OR(codex587[[#This Row],[1]]&gt;W2,W2="1"),(V2+1+codex587[[#This Row],[T]]),V2+codex587[[#This Row],[T]]),V2+codex587[[#This Row],[T]]),0)</f>
        <v>0</v>
      </c>
      <c r="W3" s="3">
        <f t="shared" si="0"/>
        <v>2</v>
      </c>
    </row>
    <row r="4" spans="1:23" x14ac:dyDescent="0.25">
      <c r="A4">
        <v>3</v>
      </c>
      <c r="B4">
        <v>3</v>
      </c>
      <c r="C4">
        <v>0</v>
      </c>
      <c r="D4" t="s">
        <v>797</v>
      </c>
      <c r="S4" s="3">
        <f t="shared" si="1"/>
        <v>0</v>
      </c>
      <c r="T4" s="3">
        <f>IF(A4&gt;0,IFERROR(VLOOKUP(C4,AthleteTable[],1,FALSE),0),0)</f>
        <v>0</v>
      </c>
      <c r="U4" s="3">
        <f t="shared" si="2"/>
        <v>0</v>
      </c>
      <c r="V4" s="11">
        <f>IF(A4&gt;0,IF(T4&lt;&gt;0,IF(OR(codex587[[#This Row],[1]]&gt;W3,W3="1"),(V3+1+codex587[[#This Row],[T]]),V3+codex587[[#This Row],[T]]),V3+codex587[[#This Row],[T]]),0)</f>
        <v>0</v>
      </c>
      <c r="W4" s="3">
        <f t="shared" si="0"/>
        <v>3</v>
      </c>
    </row>
    <row r="5" spans="1:23" x14ac:dyDescent="0.25">
      <c r="A5">
        <v>4</v>
      </c>
      <c r="B5">
        <v>4</v>
      </c>
      <c r="C5">
        <v>0</v>
      </c>
      <c r="D5" t="s">
        <v>797</v>
      </c>
      <c r="S5" s="3">
        <f t="shared" si="1"/>
        <v>0</v>
      </c>
      <c r="T5" s="3">
        <f>IF(A5&gt;0,IFERROR(VLOOKUP(C5,AthleteTable[],1,FALSE),0),0)</f>
        <v>0</v>
      </c>
      <c r="U5" s="3">
        <f>IFERROR(IF(W5&gt;0,IF(W4=W3,IF(T4&gt;0,IF(T3&gt;0,1,0),0),0),0),0)</f>
        <v>0</v>
      </c>
      <c r="V5" s="11">
        <f>IF(A5&gt;0,IF(T5&lt;&gt;0,IF(OR(codex587[[#This Row],[1]]&gt;W4,W4="1"),(V4+1+codex587[[#This Row],[T]]),V4+codex587[[#This Row],[T]]),V4+codex587[[#This Row],[T]]),0)</f>
        <v>0</v>
      </c>
      <c r="W5" s="3">
        <f t="shared" si="0"/>
        <v>4</v>
      </c>
    </row>
    <row r="6" spans="1:23" x14ac:dyDescent="0.25">
      <c r="A6">
        <v>5</v>
      </c>
      <c r="B6">
        <v>5</v>
      </c>
      <c r="C6">
        <v>0</v>
      </c>
      <c r="D6" t="s">
        <v>797</v>
      </c>
      <c r="S6" s="3">
        <f t="shared" si="1"/>
        <v>0</v>
      </c>
      <c r="T6" s="3">
        <f>IF(A6&gt;0,IFERROR(VLOOKUP(C6,AthleteTable[],1,FALSE),0),0)</f>
        <v>0</v>
      </c>
      <c r="U6" s="3">
        <f t="shared" ref="U6:U69" si="3">IFERROR(IF(W6&gt;0,IF(W5=W4,IF(T5&gt;0,IF(T4&gt;0,1,0),0),0),0),0)</f>
        <v>0</v>
      </c>
      <c r="V6" s="11">
        <f>IF(A6&gt;0,IF(T6&lt;&gt;0,IF(OR(codex587[[#This Row],[1]]&gt;W5,W5="1"),(V5+1+codex587[[#This Row],[T]]),V5+codex587[[#This Row],[T]]),V5+codex587[[#This Row],[T]]),0)</f>
        <v>0</v>
      </c>
      <c r="W6" s="3">
        <f t="shared" si="0"/>
        <v>5</v>
      </c>
    </row>
    <row r="7" spans="1:23" x14ac:dyDescent="0.25">
      <c r="A7">
        <v>6</v>
      </c>
      <c r="B7">
        <v>6</v>
      </c>
      <c r="C7">
        <v>0</v>
      </c>
      <c r="D7" t="s">
        <v>797</v>
      </c>
      <c r="S7" s="3">
        <f t="shared" si="1"/>
        <v>0</v>
      </c>
      <c r="T7" s="3">
        <f>IF(A7&gt;0,IFERROR(VLOOKUP(C7,AthleteTable[],1,FALSE),0),0)</f>
        <v>0</v>
      </c>
      <c r="U7" s="3">
        <f t="shared" si="3"/>
        <v>0</v>
      </c>
      <c r="V7" s="11">
        <f>IF(A7&gt;0,IF(T7&lt;&gt;0,IF(OR(codex587[[#This Row],[1]]&gt;W6,W6="1"),(V6+1+codex587[[#This Row],[T]]),V6+codex587[[#This Row],[T]]),V6+codex587[[#This Row],[T]]),0)</f>
        <v>0</v>
      </c>
      <c r="W7" s="3">
        <f t="shared" si="0"/>
        <v>6</v>
      </c>
    </row>
    <row r="8" spans="1:23" x14ac:dyDescent="0.25">
      <c r="A8">
        <v>7</v>
      </c>
      <c r="B8">
        <v>7</v>
      </c>
      <c r="C8">
        <v>0</v>
      </c>
      <c r="D8" t="s">
        <v>797</v>
      </c>
      <c r="S8" s="3">
        <f t="shared" si="1"/>
        <v>0</v>
      </c>
      <c r="T8" s="3">
        <f>IF(A8&gt;0,IFERROR(VLOOKUP(C8,AthleteTable[],1,FALSE),0),0)</f>
        <v>0</v>
      </c>
      <c r="U8" s="3">
        <f t="shared" si="3"/>
        <v>0</v>
      </c>
      <c r="V8" s="11">
        <f>IF(A8&gt;0,IF(T8&lt;&gt;0,IF(OR(codex587[[#This Row],[1]]&gt;W7,W7="1"),(V7+1+codex587[[#This Row],[T]]),V7+codex587[[#This Row],[T]]),V7+codex587[[#This Row],[T]]),0)</f>
        <v>0</v>
      </c>
      <c r="W8" s="3">
        <f t="shared" si="0"/>
        <v>7</v>
      </c>
    </row>
    <row r="9" spans="1:23" x14ac:dyDescent="0.25">
      <c r="A9">
        <v>8</v>
      </c>
      <c r="B9">
        <v>8</v>
      </c>
      <c r="C9">
        <v>0</v>
      </c>
      <c r="D9" t="s">
        <v>797</v>
      </c>
      <c r="S9" s="3">
        <f t="shared" si="1"/>
        <v>0</v>
      </c>
      <c r="T9" s="3">
        <f>IF(A9&gt;0,IFERROR(VLOOKUP(C9,AthleteTable[],1,FALSE),0),0)</f>
        <v>0</v>
      </c>
      <c r="U9" s="3">
        <f t="shared" si="3"/>
        <v>0</v>
      </c>
      <c r="V9" s="11">
        <f>IF(A9&gt;0,IF(T9&lt;&gt;0,IF(OR(codex587[[#This Row],[1]]&gt;W8,W8="1"),(V8+1+codex587[[#This Row],[T]]),V8+codex587[[#This Row],[T]]),V8+codex587[[#This Row],[T]]),0)</f>
        <v>0</v>
      </c>
      <c r="W9" s="3">
        <f t="shared" si="0"/>
        <v>8</v>
      </c>
    </row>
    <row r="10" spans="1:23" x14ac:dyDescent="0.25">
      <c r="A10">
        <v>9</v>
      </c>
      <c r="B10">
        <v>9</v>
      </c>
      <c r="C10">
        <v>0</v>
      </c>
      <c r="D10" t="s">
        <v>797</v>
      </c>
      <c r="S10" s="3">
        <f t="shared" si="1"/>
        <v>0</v>
      </c>
      <c r="T10" s="3">
        <f>IF(A10&gt;0,IFERROR(VLOOKUP(C10,AthleteTable[],1,FALSE),0),0)</f>
        <v>0</v>
      </c>
      <c r="U10" s="3">
        <f t="shared" si="3"/>
        <v>0</v>
      </c>
      <c r="V10" s="11">
        <f>IF(A10&gt;0,IF(T10&lt;&gt;0,IF(OR(codex587[[#This Row],[1]]&gt;W9,W9="1"),(V9+1+codex587[[#This Row],[T]]),V9+codex587[[#This Row],[T]]),V9+codex587[[#This Row],[T]]),0)</f>
        <v>0</v>
      </c>
      <c r="W10" s="3">
        <f t="shared" si="0"/>
        <v>9</v>
      </c>
    </row>
    <row r="11" spans="1:23" x14ac:dyDescent="0.25">
      <c r="A11">
        <v>10</v>
      </c>
      <c r="B11">
        <v>10</v>
      </c>
      <c r="C11">
        <v>0</v>
      </c>
      <c r="D11" t="s">
        <v>797</v>
      </c>
      <c r="S11" s="3">
        <f t="shared" si="1"/>
        <v>0</v>
      </c>
      <c r="T11" s="3">
        <f>IF(A11&gt;0,IFERROR(VLOOKUP(C11,AthleteTable[],1,FALSE),0),0)</f>
        <v>0</v>
      </c>
      <c r="U11" s="3">
        <f t="shared" si="3"/>
        <v>0</v>
      </c>
      <c r="V11" s="11">
        <f>IF(A11&gt;0,IF(T11&lt;&gt;0,IF(OR(codex587[[#This Row],[1]]&gt;W10,W10="1"),(V10+1+codex587[[#This Row],[T]]),V10+codex587[[#This Row],[T]]),V10+codex587[[#This Row],[T]]),0)</f>
        <v>0</v>
      </c>
      <c r="W11" s="3">
        <f t="shared" si="0"/>
        <v>10</v>
      </c>
    </row>
    <row r="12" spans="1:23" x14ac:dyDescent="0.25">
      <c r="A12">
        <v>11</v>
      </c>
      <c r="B12">
        <v>11</v>
      </c>
      <c r="C12">
        <v>0</v>
      </c>
      <c r="D12" t="s">
        <v>797</v>
      </c>
      <c r="S12" s="3">
        <f t="shared" si="1"/>
        <v>0</v>
      </c>
      <c r="T12" s="3">
        <f>IF(A12&gt;0,IFERROR(VLOOKUP(C12,AthleteTable[],1,FALSE),0),0)</f>
        <v>0</v>
      </c>
      <c r="U12" s="3">
        <f t="shared" si="3"/>
        <v>0</v>
      </c>
      <c r="V12" s="11">
        <f>IF(A12&gt;0,IF(T12&lt;&gt;0,IF(OR(codex587[[#This Row],[1]]&gt;W11,W11="1"),(V11+1+codex587[[#This Row],[T]]),V11+codex587[[#This Row],[T]]),V11+codex587[[#This Row],[T]]),0)</f>
        <v>0</v>
      </c>
      <c r="W12" s="3">
        <f t="shared" si="0"/>
        <v>11</v>
      </c>
    </row>
    <row r="13" spans="1:23" x14ac:dyDescent="0.25">
      <c r="A13">
        <v>12</v>
      </c>
      <c r="B13">
        <v>12</v>
      </c>
      <c r="C13">
        <v>0</v>
      </c>
      <c r="D13" t="s">
        <v>797</v>
      </c>
      <c r="S13" s="3">
        <f t="shared" si="1"/>
        <v>0</v>
      </c>
      <c r="T13" s="3">
        <f>IF(A13&gt;0,IFERROR(VLOOKUP(C13,AthleteTable[],1,FALSE),0),0)</f>
        <v>0</v>
      </c>
      <c r="U13" s="3">
        <f t="shared" si="3"/>
        <v>0</v>
      </c>
      <c r="V13" s="11">
        <f>IF(A13&gt;0,IF(T13&lt;&gt;0,IF(OR(codex587[[#This Row],[1]]&gt;W12,W12="1"),(V12+1+codex587[[#This Row],[T]]),V12+codex587[[#This Row],[T]]),V12+codex587[[#This Row],[T]]),0)</f>
        <v>0</v>
      </c>
      <c r="W13" s="3">
        <f t="shared" si="0"/>
        <v>12</v>
      </c>
    </row>
    <row r="14" spans="1:23" x14ac:dyDescent="0.25">
      <c r="A14">
        <v>13</v>
      </c>
      <c r="B14">
        <v>13</v>
      </c>
      <c r="C14">
        <v>0</v>
      </c>
      <c r="D14" t="s">
        <v>797</v>
      </c>
      <c r="S14" s="3">
        <f t="shared" si="1"/>
        <v>0</v>
      </c>
      <c r="T14" s="3">
        <f>IF(A14&gt;0,IFERROR(VLOOKUP(C14,AthleteTable[],1,FALSE),0),0)</f>
        <v>0</v>
      </c>
      <c r="U14" s="3">
        <f t="shared" si="3"/>
        <v>0</v>
      </c>
      <c r="V14" s="11">
        <f>IF(A14&gt;0,IF(T14&lt;&gt;0,IF(OR(codex587[[#This Row],[1]]&gt;W13,W13="1"),(V13+1+codex587[[#This Row],[T]]),V13+codex587[[#This Row],[T]]),V13+codex587[[#This Row],[T]]),0)</f>
        <v>0</v>
      </c>
      <c r="W14" s="3">
        <f t="shared" si="0"/>
        <v>13</v>
      </c>
    </row>
    <row r="15" spans="1:23" x14ac:dyDescent="0.25">
      <c r="A15">
        <v>14</v>
      </c>
      <c r="B15">
        <v>14</v>
      </c>
      <c r="C15">
        <v>0</v>
      </c>
      <c r="D15" t="s">
        <v>797</v>
      </c>
      <c r="S15" s="3">
        <f t="shared" si="1"/>
        <v>0</v>
      </c>
      <c r="T15" s="3">
        <f>IF(A15&gt;0,IFERROR(VLOOKUP(C15,AthleteTable[],1,FALSE),0),0)</f>
        <v>0</v>
      </c>
      <c r="U15" s="3">
        <f t="shared" si="3"/>
        <v>0</v>
      </c>
      <c r="V15" s="11">
        <f>IF(A15&gt;0,IF(T15&lt;&gt;0,IF(OR(codex587[[#This Row],[1]]&gt;W14,W14="1"),(V14+1+codex587[[#This Row],[T]]),V14+codex587[[#This Row],[T]]),V14+codex587[[#This Row],[T]]),0)</f>
        <v>0</v>
      </c>
      <c r="W15" s="3">
        <f t="shared" si="0"/>
        <v>14</v>
      </c>
    </row>
    <row r="16" spans="1:23" x14ac:dyDescent="0.25">
      <c r="A16">
        <v>15</v>
      </c>
      <c r="B16">
        <v>15</v>
      </c>
      <c r="C16">
        <v>0</v>
      </c>
      <c r="D16" t="s">
        <v>797</v>
      </c>
      <c r="S16" s="3">
        <f t="shared" si="1"/>
        <v>0</v>
      </c>
      <c r="T16" s="3">
        <f>IF(A16&gt;0,IFERROR(VLOOKUP(C16,AthleteTable[],1,FALSE),0),0)</f>
        <v>0</v>
      </c>
      <c r="U16" s="3">
        <f t="shared" si="3"/>
        <v>0</v>
      </c>
      <c r="V16" s="11">
        <f>IF(A16&gt;0,IF(T16&lt;&gt;0,IF(OR(codex587[[#This Row],[1]]&gt;W15,W15="1"),(V15+1+codex587[[#This Row],[T]]),V15+codex587[[#This Row],[T]]),V15+codex587[[#This Row],[T]]),0)</f>
        <v>0</v>
      </c>
      <c r="W16" s="3">
        <f t="shared" si="0"/>
        <v>15</v>
      </c>
    </row>
    <row r="17" spans="1:23" x14ac:dyDescent="0.25">
      <c r="A17">
        <v>16</v>
      </c>
      <c r="B17">
        <v>16</v>
      </c>
      <c r="C17">
        <v>0</v>
      </c>
      <c r="D17" t="s">
        <v>797</v>
      </c>
      <c r="S17" s="3">
        <f t="shared" si="1"/>
        <v>0</v>
      </c>
      <c r="T17" s="3">
        <f>IF(A17&gt;0,IFERROR(VLOOKUP(C17,AthleteTable[],1,FALSE),0),0)</f>
        <v>0</v>
      </c>
      <c r="U17" s="3">
        <f t="shared" si="3"/>
        <v>0</v>
      </c>
      <c r="V17" s="11">
        <f>IF(A17&gt;0,IF(T17&lt;&gt;0,IF(OR(codex587[[#This Row],[1]]&gt;W16,W16="1"),(V16+1+codex587[[#This Row],[T]]),V16+codex587[[#This Row],[T]]),V16+codex587[[#This Row],[T]]),0)</f>
        <v>0</v>
      </c>
      <c r="W17" s="3">
        <f t="shared" si="0"/>
        <v>16</v>
      </c>
    </row>
    <row r="18" spans="1:23" x14ac:dyDescent="0.25">
      <c r="A18">
        <v>17</v>
      </c>
      <c r="B18">
        <v>17</v>
      </c>
      <c r="C18">
        <v>0</v>
      </c>
      <c r="D18" t="s">
        <v>797</v>
      </c>
      <c r="S18" s="3">
        <f t="shared" si="1"/>
        <v>0</v>
      </c>
      <c r="T18" s="3">
        <f>IF(A18&gt;0,IFERROR(VLOOKUP(C18,AthleteTable[],1,FALSE),0),0)</f>
        <v>0</v>
      </c>
      <c r="U18" s="3">
        <f t="shared" si="3"/>
        <v>0</v>
      </c>
      <c r="V18" s="11">
        <f>IF(A18&gt;0,IF(T18&lt;&gt;0,IF(OR(codex587[[#This Row],[1]]&gt;W17,W17="1"),(V17+1+codex587[[#This Row],[T]]),V17+codex587[[#This Row],[T]]),V17+codex587[[#This Row],[T]]),0)</f>
        <v>0</v>
      </c>
      <c r="W18" s="3">
        <f t="shared" si="0"/>
        <v>17</v>
      </c>
    </row>
    <row r="19" spans="1:23" x14ac:dyDescent="0.25">
      <c r="A19">
        <v>18</v>
      </c>
      <c r="B19">
        <v>18</v>
      </c>
      <c r="C19">
        <v>0</v>
      </c>
      <c r="D19" t="s">
        <v>797</v>
      </c>
      <c r="S19" s="3">
        <f t="shared" si="1"/>
        <v>0</v>
      </c>
      <c r="T19" s="3">
        <f>IF(A19&gt;0,IFERROR(VLOOKUP(C19,AthleteTable[],1,FALSE),0),0)</f>
        <v>0</v>
      </c>
      <c r="U19" s="3">
        <f t="shared" si="3"/>
        <v>0</v>
      </c>
      <c r="V19" s="11">
        <f>IF(A19&gt;0,IF(T19&lt;&gt;0,IF(OR(codex587[[#This Row],[1]]&gt;W18,W18="1"),(V18+1+codex587[[#This Row],[T]]),V18+codex587[[#This Row],[T]]),V18+codex587[[#This Row],[T]]),0)</f>
        <v>0</v>
      </c>
      <c r="W19" s="3">
        <f t="shared" si="0"/>
        <v>18</v>
      </c>
    </row>
    <row r="20" spans="1:23" x14ac:dyDescent="0.25">
      <c r="A20">
        <v>19</v>
      </c>
      <c r="B20">
        <v>19</v>
      </c>
      <c r="C20">
        <v>0</v>
      </c>
      <c r="D20" t="s">
        <v>797</v>
      </c>
      <c r="S20" s="3">
        <f t="shared" si="1"/>
        <v>0</v>
      </c>
      <c r="T20" s="3">
        <f>IF(A20&gt;0,IFERROR(VLOOKUP(C20,AthleteTable[],1,FALSE),0),0)</f>
        <v>0</v>
      </c>
      <c r="U20" s="3">
        <f t="shared" si="3"/>
        <v>0</v>
      </c>
      <c r="V20" s="11">
        <f>IF(A20&gt;0,IF(T20&lt;&gt;0,IF(OR(codex587[[#This Row],[1]]&gt;W19,W19="1"),(V19+1+codex587[[#This Row],[T]]),V19+codex587[[#This Row],[T]]),V19+codex587[[#This Row],[T]]),0)</f>
        <v>0</v>
      </c>
      <c r="W20" s="3">
        <f t="shared" si="0"/>
        <v>19</v>
      </c>
    </row>
    <row r="21" spans="1:23" x14ac:dyDescent="0.25">
      <c r="A21">
        <v>20</v>
      </c>
      <c r="B21">
        <v>20</v>
      </c>
      <c r="C21">
        <v>0</v>
      </c>
      <c r="D21" t="s">
        <v>797</v>
      </c>
      <c r="S21" s="3">
        <f t="shared" si="1"/>
        <v>0</v>
      </c>
      <c r="T21" s="3">
        <f>IF(A21&gt;0,IFERROR(VLOOKUP(C21,AthleteTable[],1,FALSE),0),0)</f>
        <v>0</v>
      </c>
      <c r="U21" s="3">
        <f t="shared" si="3"/>
        <v>0</v>
      </c>
      <c r="V21" s="11">
        <f>IF(A21&gt;0,IF(T21&lt;&gt;0,IF(OR(codex587[[#This Row],[1]]&gt;W20,W20="1"),(V20+1+codex587[[#This Row],[T]]),V20+codex587[[#This Row],[T]]),V20+codex587[[#This Row],[T]]),0)</f>
        <v>0</v>
      </c>
      <c r="W21" s="3">
        <f t="shared" si="0"/>
        <v>20</v>
      </c>
    </row>
    <row r="22" spans="1:23" x14ac:dyDescent="0.25">
      <c r="A22">
        <v>21</v>
      </c>
      <c r="B22">
        <v>21</v>
      </c>
      <c r="C22">
        <v>0</v>
      </c>
      <c r="D22" t="s">
        <v>797</v>
      </c>
      <c r="S22" s="3">
        <f t="shared" si="1"/>
        <v>0</v>
      </c>
      <c r="T22" s="3">
        <f>IF(A22&gt;0,IFERROR(VLOOKUP(C22,AthleteTable[],1,FALSE),0),0)</f>
        <v>0</v>
      </c>
      <c r="U22" s="3">
        <f t="shared" si="3"/>
        <v>0</v>
      </c>
      <c r="V22" s="11">
        <f>IF(A22&gt;0,IF(T22&lt;&gt;0,IF(OR(codex587[[#This Row],[1]]&gt;W21,W21="1"),(V21+1+codex587[[#This Row],[T]]),V21+codex587[[#This Row],[T]]),V21+codex587[[#This Row],[T]]),0)</f>
        <v>0</v>
      </c>
      <c r="W22" s="3">
        <f t="shared" si="0"/>
        <v>21</v>
      </c>
    </row>
    <row r="23" spans="1:23" x14ac:dyDescent="0.25">
      <c r="A23">
        <v>22</v>
      </c>
      <c r="B23">
        <v>22</v>
      </c>
      <c r="C23">
        <v>0</v>
      </c>
      <c r="D23" t="s">
        <v>797</v>
      </c>
      <c r="S23" s="3">
        <f t="shared" si="1"/>
        <v>0</v>
      </c>
      <c r="T23" s="3">
        <f>IF(A23&gt;0,IFERROR(VLOOKUP(C23,AthleteTable[],1,FALSE),0),0)</f>
        <v>0</v>
      </c>
      <c r="U23" s="3">
        <f t="shared" si="3"/>
        <v>0</v>
      </c>
      <c r="V23" s="11">
        <f>IF(A23&gt;0,IF(T23&lt;&gt;0,IF(OR(codex587[[#This Row],[1]]&gt;W22,W22="1"),(V22+1+codex587[[#This Row],[T]]),V22+codex587[[#This Row],[T]]),V22+codex587[[#This Row],[T]]),0)</f>
        <v>0</v>
      </c>
      <c r="W23" s="3">
        <f t="shared" si="0"/>
        <v>22</v>
      </c>
    </row>
    <row r="24" spans="1:23" x14ac:dyDescent="0.25">
      <c r="A24">
        <v>23</v>
      </c>
      <c r="B24">
        <v>23</v>
      </c>
      <c r="C24">
        <v>0</v>
      </c>
      <c r="D24" t="s">
        <v>797</v>
      </c>
      <c r="S24" s="3">
        <f t="shared" si="1"/>
        <v>0</v>
      </c>
      <c r="T24" s="3">
        <f>IF(A24&gt;0,IFERROR(VLOOKUP(C24,AthleteTable[],1,FALSE),0),0)</f>
        <v>0</v>
      </c>
      <c r="U24" s="3">
        <f t="shared" si="3"/>
        <v>0</v>
      </c>
      <c r="V24" s="11">
        <f>IF(A24&gt;0,IF(T24&lt;&gt;0,IF(OR(codex587[[#This Row],[1]]&gt;W23,W23="1"),(V23+1+codex587[[#This Row],[T]]),V23+codex587[[#This Row],[T]]),V23+codex587[[#This Row],[T]]),0)</f>
        <v>0</v>
      </c>
      <c r="W24" s="3">
        <f t="shared" si="0"/>
        <v>23</v>
      </c>
    </row>
    <row r="25" spans="1:23" x14ac:dyDescent="0.25">
      <c r="A25">
        <v>24</v>
      </c>
      <c r="B25">
        <v>24</v>
      </c>
      <c r="C25">
        <v>0</v>
      </c>
      <c r="D25" t="s">
        <v>797</v>
      </c>
      <c r="S25" s="3">
        <f t="shared" si="1"/>
        <v>0</v>
      </c>
      <c r="T25" s="3">
        <f>IF(A25&gt;0,IFERROR(VLOOKUP(C25,AthleteTable[],1,FALSE),0),0)</f>
        <v>0</v>
      </c>
      <c r="U25" s="3">
        <f t="shared" si="3"/>
        <v>0</v>
      </c>
      <c r="V25" s="11">
        <f>IF(A25&gt;0,IF(T25&lt;&gt;0,IF(OR(codex587[[#This Row],[1]]&gt;W24,W24="1"),(V24+1+codex587[[#This Row],[T]]),V24+codex587[[#This Row],[T]]),V24+codex587[[#This Row],[T]]),0)</f>
        <v>0</v>
      </c>
      <c r="W25" s="3">
        <f t="shared" si="0"/>
        <v>24</v>
      </c>
    </row>
    <row r="26" spans="1:23" x14ac:dyDescent="0.25">
      <c r="A26">
        <v>25</v>
      </c>
      <c r="B26">
        <v>25</v>
      </c>
      <c r="C26">
        <v>0</v>
      </c>
      <c r="D26" t="s">
        <v>797</v>
      </c>
      <c r="S26" s="3">
        <f t="shared" si="1"/>
        <v>0</v>
      </c>
      <c r="T26" s="3">
        <f>IF(A26&gt;0,IFERROR(VLOOKUP(C26,AthleteTable[],1,FALSE),0),0)</f>
        <v>0</v>
      </c>
      <c r="U26" s="3">
        <f t="shared" si="3"/>
        <v>0</v>
      </c>
      <c r="V26" s="11">
        <f>IF(A26&gt;0,IF(T26&lt;&gt;0,IF(OR(codex587[[#This Row],[1]]&gt;W25,W25="1"),(V25+1+codex587[[#This Row],[T]]),V25+codex587[[#This Row],[T]]),V25+codex587[[#This Row],[T]]),0)</f>
        <v>0</v>
      </c>
      <c r="W26" s="3">
        <f t="shared" si="0"/>
        <v>25</v>
      </c>
    </row>
    <row r="27" spans="1:23" x14ac:dyDescent="0.25">
      <c r="A27">
        <v>26</v>
      </c>
      <c r="B27">
        <v>26</v>
      </c>
      <c r="C27">
        <v>0</v>
      </c>
      <c r="D27" t="s">
        <v>797</v>
      </c>
      <c r="S27" s="3">
        <f t="shared" si="1"/>
        <v>0</v>
      </c>
      <c r="T27" s="3">
        <f>IF(A27&gt;0,IFERROR(VLOOKUP(C27,AthleteTable[],1,FALSE),0),0)</f>
        <v>0</v>
      </c>
      <c r="U27" s="3">
        <f t="shared" si="3"/>
        <v>0</v>
      </c>
      <c r="V27" s="11">
        <f>IF(A27&gt;0,IF(T27&lt;&gt;0,IF(OR(codex587[[#This Row],[1]]&gt;W26,W26="1"),(V26+1+codex587[[#This Row],[T]]),V26+codex587[[#This Row],[T]]),V26+codex587[[#This Row],[T]]),0)</f>
        <v>0</v>
      </c>
      <c r="W27" s="3">
        <f t="shared" si="0"/>
        <v>26</v>
      </c>
    </row>
    <row r="28" spans="1:23" x14ac:dyDescent="0.25">
      <c r="A28">
        <v>27</v>
      </c>
      <c r="B28">
        <v>27</v>
      </c>
      <c r="C28">
        <v>0</v>
      </c>
      <c r="D28" t="s">
        <v>797</v>
      </c>
      <c r="S28" s="3">
        <f t="shared" si="1"/>
        <v>0</v>
      </c>
      <c r="T28" s="3">
        <f>IF(A28&gt;0,IFERROR(VLOOKUP(C28,AthleteTable[],1,FALSE),0),0)</f>
        <v>0</v>
      </c>
      <c r="U28" s="3">
        <f t="shared" si="3"/>
        <v>0</v>
      </c>
      <c r="V28" s="11">
        <f>IF(A28&gt;0,IF(T28&lt;&gt;0,IF(OR(codex587[[#This Row],[1]]&gt;W27,W27="1"),(V27+1+codex587[[#This Row],[T]]),V27+codex587[[#This Row],[T]]),V27+codex587[[#This Row],[T]]),0)</f>
        <v>0</v>
      </c>
      <c r="W28" s="3">
        <f t="shared" si="0"/>
        <v>27</v>
      </c>
    </row>
    <row r="29" spans="1:23" x14ac:dyDescent="0.25">
      <c r="A29">
        <v>28</v>
      </c>
      <c r="B29">
        <v>28</v>
      </c>
      <c r="C29">
        <v>0</v>
      </c>
      <c r="D29" t="s">
        <v>797</v>
      </c>
      <c r="S29" s="3">
        <f t="shared" si="1"/>
        <v>0</v>
      </c>
      <c r="T29" s="3">
        <f>IF(A29&gt;0,IFERROR(VLOOKUP(C29,AthleteTable[],1,FALSE),0),0)</f>
        <v>0</v>
      </c>
      <c r="U29" s="3">
        <f t="shared" si="3"/>
        <v>0</v>
      </c>
      <c r="V29" s="11">
        <f>IF(A29&gt;0,IF(T29&lt;&gt;0,IF(OR(codex587[[#This Row],[1]]&gt;W28,W28="1"),(V28+1+codex587[[#This Row],[T]]),V28+codex587[[#This Row],[T]]),V28+codex587[[#This Row],[T]]),0)</f>
        <v>0</v>
      </c>
      <c r="W29" s="3">
        <f t="shared" si="0"/>
        <v>28</v>
      </c>
    </row>
    <row r="30" spans="1:23" x14ac:dyDescent="0.25">
      <c r="A30">
        <v>29</v>
      </c>
      <c r="B30">
        <v>29</v>
      </c>
      <c r="C30">
        <v>0</v>
      </c>
      <c r="D30" t="s">
        <v>797</v>
      </c>
      <c r="S30" s="3">
        <f t="shared" si="1"/>
        <v>0</v>
      </c>
      <c r="T30" s="3">
        <f>IF(A30&gt;0,IFERROR(VLOOKUP(C30,AthleteTable[],1,FALSE),0),0)</f>
        <v>0</v>
      </c>
      <c r="U30" s="3">
        <f t="shared" si="3"/>
        <v>0</v>
      </c>
      <c r="V30" s="11">
        <f>IF(A30&gt;0,IF(T30&lt;&gt;0,IF(OR(codex587[[#This Row],[1]]&gt;W29,W29="1"),(V29+1+codex587[[#This Row],[T]]),V29+codex587[[#This Row],[T]]),V29+codex587[[#This Row],[T]]),0)</f>
        <v>0</v>
      </c>
      <c r="W30" s="3">
        <f t="shared" si="0"/>
        <v>29</v>
      </c>
    </row>
    <row r="31" spans="1:23" x14ac:dyDescent="0.25">
      <c r="A31">
        <v>30</v>
      </c>
      <c r="B31">
        <v>30</v>
      </c>
      <c r="C31">
        <v>0</v>
      </c>
      <c r="D31" t="s">
        <v>797</v>
      </c>
      <c r="S31" s="3">
        <f t="shared" si="1"/>
        <v>0</v>
      </c>
      <c r="T31" s="3">
        <f>IF(A31&gt;0,IFERROR(VLOOKUP(C31,AthleteTable[],1,FALSE),0),0)</f>
        <v>0</v>
      </c>
      <c r="U31" s="3">
        <f t="shared" si="3"/>
        <v>0</v>
      </c>
      <c r="V31" s="11">
        <f>IF(A31&gt;0,IF(T31&lt;&gt;0,IF(OR(codex587[[#This Row],[1]]&gt;W30,W30="1"),(V30+1+codex587[[#This Row],[T]]),V30+codex587[[#This Row],[T]]),V30+codex587[[#This Row],[T]]),0)</f>
        <v>0</v>
      </c>
      <c r="W31" s="3">
        <f t="shared" si="0"/>
        <v>30</v>
      </c>
    </row>
    <row r="32" spans="1:23" x14ac:dyDescent="0.25">
      <c r="A32">
        <v>31</v>
      </c>
      <c r="B32">
        <v>31</v>
      </c>
      <c r="C32">
        <v>0</v>
      </c>
      <c r="D32" t="s">
        <v>797</v>
      </c>
      <c r="S32" s="3">
        <f t="shared" si="1"/>
        <v>0</v>
      </c>
      <c r="T32" s="3">
        <f>IF(A32&gt;0,IFERROR(VLOOKUP(C32,AthleteTable[],1,FALSE),0),0)</f>
        <v>0</v>
      </c>
      <c r="U32" s="3">
        <f t="shared" si="3"/>
        <v>0</v>
      </c>
      <c r="V32" s="11">
        <f>IF(A32&gt;0,IF(T32&lt;&gt;0,IF(OR(codex587[[#This Row],[1]]&gt;W31,W31="1"),(V31+1+codex587[[#This Row],[T]]),V31+codex587[[#This Row],[T]]),V31+codex587[[#This Row],[T]]),0)</f>
        <v>0</v>
      </c>
      <c r="W32" s="3">
        <f t="shared" si="0"/>
        <v>31</v>
      </c>
    </row>
    <row r="33" spans="1:23" x14ac:dyDescent="0.25">
      <c r="A33">
        <v>32</v>
      </c>
      <c r="B33">
        <v>32</v>
      </c>
      <c r="C33">
        <v>0</v>
      </c>
      <c r="D33" t="s">
        <v>797</v>
      </c>
      <c r="S33" s="3">
        <f t="shared" si="1"/>
        <v>0</v>
      </c>
      <c r="T33" s="3">
        <f>IF(A33&gt;0,IFERROR(VLOOKUP(C33,AthleteTable[],1,FALSE),0),0)</f>
        <v>0</v>
      </c>
      <c r="U33" s="3">
        <f t="shared" si="3"/>
        <v>0</v>
      </c>
      <c r="V33" s="11">
        <f>IF(A33&gt;0,IF(T33&lt;&gt;0,IF(OR(codex587[[#This Row],[1]]&gt;W32,W32="1"),(V32+1+codex587[[#This Row],[T]]),V32+codex587[[#This Row],[T]]),V32+codex587[[#This Row],[T]]),0)</f>
        <v>0</v>
      </c>
      <c r="W33" s="3">
        <f t="shared" si="0"/>
        <v>32</v>
      </c>
    </row>
    <row r="34" spans="1:23" x14ac:dyDescent="0.25">
      <c r="A34">
        <v>33</v>
      </c>
      <c r="B34">
        <v>33</v>
      </c>
      <c r="C34">
        <v>0</v>
      </c>
      <c r="D34" t="s">
        <v>797</v>
      </c>
      <c r="S34" s="3">
        <f t="shared" si="1"/>
        <v>0</v>
      </c>
      <c r="T34" s="3">
        <f>IF(A34&gt;0,IFERROR(VLOOKUP(C34,AthleteTable[],1,FALSE),0),0)</f>
        <v>0</v>
      </c>
      <c r="U34" s="3">
        <f t="shared" si="3"/>
        <v>0</v>
      </c>
      <c r="V34" s="11">
        <f>IF(A34&gt;0,IF(T34&lt;&gt;0,IF(OR(codex587[[#This Row],[1]]&gt;W33,W33="1"),(V33+1+codex587[[#This Row],[T]]),V33+codex587[[#This Row],[T]]),V33+codex587[[#This Row],[T]]),0)</f>
        <v>0</v>
      </c>
      <c r="W34" s="3">
        <f t="shared" si="0"/>
        <v>33</v>
      </c>
    </row>
    <row r="35" spans="1:23" x14ac:dyDescent="0.25">
      <c r="A35">
        <v>34</v>
      </c>
      <c r="B35">
        <v>34</v>
      </c>
      <c r="C35">
        <v>0</v>
      </c>
      <c r="D35" t="s">
        <v>797</v>
      </c>
      <c r="S35" s="3">
        <f t="shared" si="1"/>
        <v>0</v>
      </c>
      <c r="T35" s="3">
        <f>IF(A35&gt;0,IFERROR(VLOOKUP(C35,AthleteTable[],1,FALSE),0),0)</f>
        <v>0</v>
      </c>
      <c r="U35" s="3">
        <f t="shared" si="3"/>
        <v>0</v>
      </c>
      <c r="V35" s="11">
        <f>IF(A35&gt;0,IF(T35&lt;&gt;0,IF(OR(codex587[[#This Row],[1]]&gt;W34,W34="1"),(V34+1+codex587[[#This Row],[T]]),V34+codex587[[#This Row],[T]]),V34+codex587[[#This Row],[T]]),0)</f>
        <v>0</v>
      </c>
      <c r="W35" s="3">
        <f t="shared" si="0"/>
        <v>34</v>
      </c>
    </row>
    <row r="36" spans="1:23" x14ac:dyDescent="0.25">
      <c r="A36">
        <v>35</v>
      </c>
      <c r="B36">
        <v>35</v>
      </c>
      <c r="C36">
        <v>0</v>
      </c>
      <c r="D36" t="s">
        <v>797</v>
      </c>
      <c r="S36" s="3">
        <f t="shared" si="1"/>
        <v>0</v>
      </c>
      <c r="T36" s="3">
        <f>IF(A36&gt;0,IFERROR(VLOOKUP(C36,AthleteTable[],1,FALSE),0),0)</f>
        <v>0</v>
      </c>
      <c r="U36" s="3">
        <f t="shared" si="3"/>
        <v>0</v>
      </c>
      <c r="V36" s="11">
        <f>IF(A36&gt;0,IF(T36&lt;&gt;0,IF(OR(codex587[[#This Row],[1]]&gt;W35,W35="1"),(V35+1+codex587[[#This Row],[T]]),V35+codex587[[#This Row],[T]]),V35+codex587[[#This Row],[T]]),0)</f>
        <v>0</v>
      </c>
      <c r="W36" s="3">
        <f t="shared" si="0"/>
        <v>35</v>
      </c>
    </row>
    <row r="37" spans="1:23" x14ac:dyDescent="0.25">
      <c r="A37">
        <v>36</v>
      </c>
      <c r="B37">
        <v>36</v>
      </c>
      <c r="C37">
        <v>0</v>
      </c>
      <c r="D37" t="s">
        <v>797</v>
      </c>
      <c r="S37" s="3">
        <f t="shared" si="1"/>
        <v>0</v>
      </c>
      <c r="T37" s="3">
        <f>IF(A37&gt;0,IFERROR(VLOOKUP(C37,AthleteTable[],1,FALSE),0),0)</f>
        <v>0</v>
      </c>
      <c r="U37" s="3">
        <f t="shared" si="3"/>
        <v>0</v>
      </c>
      <c r="V37" s="11">
        <f>IF(A37&gt;0,IF(T37&lt;&gt;0,IF(OR(codex587[[#This Row],[1]]&gt;W36,W36="1"),(V36+1+codex587[[#This Row],[T]]),V36+codex587[[#This Row],[T]]),V36+codex587[[#This Row],[T]]),0)</f>
        <v>0</v>
      </c>
      <c r="W37" s="3">
        <f t="shared" si="0"/>
        <v>36</v>
      </c>
    </row>
    <row r="38" spans="1:23" x14ac:dyDescent="0.25">
      <c r="A38">
        <v>37</v>
      </c>
      <c r="B38">
        <v>37</v>
      </c>
      <c r="C38">
        <v>0</v>
      </c>
      <c r="D38" t="s">
        <v>797</v>
      </c>
      <c r="S38" s="3">
        <f t="shared" si="1"/>
        <v>0</v>
      </c>
      <c r="T38" s="3">
        <f>IF(A38&gt;0,IFERROR(VLOOKUP(C38,AthleteTable[],1,FALSE),0),0)</f>
        <v>0</v>
      </c>
      <c r="U38" s="3">
        <f t="shared" si="3"/>
        <v>0</v>
      </c>
      <c r="V38" s="11">
        <f>IF(A38&gt;0,IF(T38&lt;&gt;0,IF(OR(codex587[[#This Row],[1]]&gt;W37,W37="1"),(V37+1+codex587[[#This Row],[T]]),V37+codex587[[#This Row],[T]]),V37+codex587[[#This Row],[T]]),0)</f>
        <v>0</v>
      </c>
      <c r="W38" s="3">
        <f t="shared" si="0"/>
        <v>37</v>
      </c>
    </row>
    <row r="39" spans="1:23" x14ac:dyDescent="0.25">
      <c r="A39">
        <v>38</v>
      </c>
      <c r="B39">
        <v>38</v>
      </c>
      <c r="C39">
        <v>0</v>
      </c>
      <c r="D39" t="s">
        <v>797</v>
      </c>
      <c r="S39" s="3">
        <f t="shared" si="1"/>
        <v>0</v>
      </c>
      <c r="T39" s="3">
        <f>IF(A39&gt;0,IFERROR(VLOOKUP(C39,AthleteTable[],1,FALSE),0),0)</f>
        <v>0</v>
      </c>
      <c r="U39" s="3">
        <f t="shared" si="3"/>
        <v>0</v>
      </c>
      <c r="V39" s="11">
        <f>IF(A39&gt;0,IF(T39&lt;&gt;0,IF(OR(codex587[[#This Row],[1]]&gt;W38,W38="1"),(V38+1+codex587[[#This Row],[T]]),V38+codex587[[#This Row],[T]]),V38+codex587[[#This Row],[T]]),0)</f>
        <v>0</v>
      </c>
      <c r="W39" s="3">
        <f t="shared" si="0"/>
        <v>38</v>
      </c>
    </row>
    <row r="40" spans="1:23" x14ac:dyDescent="0.25">
      <c r="A40">
        <v>39</v>
      </c>
      <c r="B40">
        <v>39</v>
      </c>
      <c r="C40">
        <v>0</v>
      </c>
      <c r="D40" t="s">
        <v>797</v>
      </c>
      <c r="S40" s="3">
        <f t="shared" si="1"/>
        <v>0</v>
      </c>
      <c r="T40" s="3">
        <f>IF(A40&gt;0,IFERROR(VLOOKUP(C40,AthleteTable[],1,FALSE),0),0)</f>
        <v>0</v>
      </c>
      <c r="U40" s="3">
        <f t="shared" si="3"/>
        <v>0</v>
      </c>
      <c r="V40" s="11">
        <f>IF(A40&gt;0,IF(T40&lt;&gt;0,IF(OR(codex587[[#This Row],[1]]&gt;W39,W39="1"),(V39+1+codex587[[#This Row],[T]]),V39+codex587[[#This Row],[T]]),V39+codex587[[#This Row],[T]]),0)</f>
        <v>0</v>
      </c>
      <c r="W40" s="3">
        <f t="shared" si="0"/>
        <v>39</v>
      </c>
    </row>
    <row r="41" spans="1:23" x14ac:dyDescent="0.25">
      <c r="A41">
        <v>40</v>
      </c>
      <c r="B41">
        <v>40</v>
      </c>
      <c r="C41">
        <v>0</v>
      </c>
      <c r="D41" t="s">
        <v>797</v>
      </c>
      <c r="S41" s="3">
        <f t="shared" si="1"/>
        <v>0</v>
      </c>
      <c r="T41" s="3">
        <f>IF(A41&gt;0,IFERROR(VLOOKUP(C41,AthleteTable[],1,FALSE),0),0)</f>
        <v>0</v>
      </c>
      <c r="U41" s="3">
        <f t="shared" si="3"/>
        <v>0</v>
      </c>
      <c r="V41" s="11">
        <f>IF(A41&gt;0,IF(T41&lt;&gt;0,IF(OR(codex587[[#This Row],[1]]&gt;W40,W40="1"),(V40+1+codex587[[#This Row],[T]]),V40+codex587[[#This Row],[T]]),V40+codex587[[#This Row],[T]]),0)</f>
        <v>0</v>
      </c>
      <c r="W41" s="3">
        <f t="shared" si="0"/>
        <v>40</v>
      </c>
    </row>
    <row r="42" spans="1:23" x14ac:dyDescent="0.25">
      <c r="A42">
        <v>41</v>
      </c>
      <c r="B42">
        <v>41</v>
      </c>
      <c r="C42">
        <v>0</v>
      </c>
      <c r="D42" t="s">
        <v>797</v>
      </c>
      <c r="S42" s="3">
        <f t="shared" si="1"/>
        <v>0</v>
      </c>
      <c r="T42" s="3">
        <f>IF(A42&gt;0,IFERROR(VLOOKUP(C42,AthleteTable[],1,FALSE),0),0)</f>
        <v>0</v>
      </c>
      <c r="U42" s="3">
        <f t="shared" si="3"/>
        <v>0</v>
      </c>
      <c r="V42" s="11">
        <f>IF(A42&gt;0,IF(T42&lt;&gt;0,IF(OR(codex587[[#This Row],[1]]&gt;W41,W41="1"),(V41+1+codex587[[#This Row],[T]]),V41+codex587[[#This Row],[T]]),V41+codex587[[#This Row],[T]]),0)</f>
        <v>0</v>
      </c>
      <c r="W42" s="3">
        <f t="shared" si="0"/>
        <v>41</v>
      </c>
    </row>
    <row r="43" spans="1:23" x14ac:dyDescent="0.25">
      <c r="A43">
        <v>42</v>
      </c>
      <c r="B43">
        <v>42</v>
      </c>
      <c r="C43">
        <v>0</v>
      </c>
      <c r="D43" t="s">
        <v>797</v>
      </c>
      <c r="S43" s="3">
        <f t="shared" si="1"/>
        <v>0</v>
      </c>
      <c r="T43" s="3">
        <f>IF(A43&gt;0,IFERROR(VLOOKUP(C43,AthleteTable[],1,FALSE),0),0)</f>
        <v>0</v>
      </c>
      <c r="U43" s="3">
        <f t="shared" si="3"/>
        <v>0</v>
      </c>
      <c r="V43" s="11">
        <f>IF(A43&gt;0,IF(T43&lt;&gt;0,IF(OR(codex587[[#This Row],[1]]&gt;W42,W42="1"),(V42+1+codex587[[#This Row],[T]]),V42+codex587[[#This Row],[T]]),V42+codex587[[#This Row],[T]]),0)</f>
        <v>0</v>
      </c>
      <c r="W43" s="3">
        <f t="shared" si="0"/>
        <v>42</v>
      </c>
    </row>
    <row r="44" spans="1:23" x14ac:dyDescent="0.25">
      <c r="A44">
        <v>43</v>
      </c>
      <c r="B44">
        <v>43</v>
      </c>
      <c r="C44">
        <v>0</v>
      </c>
      <c r="D44" t="s">
        <v>797</v>
      </c>
      <c r="S44" s="3">
        <f t="shared" si="1"/>
        <v>0</v>
      </c>
      <c r="T44" s="3">
        <f>IF(A44&gt;0,IFERROR(VLOOKUP(C44,AthleteTable[],1,FALSE),0),0)</f>
        <v>0</v>
      </c>
      <c r="U44" s="3">
        <f t="shared" si="3"/>
        <v>0</v>
      </c>
      <c r="V44" s="11">
        <f>IF(A44&gt;0,IF(T44&lt;&gt;0,IF(OR(codex587[[#This Row],[1]]&gt;W43,W43="1"),(V43+1+codex587[[#This Row],[T]]),V43+codex587[[#This Row],[T]]),V43+codex587[[#This Row],[T]]),0)</f>
        <v>0</v>
      </c>
      <c r="W44" s="3">
        <f t="shared" si="0"/>
        <v>43</v>
      </c>
    </row>
    <row r="45" spans="1:23" x14ac:dyDescent="0.25">
      <c r="A45">
        <v>44</v>
      </c>
      <c r="B45">
        <v>44</v>
      </c>
      <c r="C45">
        <v>0</v>
      </c>
      <c r="D45" t="s">
        <v>797</v>
      </c>
      <c r="S45" s="3">
        <f t="shared" si="1"/>
        <v>0</v>
      </c>
      <c r="T45" s="3">
        <f>IF(A45&gt;0,IFERROR(VLOOKUP(C45,AthleteTable[],1,FALSE),0),0)</f>
        <v>0</v>
      </c>
      <c r="U45" s="3">
        <f t="shared" si="3"/>
        <v>0</v>
      </c>
      <c r="V45" s="11">
        <f>IF(A45&gt;0,IF(T45&lt;&gt;0,IF(OR(codex587[[#This Row],[1]]&gt;W44,W44="1"),(V44+1+codex587[[#This Row],[T]]),V44+codex587[[#This Row],[T]]),V44+codex587[[#This Row],[T]]),0)</f>
        <v>0</v>
      </c>
      <c r="W45" s="3">
        <f t="shared" si="0"/>
        <v>44</v>
      </c>
    </row>
    <row r="46" spans="1:23" x14ac:dyDescent="0.25">
      <c r="A46">
        <v>45</v>
      </c>
      <c r="B46">
        <v>45</v>
      </c>
      <c r="C46">
        <v>0</v>
      </c>
      <c r="D46" t="s">
        <v>797</v>
      </c>
      <c r="S46" s="3">
        <f t="shared" si="1"/>
        <v>0</v>
      </c>
      <c r="T46" s="3">
        <f>IF(A46&gt;0,IFERROR(VLOOKUP(C46,AthleteTable[],1,FALSE),0),0)</f>
        <v>0</v>
      </c>
      <c r="U46" s="3">
        <f t="shared" si="3"/>
        <v>0</v>
      </c>
      <c r="V46" s="11">
        <f>IF(A46&gt;0,IF(T46&lt;&gt;0,IF(OR(codex587[[#This Row],[1]]&gt;W45,W45="1"),(V45+1+codex587[[#This Row],[T]]),V45+codex587[[#This Row],[T]]),V45+codex587[[#This Row],[T]]),0)</f>
        <v>0</v>
      </c>
      <c r="W46" s="3">
        <f t="shared" si="0"/>
        <v>45</v>
      </c>
    </row>
    <row r="47" spans="1:23" x14ac:dyDescent="0.25">
      <c r="A47">
        <v>46</v>
      </c>
      <c r="B47">
        <v>46</v>
      </c>
      <c r="C47">
        <v>0</v>
      </c>
      <c r="D47" t="s">
        <v>797</v>
      </c>
      <c r="S47" s="3">
        <f t="shared" si="1"/>
        <v>0</v>
      </c>
      <c r="T47" s="3">
        <f>IF(A47&gt;0,IFERROR(VLOOKUP(C47,AthleteTable[],1,FALSE),0),0)</f>
        <v>0</v>
      </c>
      <c r="U47" s="3">
        <f t="shared" si="3"/>
        <v>0</v>
      </c>
      <c r="V47" s="11">
        <f>IF(A47&gt;0,IF(T47&lt;&gt;0,IF(OR(codex587[[#This Row],[1]]&gt;W46,W46="1"),(V46+1+codex587[[#This Row],[T]]),V46+codex587[[#This Row],[T]]),V46+codex587[[#This Row],[T]]),0)</f>
        <v>0</v>
      </c>
      <c r="W47" s="3">
        <f t="shared" si="0"/>
        <v>46</v>
      </c>
    </row>
    <row r="48" spans="1:23" x14ac:dyDescent="0.25">
      <c r="A48">
        <v>47</v>
      </c>
      <c r="B48">
        <v>47</v>
      </c>
      <c r="C48">
        <v>0</v>
      </c>
      <c r="D48" t="s">
        <v>797</v>
      </c>
      <c r="S48" s="3">
        <f t="shared" si="1"/>
        <v>0</v>
      </c>
      <c r="T48" s="3">
        <f>IF(A48&gt;0,IFERROR(VLOOKUP(C48,AthleteTable[],1,FALSE),0),0)</f>
        <v>0</v>
      </c>
      <c r="U48" s="3">
        <f t="shared" si="3"/>
        <v>0</v>
      </c>
      <c r="V48" s="11">
        <f>IF(A48&gt;0,IF(T48&lt;&gt;0,IF(OR(codex587[[#This Row],[1]]&gt;W47,W47="1"),(V47+1+codex587[[#This Row],[T]]),V47+codex587[[#This Row],[T]]),V47+codex587[[#This Row],[T]]),0)</f>
        <v>0</v>
      </c>
      <c r="W48" s="3">
        <f t="shared" si="0"/>
        <v>47</v>
      </c>
    </row>
    <row r="49" spans="1:23" x14ac:dyDescent="0.25">
      <c r="A49">
        <v>48</v>
      </c>
      <c r="B49">
        <v>48</v>
      </c>
      <c r="C49">
        <v>0</v>
      </c>
      <c r="D49" t="s">
        <v>797</v>
      </c>
      <c r="S49" s="3">
        <f t="shared" si="1"/>
        <v>0</v>
      </c>
      <c r="T49" s="3">
        <f>IF(A49&gt;0,IFERROR(VLOOKUP(C49,AthleteTable[],1,FALSE),0),0)</f>
        <v>0</v>
      </c>
      <c r="U49" s="3">
        <f t="shared" si="3"/>
        <v>0</v>
      </c>
      <c r="V49" s="11">
        <f>IF(A49&gt;0,IF(T49&lt;&gt;0,IF(OR(codex587[[#This Row],[1]]&gt;W48,W48="1"),(V48+1+codex587[[#This Row],[T]]),V48+codex587[[#This Row],[T]]),V48+codex587[[#This Row],[T]]),0)</f>
        <v>0</v>
      </c>
      <c r="W49" s="3">
        <f t="shared" si="0"/>
        <v>48</v>
      </c>
    </row>
    <row r="50" spans="1:23" x14ac:dyDescent="0.25">
      <c r="A50">
        <v>49</v>
      </c>
      <c r="B50">
        <v>49</v>
      </c>
      <c r="C50">
        <v>0</v>
      </c>
      <c r="D50" t="s">
        <v>797</v>
      </c>
      <c r="S50" s="3">
        <f t="shared" si="1"/>
        <v>0</v>
      </c>
      <c r="T50" s="3">
        <f>IF(A50&gt;0,IFERROR(VLOOKUP(C50,AthleteTable[],1,FALSE),0),0)</f>
        <v>0</v>
      </c>
      <c r="U50" s="3">
        <f t="shared" si="3"/>
        <v>0</v>
      </c>
      <c r="V50" s="11">
        <f>IF(A50&gt;0,IF(T50&lt;&gt;0,IF(OR(codex587[[#This Row],[1]]&gt;W49,W49="1"),(V49+1+codex587[[#This Row],[T]]),V49+codex587[[#This Row],[T]]),V49+codex587[[#This Row],[T]]),0)</f>
        <v>0</v>
      </c>
      <c r="W50" s="3">
        <f t="shared" si="0"/>
        <v>49</v>
      </c>
    </row>
    <row r="51" spans="1:23" x14ac:dyDescent="0.25">
      <c r="A51">
        <v>50</v>
      </c>
      <c r="B51">
        <v>50</v>
      </c>
      <c r="C51">
        <v>0</v>
      </c>
      <c r="D51" t="s">
        <v>797</v>
      </c>
      <c r="S51" s="3">
        <f t="shared" si="1"/>
        <v>0</v>
      </c>
      <c r="T51" s="3">
        <f>IF(A51&gt;0,IFERROR(VLOOKUP(C51,AthleteTable[],1,FALSE),0),0)</f>
        <v>0</v>
      </c>
      <c r="U51" s="3">
        <f t="shared" si="3"/>
        <v>0</v>
      </c>
      <c r="V51" s="11">
        <f>IF(A51&gt;0,IF(T51&lt;&gt;0,IF(OR(codex587[[#This Row],[1]]&gt;W50,W50="1"),(V50+1+codex587[[#This Row],[T]]),V50+codex587[[#This Row],[T]]),V50+codex587[[#This Row],[T]]),0)</f>
        <v>0</v>
      </c>
      <c r="W51" s="3">
        <f t="shared" si="0"/>
        <v>50</v>
      </c>
    </row>
    <row r="52" spans="1:23" x14ac:dyDescent="0.25">
      <c r="A52">
        <v>51</v>
      </c>
      <c r="B52">
        <v>51</v>
      </c>
      <c r="C52">
        <v>0</v>
      </c>
      <c r="D52" t="s">
        <v>797</v>
      </c>
      <c r="S52" s="3">
        <f t="shared" si="1"/>
        <v>0</v>
      </c>
      <c r="T52" s="3">
        <f>IF(A52&gt;0,IFERROR(VLOOKUP(C52,AthleteTable[],1,FALSE),0),0)</f>
        <v>0</v>
      </c>
      <c r="U52" s="3">
        <f t="shared" si="3"/>
        <v>0</v>
      </c>
      <c r="V52" s="11">
        <f>IF(A52&gt;0,IF(T52&lt;&gt;0,IF(OR(codex587[[#This Row],[1]]&gt;W51,W51="1"),(V51+1+codex587[[#This Row],[T]]),V51+codex587[[#This Row],[T]]),V51+codex587[[#This Row],[T]]),0)</f>
        <v>0</v>
      </c>
      <c r="W52" s="3">
        <f t="shared" si="0"/>
        <v>51</v>
      </c>
    </row>
    <row r="53" spans="1:23" x14ac:dyDescent="0.25">
      <c r="A53">
        <v>52</v>
      </c>
      <c r="B53">
        <v>52</v>
      </c>
      <c r="C53">
        <v>0</v>
      </c>
      <c r="D53" t="s">
        <v>797</v>
      </c>
      <c r="S53" s="3">
        <f t="shared" si="1"/>
        <v>0</v>
      </c>
      <c r="T53" s="3">
        <f>IF(A53&gt;0,IFERROR(VLOOKUP(C53,AthleteTable[],1,FALSE),0),0)</f>
        <v>0</v>
      </c>
      <c r="U53" s="3">
        <f t="shared" si="3"/>
        <v>0</v>
      </c>
      <c r="V53" s="11">
        <f>IF(A53&gt;0,IF(T53&lt;&gt;0,IF(OR(codex587[[#This Row],[1]]&gt;W52,W52="1"),(V52+1+codex587[[#This Row],[T]]),V52+codex587[[#This Row],[T]]),V52+codex587[[#This Row],[T]]),0)</f>
        <v>0</v>
      </c>
      <c r="W53" s="3">
        <f t="shared" si="0"/>
        <v>52</v>
      </c>
    </row>
    <row r="54" spans="1:23" x14ac:dyDescent="0.25">
      <c r="A54">
        <v>53</v>
      </c>
      <c r="B54">
        <v>53</v>
      </c>
      <c r="C54">
        <v>0</v>
      </c>
      <c r="D54" t="s">
        <v>797</v>
      </c>
      <c r="S54" s="3">
        <f t="shared" si="1"/>
        <v>0</v>
      </c>
      <c r="T54" s="3">
        <f>IF(A54&gt;0,IFERROR(VLOOKUP(C54,AthleteTable[],1,FALSE),0),0)</f>
        <v>0</v>
      </c>
      <c r="U54" s="3">
        <f t="shared" si="3"/>
        <v>0</v>
      </c>
      <c r="V54" s="11">
        <f>IF(A54&gt;0,IF(T54&lt;&gt;0,IF(OR(codex587[[#This Row],[1]]&gt;W53,W53="1"),(V53+1+codex587[[#This Row],[T]]),V53+codex587[[#This Row],[T]]),V53+codex587[[#This Row],[T]]),0)</f>
        <v>0</v>
      </c>
      <c r="W54" s="3">
        <f t="shared" si="0"/>
        <v>53</v>
      </c>
    </row>
    <row r="55" spans="1:23" x14ac:dyDescent="0.25">
      <c r="A55">
        <v>54</v>
      </c>
      <c r="B55">
        <v>54</v>
      </c>
      <c r="C55">
        <v>0</v>
      </c>
      <c r="D55" t="s">
        <v>797</v>
      </c>
      <c r="S55" s="3">
        <f t="shared" si="1"/>
        <v>0</v>
      </c>
      <c r="T55" s="3">
        <f>IF(A55&gt;0,IFERROR(VLOOKUP(C55,AthleteTable[],1,FALSE),0),0)</f>
        <v>0</v>
      </c>
      <c r="U55" s="3">
        <f t="shared" si="3"/>
        <v>0</v>
      </c>
      <c r="V55" s="11">
        <f>IF(A55&gt;0,IF(T55&lt;&gt;0,IF(OR(codex587[[#This Row],[1]]&gt;W54,W54="1"),(V54+1+codex587[[#This Row],[T]]),V54+codex587[[#This Row],[T]]),V54+codex587[[#This Row],[T]]),0)</f>
        <v>0</v>
      </c>
      <c r="W55" s="3">
        <f t="shared" si="0"/>
        <v>54</v>
      </c>
    </row>
    <row r="56" spans="1:23" x14ac:dyDescent="0.25">
      <c r="A56">
        <v>55</v>
      </c>
      <c r="B56">
        <v>55</v>
      </c>
      <c r="C56">
        <v>0</v>
      </c>
      <c r="D56" t="s">
        <v>797</v>
      </c>
      <c r="S56" s="3">
        <f t="shared" si="1"/>
        <v>0</v>
      </c>
      <c r="T56" s="3">
        <f>IF(A56&gt;0,IFERROR(VLOOKUP(C56,AthleteTable[],1,FALSE),0),0)</f>
        <v>0</v>
      </c>
      <c r="U56" s="3">
        <f t="shared" si="3"/>
        <v>0</v>
      </c>
      <c r="V56" s="11">
        <f>IF(A56&gt;0,IF(T56&lt;&gt;0,IF(OR(codex587[[#This Row],[1]]&gt;W55,W55="1"),(V55+1+codex587[[#This Row],[T]]),V55+codex587[[#This Row],[T]]),V55+codex587[[#This Row],[T]]),0)</f>
        <v>0</v>
      </c>
      <c r="W56" s="3">
        <f t="shared" si="0"/>
        <v>55</v>
      </c>
    </row>
    <row r="57" spans="1:23" x14ac:dyDescent="0.25">
      <c r="A57">
        <v>56</v>
      </c>
      <c r="B57">
        <v>56</v>
      </c>
      <c r="C57">
        <v>0</v>
      </c>
      <c r="D57" t="s">
        <v>797</v>
      </c>
      <c r="S57" s="3">
        <f t="shared" si="1"/>
        <v>0</v>
      </c>
      <c r="T57" s="3">
        <f>IF(A57&gt;0,IFERROR(VLOOKUP(C57,AthleteTable[],1,FALSE),0),0)</f>
        <v>0</v>
      </c>
      <c r="U57" s="3">
        <f t="shared" si="3"/>
        <v>0</v>
      </c>
      <c r="V57" s="11">
        <f>IF(A57&gt;0,IF(T57&lt;&gt;0,IF(OR(codex587[[#This Row],[1]]&gt;W56,W56="1"),(V56+1+codex587[[#This Row],[T]]),V56+codex587[[#This Row],[T]]),V56+codex587[[#This Row],[T]]),0)</f>
        <v>0</v>
      </c>
      <c r="W57" s="3">
        <f t="shared" si="0"/>
        <v>56</v>
      </c>
    </row>
    <row r="58" spans="1:23" x14ac:dyDescent="0.25">
      <c r="A58">
        <v>57</v>
      </c>
      <c r="B58">
        <v>57</v>
      </c>
      <c r="C58">
        <v>0</v>
      </c>
      <c r="D58" t="s">
        <v>797</v>
      </c>
      <c r="S58" s="3">
        <f t="shared" si="1"/>
        <v>0</v>
      </c>
      <c r="T58" s="3">
        <f>IF(A58&gt;0,IFERROR(VLOOKUP(C58,AthleteTable[],1,FALSE),0),0)</f>
        <v>0</v>
      </c>
      <c r="U58" s="3">
        <f t="shared" si="3"/>
        <v>0</v>
      </c>
      <c r="V58" s="11">
        <f>IF(A58&gt;0,IF(T58&lt;&gt;0,IF(OR(codex587[[#This Row],[1]]&gt;W57,W57="1"),(V57+1+codex587[[#This Row],[T]]),V57+codex587[[#This Row],[T]]),V57+codex587[[#This Row],[T]]),0)</f>
        <v>0</v>
      </c>
      <c r="W58" s="3">
        <f t="shared" si="0"/>
        <v>57</v>
      </c>
    </row>
    <row r="59" spans="1:23" x14ac:dyDescent="0.25">
      <c r="A59">
        <v>58</v>
      </c>
      <c r="B59">
        <v>58</v>
      </c>
      <c r="C59">
        <v>0</v>
      </c>
      <c r="D59" t="s">
        <v>797</v>
      </c>
      <c r="S59" s="3">
        <f t="shared" si="1"/>
        <v>0</v>
      </c>
      <c r="T59" s="3">
        <f>IF(A59&gt;0,IFERROR(VLOOKUP(C59,AthleteTable[],1,FALSE),0),0)</f>
        <v>0</v>
      </c>
      <c r="U59" s="3">
        <f t="shared" si="3"/>
        <v>0</v>
      </c>
      <c r="V59" s="11">
        <f>IF(A59&gt;0,IF(T59&lt;&gt;0,IF(OR(codex587[[#This Row],[1]]&gt;W58,W58="1"),(V58+1+codex587[[#This Row],[T]]),V58+codex587[[#This Row],[T]]),V58+codex587[[#This Row],[T]]),0)</f>
        <v>0</v>
      </c>
      <c r="W59" s="3">
        <f t="shared" si="0"/>
        <v>58</v>
      </c>
    </row>
    <row r="60" spans="1:23" x14ac:dyDescent="0.25">
      <c r="A60">
        <v>59</v>
      </c>
      <c r="B60">
        <v>59</v>
      </c>
      <c r="C60">
        <v>0</v>
      </c>
      <c r="D60" t="s">
        <v>797</v>
      </c>
      <c r="S60" s="3">
        <f t="shared" si="1"/>
        <v>0</v>
      </c>
      <c r="T60" s="3">
        <f>IF(A60&gt;0,IFERROR(VLOOKUP(C60,AthleteTable[],1,FALSE),0),0)</f>
        <v>0</v>
      </c>
      <c r="U60" s="3">
        <f t="shared" si="3"/>
        <v>0</v>
      </c>
      <c r="V60" s="11">
        <f>IF(A60&gt;0,IF(T60&lt;&gt;0,IF(OR(codex587[[#This Row],[1]]&gt;W59,W59="1"),(V59+1+codex587[[#This Row],[T]]),V59+codex587[[#This Row],[T]]),V59+codex587[[#This Row],[T]]),0)</f>
        <v>0</v>
      </c>
      <c r="W60" s="3">
        <f t="shared" si="0"/>
        <v>59</v>
      </c>
    </row>
    <row r="61" spans="1:23" x14ac:dyDescent="0.25">
      <c r="A61">
        <v>60</v>
      </c>
      <c r="B61">
        <v>60</v>
      </c>
      <c r="C61">
        <v>0</v>
      </c>
      <c r="D61" t="s">
        <v>797</v>
      </c>
      <c r="S61" s="3">
        <f t="shared" si="1"/>
        <v>0</v>
      </c>
      <c r="T61" s="3">
        <f>IF(A61&gt;0,IFERROR(VLOOKUP(C61,AthleteTable[],1,FALSE),0),0)</f>
        <v>0</v>
      </c>
      <c r="U61" s="3">
        <f t="shared" si="3"/>
        <v>0</v>
      </c>
      <c r="V61" s="11">
        <f>IF(A61&gt;0,IF(T61&lt;&gt;0,IF(OR(codex587[[#This Row],[1]]&gt;W60,W60="1"),(V60+1+codex587[[#This Row],[T]]),V60+codex587[[#This Row],[T]]),V60+codex587[[#This Row],[T]]),0)</f>
        <v>0</v>
      </c>
      <c r="W61" s="3">
        <f t="shared" si="0"/>
        <v>60</v>
      </c>
    </row>
    <row r="62" spans="1:23" x14ac:dyDescent="0.25">
      <c r="A62">
        <v>61</v>
      </c>
      <c r="B62">
        <v>61</v>
      </c>
      <c r="C62">
        <v>0</v>
      </c>
      <c r="D62" t="s">
        <v>797</v>
      </c>
      <c r="S62" s="3">
        <f t="shared" si="1"/>
        <v>0</v>
      </c>
      <c r="T62" s="3">
        <f>IF(A62&gt;0,IFERROR(VLOOKUP(C62,AthleteTable[],1,FALSE),0),0)</f>
        <v>0</v>
      </c>
      <c r="U62" s="3">
        <f t="shared" si="3"/>
        <v>0</v>
      </c>
      <c r="V62" s="11">
        <f>IF(A62&gt;0,IF(T62&lt;&gt;0,IF(OR(codex587[[#This Row],[1]]&gt;W61,W61="1"),(V61+1+codex587[[#This Row],[T]]),V61+codex587[[#This Row],[T]]),V61+codex587[[#This Row],[T]]),0)</f>
        <v>0</v>
      </c>
      <c r="W62" s="3">
        <f t="shared" si="0"/>
        <v>61</v>
      </c>
    </row>
    <row r="63" spans="1:23" x14ac:dyDescent="0.25">
      <c r="A63">
        <v>62</v>
      </c>
      <c r="B63">
        <v>62</v>
      </c>
      <c r="C63">
        <v>0</v>
      </c>
      <c r="D63" t="s">
        <v>797</v>
      </c>
      <c r="S63" s="3">
        <f t="shared" si="1"/>
        <v>0</v>
      </c>
      <c r="T63" s="3">
        <f>IF(A63&gt;0,IFERROR(VLOOKUP(C63,AthleteTable[],1,FALSE),0),0)</f>
        <v>0</v>
      </c>
      <c r="U63" s="3">
        <f t="shared" si="3"/>
        <v>0</v>
      </c>
      <c r="V63" s="11">
        <f>IF(A63&gt;0,IF(T63&lt;&gt;0,IF(OR(codex587[[#This Row],[1]]&gt;W62,W62="1"),(V62+1+codex587[[#This Row],[T]]),V62+codex587[[#This Row],[T]]),V62+codex587[[#This Row],[T]]),0)</f>
        <v>0</v>
      </c>
      <c r="W63" s="3">
        <f t="shared" si="0"/>
        <v>62</v>
      </c>
    </row>
    <row r="64" spans="1:23" x14ac:dyDescent="0.25">
      <c r="A64">
        <v>63</v>
      </c>
      <c r="B64">
        <v>63</v>
      </c>
      <c r="C64">
        <v>0</v>
      </c>
      <c r="D64" t="s">
        <v>797</v>
      </c>
      <c r="S64" s="3">
        <f t="shared" si="1"/>
        <v>0</v>
      </c>
      <c r="T64" s="3">
        <f>IF(A64&gt;0,IFERROR(VLOOKUP(C64,AthleteTable[],1,FALSE),0),0)</f>
        <v>0</v>
      </c>
      <c r="U64" s="3">
        <f t="shared" si="3"/>
        <v>0</v>
      </c>
      <c r="V64" s="11">
        <f>IF(A64&gt;0,IF(T64&lt;&gt;0,IF(OR(codex587[[#This Row],[1]]&gt;W63,W63="1"),(V63+1+codex587[[#This Row],[T]]),V63+codex587[[#This Row],[T]]),V63+codex587[[#This Row],[T]]),0)</f>
        <v>0</v>
      </c>
      <c r="W64" s="3">
        <f t="shared" si="0"/>
        <v>63</v>
      </c>
    </row>
    <row r="65" spans="1:23" x14ac:dyDescent="0.25">
      <c r="A65">
        <v>64</v>
      </c>
      <c r="B65">
        <v>64</v>
      </c>
      <c r="C65">
        <v>0</v>
      </c>
      <c r="D65" t="s">
        <v>797</v>
      </c>
      <c r="S65" s="3">
        <f t="shared" si="1"/>
        <v>0</v>
      </c>
      <c r="T65" s="3">
        <f>IF(A65&gt;0,IFERROR(VLOOKUP(C65,AthleteTable[],1,FALSE),0),0)</f>
        <v>0</v>
      </c>
      <c r="U65" s="3">
        <f t="shared" si="3"/>
        <v>0</v>
      </c>
      <c r="V65" s="11">
        <f>IF(A65&gt;0,IF(T65&lt;&gt;0,IF(OR(codex587[[#This Row],[1]]&gt;W64,W64="1"),(V64+1+codex587[[#This Row],[T]]),V64+codex587[[#This Row],[T]]),V64+codex587[[#This Row],[T]]),0)</f>
        <v>0</v>
      </c>
      <c r="W65" s="3">
        <f t="shared" si="0"/>
        <v>64</v>
      </c>
    </row>
    <row r="66" spans="1:23" x14ac:dyDescent="0.25">
      <c r="A66">
        <v>65</v>
      </c>
      <c r="B66">
        <v>65</v>
      </c>
      <c r="C66">
        <v>0</v>
      </c>
      <c r="D66" t="s">
        <v>797</v>
      </c>
      <c r="S66" s="3">
        <f t="shared" si="1"/>
        <v>0</v>
      </c>
      <c r="T66" s="3">
        <f>IF(A66&gt;0,IFERROR(VLOOKUP(C66,AthleteTable[],1,FALSE),0),0)</f>
        <v>0</v>
      </c>
      <c r="U66" s="3">
        <f t="shared" si="3"/>
        <v>0</v>
      </c>
      <c r="V66" s="11">
        <f>IF(A66&gt;0,IF(T66&lt;&gt;0,IF(OR(codex587[[#This Row],[1]]&gt;W65,W65="1"),(V65+1+codex587[[#This Row],[T]]),V65+codex587[[#This Row],[T]]),V65+codex587[[#This Row],[T]]),0)</f>
        <v>0</v>
      </c>
      <c r="W66" s="3">
        <f t="shared" ref="W66:W90" si="4">IF(A66&gt;0,A66,0)</f>
        <v>65</v>
      </c>
    </row>
    <row r="67" spans="1:23" x14ac:dyDescent="0.25">
      <c r="A67">
        <v>66</v>
      </c>
      <c r="B67">
        <v>66</v>
      </c>
      <c r="C67">
        <v>0</v>
      </c>
      <c r="D67" t="s">
        <v>797</v>
      </c>
      <c r="S67" s="3">
        <f t="shared" ref="S67:S130" si="5">C67</f>
        <v>0</v>
      </c>
      <c r="T67" s="3">
        <f>IF(A67&gt;0,IFERROR(VLOOKUP(C67,AthleteTable[],1,FALSE),0),0)</f>
        <v>0</v>
      </c>
      <c r="U67" s="3">
        <f t="shared" si="3"/>
        <v>0</v>
      </c>
      <c r="V67" s="11">
        <f>IF(A67&gt;0,IF(T67&lt;&gt;0,IF(OR(codex587[[#This Row],[1]]&gt;W66,W66="1"),(V66+1+codex587[[#This Row],[T]]),V66+codex587[[#This Row],[T]]),V66+codex587[[#This Row],[T]]),0)</f>
        <v>0</v>
      </c>
      <c r="W67" s="3">
        <f t="shared" si="4"/>
        <v>66</v>
      </c>
    </row>
    <row r="68" spans="1:23" x14ac:dyDescent="0.25">
      <c r="A68">
        <v>67</v>
      </c>
      <c r="B68">
        <v>67</v>
      </c>
      <c r="C68">
        <v>0</v>
      </c>
      <c r="D68" t="s">
        <v>797</v>
      </c>
      <c r="S68" s="3">
        <f t="shared" si="5"/>
        <v>0</v>
      </c>
      <c r="T68" s="3">
        <f>IF(A68&gt;0,IFERROR(VLOOKUP(C68,AthleteTable[],1,FALSE),0),0)</f>
        <v>0</v>
      </c>
      <c r="U68" s="3">
        <f t="shared" si="3"/>
        <v>0</v>
      </c>
      <c r="V68" s="11">
        <f>IF(A68&gt;0,IF(T68&lt;&gt;0,IF(OR(codex587[[#This Row],[1]]&gt;W67,W67="1"),(V67+1+codex587[[#This Row],[T]]),V67+codex587[[#This Row],[T]]),V67+codex587[[#This Row],[T]]),0)</f>
        <v>0</v>
      </c>
      <c r="W68" s="3">
        <f t="shared" si="4"/>
        <v>67</v>
      </c>
    </row>
    <row r="69" spans="1:23" x14ac:dyDescent="0.25">
      <c r="A69">
        <v>68</v>
      </c>
      <c r="B69">
        <v>68</v>
      </c>
      <c r="C69">
        <v>0</v>
      </c>
      <c r="D69" t="s">
        <v>797</v>
      </c>
      <c r="S69" s="3">
        <f t="shared" si="5"/>
        <v>0</v>
      </c>
      <c r="T69" s="3">
        <f>IF(A69&gt;0,IFERROR(VLOOKUP(C69,AthleteTable[],1,FALSE),0),0)</f>
        <v>0</v>
      </c>
      <c r="U69" s="3">
        <f t="shared" si="3"/>
        <v>0</v>
      </c>
      <c r="V69" s="11">
        <f>IF(A69&gt;0,IF(T69&lt;&gt;0,IF(OR(codex587[[#This Row],[1]]&gt;W68,W68="1"),(V68+1+codex587[[#This Row],[T]]),V68+codex587[[#This Row],[T]]),V68+codex587[[#This Row],[T]]),0)</f>
        <v>0</v>
      </c>
      <c r="W69" s="3">
        <f t="shared" si="4"/>
        <v>68</v>
      </c>
    </row>
    <row r="70" spans="1:23" x14ac:dyDescent="0.25">
      <c r="A70">
        <v>69</v>
      </c>
      <c r="B70">
        <v>69</v>
      </c>
      <c r="C70">
        <v>0</v>
      </c>
      <c r="D70" t="s">
        <v>797</v>
      </c>
      <c r="S70" s="3">
        <f t="shared" si="5"/>
        <v>0</v>
      </c>
      <c r="T70" s="3">
        <f>IF(A70&gt;0,IFERROR(VLOOKUP(C70,AthleteTable[],1,FALSE),0),0)</f>
        <v>0</v>
      </c>
      <c r="U70" s="3">
        <f t="shared" ref="U70:U133" si="6">IFERROR(IF(W70&gt;0,IF(W69=W68,IF(T69&gt;0,IF(T68&gt;0,1,0),0),0),0),0)</f>
        <v>0</v>
      </c>
      <c r="V70" s="11">
        <f>IF(A70&gt;0,IF(T70&lt;&gt;0,IF(OR(codex587[[#This Row],[1]]&gt;W69,W69="1"),(V69+1+codex587[[#This Row],[T]]),V69+codex587[[#This Row],[T]]),V69+codex587[[#This Row],[T]]),0)</f>
        <v>0</v>
      </c>
      <c r="W70" s="3">
        <f t="shared" si="4"/>
        <v>69</v>
      </c>
    </row>
    <row r="71" spans="1:23" x14ac:dyDescent="0.25">
      <c r="A71">
        <v>70</v>
      </c>
      <c r="B71">
        <v>70</v>
      </c>
      <c r="C71">
        <v>0</v>
      </c>
      <c r="D71" t="s">
        <v>797</v>
      </c>
      <c r="S71" s="3">
        <f t="shared" si="5"/>
        <v>0</v>
      </c>
      <c r="T71" s="3">
        <f>IF(A71&gt;0,IFERROR(VLOOKUP(C71,AthleteTable[],1,FALSE),0),0)</f>
        <v>0</v>
      </c>
      <c r="U71" s="3">
        <f t="shared" si="6"/>
        <v>0</v>
      </c>
      <c r="V71" s="11">
        <f>IF(A71&gt;0,IF(T71&lt;&gt;0,IF(OR(codex587[[#This Row],[1]]&gt;W70,W70="1"),(V70+1+codex587[[#This Row],[T]]),V70+codex587[[#This Row],[T]]),V70+codex587[[#This Row],[T]]),0)</f>
        <v>0</v>
      </c>
      <c r="W71" s="3">
        <f t="shared" si="4"/>
        <v>70</v>
      </c>
    </row>
    <row r="72" spans="1:23" x14ac:dyDescent="0.25">
      <c r="A72">
        <v>71</v>
      </c>
      <c r="B72">
        <v>71</v>
      </c>
      <c r="C72">
        <v>0</v>
      </c>
      <c r="D72" t="s">
        <v>797</v>
      </c>
      <c r="S72" s="3">
        <f t="shared" si="5"/>
        <v>0</v>
      </c>
      <c r="T72" s="3">
        <f>IF(A72&gt;0,IFERROR(VLOOKUP(C72,AthleteTable[],1,FALSE),0),0)</f>
        <v>0</v>
      </c>
      <c r="U72" s="3">
        <f t="shared" si="6"/>
        <v>0</v>
      </c>
      <c r="V72" s="11">
        <f>IF(A72&gt;0,IF(T72&lt;&gt;0,IF(OR(codex587[[#This Row],[1]]&gt;W71,W71="1"),(V71+1+codex587[[#This Row],[T]]),V71+codex587[[#This Row],[T]]),V71+codex587[[#This Row],[T]]),0)</f>
        <v>0</v>
      </c>
      <c r="W72" s="3">
        <f t="shared" si="4"/>
        <v>71</v>
      </c>
    </row>
    <row r="73" spans="1:23" x14ac:dyDescent="0.25">
      <c r="A73">
        <v>72</v>
      </c>
      <c r="B73">
        <v>72</v>
      </c>
      <c r="C73">
        <v>0</v>
      </c>
      <c r="D73" t="s">
        <v>797</v>
      </c>
      <c r="S73" s="3">
        <f t="shared" si="5"/>
        <v>0</v>
      </c>
      <c r="T73" s="3">
        <f>IF(A73&gt;0,IFERROR(VLOOKUP(C73,AthleteTable[],1,FALSE),0),0)</f>
        <v>0</v>
      </c>
      <c r="U73" s="3">
        <f t="shared" si="6"/>
        <v>0</v>
      </c>
      <c r="V73" s="11">
        <f>IF(A73&gt;0,IF(T73&lt;&gt;0,IF(OR(codex587[[#This Row],[1]]&gt;W72,W72="1"),(V72+1+codex587[[#This Row],[T]]),V72+codex587[[#This Row],[T]]),V72+codex587[[#This Row],[T]]),0)</f>
        <v>0</v>
      </c>
      <c r="W73" s="3">
        <f t="shared" si="4"/>
        <v>72</v>
      </c>
    </row>
    <row r="74" spans="1:23" x14ac:dyDescent="0.25">
      <c r="A74">
        <v>73</v>
      </c>
      <c r="B74">
        <v>73</v>
      </c>
      <c r="C74">
        <v>0</v>
      </c>
      <c r="D74" t="s">
        <v>797</v>
      </c>
      <c r="S74" s="3">
        <f t="shared" si="5"/>
        <v>0</v>
      </c>
      <c r="T74" s="3">
        <f>IF(A74&gt;0,IFERROR(VLOOKUP(C74,AthleteTable[],1,FALSE),0),0)</f>
        <v>0</v>
      </c>
      <c r="U74" s="3">
        <f t="shared" si="6"/>
        <v>0</v>
      </c>
      <c r="V74" s="11">
        <f>IF(A74&gt;0,IF(T74&lt;&gt;0,IF(OR(codex587[[#This Row],[1]]&gt;W73,W73="1"),(V73+1+codex587[[#This Row],[T]]),V73+codex587[[#This Row],[T]]),V73+codex587[[#This Row],[T]]),0)</f>
        <v>0</v>
      </c>
      <c r="W74" s="3">
        <f t="shared" si="4"/>
        <v>73</v>
      </c>
    </row>
    <row r="75" spans="1:23" x14ac:dyDescent="0.25">
      <c r="A75">
        <v>74</v>
      </c>
      <c r="B75">
        <v>74</v>
      </c>
      <c r="C75">
        <v>0</v>
      </c>
      <c r="D75" t="s">
        <v>797</v>
      </c>
      <c r="S75" s="3">
        <f t="shared" si="5"/>
        <v>0</v>
      </c>
      <c r="T75" s="3">
        <f>IF(A75&gt;0,IFERROR(VLOOKUP(C75,AthleteTable[],1,FALSE),0),0)</f>
        <v>0</v>
      </c>
      <c r="U75" s="3">
        <f t="shared" si="6"/>
        <v>0</v>
      </c>
      <c r="V75" s="11">
        <f>IF(A75&gt;0,IF(T75&lt;&gt;0,IF(OR(codex587[[#This Row],[1]]&gt;W74,W74="1"),(V74+1+codex587[[#This Row],[T]]),V74+codex587[[#This Row],[T]]),V74+codex587[[#This Row],[T]]),0)</f>
        <v>0</v>
      </c>
      <c r="W75" s="3">
        <f t="shared" si="4"/>
        <v>74</v>
      </c>
    </row>
    <row r="76" spans="1:23" x14ac:dyDescent="0.25">
      <c r="A76">
        <v>75</v>
      </c>
      <c r="B76">
        <v>75</v>
      </c>
      <c r="C76">
        <v>0</v>
      </c>
      <c r="D76" t="s">
        <v>797</v>
      </c>
      <c r="S76" s="3">
        <f t="shared" si="5"/>
        <v>0</v>
      </c>
      <c r="T76" s="3">
        <f>IF(A76&gt;0,IFERROR(VLOOKUP(C76,AthleteTable[],1,FALSE),0),0)</f>
        <v>0</v>
      </c>
      <c r="U76" s="3">
        <f t="shared" si="6"/>
        <v>0</v>
      </c>
      <c r="V76" s="11">
        <f>IF(A76&gt;0,IF(T76&lt;&gt;0,IF(OR(codex587[[#This Row],[1]]&gt;W75,W75="1"),(V75+1+codex587[[#This Row],[T]]),V75+codex587[[#This Row],[T]]),V75+codex587[[#This Row],[T]]),0)</f>
        <v>0</v>
      </c>
      <c r="W76" s="3">
        <f t="shared" si="4"/>
        <v>75</v>
      </c>
    </row>
    <row r="77" spans="1:23" x14ac:dyDescent="0.25">
      <c r="A77">
        <v>76</v>
      </c>
      <c r="B77">
        <v>76</v>
      </c>
      <c r="C77">
        <v>0</v>
      </c>
      <c r="D77" t="s">
        <v>797</v>
      </c>
      <c r="S77" s="3">
        <f t="shared" si="5"/>
        <v>0</v>
      </c>
      <c r="T77" s="3">
        <f>IF(A77&gt;0,IFERROR(VLOOKUP(C77,AthleteTable[],1,FALSE),0),0)</f>
        <v>0</v>
      </c>
      <c r="U77" s="3">
        <f t="shared" si="6"/>
        <v>0</v>
      </c>
      <c r="V77" s="11">
        <f>IF(A77&gt;0,IF(T77&lt;&gt;0,IF(OR(codex587[[#This Row],[1]]&gt;W76,W76="1"),(V76+1+codex587[[#This Row],[T]]),V76+codex587[[#This Row],[T]]),V76+codex587[[#This Row],[T]]),0)</f>
        <v>0</v>
      </c>
      <c r="W77" s="3">
        <f t="shared" si="4"/>
        <v>76</v>
      </c>
    </row>
    <row r="78" spans="1:23" x14ac:dyDescent="0.25">
      <c r="A78">
        <v>77</v>
      </c>
      <c r="B78">
        <v>77</v>
      </c>
      <c r="C78">
        <v>0</v>
      </c>
      <c r="D78" t="s">
        <v>797</v>
      </c>
      <c r="S78" s="3">
        <f t="shared" si="5"/>
        <v>0</v>
      </c>
      <c r="T78" s="3">
        <f>IF(A78&gt;0,IFERROR(VLOOKUP(C78,AthleteTable[],1,FALSE),0),0)</f>
        <v>0</v>
      </c>
      <c r="U78" s="3">
        <f t="shared" si="6"/>
        <v>0</v>
      </c>
      <c r="V78" s="11">
        <f>IF(A78&gt;0,IF(T78&lt;&gt;0,IF(OR(codex587[[#This Row],[1]]&gt;W77,W77="1"),(V77+1+codex587[[#This Row],[T]]),V77+codex587[[#This Row],[T]]),V77+codex587[[#This Row],[T]]),0)</f>
        <v>0</v>
      </c>
      <c r="W78" s="3">
        <f t="shared" si="4"/>
        <v>77</v>
      </c>
    </row>
    <row r="79" spans="1:23" x14ac:dyDescent="0.25">
      <c r="A79">
        <v>78</v>
      </c>
      <c r="B79">
        <v>78</v>
      </c>
      <c r="C79">
        <v>0</v>
      </c>
      <c r="D79" t="s">
        <v>797</v>
      </c>
      <c r="S79" s="3">
        <f t="shared" si="5"/>
        <v>0</v>
      </c>
      <c r="T79" s="3">
        <f>IF(A79&gt;0,IFERROR(VLOOKUP(C79,AthleteTable[],1,FALSE),0),0)</f>
        <v>0</v>
      </c>
      <c r="U79" s="3">
        <f t="shared" si="6"/>
        <v>0</v>
      </c>
      <c r="V79" s="11">
        <f>IF(A79&gt;0,IF(T79&lt;&gt;0,IF(OR(codex587[[#This Row],[1]]&gt;W78,W78="1"),(V78+1+codex587[[#This Row],[T]]),V78+codex587[[#This Row],[T]]),V78+codex587[[#This Row],[T]]),0)</f>
        <v>0</v>
      </c>
      <c r="W79" s="3">
        <f t="shared" si="4"/>
        <v>78</v>
      </c>
    </row>
    <row r="80" spans="1:23" x14ac:dyDescent="0.25">
      <c r="A80">
        <v>79</v>
      </c>
      <c r="B80">
        <v>79</v>
      </c>
      <c r="C80">
        <v>0</v>
      </c>
      <c r="D80" t="s">
        <v>797</v>
      </c>
      <c r="S80" s="3">
        <f t="shared" si="5"/>
        <v>0</v>
      </c>
      <c r="T80" s="3">
        <f>IF(A80&gt;0,IFERROR(VLOOKUP(C80,AthleteTable[],1,FALSE),0),0)</f>
        <v>0</v>
      </c>
      <c r="U80" s="3">
        <f t="shared" si="6"/>
        <v>0</v>
      </c>
      <c r="V80" s="11">
        <f>IF(A80&gt;0,IF(T80&lt;&gt;0,IF(OR(codex587[[#This Row],[1]]&gt;W79,W79="1"),(V79+1+codex587[[#This Row],[T]]),V79+codex587[[#This Row],[T]]),V79+codex587[[#This Row],[T]]),0)</f>
        <v>0</v>
      </c>
      <c r="W80" s="3">
        <f t="shared" si="4"/>
        <v>79</v>
      </c>
    </row>
    <row r="81" spans="1:23" x14ac:dyDescent="0.25">
      <c r="A81">
        <v>80</v>
      </c>
      <c r="B81">
        <v>80</v>
      </c>
      <c r="C81">
        <v>0</v>
      </c>
      <c r="D81" t="s">
        <v>797</v>
      </c>
      <c r="S81" s="3">
        <f t="shared" si="5"/>
        <v>0</v>
      </c>
      <c r="T81" s="3">
        <f>IF(A81&gt;0,IFERROR(VLOOKUP(C81,AthleteTable[],1,FALSE),0),0)</f>
        <v>0</v>
      </c>
      <c r="U81" s="3">
        <f t="shared" si="6"/>
        <v>0</v>
      </c>
      <c r="V81" s="11">
        <f>IF(A81&gt;0,IF(T81&lt;&gt;0,IF(OR(codex587[[#This Row],[1]]&gt;W80,W80="1"),(V80+1+codex587[[#This Row],[T]]),V80+codex587[[#This Row],[T]]),V80+codex587[[#This Row],[T]]),0)</f>
        <v>0</v>
      </c>
      <c r="W81" s="3">
        <f t="shared" si="4"/>
        <v>80</v>
      </c>
    </row>
    <row r="82" spans="1:23" x14ac:dyDescent="0.25">
      <c r="A82">
        <v>81</v>
      </c>
      <c r="B82">
        <v>81</v>
      </c>
      <c r="C82">
        <v>0</v>
      </c>
      <c r="D82" t="s">
        <v>797</v>
      </c>
      <c r="S82" s="3">
        <f t="shared" si="5"/>
        <v>0</v>
      </c>
      <c r="T82" s="3">
        <f>IF(A82&gt;0,IFERROR(VLOOKUP(C82,AthleteTable[],1,FALSE),0),0)</f>
        <v>0</v>
      </c>
      <c r="U82" s="3">
        <f t="shared" si="6"/>
        <v>0</v>
      </c>
      <c r="V82" s="11">
        <f>IF(A82&gt;0,IF(T82&lt;&gt;0,IF(OR(codex587[[#This Row],[1]]&gt;W81,W81="1"),(V81+1+codex587[[#This Row],[T]]),V81+codex587[[#This Row],[T]]),V81+codex587[[#This Row],[T]]),0)</f>
        <v>0</v>
      </c>
      <c r="W82" s="3">
        <f t="shared" si="4"/>
        <v>81</v>
      </c>
    </row>
    <row r="83" spans="1:23" x14ac:dyDescent="0.25">
      <c r="A83">
        <v>82</v>
      </c>
      <c r="B83">
        <v>82</v>
      </c>
      <c r="C83">
        <v>0</v>
      </c>
      <c r="D83" t="s">
        <v>797</v>
      </c>
      <c r="S83" s="3">
        <f t="shared" si="5"/>
        <v>0</v>
      </c>
      <c r="T83" s="3">
        <f>IF(A83&gt;0,IFERROR(VLOOKUP(C83,AthleteTable[],1,FALSE),0),0)</f>
        <v>0</v>
      </c>
      <c r="U83" s="3">
        <f t="shared" si="6"/>
        <v>0</v>
      </c>
      <c r="V83" s="11">
        <f>IF(A83&gt;0,IF(T83&lt;&gt;0,IF(OR(codex587[[#This Row],[1]]&gt;W82,W82="1"),(V82+1+codex587[[#This Row],[T]]),V82+codex587[[#This Row],[T]]),V82+codex587[[#This Row],[T]]),0)</f>
        <v>0</v>
      </c>
      <c r="W83" s="3">
        <f t="shared" si="4"/>
        <v>82</v>
      </c>
    </row>
    <row r="84" spans="1:23" x14ac:dyDescent="0.25">
      <c r="A84">
        <v>83</v>
      </c>
      <c r="B84">
        <v>83</v>
      </c>
      <c r="C84">
        <v>0</v>
      </c>
      <c r="D84" t="s">
        <v>797</v>
      </c>
      <c r="S84" s="3">
        <f t="shared" si="5"/>
        <v>0</v>
      </c>
      <c r="T84" s="3">
        <f>IF(A84&gt;0,IFERROR(VLOOKUP(C84,AthleteTable[],1,FALSE),0),0)</f>
        <v>0</v>
      </c>
      <c r="U84" s="3">
        <f t="shared" si="6"/>
        <v>0</v>
      </c>
      <c r="V84" s="11">
        <f>IF(A84&gt;0,IF(T84&lt;&gt;0,IF(OR(codex587[[#This Row],[1]]&gt;W83,W83="1"),(V83+1+codex587[[#This Row],[T]]),V83+codex587[[#This Row],[T]]),V83+codex587[[#This Row],[T]]),0)</f>
        <v>0</v>
      </c>
      <c r="W84" s="3">
        <f t="shared" si="4"/>
        <v>83</v>
      </c>
    </row>
    <row r="85" spans="1:23" x14ac:dyDescent="0.25">
      <c r="A85">
        <v>84</v>
      </c>
      <c r="B85">
        <v>84</v>
      </c>
      <c r="C85">
        <v>0</v>
      </c>
      <c r="D85" t="s">
        <v>797</v>
      </c>
      <c r="S85" s="3">
        <f t="shared" si="5"/>
        <v>0</v>
      </c>
      <c r="T85" s="3">
        <f>IF(A85&gt;0,IFERROR(VLOOKUP(C85,AthleteTable[],1,FALSE),0),0)</f>
        <v>0</v>
      </c>
      <c r="U85" s="3">
        <f t="shared" si="6"/>
        <v>0</v>
      </c>
      <c r="V85" s="11">
        <f>IF(A85&gt;0,IF(T85&lt;&gt;0,IF(OR(codex587[[#This Row],[1]]&gt;W84,W84="1"),(V84+1+codex587[[#This Row],[T]]),V84+codex587[[#This Row],[T]]),V84+codex587[[#This Row],[T]]),0)</f>
        <v>0</v>
      </c>
      <c r="W85" s="3">
        <f t="shared" si="4"/>
        <v>84</v>
      </c>
    </row>
    <row r="86" spans="1:23" x14ac:dyDescent="0.25">
      <c r="A86">
        <v>85</v>
      </c>
      <c r="B86">
        <v>85</v>
      </c>
      <c r="C86">
        <v>0</v>
      </c>
      <c r="D86" t="s">
        <v>797</v>
      </c>
      <c r="S86" s="3">
        <f t="shared" si="5"/>
        <v>0</v>
      </c>
      <c r="T86" s="3">
        <f>IF(A86&gt;0,IFERROR(VLOOKUP(C86,AthleteTable[],1,FALSE),0),0)</f>
        <v>0</v>
      </c>
      <c r="U86" s="3">
        <f t="shared" si="6"/>
        <v>0</v>
      </c>
      <c r="V86" s="11">
        <f>IF(A86&gt;0,IF(T86&lt;&gt;0,IF(OR(codex587[[#This Row],[1]]&gt;W85,W85="1"),(V85+1+codex587[[#This Row],[T]]),V85+codex587[[#This Row],[T]]),V85+codex587[[#This Row],[T]]),0)</f>
        <v>0</v>
      </c>
      <c r="W86" s="3">
        <f t="shared" si="4"/>
        <v>85</v>
      </c>
    </row>
    <row r="87" spans="1:23" x14ac:dyDescent="0.25">
      <c r="A87">
        <v>86</v>
      </c>
      <c r="B87">
        <v>86</v>
      </c>
      <c r="C87">
        <v>0</v>
      </c>
      <c r="D87" t="s">
        <v>797</v>
      </c>
      <c r="S87" s="3">
        <f t="shared" si="5"/>
        <v>0</v>
      </c>
      <c r="T87" s="3">
        <f>IF(A87&gt;0,IFERROR(VLOOKUP(C87,AthleteTable[],1,FALSE),0),0)</f>
        <v>0</v>
      </c>
      <c r="U87" s="3">
        <f t="shared" si="6"/>
        <v>0</v>
      </c>
      <c r="V87" s="11">
        <f>IF(A87&gt;0,IF(T87&lt;&gt;0,IF(OR(codex587[[#This Row],[1]]&gt;W86,W86="1"),(V86+1+codex587[[#This Row],[T]]),V86+codex587[[#This Row],[T]]),V86+codex587[[#This Row],[T]]),0)</f>
        <v>0</v>
      </c>
      <c r="W87" s="3">
        <f t="shared" si="4"/>
        <v>86</v>
      </c>
    </row>
    <row r="88" spans="1:23" x14ac:dyDescent="0.25">
      <c r="A88">
        <v>87</v>
      </c>
      <c r="B88">
        <v>87</v>
      </c>
      <c r="C88">
        <v>0</v>
      </c>
      <c r="D88" t="s">
        <v>797</v>
      </c>
      <c r="S88" s="3">
        <f t="shared" si="5"/>
        <v>0</v>
      </c>
      <c r="T88" s="3">
        <f>IF(A88&gt;0,IFERROR(VLOOKUP(C88,AthleteTable[],1,FALSE),0),0)</f>
        <v>0</v>
      </c>
      <c r="U88" s="3">
        <f t="shared" si="6"/>
        <v>0</v>
      </c>
      <c r="V88" s="11">
        <f>IF(A88&gt;0,IF(T88&lt;&gt;0,IF(OR(codex587[[#This Row],[1]]&gt;W87,W87="1"),(V87+1+codex587[[#This Row],[T]]),V87+codex587[[#This Row],[T]]),V87+codex587[[#This Row],[T]]),0)</f>
        <v>0</v>
      </c>
      <c r="W88" s="3">
        <f t="shared" si="4"/>
        <v>87</v>
      </c>
    </row>
    <row r="89" spans="1:23" x14ac:dyDescent="0.25">
      <c r="A89">
        <v>88</v>
      </c>
      <c r="B89">
        <v>88</v>
      </c>
      <c r="C89">
        <v>0</v>
      </c>
      <c r="D89" t="s">
        <v>797</v>
      </c>
      <c r="S89" s="3">
        <f t="shared" si="5"/>
        <v>0</v>
      </c>
      <c r="T89" s="3">
        <f>IF(A89&gt;0,IFERROR(VLOOKUP(C89,AthleteTable[],1,FALSE),0),0)</f>
        <v>0</v>
      </c>
      <c r="U89" s="3">
        <f t="shared" si="6"/>
        <v>0</v>
      </c>
      <c r="V89" s="11">
        <f>IF(A89&gt;0,IF(T89&lt;&gt;0,IF(OR(codex587[[#This Row],[1]]&gt;W88,W88="1"),(V88+1+codex587[[#This Row],[T]]),V88+codex587[[#This Row],[T]]),V88+codex587[[#This Row],[T]]),0)</f>
        <v>0</v>
      </c>
      <c r="W89" s="3">
        <f t="shared" si="4"/>
        <v>88</v>
      </c>
    </row>
    <row r="90" spans="1:23" x14ac:dyDescent="0.25">
      <c r="A90">
        <v>89</v>
      </c>
      <c r="B90">
        <v>89</v>
      </c>
      <c r="C90">
        <v>0</v>
      </c>
      <c r="D90" t="s">
        <v>797</v>
      </c>
      <c r="S90" s="3">
        <f t="shared" si="5"/>
        <v>0</v>
      </c>
      <c r="T90" s="3">
        <f>IF(A90&gt;0,IFERROR(VLOOKUP(C90,AthleteTable[],1,FALSE),0),0)</f>
        <v>0</v>
      </c>
      <c r="U90" s="3">
        <f t="shared" si="6"/>
        <v>0</v>
      </c>
      <c r="V90" s="11">
        <f>IF(A90&gt;0,IF(T90&lt;&gt;0,IF(OR(codex587[[#This Row],[1]]&gt;W89,W89="1"),(V89+1+codex587[[#This Row],[T]]),V89+codex587[[#This Row],[T]]),V89+codex587[[#This Row],[T]]),0)</f>
        <v>0</v>
      </c>
      <c r="W90" s="3">
        <f t="shared" si="4"/>
        <v>89</v>
      </c>
    </row>
    <row r="91" spans="1:23" x14ac:dyDescent="0.25">
      <c r="A91">
        <v>90</v>
      </c>
      <c r="B91">
        <v>90</v>
      </c>
      <c r="C91">
        <v>0</v>
      </c>
      <c r="D91" t="s">
        <v>797</v>
      </c>
      <c r="S91" s="3">
        <f t="shared" si="5"/>
        <v>0</v>
      </c>
      <c r="T91" s="3">
        <f>IF(A91&gt;0,IFERROR(VLOOKUP(C91,AthleteTable[],1,FALSE),0),0)</f>
        <v>0</v>
      </c>
      <c r="U91" s="3">
        <f t="shared" si="6"/>
        <v>0</v>
      </c>
      <c r="V91" s="11">
        <f>IF(A91&gt;0,IF(T91&lt;&gt;0,IF(OR(codex587[[#This Row],[1]]&gt;W90,W90="1"),(V90+1+codex587[[#This Row],[T]]),V90+codex587[[#This Row],[T]]),V90+codex587[[#This Row],[T]]),0)</f>
        <v>0</v>
      </c>
      <c r="W91" s="3" t="e">
        <f>IF(#REF!&gt;0,#REF!,0)</f>
        <v>#REF!</v>
      </c>
    </row>
    <row r="92" spans="1:23" x14ac:dyDescent="0.25">
      <c r="A92">
        <v>91</v>
      </c>
      <c r="B92">
        <v>91</v>
      </c>
      <c r="C92">
        <v>0</v>
      </c>
      <c r="D92" t="s">
        <v>797</v>
      </c>
      <c r="S92" s="3">
        <f t="shared" si="5"/>
        <v>0</v>
      </c>
      <c r="T92" s="3">
        <f>IF(A92&gt;0,IFERROR(VLOOKUP(C92,AthleteTable[],1,FALSE),0),0)</f>
        <v>0</v>
      </c>
      <c r="U92" s="3">
        <f t="shared" si="6"/>
        <v>0</v>
      </c>
      <c r="V92" s="11">
        <f>IF(A92&gt;0,IF(T92&lt;&gt;0,IF(OR(codex587[[#This Row],[1]]&gt;W91,W91="1"),(V91+1+codex587[[#This Row],[T]]),V91+codex587[[#This Row],[T]]),V91+codex587[[#This Row],[T]]),0)</f>
        <v>0</v>
      </c>
      <c r="W92" s="3" t="e">
        <f>IF(#REF!&gt;0,#REF!,0)</f>
        <v>#REF!</v>
      </c>
    </row>
    <row r="93" spans="1:23" x14ac:dyDescent="0.25">
      <c r="A93">
        <v>92</v>
      </c>
      <c r="B93">
        <v>92</v>
      </c>
      <c r="C93">
        <v>0</v>
      </c>
      <c r="D93" t="s">
        <v>797</v>
      </c>
      <c r="S93" s="3">
        <f t="shared" si="5"/>
        <v>0</v>
      </c>
      <c r="T93" s="3">
        <f>IF(A93&gt;0,IFERROR(VLOOKUP(C93,AthleteTable[],1,FALSE),0),0)</f>
        <v>0</v>
      </c>
      <c r="U93" s="3">
        <f t="shared" si="6"/>
        <v>0</v>
      </c>
      <c r="V93" s="11">
        <f>IF(A93&gt;0,IF(T93&lt;&gt;0,IF(OR(codex587[[#This Row],[1]]&gt;W92,W92="1"),(V92+1+codex587[[#This Row],[T]]),V92+codex587[[#This Row],[T]]),V92+codex587[[#This Row],[T]]),0)</f>
        <v>0</v>
      </c>
      <c r="W93" s="3" t="e">
        <f>IF(#REF!&gt;0,#REF!,0)</f>
        <v>#REF!</v>
      </c>
    </row>
    <row r="94" spans="1:23" x14ac:dyDescent="0.25">
      <c r="A94">
        <v>93</v>
      </c>
      <c r="B94">
        <v>93</v>
      </c>
      <c r="C94">
        <v>0</v>
      </c>
      <c r="D94" t="s">
        <v>797</v>
      </c>
      <c r="S94" s="3">
        <f t="shared" si="5"/>
        <v>0</v>
      </c>
      <c r="T94" s="3">
        <f>IF(A94&gt;0,IFERROR(VLOOKUP(C94,AthleteTable[],1,FALSE),0),0)</f>
        <v>0</v>
      </c>
      <c r="U94" s="3">
        <f t="shared" si="6"/>
        <v>0</v>
      </c>
      <c r="V94" s="11">
        <f>IF(A94&gt;0,IF(T94&lt;&gt;0,IF(OR(codex587[[#This Row],[1]]&gt;W93,W93="1"),(V93+1+codex587[[#This Row],[T]]),V93+codex587[[#This Row],[T]]),V93+codex587[[#This Row],[T]]),0)</f>
        <v>0</v>
      </c>
      <c r="W94" s="3" t="e">
        <f>IF(#REF!&gt;0,#REF!,0)</f>
        <v>#REF!</v>
      </c>
    </row>
    <row r="95" spans="1:23" x14ac:dyDescent="0.25">
      <c r="A95">
        <v>94</v>
      </c>
      <c r="B95">
        <v>94</v>
      </c>
      <c r="C95">
        <v>0</v>
      </c>
      <c r="D95" t="s">
        <v>797</v>
      </c>
      <c r="S95" s="3">
        <f t="shared" si="5"/>
        <v>0</v>
      </c>
      <c r="T95" s="3">
        <f>IF(A95&gt;0,IFERROR(VLOOKUP(C95,AthleteTable[],1,FALSE),0),0)</f>
        <v>0</v>
      </c>
      <c r="U95" s="3">
        <f t="shared" si="6"/>
        <v>0</v>
      </c>
      <c r="V95" s="11">
        <f>IF(A95&gt;0,IF(T95&lt;&gt;0,IF(OR(codex587[[#This Row],[1]]&gt;W94,W94="1"),(V94+1+codex587[[#This Row],[T]]),V94+codex587[[#This Row],[T]]),V94+codex587[[#This Row],[T]]),0)</f>
        <v>0</v>
      </c>
      <c r="W95" s="3" t="e">
        <f>IF(#REF!&gt;0,#REF!,0)</f>
        <v>#REF!</v>
      </c>
    </row>
    <row r="96" spans="1:23" x14ac:dyDescent="0.25">
      <c r="A96">
        <v>95</v>
      </c>
      <c r="B96">
        <v>95</v>
      </c>
      <c r="C96">
        <v>0</v>
      </c>
      <c r="D96" t="s">
        <v>797</v>
      </c>
      <c r="S96" s="3">
        <f t="shared" si="5"/>
        <v>0</v>
      </c>
      <c r="T96" s="3">
        <f>IF(A96&gt;0,IFERROR(VLOOKUP(C96,AthleteTable[],1,FALSE),0),0)</f>
        <v>0</v>
      </c>
      <c r="U96" s="3">
        <f t="shared" si="6"/>
        <v>0</v>
      </c>
      <c r="V96" s="11">
        <f>IF(A96&gt;0,IF(T96&lt;&gt;0,IF(OR(codex587[[#This Row],[1]]&gt;W95,W95="1"),(V95+1+codex587[[#This Row],[T]]),V95+codex587[[#This Row],[T]]),V95+codex587[[#This Row],[T]]),0)</f>
        <v>0</v>
      </c>
      <c r="W96" s="3" t="e">
        <f>IF(#REF!&gt;0,#REF!,0)</f>
        <v>#REF!</v>
      </c>
    </row>
    <row r="97" spans="1:23" x14ac:dyDescent="0.25">
      <c r="A97">
        <v>96</v>
      </c>
      <c r="B97">
        <v>96</v>
      </c>
      <c r="C97">
        <v>0</v>
      </c>
      <c r="D97" t="s">
        <v>797</v>
      </c>
      <c r="S97" s="3">
        <f t="shared" si="5"/>
        <v>0</v>
      </c>
      <c r="T97" s="3">
        <f>IF(A97&gt;0,IFERROR(VLOOKUP(C97,AthleteTable[],1,FALSE),0),0)</f>
        <v>0</v>
      </c>
      <c r="U97" s="3">
        <f t="shared" si="6"/>
        <v>0</v>
      </c>
      <c r="V97" s="11">
        <f>IF(A97&gt;0,IF(T97&lt;&gt;0,IF(OR(codex587[[#This Row],[1]]&gt;W96,W96="1"),(V96+1+codex587[[#This Row],[T]]),V96+codex587[[#This Row],[T]]),V96+codex587[[#This Row],[T]]),0)</f>
        <v>0</v>
      </c>
      <c r="W97" s="3" t="e">
        <f>IF(#REF!&gt;0,#REF!,0)</f>
        <v>#REF!</v>
      </c>
    </row>
    <row r="98" spans="1:23" x14ac:dyDescent="0.25">
      <c r="A98">
        <v>97</v>
      </c>
      <c r="B98">
        <v>97</v>
      </c>
      <c r="C98">
        <v>0</v>
      </c>
      <c r="D98" t="s">
        <v>797</v>
      </c>
      <c r="S98" s="3">
        <f t="shared" si="5"/>
        <v>0</v>
      </c>
      <c r="T98" s="3">
        <f>IF(A98&gt;0,IFERROR(VLOOKUP(C98,AthleteTable[],1,FALSE),0),0)</f>
        <v>0</v>
      </c>
      <c r="U98" s="3">
        <f t="shared" si="6"/>
        <v>0</v>
      </c>
      <c r="V98" s="11">
        <f>IF(A98&gt;0,IF(T98&lt;&gt;0,IF(OR(codex587[[#This Row],[1]]&gt;W97,W97="1"),(V97+1+codex587[[#This Row],[T]]),V97+codex587[[#This Row],[T]]),V97+codex587[[#This Row],[T]]),0)</f>
        <v>0</v>
      </c>
      <c r="W98" s="3" t="e">
        <f>IF(#REF!&gt;0,#REF!,0)</f>
        <v>#REF!</v>
      </c>
    </row>
    <row r="99" spans="1:23" x14ac:dyDescent="0.25">
      <c r="A99">
        <v>98</v>
      </c>
      <c r="B99">
        <v>98</v>
      </c>
      <c r="C99">
        <v>0</v>
      </c>
      <c r="D99" t="s">
        <v>797</v>
      </c>
      <c r="S99" s="3">
        <f t="shared" si="5"/>
        <v>0</v>
      </c>
      <c r="T99" s="3">
        <f>IF(A99&gt;0,IFERROR(VLOOKUP(C99,AthleteTable[],1,FALSE),0),0)</f>
        <v>0</v>
      </c>
      <c r="U99" s="3">
        <f t="shared" si="6"/>
        <v>0</v>
      </c>
      <c r="V99" s="11">
        <f>IF(A99&gt;0,IF(T99&lt;&gt;0,IF(OR(codex587[[#This Row],[1]]&gt;W98,W98="1"),(V98+1+codex587[[#This Row],[T]]),V98+codex587[[#This Row],[T]]),V98+codex587[[#This Row],[T]]),0)</f>
        <v>0</v>
      </c>
      <c r="W99" s="3" t="e">
        <f>IF(#REF!&gt;0,#REF!,0)</f>
        <v>#REF!</v>
      </c>
    </row>
    <row r="100" spans="1:23" x14ac:dyDescent="0.25">
      <c r="A100">
        <v>99</v>
      </c>
      <c r="B100">
        <v>99</v>
      </c>
      <c r="C100">
        <v>0</v>
      </c>
      <c r="D100" t="s">
        <v>797</v>
      </c>
      <c r="S100" s="3">
        <f t="shared" si="5"/>
        <v>0</v>
      </c>
      <c r="T100" s="3">
        <f>IF(A100&gt;0,IFERROR(VLOOKUP(C100,AthleteTable[],1,FALSE),0),0)</f>
        <v>0</v>
      </c>
      <c r="U100" s="3">
        <f t="shared" si="6"/>
        <v>0</v>
      </c>
      <c r="V100" s="11">
        <f>IF(A100&gt;0,IF(T100&lt;&gt;0,IF(OR(codex587[[#This Row],[1]]&gt;W99,W99="1"),(V99+1+codex587[[#This Row],[T]]),V99+codex587[[#This Row],[T]]),V99+codex587[[#This Row],[T]]),0)</f>
        <v>0</v>
      </c>
      <c r="W100" s="3" t="e">
        <f>IF(#REF!&gt;0,#REF!,0)</f>
        <v>#REF!</v>
      </c>
    </row>
    <row r="101" spans="1:23" x14ac:dyDescent="0.25">
      <c r="A101">
        <v>100</v>
      </c>
      <c r="B101">
        <v>100</v>
      </c>
      <c r="C101">
        <v>0</v>
      </c>
      <c r="D101" t="s">
        <v>797</v>
      </c>
      <c r="S101" s="3">
        <f t="shared" si="5"/>
        <v>0</v>
      </c>
      <c r="T101" s="3">
        <f>IF(A101&gt;0,IFERROR(VLOOKUP(C101,AthleteTable[],1,FALSE),0),0)</f>
        <v>0</v>
      </c>
      <c r="U101" s="3">
        <f t="shared" si="6"/>
        <v>0</v>
      </c>
      <c r="V101" s="11">
        <f>IF(A101&gt;0,IF(T101&lt;&gt;0,IF(OR(codex587[[#This Row],[1]]&gt;W100,W100="1"),(V100+1+codex587[[#This Row],[T]]),V100+codex587[[#This Row],[T]]),V100+codex587[[#This Row],[T]]),0)</f>
        <v>0</v>
      </c>
      <c r="W101" s="3" t="e">
        <f>IF(#REF!&gt;0,#REF!,0)</f>
        <v>#REF!</v>
      </c>
    </row>
    <row r="102" spans="1:23" x14ac:dyDescent="0.25">
      <c r="A102">
        <v>101</v>
      </c>
      <c r="B102">
        <v>101</v>
      </c>
      <c r="C102">
        <v>0</v>
      </c>
      <c r="D102" t="s">
        <v>797</v>
      </c>
      <c r="S102" s="3">
        <f t="shared" si="5"/>
        <v>0</v>
      </c>
      <c r="T102" s="3">
        <f>IF(A102&gt;0,IFERROR(VLOOKUP(C102,AthleteTable[],1,FALSE),0),0)</f>
        <v>0</v>
      </c>
      <c r="U102" s="3">
        <f t="shared" si="6"/>
        <v>0</v>
      </c>
      <c r="V102" s="11">
        <f>IF(A102&gt;0,IF(T102&lt;&gt;0,IF(OR(codex587[[#This Row],[1]]&gt;W101,W101="1"),(V101+1+codex587[[#This Row],[T]]),V101+codex587[[#This Row],[T]]),V101+codex587[[#This Row],[T]]),0)</f>
        <v>0</v>
      </c>
      <c r="W102" s="3" t="e">
        <f>IF(#REF!&gt;0,#REF!,0)</f>
        <v>#REF!</v>
      </c>
    </row>
    <row r="103" spans="1:23" x14ac:dyDescent="0.25">
      <c r="A103">
        <v>102</v>
      </c>
      <c r="B103">
        <v>102</v>
      </c>
      <c r="C103">
        <v>0</v>
      </c>
      <c r="D103" t="s">
        <v>797</v>
      </c>
      <c r="S103" s="3">
        <f t="shared" si="5"/>
        <v>0</v>
      </c>
      <c r="T103" s="3">
        <f>IF(A103&gt;0,IFERROR(VLOOKUP(C103,AthleteTable[],1,FALSE),0),0)</f>
        <v>0</v>
      </c>
      <c r="U103" s="3">
        <f t="shared" si="6"/>
        <v>0</v>
      </c>
      <c r="V103" s="11">
        <f>IF(A103&gt;0,IF(T103&lt;&gt;0,IF(OR(codex587[[#This Row],[1]]&gt;W102,W102="1"),(V102+1+codex587[[#This Row],[T]]),V102+codex587[[#This Row],[T]]),V102+codex587[[#This Row],[T]]),0)</f>
        <v>0</v>
      </c>
      <c r="W103" s="3" t="e">
        <f>IF(#REF!&gt;0,#REF!,0)</f>
        <v>#REF!</v>
      </c>
    </row>
    <row r="104" spans="1:23" x14ac:dyDescent="0.25">
      <c r="A104">
        <v>103</v>
      </c>
      <c r="B104">
        <v>103</v>
      </c>
      <c r="C104">
        <v>0</v>
      </c>
      <c r="D104" t="s">
        <v>797</v>
      </c>
      <c r="S104" s="3">
        <f t="shared" si="5"/>
        <v>0</v>
      </c>
      <c r="T104" s="3">
        <f>IF(A104&gt;0,IFERROR(VLOOKUP(C104,AthleteTable[],1,FALSE),0),0)</f>
        <v>0</v>
      </c>
      <c r="U104" s="3">
        <f t="shared" si="6"/>
        <v>0</v>
      </c>
      <c r="V104" s="11">
        <f>IF(A104&gt;0,IF(T104&lt;&gt;0,IF(OR(codex587[[#This Row],[1]]&gt;W103,W103="1"),(V103+1+codex587[[#This Row],[T]]),V103+codex587[[#This Row],[T]]),V103+codex587[[#This Row],[T]]),0)</f>
        <v>0</v>
      </c>
      <c r="W104" s="3" t="e">
        <f>IF(#REF!&gt;0,#REF!,0)</f>
        <v>#REF!</v>
      </c>
    </row>
    <row r="105" spans="1:23" x14ac:dyDescent="0.25">
      <c r="A105">
        <v>104</v>
      </c>
      <c r="B105">
        <v>104</v>
      </c>
      <c r="C105">
        <v>0</v>
      </c>
      <c r="D105" t="s">
        <v>797</v>
      </c>
      <c r="S105" s="3">
        <f t="shared" si="5"/>
        <v>0</v>
      </c>
      <c r="T105" s="3">
        <f>IF(A105&gt;0,IFERROR(VLOOKUP(C105,AthleteTable[],1,FALSE),0),0)</f>
        <v>0</v>
      </c>
      <c r="U105" s="3">
        <f t="shared" si="6"/>
        <v>0</v>
      </c>
      <c r="V105" s="11">
        <f>IF(A105&gt;0,IF(T105&lt;&gt;0,IF(OR(codex587[[#This Row],[1]]&gt;W104,W104="1"),(V104+1+codex587[[#This Row],[T]]),V104+codex587[[#This Row],[T]]),V104+codex587[[#This Row],[T]]),0)</f>
        <v>0</v>
      </c>
      <c r="W105" s="3" t="e">
        <f>IF(#REF!&gt;0,#REF!,0)</f>
        <v>#REF!</v>
      </c>
    </row>
    <row r="106" spans="1:23" x14ac:dyDescent="0.25">
      <c r="A106">
        <v>105</v>
      </c>
      <c r="B106">
        <v>105</v>
      </c>
      <c r="C106">
        <v>0</v>
      </c>
      <c r="D106" t="s">
        <v>797</v>
      </c>
      <c r="S106" s="3">
        <f t="shared" si="5"/>
        <v>0</v>
      </c>
      <c r="T106" s="3">
        <f>IF(A106&gt;0,IFERROR(VLOOKUP(C106,AthleteTable[],1,FALSE),0),0)</f>
        <v>0</v>
      </c>
      <c r="U106" s="3">
        <f t="shared" si="6"/>
        <v>0</v>
      </c>
      <c r="V106" s="11">
        <f>IF(A106&gt;0,IF(T106&lt;&gt;0,IF(OR(codex587[[#This Row],[1]]&gt;W105,W105="1"),(V105+1+codex587[[#This Row],[T]]),V105+codex587[[#This Row],[T]]),V105+codex587[[#This Row],[T]]),0)</f>
        <v>0</v>
      </c>
      <c r="W106" s="3" t="e">
        <f>IF(#REF!&gt;0,#REF!,0)</f>
        <v>#REF!</v>
      </c>
    </row>
    <row r="107" spans="1:23" x14ac:dyDescent="0.25">
      <c r="A107">
        <v>106</v>
      </c>
      <c r="B107">
        <v>106</v>
      </c>
      <c r="C107">
        <v>0</v>
      </c>
      <c r="D107" t="s">
        <v>797</v>
      </c>
      <c r="S107" s="3">
        <f t="shared" si="5"/>
        <v>0</v>
      </c>
      <c r="T107" s="3">
        <f>IF(A107&gt;0,IFERROR(VLOOKUP(C107,AthleteTable[],1,FALSE),0),0)</f>
        <v>0</v>
      </c>
      <c r="U107" s="3">
        <f t="shared" si="6"/>
        <v>0</v>
      </c>
      <c r="V107" s="11">
        <f>IF(A107&gt;0,IF(T107&lt;&gt;0,IF(OR(codex587[[#This Row],[1]]&gt;W106,W106="1"),(V106+1+codex587[[#This Row],[T]]),V106+codex587[[#This Row],[T]]),V106+codex587[[#This Row],[T]]),0)</f>
        <v>0</v>
      </c>
      <c r="W107" s="3" t="e">
        <f>IF(#REF!&gt;0,#REF!,0)</f>
        <v>#REF!</v>
      </c>
    </row>
    <row r="108" spans="1:23" x14ac:dyDescent="0.25">
      <c r="A108">
        <v>107</v>
      </c>
      <c r="B108">
        <v>107</v>
      </c>
      <c r="C108">
        <v>0</v>
      </c>
      <c r="D108" t="s">
        <v>797</v>
      </c>
      <c r="S108" s="3">
        <f t="shared" si="5"/>
        <v>0</v>
      </c>
      <c r="T108" s="3">
        <f>IF(A108&gt;0,IFERROR(VLOOKUP(C108,AthleteTable[],1,FALSE),0),0)</f>
        <v>0</v>
      </c>
      <c r="U108" s="3">
        <f t="shared" si="6"/>
        <v>0</v>
      </c>
      <c r="V108" s="11">
        <f>IF(A108&gt;0,IF(T108&lt;&gt;0,IF(OR(codex587[[#This Row],[1]]&gt;W107,W107="1"),(V107+1+codex587[[#This Row],[T]]),V107+codex587[[#This Row],[T]]),V107+codex587[[#This Row],[T]]),0)</f>
        <v>0</v>
      </c>
      <c r="W108" s="3" t="e">
        <f>IF(#REF!&gt;0,#REF!,0)</f>
        <v>#REF!</v>
      </c>
    </row>
    <row r="109" spans="1:23" x14ac:dyDescent="0.25">
      <c r="A109">
        <v>108</v>
      </c>
      <c r="B109">
        <v>108</v>
      </c>
      <c r="C109">
        <v>0</v>
      </c>
      <c r="D109" t="s">
        <v>797</v>
      </c>
      <c r="S109" s="3">
        <f t="shared" si="5"/>
        <v>0</v>
      </c>
      <c r="T109" s="3">
        <f>IF(A109&gt;0,IFERROR(VLOOKUP(C109,AthleteTable[],1,FALSE),0),0)</f>
        <v>0</v>
      </c>
      <c r="U109" s="3">
        <f t="shared" si="6"/>
        <v>0</v>
      </c>
      <c r="V109" s="11">
        <f>IF(A109&gt;0,IF(T109&lt;&gt;0,IF(OR(codex587[[#This Row],[1]]&gt;W108,W108="1"),(V108+1+codex587[[#This Row],[T]]),V108+codex587[[#This Row],[T]]),V108+codex587[[#This Row],[T]]),0)</f>
        <v>0</v>
      </c>
      <c r="W109" s="3" t="e">
        <f>IF(#REF!&gt;0,#REF!,0)</f>
        <v>#REF!</v>
      </c>
    </row>
    <row r="110" spans="1:23" x14ac:dyDescent="0.25">
      <c r="A110">
        <v>109</v>
      </c>
      <c r="B110">
        <v>109</v>
      </c>
      <c r="C110">
        <v>0</v>
      </c>
      <c r="D110" t="s">
        <v>797</v>
      </c>
      <c r="S110" s="3">
        <f t="shared" si="5"/>
        <v>0</v>
      </c>
      <c r="T110" s="3">
        <f>IF(A110&gt;0,IFERROR(VLOOKUP(C110,AthleteTable[],1,FALSE),0),0)</f>
        <v>0</v>
      </c>
      <c r="U110" s="3">
        <f t="shared" si="6"/>
        <v>0</v>
      </c>
      <c r="V110" s="11">
        <f>IF(A110&gt;0,IF(T110&lt;&gt;0,IF(OR(codex587[[#This Row],[1]]&gt;W109,W109="1"),(V109+1+codex587[[#This Row],[T]]),V109+codex587[[#This Row],[T]]),V109+codex587[[#This Row],[T]]),0)</f>
        <v>0</v>
      </c>
      <c r="W110" s="3" t="e">
        <f>IF(#REF!&gt;0,#REF!,0)</f>
        <v>#REF!</v>
      </c>
    </row>
    <row r="111" spans="1:23" x14ac:dyDescent="0.25">
      <c r="A111">
        <v>110</v>
      </c>
      <c r="B111">
        <v>110</v>
      </c>
      <c r="C111">
        <v>0</v>
      </c>
      <c r="D111" t="s">
        <v>797</v>
      </c>
      <c r="S111" s="3">
        <f t="shared" si="5"/>
        <v>0</v>
      </c>
      <c r="T111" s="3">
        <f>IF(A111&gt;0,IFERROR(VLOOKUP(C111,AthleteTable[],1,FALSE),0),0)</f>
        <v>0</v>
      </c>
      <c r="U111" s="3">
        <f t="shared" si="6"/>
        <v>0</v>
      </c>
      <c r="V111" s="11">
        <f>IF(A111&gt;0,IF(T111&lt;&gt;0,IF(OR(codex587[[#This Row],[1]]&gt;W110,W110="1"),(V110+1+codex587[[#This Row],[T]]),V110+codex587[[#This Row],[T]]),V110+codex587[[#This Row],[T]]),0)</f>
        <v>0</v>
      </c>
      <c r="W111" s="3" t="e">
        <f>IF(#REF!&gt;0,#REF!,0)</f>
        <v>#REF!</v>
      </c>
    </row>
    <row r="112" spans="1:23" x14ac:dyDescent="0.25">
      <c r="A112">
        <v>111</v>
      </c>
      <c r="B112">
        <v>111</v>
      </c>
      <c r="C112">
        <v>0</v>
      </c>
      <c r="D112" t="s">
        <v>797</v>
      </c>
      <c r="S112" s="3">
        <f t="shared" si="5"/>
        <v>0</v>
      </c>
      <c r="T112" s="3">
        <f>IF(A112&gt;0,IFERROR(VLOOKUP(C112,AthleteTable[],1,FALSE),0),0)</f>
        <v>0</v>
      </c>
      <c r="U112" s="3">
        <f t="shared" si="6"/>
        <v>0</v>
      </c>
      <c r="V112" s="11">
        <f>IF(A112&gt;0,IF(T112&lt;&gt;0,IF(OR(codex587[[#This Row],[1]]&gt;W111,W111="1"),(V111+1+codex587[[#This Row],[T]]),V111+codex587[[#This Row],[T]]),V111+codex587[[#This Row],[T]]),0)</f>
        <v>0</v>
      </c>
      <c r="W112" s="3" t="e">
        <f>IF(#REF!&gt;0,#REF!,0)</f>
        <v>#REF!</v>
      </c>
    </row>
    <row r="113" spans="1:23" x14ac:dyDescent="0.25">
      <c r="A113">
        <v>112</v>
      </c>
      <c r="B113">
        <v>112</v>
      </c>
      <c r="C113">
        <v>0</v>
      </c>
      <c r="D113" t="s">
        <v>797</v>
      </c>
      <c r="S113" s="3">
        <f t="shared" si="5"/>
        <v>0</v>
      </c>
      <c r="T113" s="3">
        <f>IF(A113&gt;0,IFERROR(VLOOKUP(C113,AthleteTable[],1,FALSE),0),0)</f>
        <v>0</v>
      </c>
      <c r="U113" s="3">
        <f t="shared" si="6"/>
        <v>0</v>
      </c>
      <c r="V113" s="11">
        <f>IF(A113&gt;0,IF(T113&lt;&gt;0,IF(OR(codex587[[#This Row],[1]]&gt;W112,W112="1"),(V112+1+codex587[[#This Row],[T]]),V112+codex587[[#This Row],[T]]),V112+codex587[[#This Row],[T]]),0)</f>
        <v>0</v>
      </c>
      <c r="W113" s="3" t="e">
        <f>IF(#REF!&gt;0,#REF!,0)</f>
        <v>#REF!</v>
      </c>
    </row>
    <row r="114" spans="1:23" x14ac:dyDescent="0.25">
      <c r="A114">
        <v>113</v>
      </c>
      <c r="B114">
        <v>113</v>
      </c>
      <c r="C114">
        <v>0</v>
      </c>
      <c r="D114" t="s">
        <v>797</v>
      </c>
      <c r="S114" s="3">
        <f t="shared" si="5"/>
        <v>0</v>
      </c>
      <c r="T114" s="3">
        <f>IF(A114&gt;0,IFERROR(VLOOKUP(C114,AthleteTable[],1,FALSE),0),0)</f>
        <v>0</v>
      </c>
      <c r="U114" s="3">
        <f t="shared" si="6"/>
        <v>0</v>
      </c>
      <c r="V114" s="11">
        <f>IF(A114&gt;0,IF(T114&lt;&gt;0,IF(OR(codex587[[#This Row],[1]]&gt;W113,W113="1"),(V113+1+codex587[[#This Row],[T]]),V113+codex587[[#This Row],[T]]),V113+codex587[[#This Row],[T]]),0)</f>
        <v>0</v>
      </c>
      <c r="W114" s="3" t="e">
        <f>IF(#REF!&gt;0,#REF!,0)</f>
        <v>#REF!</v>
      </c>
    </row>
    <row r="115" spans="1:23" x14ac:dyDescent="0.25">
      <c r="A115">
        <v>114</v>
      </c>
      <c r="B115">
        <v>114</v>
      </c>
      <c r="C115">
        <v>0</v>
      </c>
      <c r="D115" t="s">
        <v>797</v>
      </c>
      <c r="S115" s="3">
        <f t="shared" si="5"/>
        <v>0</v>
      </c>
      <c r="T115" s="3">
        <f>IF(A115&gt;0,IFERROR(VLOOKUP(C115,AthleteTable[],1,FALSE),0),0)</f>
        <v>0</v>
      </c>
      <c r="U115" s="3">
        <f t="shared" si="6"/>
        <v>0</v>
      </c>
      <c r="V115" s="11">
        <f>IF(A115&gt;0,IF(T115&lt;&gt;0,IF(OR(codex587[[#This Row],[1]]&gt;W114,W114="1"),(V114+1+codex587[[#This Row],[T]]),V114+codex587[[#This Row],[T]]),V114+codex587[[#This Row],[T]]),0)</f>
        <v>0</v>
      </c>
      <c r="W115" s="3" t="e">
        <f>IF(#REF!&gt;0,#REF!,0)</f>
        <v>#REF!</v>
      </c>
    </row>
    <row r="116" spans="1:23" x14ac:dyDescent="0.25">
      <c r="A116">
        <v>115</v>
      </c>
      <c r="B116">
        <v>115</v>
      </c>
      <c r="C116">
        <v>0</v>
      </c>
      <c r="D116" t="s">
        <v>797</v>
      </c>
      <c r="S116" s="3">
        <f t="shared" si="5"/>
        <v>0</v>
      </c>
      <c r="T116" s="3">
        <f>IF(A116&gt;0,IFERROR(VLOOKUP(C116,AthleteTable[],1,FALSE),0),0)</f>
        <v>0</v>
      </c>
      <c r="U116" s="3">
        <f t="shared" si="6"/>
        <v>0</v>
      </c>
      <c r="V116" s="11">
        <f>IF(A116&gt;0,IF(T116&lt;&gt;0,IF(OR(codex587[[#This Row],[1]]&gt;W115,W115="1"),(V115+1+codex587[[#This Row],[T]]),V115+codex587[[#This Row],[T]]),V115+codex587[[#This Row],[T]]),0)</f>
        <v>0</v>
      </c>
      <c r="W116" s="3" t="e">
        <f>IF(#REF!&gt;0,#REF!,0)</f>
        <v>#REF!</v>
      </c>
    </row>
    <row r="117" spans="1:23" x14ac:dyDescent="0.25">
      <c r="A117">
        <v>116</v>
      </c>
      <c r="B117">
        <v>116</v>
      </c>
      <c r="C117">
        <v>0</v>
      </c>
      <c r="D117" t="s">
        <v>797</v>
      </c>
      <c r="S117" s="3">
        <f t="shared" si="5"/>
        <v>0</v>
      </c>
      <c r="T117" s="3">
        <f>IF(A117&gt;0,IFERROR(VLOOKUP(C117,AthleteTable[],1,FALSE),0),0)</f>
        <v>0</v>
      </c>
      <c r="U117" s="3">
        <f t="shared" si="6"/>
        <v>0</v>
      </c>
      <c r="V117" s="11">
        <f>IF(A117&gt;0,IF(T117&lt;&gt;0,IF(OR(codex587[[#This Row],[1]]&gt;W116,W116="1"),(V116+1+codex587[[#This Row],[T]]),V116+codex587[[#This Row],[T]]),V116+codex587[[#This Row],[T]]),0)</f>
        <v>0</v>
      </c>
      <c r="W117" s="3" t="e">
        <f>IF(#REF!&gt;0,#REF!,0)</f>
        <v>#REF!</v>
      </c>
    </row>
    <row r="118" spans="1:23" x14ac:dyDescent="0.25">
      <c r="A118">
        <v>117</v>
      </c>
      <c r="B118">
        <v>117</v>
      </c>
      <c r="C118">
        <v>0</v>
      </c>
      <c r="D118" t="s">
        <v>797</v>
      </c>
      <c r="S118" s="3">
        <f t="shared" si="5"/>
        <v>0</v>
      </c>
      <c r="T118" s="3">
        <f>IF(A118&gt;0,IFERROR(VLOOKUP(C118,AthleteTable[],1,FALSE),0),0)</f>
        <v>0</v>
      </c>
      <c r="U118" s="3">
        <f t="shared" si="6"/>
        <v>0</v>
      </c>
      <c r="V118" s="11">
        <f>IF(A118&gt;0,IF(T118&lt;&gt;0,IF(OR(codex587[[#This Row],[1]]&gt;W117,W117="1"),(V117+1+codex587[[#This Row],[T]]),V117+codex587[[#This Row],[T]]),V117+codex587[[#This Row],[T]]),0)</f>
        <v>0</v>
      </c>
      <c r="W118" s="3" t="e">
        <f>IF(#REF!&gt;0,#REF!,0)</f>
        <v>#REF!</v>
      </c>
    </row>
    <row r="119" spans="1:23" x14ac:dyDescent="0.25">
      <c r="A119">
        <v>118</v>
      </c>
      <c r="B119">
        <v>118</v>
      </c>
      <c r="C119">
        <v>0</v>
      </c>
      <c r="D119" t="s">
        <v>797</v>
      </c>
      <c r="S119" s="3">
        <f t="shared" si="5"/>
        <v>0</v>
      </c>
      <c r="T119" s="3">
        <f>IF(A119&gt;0,IFERROR(VLOOKUP(C119,AthleteTable[],1,FALSE),0),0)</f>
        <v>0</v>
      </c>
      <c r="U119" s="3">
        <f t="shared" si="6"/>
        <v>0</v>
      </c>
      <c r="V119" s="11">
        <f>IF(A119&gt;0,IF(T119&lt;&gt;0,IF(OR(codex587[[#This Row],[1]]&gt;W118,W118="1"),(V118+1+codex587[[#This Row],[T]]),V118+codex587[[#This Row],[T]]),V118+codex587[[#This Row],[T]]),0)</f>
        <v>0</v>
      </c>
      <c r="W119" s="3" t="e">
        <f>IF(#REF!&gt;0,#REF!,0)</f>
        <v>#REF!</v>
      </c>
    </row>
    <row r="120" spans="1:23" x14ac:dyDescent="0.25">
      <c r="A120">
        <v>119</v>
      </c>
      <c r="B120">
        <v>119</v>
      </c>
      <c r="C120">
        <v>0</v>
      </c>
      <c r="D120" t="s">
        <v>797</v>
      </c>
      <c r="S120" s="3">
        <f t="shared" si="5"/>
        <v>0</v>
      </c>
      <c r="T120" s="3">
        <f>IF(A120&gt;0,IFERROR(VLOOKUP(C120,AthleteTable[],1,FALSE),0),0)</f>
        <v>0</v>
      </c>
      <c r="U120" s="3">
        <f t="shared" si="6"/>
        <v>0</v>
      </c>
      <c r="V120" s="11">
        <f>IF(A120&gt;0,IF(T120&lt;&gt;0,IF(OR(codex587[[#This Row],[1]]&gt;W119,W119="1"),(V119+1+codex587[[#This Row],[T]]),V119+codex587[[#This Row],[T]]),V119+codex587[[#This Row],[T]]),0)</f>
        <v>0</v>
      </c>
      <c r="W120" s="3" t="e">
        <f>IF(#REF!&gt;0,#REF!,0)</f>
        <v>#REF!</v>
      </c>
    </row>
    <row r="121" spans="1:23" x14ac:dyDescent="0.25">
      <c r="A121">
        <v>120</v>
      </c>
      <c r="B121">
        <v>120</v>
      </c>
      <c r="C121">
        <v>0</v>
      </c>
      <c r="D121" t="s">
        <v>797</v>
      </c>
      <c r="S121" s="3">
        <f t="shared" si="5"/>
        <v>0</v>
      </c>
      <c r="T121" s="3">
        <f>IF(A121&gt;0,IFERROR(VLOOKUP(C121,AthleteTable[],1,FALSE),0),0)</f>
        <v>0</v>
      </c>
      <c r="U121" s="3">
        <f t="shared" si="6"/>
        <v>0</v>
      </c>
      <c r="V121" s="11">
        <f>IF(A121&gt;0,IF(T121&lt;&gt;0,IF(OR(codex587[[#This Row],[1]]&gt;W120,W120="1"),(V120+1+codex587[[#This Row],[T]]),V120+codex587[[#This Row],[T]]),V120+codex587[[#This Row],[T]]),0)</f>
        <v>0</v>
      </c>
      <c r="W121" s="3" t="e">
        <f>IF(#REF!&gt;0,#REF!,0)</f>
        <v>#REF!</v>
      </c>
    </row>
    <row r="122" spans="1:23" x14ac:dyDescent="0.25">
      <c r="A122">
        <v>121</v>
      </c>
      <c r="B122">
        <v>121</v>
      </c>
      <c r="C122">
        <v>0</v>
      </c>
      <c r="D122" t="s">
        <v>797</v>
      </c>
      <c r="S122" s="3">
        <f t="shared" si="5"/>
        <v>0</v>
      </c>
      <c r="T122" s="3">
        <f>IF(A122&gt;0,IFERROR(VLOOKUP(C122,AthleteTable[],1,FALSE),0),0)</f>
        <v>0</v>
      </c>
      <c r="U122" s="3">
        <f t="shared" si="6"/>
        <v>0</v>
      </c>
      <c r="V122" s="11">
        <f>IF(A122&gt;0,IF(T122&lt;&gt;0,IF(OR(codex587[[#This Row],[1]]&gt;W121,W121="1"),(V121+1+codex587[[#This Row],[T]]),V121+codex587[[#This Row],[T]]),V121+codex587[[#This Row],[T]]),0)</f>
        <v>0</v>
      </c>
      <c r="W122" s="3" t="e">
        <f>IF(#REF!&gt;0,#REF!,0)</f>
        <v>#REF!</v>
      </c>
    </row>
    <row r="123" spans="1:23" x14ac:dyDescent="0.25">
      <c r="A123">
        <v>122</v>
      </c>
      <c r="B123">
        <v>122</v>
      </c>
      <c r="C123">
        <v>0</v>
      </c>
      <c r="D123" t="s">
        <v>797</v>
      </c>
      <c r="S123" s="3">
        <f t="shared" si="5"/>
        <v>0</v>
      </c>
      <c r="T123" s="3">
        <f>IF(A123&gt;0,IFERROR(VLOOKUP(C123,AthleteTable[],1,FALSE),0),0)</f>
        <v>0</v>
      </c>
      <c r="U123" s="3">
        <f t="shared" si="6"/>
        <v>0</v>
      </c>
      <c r="V123" s="11">
        <f>IF(A123&gt;0,IF(T123&lt;&gt;0,IF(OR(codex587[[#This Row],[1]]&gt;W122,W122="1"),(V122+1+codex587[[#This Row],[T]]),V122+codex587[[#This Row],[T]]),V122+codex587[[#This Row],[T]]),0)</f>
        <v>0</v>
      </c>
      <c r="W123" s="3" t="e">
        <f>IF(#REF!&gt;0,#REF!,0)</f>
        <v>#REF!</v>
      </c>
    </row>
    <row r="124" spans="1:23" x14ac:dyDescent="0.25">
      <c r="A124">
        <v>123</v>
      </c>
      <c r="B124">
        <v>123</v>
      </c>
      <c r="C124">
        <v>0</v>
      </c>
      <c r="D124" t="s">
        <v>797</v>
      </c>
      <c r="S124" s="3">
        <f t="shared" si="5"/>
        <v>0</v>
      </c>
      <c r="T124" s="3">
        <f>IF(A124&gt;0,IFERROR(VLOOKUP(C124,AthleteTable[],1,FALSE),0),0)</f>
        <v>0</v>
      </c>
      <c r="U124" s="3">
        <f t="shared" si="6"/>
        <v>0</v>
      </c>
      <c r="V124" s="11">
        <f>IF(A124&gt;0,IF(T124&lt;&gt;0,IF(OR(codex587[[#This Row],[1]]&gt;W123,W123="1"),(V123+1+codex587[[#This Row],[T]]),V123+codex587[[#This Row],[T]]),V123+codex587[[#This Row],[T]]),0)</f>
        <v>0</v>
      </c>
      <c r="W124" s="3" t="e">
        <f>IF(#REF!&gt;0,#REF!,0)</f>
        <v>#REF!</v>
      </c>
    </row>
    <row r="125" spans="1:23" x14ac:dyDescent="0.25">
      <c r="A125">
        <v>124</v>
      </c>
      <c r="B125">
        <v>124</v>
      </c>
      <c r="C125">
        <v>0</v>
      </c>
      <c r="D125" t="s">
        <v>797</v>
      </c>
      <c r="S125" s="3">
        <f t="shared" si="5"/>
        <v>0</v>
      </c>
      <c r="T125" s="3">
        <f>IF(A125&gt;0,IFERROR(VLOOKUP(C125,AthleteTable[],1,FALSE),0),0)</f>
        <v>0</v>
      </c>
      <c r="U125" s="3">
        <f t="shared" si="6"/>
        <v>0</v>
      </c>
      <c r="V125" s="11">
        <f>IF(A125&gt;0,IF(T125&lt;&gt;0,IF(OR(codex587[[#This Row],[1]]&gt;W124,W124="1"),(V124+1+codex587[[#This Row],[T]]),V124+codex587[[#This Row],[T]]),V124+codex587[[#This Row],[T]]),0)</f>
        <v>0</v>
      </c>
      <c r="W125" s="3" t="e">
        <f>IF(#REF!&gt;0,#REF!,0)</f>
        <v>#REF!</v>
      </c>
    </row>
    <row r="126" spans="1:23" x14ac:dyDescent="0.25">
      <c r="A126">
        <v>125</v>
      </c>
      <c r="B126">
        <v>125</v>
      </c>
      <c r="C126">
        <v>0</v>
      </c>
      <c r="D126" t="s">
        <v>797</v>
      </c>
      <c r="S126" s="3">
        <f t="shared" si="5"/>
        <v>0</v>
      </c>
      <c r="T126" s="3">
        <f>IF(A126&gt;0,IFERROR(VLOOKUP(C126,AthleteTable[],1,FALSE),0),0)</f>
        <v>0</v>
      </c>
      <c r="U126" s="3">
        <f t="shared" si="6"/>
        <v>0</v>
      </c>
      <c r="V126" s="11">
        <f>IF(A126&gt;0,IF(T126&lt;&gt;0,IF(OR(codex587[[#This Row],[1]]&gt;W125,W125="1"),(V125+1+codex587[[#This Row],[T]]),V125+codex587[[#This Row],[T]]),V125+codex587[[#This Row],[T]]),0)</f>
        <v>0</v>
      </c>
      <c r="W126" s="3" t="e">
        <f>IF(#REF!&gt;0,#REF!,0)</f>
        <v>#REF!</v>
      </c>
    </row>
    <row r="127" spans="1:23" x14ac:dyDescent="0.25">
      <c r="A127">
        <v>126</v>
      </c>
      <c r="B127">
        <v>126</v>
      </c>
      <c r="C127">
        <v>0</v>
      </c>
      <c r="D127" t="s">
        <v>797</v>
      </c>
      <c r="S127" s="3">
        <f t="shared" si="5"/>
        <v>0</v>
      </c>
      <c r="T127" s="3">
        <f>IF(A127&gt;0,IFERROR(VLOOKUP(C127,AthleteTable[],1,FALSE),0),0)</f>
        <v>0</v>
      </c>
      <c r="U127" s="3">
        <f t="shared" si="6"/>
        <v>0</v>
      </c>
      <c r="V127" s="11">
        <f>IF(A127&gt;0,IF(T127&lt;&gt;0,IF(OR(codex587[[#This Row],[1]]&gt;W126,W126="1"),(V126+1+codex587[[#This Row],[T]]),V126+codex587[[#This Row],[T]]),V126+codex587[[#This Row],[T]]),0)</f>
        <v>0</v>
      </c>
      <c r="W127" s="3" t="e">
        <f>IF(#REF!&gt;0,#REF!,0)</f>
        <v>#REF!</v>
      </c>
    </row>
    <row r="128" spans="1:23" x14ac:dyDescent="0.25">
      <c r="A128">
        <v>127</v>
      </c>
      <c r="B128">
        <v>127</v>
      </c>
      <c r="C128">
        <v>0</v>
      </c>
      <c r="D128" t="s">
        <v>797</v>
      </c>
      <c r="S128" s="3">
        <f t="shared" si="5"/>
        <v>0</v>
      </c>
      <c r="T128" s="3">
        <f>IF(A128&gt;0,IFERROR(VLOOKUP(C128,AthleteTable[],1,FALSE),0),0)</f>
        <v>0</v>
      </c>
      <c r="U128" s="3">
        <f t="shared" si="6"/>
        <v>0</v>
      </c>
      <c r="V128" s="11">
        <f>IF(A128&gt;0,IF(T128&lt;&gt;0,IF(OR(codex587[[#This Row],[1]]&gt;W127,W127="1"),(V127+1+codex587[[#This Row],[T]]),V127+codex587[[#This Row],[T]]),V127+codex587[[#This Row],[T]]),0)</f>
        <v>0</v>
      </c>
      <c r="W128" s="3" t="e">
        <f>IF(#REF!&gt;0,#REF!,0)</f>
        <v>#REF!</v>
      </c>
    </row>
    <row r="129" spans="1:23" x14ac:dyDescent="0.25">
      <c r="A129">
        <v>128</v>
      </c>
      <c r="B129">
        <v>128</v>
      </c>
      <c r="C129">
        <v>0</v>
      </c>
      <c r="D129" t="s">
        <v>797</v>
      </c>
      <c r="S129" s="3">
        <f t="shared" si="5"/>
        <v>0</v>
      </c>
      <c r="T129" s="3">
        <f>IF(A129&gt;0,IFERROR(VLOOKUP(C129,AthleteTable[],1,FALSE),0),0)</f>
        <v>0</v>
      </c>
      <c r="U129" s="3">
        <f t="shared" si="6"/>
        <v>0</v>
      </c>
      <c r="V129" s="11">
        <f>IF(A129&gt;0,IF(T129&lt;&gt;0,IF(OR(codex587[[#This Row],[1]]&gt;W128,W128="1"),(V128+1+codex587[[#This Row],[T]]),V128+codex587[[#This Row],[T]]),V128+codex587[[#This Row],[T]]),0)</f>
        <v>0</v>
      </c>
      <c r="W129" s="3" t="e">
        <f>IF(#REF!&gt;0,#REF!,0)</f>
        <v>#REF!</v>
      </c>
    </row>
    <row r="130" spans="1:23" x14ac:dyDescent="0.25">
      <c r="A130">
        <v>129</v>
      </c>
      <c r="B130">
        <v>129</v>
      </c>
      <c r="C130">
        <v>0</v>
      </c>
      <c r="D130" t="s">
        <v>797</v>
      </c>
      <c r="S130" s="3">
        <f t="shared" si="5"/>
        <v>0</v>
      </c>
      <c r="T130" s="3">
        <f>IF(A130&gt;0,IFERROR(VLOOKUP(C130,AthleteTable[],1,FALSE),0),0)</f>
        <v>0</v>
      </c>
      <c r="U130" s="3">
        <f t="shared" si="6"/>
        <v>0</v>
      </c>
      <c r="V130" s="11">
        <f>IF(A130&gt;0,IF(T130&lt;&gt;0,IF(OR(codex587[[#This Row],[1]]&gt;W129,W129="1"),(V129+1+codex587[[#This Row],[T]]),V129+codex587[[#This Row],[T]]),V129+codex587[[#This Row],[T]]),0)</f>
        <v>0</v>
      </c>
      <c r="W130" s="3" t="e">
        <f>IF(#REF!&gt;0,#REF!,0)</f>
        <v>#REF!</v>
      </c>
    </row>
    <row r="131" spans="1:23" x14ac:dyDescent="0.25">
      <c r="A131">
        <v>130</v>
      </c>
      <c r="B131">
        <v>130</v>
      </c>
      <c r="C131">
        <v>0</v>
      </c>
      <c r="D131" t="s">
        <v>797</v>
      </c>
      <c r="S131" s="3">
        <f t="shared" ref="S131:S194" si="7">C131</f>
        <v>0</v>
      </c>
      <c r="T131" s="3">
        <f>IF(A131&gt;0,IFERROR(VLOOKUP(C131,AthleteTable[],1,FALSE),0),0)</f>
        <v>0</v>
      </c>
      <c r="U131" s="3">
        <f t="shared" si="6"/>
        <v>0</v>
      </c>
      <c r="V131" s="11">
        <f>IF(A131&gt;0,IF(T131&lt;&gt;0,IF(OR(codex587[[#This Row],[1]]&gt;W130,W130="1"),(V130+1+codex587[[#This Row],[T]]),V130+codex587[[#This Row],[T]]),V130+codex587[[#This Row],[T]]),0)</f>
        <v>0</v>
      </c>
      <c r="W131" s="3" t="e">
        <f>IF(#REF!&gt;0,#REF!,0)</f>
        <v>#REF!</v>
      </c>
    </row>
    <row r="132" spans="1:23" x14ac:dyDescent="0.25">
      <c r="A132">
        <v>131</v>
      </c>
      <c r="B132">
        <v>131</v>
      </c>
      <c r="C132">
        <v>0</v>
      </c>
      <c r="D132" t="s">
        <v>797</v>
      </c>
      <c r="S132" s="3">
        <f t="shared" si="7"/>
        <v>0</v>
      </c>
      <c r="T132" s="3">
        <f>IF(A132&gt;0,IFERROR(VLOOKUP(C132,AthleteTable[],1,FALSE),0),0)</f>
        <v>0</v>
      </c>
      <c r="U132" s="3">
        <f t="shared" si="6"/>
        <v>0</v>
      </c>
      <c r="V132" s="11">
        <f>IF(A132&gt;0,IF(T132&lt;&gt;0,IF(OR(codex587[[#This Row],[1]]&gt;W131,W131="1"),(V131+1+codex587[[#This Row],[T]]),V131+codex587[[#This Row],[T]]),V131+codex587[[#This Row],[T]]),0)</f>
        <v>0</v>
      </c>
      <c r="W132" s="3" t="e">
        <f>IF(#REF!&gt;0,#REF!,0)</f>
        <v>#REF!</v>
      </c>
    </row>
    <row r="133" spans="1:23" x14ac:dyDescent="0.25">
      <c r="A133">
        <v>132</v>
      </c>
      <c r="B133">
        <v>132</v>
      </c>
      <c r="C133">
        <v>0</v>
      </c>
      <c r="D133" t="s">
        <v>797</v>
      </c>
      <c r="S133" s="3">
        <f t="shared" si="7"/>
        <v>0</v>
      </c>
      <c r="T133" s="3">
        <f>IF(A133&gt;0,IFERROR(VLOOKUP(C133,AthleteTable[],1,FALSE),0),0)</f>
        <v>0</v>
      </c>
      <c r="U133" s="3">
        <f t="shared" si="6"/>
        <v>0</v>
      </c>
      <c r="V133" s="11">
        <f>IF(A133&gt;0,IF(T133&lt;&gt;0,IF(OR(codex587[[#This Row],[1]]&gt;W132,W132="1"),(V132+1+codex587[[#This Row],[T]]),V132+codex587[[#This Row],[T]]),V132+codex587[[#This Row],[T]]),0)</f>
        <v>0</v>
      </c>
      <c r="W133" s="3" t="e">
        <f>IF(#REF!&gt;0,#REF!,0)</f>
        <v>#REF!</v>
      </c>
    </row>
    <row r="134" spans="1:23" x14ac:dyDescent="0.25">
      <c r="A134">
        <v>133</v>
      </c>
      <c r="B134">
        <v>133</v>
      </c>
      <c r="C134">
        <v>0</v>
      </c>
      <c r="D134" t="s">
        <v>797</v>
      </c>
      <c r="S134" s="3">
        <f t="shared" si="7"/>
        <v>0</v>
      </c>
      <c r="T134" s="3">
        <f>IF(A134&gt;0,IFERROR(VLOOKUP(C134,AthleteTable[],1,FALSE),0),0)</f>
        <v>0</v>
      </c>
      <c r="U134" s="3">
        <f t="shared" ref="U134:U197" si="8">IFERROR(IF(W134&gt;0,IF(W133=W132,IF(T133&gt;0,IF(T132&gt;0,1,0),0),0),0),0)</f>
        <v>0</v>
      </c>
      <c r="V134" s="11">
        <f>IF(A134&gt;0,IF(T134&lt;&gt;0,IF(OR(codex587[[#This Row],[1]]&gt;W133,W133="1"),(V133+1+codex587[[#This Row],[T]]),V133+codex587[[#This Row],[T]]),V133+codex587[[#This Row],[T]]),0)</f>
        <v>0</v>
      </c>
      <c r="W134" s="3" t="e">
        <f>IF(#REF!&gt;0,#REF!,0)</f>
        <v>#REF!</v>
      </c>
    </row>
    <row r="135" spans="1:23" x14ac:dyDescent="0.25">
      <c r="A135">
        <v>134</v>
      </c>
      <c r="B135">
        <v>134</v>
      </c>
      <c r="C135">
        <v>0</v>
      </c>
      <c r="D135" t="s">
        <v>797</v>
      </c>
      <c r="S135" s="3">
        <f t="shared" si="7"/>
        <v>0</v>
      </c>
      <c r="T135" s="3">
        <f>IF(A135&gt;0,IFERROR(VLOOKUP(C135,AthleteTable[],1,FALSE),0),0)</f>
        <v>0</v>
      </c>
      <c r="U135" s="3">
        <f t="shared" si="8"/>
        <v>0</v>
      </c>
      <c r="V135" s="11">
        <f>IF(A135&gt;0,IF(T135&lt;&gt;0,IF(OR(codex587[[#This Row],[1]]&gt;W134,W134="1"),(V134+1+codex587[[#This Row],[T]]),V134+codex587[[#This Row],[T]]),V134+codex587[[#This Row],[T]]),0)</f>
        <v>0</v>
      </c>
      <c r="W135" s="3" t="e">
        <f>IF(#REF!&gt;0,#REF!,0)</f>
        <v>#REF!</v>
      </c>
    </row>
    <row r="136" spans="1:23" x14ac:dyDescent="0.25">
      <c r="A136">
        <v>135</v>
      </c>
      <c r="B136">
        <v>135</v>
      </c>
      <c r="C136">
        <v>0</v>
      </c>
      <c r="D136" t="s">
        <v>797</v>
      </c>
      <c r="S136" s="3">
        <f t="shared" si="7"/>
        <v>0</v>
      </c>
      <c r="T136" s="3">
        <f>IF(A136&gt;0,IFERROR(VLOOKUP(C136,AthleteTable[],1,FALSE),0),0)</f>
        <v>0</v>
      </c>
      <c r="U136" s="3">
        <f t="shared" si="8"/>
        <v>0</v>
      </c>
      <c r="V136" s="11">
        <f>IF(A136&gt;0,IF(T136&lt;&gt;0,IF(OR(codex587[[#This Row],[1]]&gt;W135,W135="1"),(V135+1+codex587[[#This Row],[T]]),V135+codex587[[#This Row],[T]]),V135+codex587[[#This Row],[T]]),0)</f>
        <v>0</v>
      </c>
      <c r="W136" s="3" t="e">
        <f>IF(#REF!&gt;0,#REF!,0)</f>
        <v>#REF!</v>
      </c>
    </row>
    <row r="137" spans="1:23" x14ac:dyDescent="0.25">
      <c r="A137">
        <v>136</v>
      </c>
      <c r="B137">
        <v>136</v>
      </c>
      <c r="C137">
        <v>0</v>
      </c>
      <c r="D137" t="s">
        <v>797</v>
      </c>
      <c r="S137" s="3">
        <f t="shared" si="7"/>
        <v>0</v>
      </c>
      <c r="T137" s="3">
        <f>IF(A137&gt;0,IFERROR(VLOOKUP(C137,AthleteTable[],1,FALSE),0),0)</f>
        <v>0</v>
      </c>
      <c r="U137" s="3">
        <f t="shared" si="8"/>
        <v>0</v>
      </c>
      <c r="V137" s="11">
        <f>IF(A137&gt;0,IF(T137&lt;&gt;0,IF(OR(codex587[[#This Row],[1]]&gt;W136,W136="1"),(V136+1+codex587[[#This Row],[T]]),V136+codex587[[#This Row],[T]]),V136+codex587[[#This Row],[T]]),0)</f>
        <v>0</v>
      </c>
      <c r="W137" s="3">
        <f t="shared" ref="W137:W200" si="9">IF(A91&gt;0,A91,0)</f>
        <v>90</v>
      </c>
    </row>
    <row r="138" spans="1:23" x14ac:dyDescent="0.25">
      <c r="A138">
        <v>137</v>
      </c>
      <c r="B138">
        <v>137</v>
      </c>
      <c r="C138">
        <v>0</v>
      </c>
      <c r="D138" t="s">
        <v>797</v>
      </c>
      <c r="S138" s="3">
        <f t="shared" si="7"/>
        <v>0</v>
      </c>
      <c r="T138" s="3">
        <f>IF(A138&gt;0,IFERROR(VLOOKUP(C138,AthleteTable[],1,FALSE),0),0)</f>
        <v>0</v>
      </c>
      <c r="U138" s="3">
        <f t="shared" si="8"/>
        <v>0</v>
      </c>
      <c r="V138" s="11">
        <f>IF(A138&gt;0,IF(T138&lt;&gt;0,IF(OR(codex587[[#This Row],[1]]&gt;W137,W137="1"),(V137+1+codex587[[#This Row],[T]]),V137+codex587[[#This Row],[T]]),V137+codex587[[#This Row],[T]]),0)</f>
        <v>0</v>
      </c>
      <c r="W138" s="3">
        <f t="shared" si="9"/>
        <v>91</v>
      </c>
    </row>
    <row r="139" spans="1:23" x14ac:dyDescent="0.25">
      <c r="A139">
        <v>138</v>
      </c>
      <c r="B139">
        <v>138</v>
      </c>
      <c r="C139">
        <v>0</v>
      </c>
      <c r="D139" t="s">
        <v>797</v>
      </c>
      <c r="S139" s="3">
        <f t="shared" si="7"/>
        <v>0</v>
      </c>
      <c r="T139" s="3">
        <f>IF(A139&gt;0,IFERROR(VLOOKUP(C139,AthleteTable[],1,FALSE),0),0)</f>
        <v>0</v>
      </c>
      <c r="U139" s="3">
        <f t="shared" si="8"/>
        <v>0</v>
      </c>
      <c r="V139" s="11">
        <f>IF(A139&gt;0,IF(T139&lt;&gt;0,IF(OR(codex587[[#This Row],[1]]&gt;W138,W138="1"),(V138+1+codex587[[#This Row],[T]]),V138+codex587[[#This Row],[T]]),V138+codex587[[#This Row],[T]]),0)</f>
        <v>0</v>
      </c>
      <c r="W139" s="3">
        <f t="shared" si="9"/>
        <v>92</v>
      </c>
    </row>
    <row r="140" spans="1:23" x14ac:dyDescent="0.25">
      <c r="A140">
        <v>139</v>
      </c>
      <c r="B140">
        <v>139</v>
      </c>
      <c r="C140">
        <v>0</v>
      </c>
      <c r="D140" t="s">
        <v>797</v>
      </c>
      <c r="S140" s="3">
        <f t="shared" si="7"/>
        <v>0</v>
      </c>
      <c r="T140" s="3">
        <f>IF(A140&gt;0,IFERROR(VLOOKUP(C140,AthleteTable[],1,FALSE),0),0)</f>
        <v>0</v>
      </c>
      <c r="U140" s="3">
        <f t="shared" si="8"/>
        <v>0</v>
      </c>
      <c r="V140" s="11">
        <f>IF(A140&gt;0,IF(T140&lt;&gt;0,IF(OR(codex587[[#This Row],[1]]&gt;W139,W139="1"),(V139+1+codex587[[#This Row],[T]]),V139+codex587[[#This Row],[T]]),V139+codex587[[#This Row],[T]]),0)</f>
        <v>0</v>
      </c>
      <c r="W140" s="3">
        <f t="shared" si="9"/>
        <v>93</v>
      </c>
    </row>
    <row r="141" spans="1:23" x14ac:dyDescent="0.25">
      <c r="A141">
        <v>140</v>
      </c>
      <c r="B141">
        <v>140</v>
      </c>
      <c r="C141">
        <v>0</v>
      </c>
      <c r="D141" t="s">
        <v>797</v>
      </c>
      <c r="S141" s="3">
        <f t="shared" si="7"/>
        <v>0</v>
      </c>
      <c r="T141" s="3">
        <f>IF(A141&gt;0,IFERROR(VLOOKUP(C141,AthleteTable[],1,FALSE),0),0)</f>
        <v>0</v>
      </c>
      <c r="U141" s="3">
        <f t="shared" si="8"/>
        <v>0</v>
      </c>
      <c r="V141" s="11">
        <f>IF(A141&gt;0,IF(T141&lt;&gt;0,IF(OR(codex587[[#This Row],[1]]&gt;W140,W140="1"),(V140+1+codex587[[#This Row],[T]]),V140+codex587[[#This Row],[T]]),V140+codex587[[#This Row],[T]]),0)</f>
        <v>0</v>
      </c>
      <c r="W141" s="3">
        <f t="shared" si="9"/>
        <v>94</v>
      </c>
    </row>
    <row r="142" spans="1:23" x14ac:dyDescent="0.25">
      <c r="A142">
        <v>141</v>
      </c>
      <c r="B142">
        <v>141</v>
      </c>
      <c r="C142">
        <v>0</v>
      </c>
      <c r="D142" t="s">
        <v>797</v>
      </c>
      <c r="S142" s="3">
        <f t="shared" si="7"/>
        <v>0</v>
      </c>
      <c r="T142" s="3">
        <f>IF(A142&gt;0,IFERROR(VLOOKUP(C142,AthleteTable[],1,FALSE),0),0)</f>
        <v>0</v>
      </c>
      <c r="U142" s="3">
        <f t="shared" si="8"/>
        <v>0</v>
      </c>
      <c r="V142" s="11">
        <f>IF(A142&gt;0,IF(T142&lt;&gt;0,IF(OR(codex587[[#This Row],[1]]&gt;W141,W141="1"),(V141+1+codex587[[#This Row],[T]]),V141+codex587[[#This Row],[T]]),V141+codex587[[#This Row],[T]]),0)</f>
        <v>0</v>
      </c>
      <c r="W142" s="3">
        <f t="shared" si="9"/>
        <v>95</v>
      </c>
    </row>
    <row r="143" spans="1:23" x14ac:dyDescent="0.25">
      <c r="A143">
        <v>142</v>
      </c>
      <c r="B143">
        <v>142</v>
      </c>
      <c r="C143">
        <v>0</v>
      </c>
      <c r="D143" t="s">
        <v>797</v>
      </c>
      <c r="S143" s="3">
        <f t="shared" si="7"/>
        <v>0</v>
      </c>
      <c r="T143" s="3">
        <f>IF(A143&gt;0,IFERROR(VLOOKUP(C143,AthleteTable[],1,FALSE),0),0)</f>
        <v>0</v>
      </c>
      <c r="U143" s="3">
        <f t="shared" si="8"/>
        <v>0</v>
      </c>
      <c r="V143" s="11">
        <f>IF(A143&gt;0,IF(T143&lt;&gt;0,IF(OR(codex587[[#This Row],[1]]&gt;W142,W142="1"),(V142+1+codex587[[#This Row],[T]]),V142+codex587[[#This Row],[T]]),V142+codex587[[#This Row],[T]]),0)</f>
        <v>0</v>
      </c>
      <c r="W143" s="3">
        <f t="shared" si="9"/>
        <v>96</v>
      </c>
    </row>
    <row r="144" spans="1:23" x14ac:dyDescent="0.25">
      <c r="A144">
        <v>143</v>
      </c>
      <c r="B144">
        <v>143</v>
      </c>
      <c r="C144">
        <v>0</v>
      </c>
      <c r="D144" t="s">
        <v>797</v>
      </c>
      <c r="S144" s="3">
        <f t="shared" si="7"/>
        <v>0</v>
      </c>
      <c r="T144" s="3">
        <f>IF(A144&gt;0,IFERROR(VLOOKUP(C144,AthleteTable[],1,FALSE),0),0)</f>
        <v>0</v>
      </c>
      <c r="U144" s="3">
        <f t="shared" si="8"/>
        <v>0</v>
      </c>
      <c r="V144" s="11">
        <f>IF(A144&gt;0,IF(T144&lt;&gt;0,IF(OR(codex587[[#This Row],[1]]&gt;W143,W143="1"),(V143+1+codex587[[#This Row],[T]]),V143+codex587[[#This Row],[T]]),V143+codex587[[#This Row],[T]]),0)</f>
        <v>0</v>
      </c>
      <c r="W144" s="3">
        <f t="shared" si="9"/>
        <v>97</v>
      </c>
    </row>
    <row r="145" spans="1:23" x14ac:dyDescent="0.25">
      <c r="A145">
        <v>144</v>
      </c>
      <c r="B145">
        <v>144</v>
      </c>
      <c r="C145">
        <v>0</v>
      </c>
      <c r="D145" t="s">
        <v>797</v>
      </c>
      <c r="S145" s="3">
        <f t="shared" si="7"/>
        <v>0</v>
      </c>
      <c r="T145" s="3">
        <f>IF(A145&gt;0,IFERROR(VLOOKUP(C145,AthleteTable[],1,FALSE),0),0)</f>
        <v>0</v>
      </c>
      <c r="U145" s="3">
        <f t="shared" si="8"/>
        <v>0</v>
      </c>
      <c r="V145" s="11">
        <f>IF(A145&gt;0,IF(T145&lt;&gt;0,IF(OR(codex587[[#This Row],[1]]&gt;W144,W144="1"),(V144+1+codex587[[#This Row],[T]]),V144+codex587[[#This Row],[T]]),V144+codex587[[#This Row],[T]]),0)</f>
        <v>0</v>
      </c>
      <c r="W145" s="3">
        <f t="shared" si="9"/>
        <v>98</v>
      </c>
    </row>
    <row r="146" spans="1:23" x14ac:dyDescent="0.25">
      <c r="A146">
        <v>145</v>
      </c>
      <c r="B146">
        <v>145</v>
      </c>
      <c r="C146">
        <v>0</v>
      </c>
      <c r="D146" t="s">
        <v>797</v>
      </c>
      <c r="S146" s="3">
        <f t="shared" si="7"/>
        <v>0</v>
      </c>
      <c r="T146" s="3">
        <f>IF(A146&gt;0,IFERROR(VLOOKUP(C146,AthleteTable[],1,FALSE),0),0)</f>
        <v>0</v>
      </c>
      <c r="U146" s="3">
        <f t="shared" si="8"/>
        <v>0</v>
      </c>
      <c r="V146" s="11">
        <f>IF(A146&gt;0,IF(T146&lt;&gt;0,IF(OR(codex587[[#This Row],[1]]&gt;W145,W145="1"),(V145+1+codex587[[#This Row],[T]]),V145+codex587[[#This Row],[T]]),V145+codex587[[#This Row],[T]]),0)</f>
        <v>0</v>
      </c>
      <c r="W146" s="3">
        <f t="shared" si="9"/>
        <v>99</v>
      </c>
    </row>
    <row r="147" spans="1:23" x14ac:dyDescent="0.25">
      <c r="A147">
        <v>146</v>
      </c>
      <c r="B147">
        <v>146</v>
      </c>
      <c r="C147">
        <v>0</v>
      </c>
      <c r="D147" t="s">
        <v>797</v>
      </c>
      <c r="S147" s="3">
        <f t="shared" si="7"/>
        <v>0</v>
      </c>
      <c r="T147" s="3">
        <f>IF(A147&gt;0,IFERROR(VLOOKUP(C147,AthleteTable[],1,FALSE),0),0)</f>
        <v>0</v>
      </c>
      <c r="U147" s="3">
        <f t="shared" si="8"/>
        <v>0</v>
      </c>
      <c r="V147" s="11">
        <f>IF(A147&gt;0,IF(T147&lt;&gt;0,IF(OR(codex587[[#This Row],[1]]&gt;W146,W146="1"),(V146+1+codex587[[#This Row],[T]]),V146+codex587[[#This Row],[T]]),V146+codex587[[#This Row],[T]]),0)</f>
        <v>0</v>
      </c>
      <c r="W147" s="3">
        <f t="shared" si="9"/>
        <v>100</v>
      </c>
    </row>
    <row r="148" spans="1:23" x14ac:dyDescent="0.25">
      <c r="A148">
        <v>147</v>
      </c>
      <c r="B148">
        <v>147</v>
      </c>
      <c r="C148">
        <v>0</v>
      </c>
      <c r="D148" t="s">
        <v>797</v>
      </c>
      <c r="S148" s="3">
        <f t="shared" si="7"/>
        <v>0</v>
      </c>
      <c r="T148" s="3">
        <f>IF(A148&gt;0,IFERROR(VLOOKUP(C148,AthleteTable[],1,FALSE),0),0)</f>
        <v>0</v>
      </c>
      <c r="U148" s="3">
        <f t="shared" si="8"/>
        <v>0</v>
      </c>
      <c r="V148" s="11">
        <f>IF(A148&gt;0,IF(T148&lt;&gt;0,IF(OR(codex587[[#This Row],[1]]&gt;W147,W147="1"),(V147+1+codex587[[#This Row],[T]]),V147+codex587[[#This Row],[T]]),V147+codex587[[#This Row],[T]]),0)</f>
        <v>0</v>
      </c>
      <c r="W148" s="3">
        <f t="shared" si="9"/>
        <v>101</v>
      </c>
    </row>
    <row r="149" spans="1:23" x14ac:dyDescent="0.25">
      <c r="A149">
        <v>148</v>
      </c>
      <c r="B149">
        <v>148</v>
      </c>
      <c r="C149">
        <v>0</v>
      </c>
      <c r="D149" t="s">
        <v>797</v>
      </c>
      <c r="S149" s="3">
        <f t="shared" si="7"/>
        <v>0</v>
      </c>
      <c r="T149" s="3">
        <f>IF(A149&gt;0,IFERROR(VLOOKUP(C149,AthleteTable[],1,FALSE),0),0)</f>
        <v>0</v>
      </c>
      <c r="U149" s="3">
        <f t="shared" si="8"/>
        <v>0</v>
      </c>
      <c r="V149" s="11">
        <f>IF(A149&gt;0,IF(T149&lt;&gt;0,IF(OR(codex587[[#This Row],[1]]&gt;W148,W148="1"),(V148+1+codex587[[#This Row],[T]]),V148+codex587[[#This Row],[T]]),V148+codex587[[#This Row],[T]]),0)</f>
        <v>0</v>
      </c>
      <c r="W149" s="3">
        <f t="shared" si="9"/>
        <v>102</v>
      </c>
    </row>
    <row r="150" spans="1:23" x14ac:dyDescent="0.25">
      <c r="A150">
        <v>149</v>
      </c>
      <c r="B150">
        <v>149</v>
      </c>
      <c r="C150">
        <v>0</v>
      </c>
      <c r="D150" t="s">
        <v>797</v>
      </c>
      <c r="S150" s="3">
        <f t="shared" si="7"/>
        <v>0</v>
      </c>
      <c r="T150" s="3">
        <f>IF(A150&gt;0,IFERROR(VLOOKUP(C150,AthleteTable[],1,FALSE),0),0)</f>
        <v>0</v>
      </c>
      <c r="U150" s="3">
        <f t="shared" si="8"/>
        <v>0</v>
      </c>
      <c r="V150" s="11">
        <f>IF(A150&gt;0,IF(T150&lt;&gt;0,IF(OR(codex587[[#This Row],[1]]&gt;W149,W149="1"),(V149+1+codex587[[#This Row],[T]]),V149+codex587[[#This Row],[T]]),V149+codex587[[#This Row],[T]]),0)</f>
        <v>0</v>
      </c>
      <c r="W150" s="3">
        <f t="shared" si="9"/>
        <v>103</v>
      </c>
    </row>
    <row r="151" spans="1:23" x14ac:dyDescent="0.25">
      <c r="A151">
        <v>150</v>
      </c>
      <c r="B151">
        <v>150</v>
      </c>
      <c r="C151">
        <v>0</v>
      </c>
      <c r="D151" t="s">
        <v>797</v>
      </c>
      <c r="S151" s="3">
        <f t="shared" si="7"/>
        <v>0</v>
      </c>
      <c r="T151" s="3">
        <f>IF(A151&gt;0,IFERROR(VLOOKUP(C151,AthleteTable[],1,FALSE),0),0)</f>
        <v>0</v>
      </c>
      <c r="U151" s="3">
        <f t="shared" si="8"/>
        <v>0</v>
      </c>
      <c r="V151" s="11">
        <f>IF(A151&gt;0,IF(T151&lt;&gt;0,IF(OR(codex587[[#This Row],[1]]&gt;W150,W150="1"),(V150+1+codex587[[#This Row],[T]]),V150+codex587[[#This Row],[T]]),V150+codex587[[#This Row],[T]]),0)</f>
        <v>0</v>
      </c>
      <c r="W151" s="3">
        <f t="shared" si="9"/>
        <v>104</v>
      </c>
    </row>
    <row r="152" spans="1:23" x14ac:dyDescent="0.25">
      <c r="A152">
        <v>151</v>
      </c>
      <c r="B152">
        <v>151</v>
      </c>
      <c r="C152">
        <v>0</v>
      </c>
      <c r="D152" t="s">
        <v>797</v>
      </c>
      <c r="S152" s="3">
        <f t="shared" si="7"/>
        <v>0</v>
      </c>
      <c r="T152" s="3">
        <f>IF(A152&gt;0,IFERROR(VLOOKUP(C152,AthleteTable[],1,FALSE),0),0)</f>
        <v>0</v>
      </c>
      <c r="U152" s="3">
        <f t="shared" si="8"/>
        <v>0</v>
      </c>
      <c r="V152" s="11">
        <f>IF(A152&gt;0,IF(T152&lt;&gt;0,IF(OR(codex587[[#This Row],[1]]&gt;W151,W151="1"),(V151+1+codex587[[#This Row],[T]]),V151+codex587[[#This Row],[T]]),V151+codex587[[#This Row],[T]]),0)</f>
        <v>0</v>
      </c>
      <c r="W152" s="3">
        <f t="shared" si="9"/>
        <v>105</v>
      </c>
    </row>
    <row r="153" spans="1:23" x14ac:dyDescent="0.25">
      <c r="A153">
        <v>152</v>
      </c>
      <c r="B153">
        <v>152</v>
      </c>
      <c r="C153">
        <v>0</v>
      </c>
      <c r="D153" t="s">
        <v>797</v>
      </c>
      <c r="S153" s="3">
        <f t="shared" si="7"/>
        <v>0</v>
      </c>
      <c r="T153" s="3">
        <f>IF(A153&gt;0,IFERROR(VLOOKUP(C153,AthleteTable[],1,FALSE),0),0)</f>
        <v>0</v>
      </c>
      <c r="U153" s="3">
        <f t="shared" si="8"/>
        <v>0</v>
      </c>
      <c r="V153" s="11">
        <f>IF(A153&gt;0,IF(T153&lt;&gt;0,IF(OR(codex587[[#This Row],[1]]&gt;W152,W152="1"),(V152+1+codex587[[#This Row],[T]]),V152+codex587[[#This Row],[T]]),V152+codex587[[#This Row],[T]]),0)</f>
        <v>0</v>
      </c>
      <c r="W153" s="3">
        <f t="shared" si="9"/>
        <v>106</v>
      </c>
    </row>
    <row r="154" spans="1:23" x14ac:dyDescent="0.25">
      <c r="A154">
        <v>153</v>
      </c>
      <c r="B154">
        <v>153</v>
      </c>
      <c r="C154">
        <v>0</v>
      </c>
      <c r="D154" t="s">
        <v>797</v>
      </c>
      <c r="S154" s="3">
        <f t="shared" si="7"/>
        <v>0</v>
      </c>
      <c r="T154" s="3">
        <f>IF(A154&gt;0,IFERROR(VLOOKUP(C154,AthleteTable[],1,FALSE),0),0)</f>
        <v>0</v>
      </c>
      <c r="U154" s="3">
        <f t="shared" si="8"/>
        <v>0</v>
      </c>
      <c r="V154" s="11">
        <f>IF(A154&gt;0,IF(T154&lt;&gt;0,IF(OR(codex587[[#This Row],[1]]&gt;W153,W153="1"),(V153+1+codex587[[#This Row],[T]]),V153+codex587[[#This Row],[T]]),V153+codex587[[#This Row],[T]]),0)</f>
        <v>0</v>
      </c>
      <c r="W154" s="3">
        <f t="shared" si="9"/>
        <v>107</v>
      </c>
    </row>
    <row r="155" spans="1:23" x14ac:dyDescent="0.25">
      <c r="A155">
        <v>154</v>
      </c>
      <c r="B155">
        <v>154</v>
      </c>
      <c r="C155">
        <v>0</v>
      </c>
      <c r="D155" t="s">
        <v>797</v>
      </c>
      <c r="S155" s="3">
        <f t="shared" si="7"/>
        <v>0</v>
      </c>
      <c r="T155" s="3">
        <f>IF(A155&gt;0,IFERROR(VLOOKUP(C155,AthleteTable[],1,FALSE),0),0)</f>
        <v>0</v>
      </c>
      <c r="U155" s="3">
        <f t="shared" si="8"/>
        <v>0</v>
      </c>
      <c r="V155" s="11">
        <f>IF(A155&gt;0,IF(T155&lt;&gt;0,IF(OR(codex587[[#This Row],[1]]&gt;W154,W154="1"),(V154+1+codex587[[#This Row],[T]]),V154+codex587[[#This Row],[T]]),V154+codex587[[#This Row],[T]]),0)</f>
        <v>0</v>
      </c>
      <c r="W155" s="3">
        <f t="shared" si="9"/>
        <v>108</v>
      </c>
    </row>
    <row r="156" spans="1:23" x14ac:dyDescent="0.25">
      <c r="A156">
        <v>155</v>
      </c>
      <c r="B156">
        <v>155</v>
      </c>
      <c r="C156">
        <v>0</v>
      </c>
      <c r="D156" t="s">
        <v>797</v>
      </c>
      <c r="S156" s="3">
        <f t="shared" si="7"/>
        <v>0</v>
      </c>
      <c r="T156" s="3">
        <f>IF(A156&gt;0,IFERROR(VLOOKUP(C156,AthleteTable[],1,FALSE),0),0)</f>
        <v>0</v>
      </c>
      <c r="U156" s="3">
        <f t="shared" si="8"/>
        <v>0</v>
      </c>
      <c r="V156" s="11">
        <f>IF(A156&gt;0,IF(T156&lt;&gt;0,IF(OR(codex587[[#This Row],[1]]&gt;W155,W155="1"),(V155+1+codex587[[#This Row],[T]]),V155+codex587[[#This Row],[T]]),V155+codex587[[#This Row],[T]]),0)</f>
        <v>0</v>
      </c>
      <c r="W156" s="3">
        <f t="shared" si="9"/>
        <v>109</v>
      </c>
    </row>
    <row r="157" spans="1:23" x14ac:dyDescent="0.25">
      <c r="A157">
        <v>156</v>
      </c>
      <c r="B157">
        <v>156</v>
      </c>
      <c r="C157">
        <v>0</v>
      </c>
      <c r="D157" t="s">
        <v>797</v>
      </c>
      <c r="S157" s="3">
        <f t="shared" si="7"/>
        <v>0</v>
      </c>
      <c r="T157" s="3">
        <f>IF(A157&gt;0,IFERROR(VLOOKUP(C157,AthleteTable[],1,FALSE),0),0)</f>
        <v>0</v>
      </c>
      <c r="U157" s="3">
        <f t="shared" si="8"/>
        <v>0</v>
      </c>
      <c r="V157" s="11">
        <f>IF(A157&gt;0,IF(T157&lt;&gt;0,IF(OR(codex587[[#This Row],[1]]&gt;W156,W156="1"),(V156+1+codex587[[#This Row],[T]]),V156+codex587[[#This Row],[T]]),V156+codex587[[#This Row],[T]]),0)</f>
        <v>0</v>
      </c>
      <c r="W157" s="3">
        <f t="shared" si="9"/>
        <v>110</v>
      </c>
    </row>
    <row r="158" spans="1:23" x14ac:dyDescent="0.25">
      <c r="A158">
        <v>157</v>
      </c>
      <c r="B158">
        <v>157</v>
      </c>
      <c r="C158">
        <v>0</v>
      </c>
      <c r="D158" t="s">
        <v>797</v>
      </c>
      <c r="S158" s="3">
        <f t="shared" si="7"/>
        <v>0</v>
      </c>
      <c r="T158" s="3">
        <f>IF(A158&gt;0,IFERROR(VLOOKUP(C158,AthleteTable[],1,FALSE),0),0)</f>
        <v>0</v>
      </c>
      <c r="U158" s="3">
        <f t="shared" si="8"/>
        <v>0</v>
      </c>
      <c r="V158" s="11">
        <f>IF(A158&gt;0,IF(T158&lt;&gt;0,IF(OR(codex587[[#This Row],[1]]&gt;W157,W157="1"),(V157+1+codex587[[#This Row],[T]]),V157+codex587[[#This Row],[T]]),V157+codex587[[#This Row],[T]]),0)</f>
        <v>0</v>
      </c>
      <c r="W158" s="3">
        <f t="shared" si="9"/>
        <v>111</v>
      </c>
    </row>
    <row r="159" spans="1:23" x14ac:dyDescent="0.25">
      <c r="A159">
        <v>158</v>
      </c>
      <c r="B159">
        <v>158</v>
      </c>
      <c r="C159">
        <v>0</v>
      </c>
      <c r="D159" t="s">
        <v>797</v>
      </c>
      <c r="S159" s="3">
        <f t="shared" si="7"/>
        <v>0</v>
      </c>
      <c r="T159" s="3">
        <f>IF(A159&gt;0,IFERROR(VLOOKUP(C159,AthleteTable[],1,FALSE),0),0)</f>
        <v>0</v>
      </c>
      <c r="U159" s="3">
        <f t="shared" si="8"/>
        <v>0</v>
      </c>
      <c r="V159" s="11">
        <f>IF(A159&gt;0,IF(T159&lt;&gt;0,IF(OR(codex587[[#This Row],[1]]&gt;W158,W158="1"),(V158+1+codex587[[#This Row],[T]]),V158+codex587[[#This Row],[T]]),V158+codex587[[#This Row],[T]]),0)</f>
        <v>0</v>
      </c>
      <c r="W159" s="3">
        <f t="shared" si="9"/>
        <v>112</v>
      </c>
    </row>
    <row r="160" spans="1:23" x14ac:dyDescent="0.25">
      <c r="A160">
        <v>159</v>
      </c>
      <c r="B160">
        <v>159</v>
      </c>
      <c r="C160">
        <v>0</v>
      </c>
      <c r="D160" t="s">
        <v>797</v>
      </c>
      <c r="S160" s="3">
        <f t="shared" si="7"/>
        <v>0</v>
      </c>
      <c r="T160" s="3">
        <f>IF(A160&gt;0,IFERROR(VLOOKUP(C160,AthleteTable[],1,FALSE),0),0)</f>
        <v>0</v>
      </c>
      <c r="U160" s="3">
        <f t="shared" si="8"/>
        <v>0</v>
      </c>
      <c r="V160" s="11">
        <f>IF(A160&gt;0,IF(T160&lt;&gt;0,IF(OR(codex587[[#This Row],[1]]&gt;W159,W159="1"),(V159+1+codex587[[#This Row],[T]]),V159+codex587[[#This Row],[T]]),V159+codex587[[#This Row],[T]]),0)</f>
        <v>0</v>
      </c>
      <c r="W160" s="3">
        <f t="shared" si="9"/>
        <v>113</v>
      </c>
    </row>
    <row r="161" spans="1:23" x14ac:dyDescent="0.25">
      <c r="A161">
        <v>160</v>
      </c>
      <c r="B161">
        <v>160</v>
      </c>
      <c r="C161">
        <v>0</v>
      </c>
      <c r="D161" t="s">
        <v>797</v>
      </c>
      <c r="S161" s="3">
        <f t="shared" si="7"/>
        <v>0</v>
      </c>
      <c r="T161" s="3">
        <f>IF(A161&gt;0,IFERROR(VLOOKUP(C161,AthleteTable[],1,FALSE),0),0)</f>
        <v>0</v>
      </c>
      <c r="U161" s="3">
        <f t="shared" si="8"/>
        <v>0</v>
      </c>
      <c r="V161" s="11">
        <f>IF(A161&gt;0,IF(T161&lt;&gt;0,IF(OR(codex587[[#This Row],[1]]&gt;W160,W160="1"),(V160+1+codex587[[#This Row],[T]]),V160+codex587[[#This Row],[T]]),V160+codex587[[#This Row],[T]]),0)</f>
        <v>0</v>
      </c>
      <c r="W161" s="3">
        <f t="shared" si="9"/>
        <v>114</v>
      </c>
    </row>
    <row r="162" spans="1:23" x14ac:dyDescent="0.25">
      <c r="A162">
        <v>161</v>
      </c>
      <c r="B162">
        <v>161</v>
      </c>
      <c r="C162">
        <v>0</v>
      </c>
      <c r="D162" t="s">
        <v>797</v>
      </c>
      <c r="S162" s="3">
        <f t="shared" si="7"/>
        <v>0</v>
      </c>
      <c r="T162" s="3">
        <f>IF(A162&gt;0,IFERROR(VLOOKUP(C162,AthleteTable[],1,FALSE),0),0)</f>
        <v>0</v>
      </c>
      <c r="U162" s="3">
        <f t="shared" si="8"/>
        <v>0</v>
      </c>
      <c r="V162" s="11">
        <f>IF(A162&gt;0,IF(T162&lt;&gt;0,IF(OR(codex587[[#This Row],[1]]&gt;W161,W161="1"),(V161+1+codex587[[#This Row],[T]]),V161+codex587[[#This Row],[T]]),V161+codex587[[#This Row],[T]]),0)</f>
        <v>0</v>
      </c>
      <c r="W162" s="3">
        <f t="shared" si="9"/>
        <v>115</v>
      </c>
    </row>
    <row r="163" spans="1:23" x14ac:dyDescent="0.25">
      <c r="A163">
        <v>162</v>
      </c>
      <c r="B163">
        <v>162</v>
      </c>
      <c r="C163">
        <v>0</v>
      </c>
      <c r="D163" t="s">
        <v>797</v>
      </c>
      <c r="S163" s="3">
        <f t="shared" si="7"/>
        <v>0</v>
      </c>
      <c r="T163" s="3">
        <f>IF(A163&gt;0,IFERROR(VLOOKUP(C163,AthleteTable[],1,FALSE),0),0)</f>
        <v>0</v>
      </c>
      <c r="U163" s="3">
        <f t="shared" si="8"/>
        <v>0</v>
      </c>
      <c r="V163" s="11">
        <f>IF(A163&gt;0,IF(T163&lt;&gt;0,IF(OR(codex587[[#This Row],[1]]&gt;W162,W162="1"),(V162+1+codex587[[#This Row],[T]]),V162+codex587[[#This Row],[T]]),V162+codex587[[#This Row],[T]]),0)</f>
        <v>0</v>
      </c>
      <c r="W163" s="3">
        <f t="shared" si="9"/>
        <v>116</v>
      </c>
    </row>
    <row r="164" spans="1:23" x14ac:dyDescent="0.25">
      <c r="A164">
        <v>163</v>
      </c>
      <c r="B164">
        <v>163</v>
      </c>
      <c r="C164">
        <v>0</v>
      </c>
      <c r="D164" t="s">
        <v>797</v>
      </c>
      <c r="S164" s="3">
        <f t="shared" si="7"/>
        <v>0</v>
      </c>
      <c r="T164" s="3">
        <f>IF(A164&gt;0,IFERROR(VLOOKUP(C164,AthleteTable[],1,FALSE),0),0)</f>
        <v>0</v>
      </c>
      <c r="U164" s="3">
        <f t="shared" si="8"/>
        <v>0</v>
      </c>
      <c r="V164" s="11">
        <f>IF(A164&gt;0,IF(T164&lt;&gt;0,IF(OR(codex587[[#This Row],[1]]&gt;W163,W163="1"),(V163+1+codex587[[#This Row],[T]]),V163+codex587[[#This Row],[T]]),V163+codex587[[#This Row],[T]]),0)</f>
        <v>0</v>
      </c>
      <c r="W164" s="3">
        <f t="shared" si="9"/>
        <v>117</v>
      </c>
    </row>
    <row r="165" spans="1:23" x14ac:dyDescent="0.25">
      <c r="A165">
        <v>164</v>
      </c>
      <c r="B165">
        <v>164</v>
      </c>
      <c r="C165">
        <v>0</v>
      </c>
      <c r="D165" t="s">
        <v>797</v>
      </c>
      <c r="S165" s="3">
        <f t="shared" si="7"/>
        <v>0</v>
      </c>
      <c r="T165" s="3">
        <f>IF(A165&gt;0,IFERROR(VLOOKUP(C165,AthleteTable[],1,FALSE),0),0)</f>
        <v>0</v>
      </c>
      <c r="U165" s="3">
        <f t="shared" si="8"/>
        <v>0</v>
      </c>
      <c r="V165" s="11">
        <f>IF(A165&gt;0,IF(T165&lt;&gt;0,IF(OR(codex587[[#This Row],[1]]&gt;W164,W164="1"),(V164+1+codex587[[#This Row],[T]]),V164+codex587[[#This Row],[T]]),V164+codex587[[#This Row],[T]]),0)</f>
        <v>0</v>
      </c>
      <c r="W165" s="3">
        <f t="shared" si="9"/>
        <v>118</v>
      </c>
    </row>
    <row r="166" spans="1:23" x14ac:dyDescent="0.25">
      <c r="A166">
        <v>165</v>
      </c>
      <c r="B166">
        <v>165</v>
      </c>
      <c r="C166">
        <v>0</v>
      </c>
      <c r="D166" t="s">
        <v>797</v>
      </c>
      <c r="S166" s="3">
        <f t="shared" si="7"/>
        <v>0</v>
      </c>
      <c r="T166" s="3">
        <f>IF(A166&gt;0,IFERROR(VLOOKUP(C166,AthleteTable[],1,FALSE),0),0)</f>
        <v>0</v>
      </c>
      <c r="U166" s="3">
        <f t="shared" si="8"/>
        <v>0</v>
      </c>
      <c r="V166" s="11">
        <f>IF(A166&gt;0,IF(T166&lt;&gt;0,IF(OR(codex587[[#This Row],[1]]&gt;W165,W165="1"),(V165+1+codex587[[#This Row],[T]]),V165+codex587[[#This Row],[T]]),V165+codex587[[#This Row],[T]]),0)</f>
        <v>0</v>
      </c>
      <c r="W166" s="3">
        <f t="shared" si="9"/>
        <v>119</v>
      </c>
    </row>
    <row r="167" spans="1:23" x14ac:dyDescent="0.25">
      <c r="A167">
        <v>166</v>
      </c>
      <c r="B167">
        <v>166</v>
      </c>
      <c r="C167">
        <v>0</v>
      </c>
      <c r="D167" t="s">
        <v>797</v>
      </c>
      <c r="S167" s="3">
        <f t="shared" si="7"/>
        <v>0</v>
      </c>
      <c r="T167" s="3">
        <f>IF(A167&gt;0,IFERROR(VLOOKUP(C167,AthleteTable[],1,FALSE),0),0)</f>
        <v>0</v>
      </c>
      <c r="U167" s="3">
        <f t="shared" si="8"/>
        <v>0</v>
      </c>
      <c r="V167" s="11">
        <f>IF(A167&gt;0,IF(T167&lt;&gt;0,IF(OR(codex587[[#This Row],[1]]&gt;W166,W166="1"),(V166+1+codex587[[#This Row],[T]]),V166+codex587[[#This Row],[T]]),V166+codex587[[#This Row],[T]]),0)</f>
        <v>0</v>
      </c>
      <c r="W167" s="3">
        <f t="shared" si="9"/>
        <v>120</v>
      </c>
    </row>
    <row r="168" spans="1:23" x14ac:dyDescent="0.25">
      <c r="A168">
        <v>167</v>
      </c>
      <c r="B168">
        <v>167</v>
      </c>
      <c r="C168">
        <v>0</v>
      </c>
      <c r="D168" t="s">
        <v>797</v>
      </c>
      <c r="S168" s="3">
        <f t="shared" si="7"/>
        <v>0</v>
      </c>
      <c r="T168" s="3">
        <f>IF(A168&gt;0,IFERROR(VLOOKUP(C168,AthleteTable[],1,FALSE),0),0)</f>
        <v>0</v>
      </c>
      <c r="U168" s="3">
        <f t="shared" si="8"/>
        <v>0</v>
      </c>
      <c r="V168" s="11">
        <f>IF(A168&gt;0,IF(T168&lt;&gt;0,IF(OR(codex587[[#This Row],[1]]&gt;W167,W167="1"),(V167+1+codex587[[#This Row],[T]]),V167+codex587[[#This Row],[T]]),V167+codex587[[#This Row],[T]]),0)</f>
        <v>0</v>
      </c>
      <c r="W168" s="3">
        <f t="shared" si="9"/>
        <v>121</v>
      </c>
    </row>
    <row r="169" spans="1:23" x14ac:dyDescent="0.25">
      <c r="A169">
        <v>168</v>
      </c>
      <c r="B169">
        <v>168</v>
      </c>
      <c r="C169">
        <v>0</v>
      </c>
      <c r="D169" t="s">
        <v>797</v>
      </c>
      <c r="S169" s="3">
        <f t="shared" si="7"/>
        <v>0</v>
      </c>
      <c r="T169" s="3">
        <f>IF(A169&gt;0,IFERROR(VLOOKUP(C169,AthleteTable[],1,FALSE),0),0)</f>
        <v>0</v>
      </c>
      <c r="U169" s="3">
        <f t="shared" si="8"/>
        <v>0</v>
      </c>
      <c r="V169" s="11">
        <f>IF(A169&gt;0,IF(T169&lt;&gt;0,IF(OR(codex587[[#This Row],[1]]&gt;W168,W168="1"),(V168+1+codex587[[#This Row],[T]]),V168+codex587[[#This Row],[T]]),V168+codex587[[#This Row],[T]]),0)</f>
        <v>0</v>
      </c>
      <c r="W169" s="3">
        <f t="shared" si="9"/>
        <v>122</v>
      </c>
    </row>
    <row r="170" spans="1:23" x14ac:dyDescent="0.25">
      <c r="A170">
        <v>169</v>
      </c>
      <c r="B170">
        <v>169</v>
      </c>
      <c r="C170">
        <v>0</v>
      </c>
      <c r="D170" t="s">
        <v>797</v>
      </c>
      <c r="S170" s="3">
        <f t="shared" si="7"/>
        <v>0</v>
      </c>
      <c r="T170" s="3">
        <f>IF(A170&gt;0,IFERROR(VLOOKUP(C170,AthleteTable[],1,FALSE),0),0)</f>
        <v>0</v>
      </c>
      <c r="U170" s="3">
        <f t="shared" si="8"/>
        <v>0</v>
      </c>
      <c r="V170" s="11">
        <f>IF(A170&gt;0,IF(T170&lt;&gt;0,IF(OR(codex587[[#This Row],[1]]&gt;W169,W169="1"),(V169+1+codex587[[#This Row],[T]]),V169+codex587[[#This Row],[T]]),V169+codex587[[#This Row],[T]]),0)</f>
        <v>0</v>
      </c>
      <c r="W170" s="3">
        <f t="shared" si="9"/>
        <v>123</v>
      </c>
    </row>
    <row r="171" spans="1:23" x14ac:dyDescent="0.25">
      <c r="A171">
        <v>170</v>
      </c>
      <c r="B171">
        <v>170</v>
      </c>
      <c r="C171">
        <v>0</v>
      </c>
      <c r="D171" t="s">
        <v>797</v>
      </c>
      <c r="S171" s="3">
        <f t="shared" si="7"/>
        <v>0</v>
      </c>
      <c r="T171" s="3">
        <f>IF(A171&gt;0,IFERROR(VLOOKUP(C171,AthleteTable[],1,FALSE),0),0)</f>
        <v>0</v>
      </c>
      <c r="U171" s="3">
        <f t="shared" si="8"/>
        <v>0</v>
      </c>
      <c r="V171" s="11">
        <f>IF(A171&gt;0,IF(T171&lt;&gt;0,IF(OR(codex587[[#This Row],[1]]&gt;W170,W170="1"),(V170+1+codex587[[#This Row],[T]]),V170+codex587[[#This Row],[T]]),V170+codex587[[#This Row],[T]]),0)</f>
        <v>0</v>
      </c>
      <c r="W171" s="3">
        <f t="shared" si="9"/>
        <v>124</v>
      </c>
    </row>
    <row r="172" spans="1:23" x14ac:dyDescent="0.25">
      <c r="A172">
        <v>171</v>
      </c>
      <c r="B172">
        <v>171</v>
      </c>
      <c r="C172">
        <v>0</v>
      </c>
      <c r="D172" t="s">
        <v>797</v>
      </c>
      <c r="S172" s="3">
        <f t="shared" si="7"/>
        <v>0</v>
      </c>
      <c r="T172" s="3">
        <f>IF(A172&gt;0,IFERROR(VLOOKUP(C172,AthleteTable[],1,FALSE),0),0)</f>
        <v>0</v>
      </c>
      <c r="U172" s="3">
        <f t="shared" si="8"/>
        <v>0</v>
      </c>
      <c r="V172" s="11">
        <f>IF(A172&gt;0,IF(T172&lt;&gt;0,IF(OR(codex587[[#This Row],[1]]&gt;W171,W171="1"),(V171+1+codex587[[#This Row],[T]]),V171+codex587[[#This Row],[T]]),V171+codex587[[#This Row],[T]]),0)</f>
        <v>0</v>
      </c>
      <c r="W172" s="3">
        <f t="shared" si="9"/>
        <v>125</v>
      </c>
    </row>
    <row r="173" spans="1:23" x14ac:dyDescent="0.25">
      <c r="A173">
        <v>172</v>
      </c>
      <c r="B173">
        <v>172</v>
      </c>
      <c r="C173">
        <v>0</v>
      </c>
      <c r="D173" t="s">
        <v>797</v>
      </c>
      <c r="S173" s="3">
        <f t="shared" si="7"/>
        <v>0</v>
      </c>
      <c r="T173" s="3">
        <f>IF(A173&gt;0,IFERROR(VLOOKUP(C173,AthleteTable[],1,FALSE),0),0)</f>
        <v>0</v>
      </c>
      <c r="U173" s="3">
        <f t="shared" si="8"/>
        <v>0</v>
      </c>
      <c r="V173" s="11">
        <f>IF(A173&gt;0,IF(T173&lt;&gt;0,IF(OR(codex587[[#This Row],[1]]&gt;W172,W172="1"),(V172+1+codex587[[#This Row],[T]]),V172+codex587[[#This Row],[T]]),V172+codex587[[#This Row],[T]]),0)</f>
        <v>0</v>
      </c>
      <c r="W173" s="3">
        <f t="shared" si="9"/>
        <v>126</v>
      </c>
    </row>
    <row r="174" spans="1:23" x14ac:dyDescent="0.25">
      <c r="A174">
        <v>173</v>
      </c>
      <c r="B174">
        <v>173</v>
      </c>
      <c r="C174">
        <v>0</v>
      </c>
      <c r="D174" t="s">
        <v>797</v>
      </c>
      <c r="S174" s="3">
        <f t="shared" si="7"/>
        <v>0</v>
      </c>
      <c r="T174" s="3">
        <f>IF(A174&gt;0,IFERROR(VLOOKUP(C174,AthleteTable[],1,FALSE),0),0)</f>
        <v>0</v>
      </c>
      <c r="U174" s="3">
        <f t="shared" si="8"/>
        <v>0</v>
      </c>
      <c r="V174" s="11">
        <f>IF(A174&gt;0,IF(T174&lt;&gt;0,IF(OR(codex587[[#This Row],[1]]&gt;W173,W173="1"),(V173+1+codex587[[#This Row],[T]]),V173+codex587[[#This Row],[T]]),V173+codex587[[#This Row],[T]]),0)</f>
        <v>0</v>
      </c>
      <c r="W174" s="3">
        <f t="shared" si="9"/>
        <v>127</v>
      </c>
    </row>
    <row r="175" spans="1:23" x14ac:dyDescent="0.25">
      <c r="A175">
        <v>174</v>
      </c>
      <c r="B175">
        <v>174</v>
      </c>
      <c r="C175">
        <v>0</v>
      </c>
      <c r="D175" t="s">
        <v>797</v>
      </c>
      <c r="S175" s="3">
        <f t="shared" si="7"/>
        <v>0</v>
      </c>
      <c r="T175" s="3">
        <f>IF(A175&gt;0,IFERROR(VLOOKUP(C175,AthleteTable[],1,FALSE),0),0)</f>
        <v>0</v>
      </c>
      <c r="U175" s="3">
        <f t="shared" si="8"/>
        <v>0</v>
      </c>
      <c r="V175" s="11">
        <f>IF(A175&gt;0,IF(T175&lt;&gt;0,IF(OR(codex587[[#This Row],[1]]&gt;W174,W174="1"),(V174+1+codex587[[#This Row],[T]]),V174+codex587[[#This Row],[T]]),V174+codex587[[#This Row],[T]]),0)</f>
        <v>0</v>
      </c>
      <c r="W175" s="3">
        <f t="shared" si="9"/>
        <v>128</v>
      </c>
    </row>
    <row r="176" spans="1:23" x14ac:dyDescent="0.25">
      <c r="A176">
        <v>175</v>
      </c>
      <c r="B176">
        <v>175</v>
      </c>
      <c r="C176">
        <v>0</v>
      </c>
      <c r="D176" t="s">
        <v>797</v>
      </c>
      <c r="S176" s="3">
        <f t="shared" si="7"/>
        <v>0</v>
      </c>
      <c r="T176" s="3">
        <f>IF(A176&gt;0,IFERROR(VLOOKUP(C176,AthleteTable[],1,FALSE),0),0)</f>
        <v>0</v>
      </c>
      <c r="U176" s="3">
        <f t="shared" si="8"/>
        <v>0</v>
      </c>
      <c r="V176" s="11">
        <f>IF(A176&gt;0,IF(T176&lt;&gt;0,IF(OR(codex587[[#This Row],[1]]&gt;W175,W175="1"),(V175+1+codex587[[#This Row],[T]]),V175+codex587[[#This Row],[T]]),V175+codex587[[#This Row],[T]]),0)</f>
        <v>0</v>
      </c>
      <c r="W176" s="3">
        <f t="shared" si="9"/>
        <v>129</v>
      </c>
    </row>
    <row r="177" spans="1:23" x14ac:dyDescent="0.25">
      <c r="A177">
        <v>176</v>
      </c>
      <c r="B177">
        <v>176</v>
      </c>
      <c r="C177">
        <v>0</v>
      </c>
      <c r="D177" t="s">
        <v>797</v>
      </c>
      <c r="S177" s="3">
        <f t="shared" si="7"/>
        <v>0</v>
      </c>
      <c r="T177" s="3">
        <f>IF(A177&gt;0,IFERROR(VLOOKUP(C177,AthleteTable[],1,FALSE),0),0)</f>
        <v>0</v>
      </c>
      <c r="U177" s="3">
        <f t="shared" si="8"/>
        <v>0</v>
      </c>
      <c r="V177" s="11">
        <f>IF(A177&gt;0,IF(T177&lt;&gt;0,IF(OR(codex587[[#This Row],[1]]&gt;W176,W176="1"),(V176+1+codex587[[#This Row],[T]]),V176+codex587[[#This Row],[T]]),V176+codex587[[#This Row],[T]]),0)</f>
        <v>0</v>
      </c>
      <c r="W177" s="3">
        <f t="shared" si="9"/>
        <v>130</v>
      </c>
    </row>
    <row r="178" spans="1:23" x14ac:dyDescent="0.25">
      <c r="A178">
        <v>177</v>
      </c>
      <c r="B178">
        <v>177</v>
      </c>
      <c r="C178">
        <v>0</v>
      </c>
      <c r="D178" t="s">
        <v>797</v>
      </c>
      <c r="S178" s="3">
        <f t="shared" si="7"/>
        <v>0</v>
      </c>
      <c r="T178" s="3">
        <f>IF(A178&gt;0,IFERROR(VLOOKUP(C178,AthleteTable[],1,FALSE),0),0)</f>
        <v>0</v>
      </c>
      <c r="U178" s="3">
        <f t="shared" si="8"/>
        <v>0</v>
      </c>
      <c r="V178" s="11">
        <f>IF(A178&gt;0,IF(T178&lt;&gt;0,IF(OR(codex587[[#This Row],[1]]&gt;W177,W177="1"),(V177+1+codex587[[#This Row],[T]]),V177+codex587[[#This Row],[T]]),V177+codex587[[#This Row],[T]]),0)</f>
        <v>0</v>
      </c>
      <c r="W178" s="3">
        <f t="shared" si="9"/>
        <v>131</v>
      </c>
    </row>
    <row r="179" spans="1:23" x14ac:dyDescent="0.25">
      <c r="A179">
        <v>178</v>
      </c>
      <c r="B179">
        <v>178</v>
      </c>
      <c r="C179">
        <v>0</v>
      </c>
      <c r="D179" t="s">
        <v>797</v>
      </c>
      <c r="S179" s="3">
        <f t="shared" si="7"/>
        <v>0</v>
      </c>
      <c r="T179" s="3">
        <f>IF(A179&gt;0,IFERROR(VLOOKUP(C179,AthleteTable[],1,FALSE),0),0)</f>
        <v>0</v>
      </c>
      <c r="U179" s="3">
        <f t="shared" si="8"/>
        <v>0</v>
      </c>
      <c r="V179" s="11">
        <f>IF(A179&gt;0,IF(T179&lt;&gt;0,IF(OR(codex587[[#This Row],[1]]&gt;W178,W178="1"),(V178+1+codex587[[#This Row],[T]]),V178+codex587[[#This Row],[T]]),V178+codex587[[#This Row],[T]]),0)</f>
        <v>0</v>
      </c>
      <c r="W179" s="3">
        <f t="shared" si="9"/>
        <v>132</v>
      </c>
    </row>
    <row r="180" spans="1:23" x14ac:dyDescent="0.25">
      <c r="A180">
        <v>179</v>
      </c>
      <c r="B180">
        <v>179</v>
      </c>
      <c r="C180">
        <v>0</v>
      </c>
      <c r="D180" t="s">
        <v>797</v>
      </c>
      <c r="S180" s="3">
        <f t="shared" si="7"/>
        <v>0</v>
      </c>
      <c r="T180" s="3">
        <f>IF(A180&gt;0,IFERROR(VLOOKUP(C180,AthleteTable[],1,FALSE),0),0)</f>
        <v>0</v>
      </c>
      <c r="U180" s="3">
        <f t="shared" si="8"/>
        <v>0</v>
      </c>
      <c r="V180" s="11">
        <f>IF(A180&gt;0,IF(T180&lt;&gt;0,IF(OR(codex587[[#This Row],[1]]&gt;W179,W179="1"),(V179+1+codex587[[#This Row],[T]]),V179+codex587[[#This Row],[T]]),V179+codex587[[#This Row],[T]]),0)</f>
        <v>0</v>
      </c>
      <c r="W180" s="3">
        <f t="shared" si="9"/>
        <v>133</v>
      </c>
    </row>
    <row r="181" spans="1:23" x14ac:dyDescent="0.25">
      <c r="A181">
        <v>180</v>
      </c>
      <c r="B181">
        <v>180</v>
      </c>
      <c r="C181">
        <v>0</v>
      </c>
      <c r="D181" t="s">
        <v>797</v>
      </c>
      <c r="S181" s="3">
        <f t="shared" si="7"/>
        <v>0</v>
      </c>
      <c r="T181" s="3">
        <f>IF(A181&gt;0,IFERROR(VLOOKUP(C181,AthleteTable[],1,FALSE),0),0)</f>
        <v>0</v>
      </c>
      <c r="U181" s="3">
        <f t="shared" si="8"/>
        <v>0</v>
      </c>
      <c r="V181" s="11">
        <f>IF(A181&gt;0,IF(T181&lt;&gt;0,IF(OR(codex587[[#This Row],[1]]&gt;W180,W180="1"),(V180+1+codex587[[#This Row],[T]]),V180+codex587[[#This Row],[T]]),V180+codex587[[#This Row],[T]]),0)</f>
        <v>0</v>
      </c>
      <c r="W181" s="3">
        <f t="shared" si="9"/>
        <v>134</v>
      </c>
    </row>
    <row r="182" spans="1:23" x14ac:dyDescent="0.25">
      <c r="A182">
        <v>181</v>
      </c>
      <c r="B182">
        <v>181</v>
      </c>
      <c r="C182">
        <v>0</v>
      </c>
      <c r="D182" t="s">
        <v>797</v>
      </c>
      <c r="S182" s="3">
        <f t="shared" si="7"/>
        <v>0</v>
      </c>
      <c r="T182" s="3">
        <f>IF(A182&gt;0,IFERROR(VLOOKUP(C182,AthleteTable[],1,FALSE),0),0)</f>
        <v>0</v>
      </c>
      <c r="U182" s="3">
        <f t="shared" si="8"/>
        <v>0</v>
      </c>
      <c r="V182" s="11">
        <f>IF(A182&gt;0,IF(T182&lt;&gt;0,IF(OR(codex587[[#This Row],[1]]&gt;W181,W181="1"),(V181+1+codex587[[#This Row],[T]]),V181+codex587[[#This Row],[T]]),V181+codex587[[#This Row],[T]]),0)</f>
        <v>0</v>
      </c>
      <c r="W182" s="3">
        <f t="shared" si="9"/>
        <v>135</v>
      </c>
    </row>
    <row r="183" spans="1:23" x14ac:dyDescent="0.25">
      <c r="A183">
        <v>182</v>
      </c>
      <c r="B183">
        <v>182</v>
      </c>
      <c r="C183">
        <v>0</v>
      </c>
      <c r="D183" t="s">
        <v>797</v>
      </c>
      <c r="S183" s="3">
        <f t="shared" si="7"/>
        <v>0</v>
      </c>
      <c r="T183" s="3">
        <f>IF(A183&gt;0,IFERROR(VLOOKUP(C183,AthleteTable[],1,FALSE),0),0)</f>
        <v>0</v>
      </c>
      <c r="U183" s="3">
        <f t="shared" si="8"/>
        <v>0</v>
      </c>
      <c r="V183" s="11">
        <f>IF(A183&gt;0,IF(T183&lt;&gt;0,IF(OR(codex587[[#This Row],[1]]&gt;W182,W182="1"),(V182+1+codex587[[#This Row],[T]]),V182+codex587[[#This Row],[T]]),V182+codex587[[#This Row],[T]]),0)</f>
        <v>0</v>
      </c>
      <c r="W183" s="3">
        <f t="shared" si="9"/>
        <v>136</v>
      </c>
    </row>
    <row r="184" spans="1:23" x14ac:dyDescent="0.25">
      <c r="A184">
        <v>183</v>
      </c>
      <c r="B184">
        <v>183</v>
      </c>
      <c r="C184">
        <v>0</v>
      </c>
      <c r="D184" t="s">
        <v>797</v>
      </c>
      <c r="S184" s="3">
        <f t="shared" si="7"/>
        <v>0</v>
      </c>
      <c r="T184" s="3">
        <f>IF(A184&gt;0,IFERROR(VLOOKUP(C184,AthleteTable[],1,FALSE),0),0)</f>
        <v>0</v>
      </c>
      <c r="U184" s="3">
        <f t="shared" si="8"/>
        <v>0</v>
      </c>
      <c r="V184" s="11">
        <f>IF(A184&gt;0,IF(T184&lt;&gt;0,IF(OR(codex587[[#This Row],[1]]&gt;W183,W183="1"),(V183+1+codex587[[#This Row],[T]]),V183+codex587[[#This Row],[T]]),V183+codex587[[#This Row],[T]]),0)</f>
        <v>0</v>
      </c>
      <c r="W184" s="3">
        <f t="shared" si="9"/>
        <v>137</v>
      </c>
    </row>
    <row r="185" spans="1:23" x14ac:dyDescent="0.25">
      <c r="A185">
        <v>184</v>
      </c>
      <c r="B185">
        <v>184</v>
      </c>
      <c r="C185">
        <v>0</v>
      </c>
      <c r="D185" t="s">
        <v>797</v>
      </c>
      <c r="S185" s="3">
        <f t="shared" si="7"/>
        <v>0</v>
      </c>
      <c r="T185" s="3">
        <f>IF(A185&gt;0,IFERROR(VLOOKUP(C185,AthleteTable[],1,FALSE),0),0)</f>
        <v>0</v>
      </c>
      <c r="U185" s="3">
        <f t="shared" si="8"/>
        <v>0</v>
      </c>
      <c r="V185" s="11">
        <f>IF(A185&gt;0,IF(T185&lt;&gt;0,IF(OR(codex587[[#This Row],[1]]&gt;W184,W184="1"),(V184+1+codex587[[#This Row],[T]]),V184+codex587[[#This Row],[T]]),V184+codex587[[#This Row],[T]]),0)</f>
        <v>0</v>
      </c>
      <c r="W185" s="3">
        <f t="shared" si="9"/>
        <v>138</v>
      </c>
    </row>
    <row r="186" spans="1:23" x14ac:dyDescent="0.25">
      <c r="A186">
        <v>185</v>
      </c>
      <c r="B186">
        <v>185</v>
      </c>
      <c r="C186">
        <v>0</v>
      </c>
      <c r="D186" t="s">
        <v>797</v>
      </c>
      <c r="S186" s="3">
        <f t="shared" si="7"/>
        <v>0</v>
      </c>
      <c r="T186" s="3">
        <f>IF(A186&gt;0,IFERROR(VLOOKUP(C186,AthleteTable[],1,FALSE),0),0)</f>
        <v>0</v>
      </c>
      <c r="U186" s="3">
        <f t="shared" si="8"/>
        <v>0</v>
      </c>
      <c r="V186" s="11">
        <f>IF(A186&gt;0,IF(T186&lt;&gt;0,IF(OR(codex587[[#This Row],[1]]&gt;W185,W185="1"),(V185+1+codex587[[#This Row],[T]]),V185+codex587[[#This Row],[T]]),V185+codex587[[#This Row],[T]]),0)</f>
        <v>0</v>
      </c>
      <c r="W186" s="3">
        <f t="shared" si="9"/>
        <v>139</v>
      </c>
    </row>
    <row r="187" spans="1:23" x14ac:dyDescent="0.25">
      <c r="A187">
        <v>186</v>
      </c>
      <c r="B187">
        <v>186</v>
      </c>
      <c r="C187">
        <v>0</v>
      </c>
      <c r="D187" t="s">
        <v>797</v>
      </c>
      <c r="S187" s="3">
        <f t="shared" si="7"/>
        <v>0</v>
      </c>
      <c r="T187" s="3">
        <f>IF(A187&gt;0,IFERROR(VLOOKUP(C187,AthleteTable[],1,FALSE),0),0)</f>
        <v>0</v>
      </c>
      <c r="U187" s="3">
        <f t="shared" si="8"/>
        <v>0</v>
      </c>
      <c r="V187" s="11">
        <f>IF(A187&gt;0,IF(T187&lt;&gt;0,IF(OR(codex587[[#This Row],[1]]&gt;W186,W186="1"),(V186+1+codex587[[#This Row],[T]]),V186+codex587[[#This Row],[T]]),V186+codex587[[#This Row],[T]]),0)</f>
        <v>0</v>
      </c>
      <c r="W187" s="3">
        <f t="shared" si="9"/>
        <v>140</v>
      </c>
    </row>
    <row r="188" spans="1:23" x14ac:dyDescent="0.25">
      <c r="A188">
        <v>187</v>
      </c>
      <c r="B188">
        <v>187</v>
      </c>
      <c r="C188">
        <v>0</v>
      </c>
      <c r="D188" t="s">
        <v>797</v>
      </c>
      <c r="S188" s="3">
        <f t="shared" si="7"/>
        <v>0</v>
      </c>
      <c r="T188" s="3">
        <f>IF(A188&gt;0,IFERROR(VLOOKUP(C188,AthleteTable[],1,FALSE),0),0)</f>
        <v>0</v>
      </c>
      <c r="U188" s="3">
        <f t="shared" si="8"/>
        <v>0</v>
      </c>
      <c r="V188" s="11">
        <f>IF(A188&gt;0,IF(T188&lt;&gt;0,IF(OR(codex587[[#This Row],[1]]&gt;W187,W187="1"),(V187+1+codex587[[#This Row],[T]]),V187+codex587[[#This Row],[T]]),V187+codex587[[#This Row],[T]]),0)</f>
        <v>0</v>
      </c>
      <c r="W188" s="3">
        <f t="shared" si="9"/>
        <v>141</v>
      </c>
    </row>
    <row r="189" spans="1:23" x14ac:dyDescent="0.25">
      <c r="A189">
        <v>188</v>
      </c>
      <c r="B189">
        <v>188</v>
      </c>
      <c r="C189">
        <v>0</v>
      </c>
      <c r="D189" t="s">
        <v>797</v>
      </c>
      <c r="S189" s="3">
        <f t="shared" si="7"/>
        <v>0</v>
      </c>
      <c r="T189" s="3">
        <f>IF(A189&gt;0,IFERROR(VLOOKUP(C189,AthleteTable[],1,FALSE),0),0)</f>
        <v>0</v>
      </c>
      <c r="U189" s="3">
        <f t="shared" si="8"/>
        <v>0</v>
      </c>
      <c r="V189" s="11">
        <f>IF(A189&gt;0,IF(T189&lt;&gt;0,IF(OR(codex587[[#This Row],[1]]&gt;W188,W188="1"),(V188+1+codex587[[#This Row],[T]]),V188+codex587[[#This Row],[T]]),V188+codex587[[#This Row],[T]]),0)</f>
        <v>0</v>
      </c>
      <c r="W189" s="3">
        <f t="shared" si="9"/>
        <v>142</v>
      </c>
    </row>
    <row r="190" spans="1:23" x14ac:dyDescent="0.25">
      <c r="A190">
        <v>189</v>
      </c>
      <c r="B190">
        <v>189</v>
      </c>
      <c r="C190">
        <v>0</v>
      </c>
      <c r="D190" t="s">
        <v>797</v>
      </c>
      <c r="S190" s="3">
        <f t="shared" si="7"/>
        <v>0</v>
      </c>
      <c r="T190" s="3">
        <f>IF(A190&gt;0,IFERROR(VLOOKUP(C190,AthleteTable[],1,FALSE),0),0)</f>
        <v>0</v>
      </c>
      <c r="U190" s="3">
        <f t="shared" si="8"/>
        <v>0</v>
      </c>
      <c r="V190" s="11">
        <f>IF(A190&gt;0,IF(T190&lt;&gt;0,IF(OR(codex587[[#This Row],[1]]&gt;W189,W189="1"),(V189+1+codex587[[#This Row],[T]]),V189+codex587[[#This Row],[T]]),V189+codex587[[#This Row],[T]]),0)</f>
        <v>0</v>
      </c>
      <c r="W190" s="3">
        <f t="shared" si="9"/>
        <v>143</v>
      </c>
    </row>
    <row r="191" spans="1:23" x14ac:dyDescent="0.25">
      <c r="A191">
        <v>190</v>
      </c>
      <c r="B191">
        <v>190</v>
      </c>
      <c r="C191">
        <v>0</v>
      </c>
      <c r="D191" t="s">
        <v>797</v>
      </c>
      <c r="S191" s="3">
        <f t="shared" si="7"/>
        <v>0</v>
      </c>
      <c r="T191" s="3">
        <f>IF(A191&gt;0,IFERROR(VLOOKUP(C191,AthleteTable[],1,FALSE),0),0)</f>
        <v>0</v>
      </c>
      <c r="U191" s="3">
        <f t="shared" si="8"/>
        <v>0</v>
      </c>
      <c r="V191" s="11">
        <f>IF(A191&gt;0,IF(T191&lt;&gt;0,IF(OR(codex587[[#This Row],[1]]&gt;W190,W190="1"),(V190+1+codex587[[#This Row],[T]]),V190+codex587[[#This Row],[T]]),V190+codex587[[#This Row],[T]]),0)</f>
        <v>0</v>
      </c>
      <c r="W191" s="3">
        <f t="shared" si="9"/>
        <v>144</v>
      </c>
    </row>
    <row r="192" spans="1:23" x14ac:dyDescent="0.25">
      <c r="A192">
        <v>191</v>
      </c>
      <c r="B192">
        <v>191</v>
      </c>
      <c r="C192">
        <v>0</v>
      </c>
      <c r="D192" t="s">
        <v>797</v>
      </c>
      <c r="S192" s="3">
        <f t="shared" si="7"/>
        <v>0</v>
      </c>
      <c r="T192" s="3">
        <f>IF(A192&gt;0,IFERROR(VLOOKUP(C192,AthleteTable[],1,FALSE),0),0)</f>
        <v>0</v>
      </c>
      <c r="U192" s="3">
        <f t="shared" si="8"/>
        <v>0</v>
      </c>
      <c r="V192" s="11">
        <f>IF(A192&gt;0,IF(T192&lt;&gt;0,IF(OR(codex587[[#This Row],[1]]&gt;W191,W191="1"),(V191+1+codex587[[#This Row],[T]]),V191+codex587[[#This Row],[T]]),V191+codex587[[#This Row],[T]]),0)</f>
        <v>0</v>
      </c>
      <c r="W192" s="3">
        <f t="shared" si="9"/>
        <v>145</v>
      </c>
    </row>
    <row r="193" spans="1:23" x14ac:dyDescent="0.25">
      <c r="A193">
        <v>192</v>
      </c>
      <c r="B193">
        <v>192</v>
      </c>
      <c r="C193">
        <v>0</v>
      </c>
      <c r="D193" t="s">
        <v>797</v>
      </c>
      <c r="S193" s="3">
        <f t="shared" si="7"/>
        <v>0</v>
      </c>
      <c r="T193" s="3">
        <f>IF(A193&gt;0,IFERROR(VLOOKUP(C193,AthleteTable[],1,FALSE),0),0)</f>
        <v>0</v>
      </c>
      <c r="U193" s="3">
        <f t="shared" si="8"/>
        <v>0</v>
      </c>
      <c r="V193" s="11">
        <f>IF(A193&gt;0,IF(T193&lt;&gt;0,IF(OR(codex587[[#This Row],[1]]&gt;W192,W192="1"),(V192+1+codex587[[#This Row],[T]]),V192+codex587[[#This Row],[T]]),V192+codex587[[#This Row],[T]]),0)</f>
        <v>0</v>
      </c>
      <c r="W193" s="3">
        <f t="shared" si="9"/>
        <v>146</v>
      </c>
    </row>
    <row r="194" spans="1:23" x14ac:dyDescent="0.25">
      <c r="A194">
        <v>193</v>
      </c>
      <c r="B194">
        <v>193</v>
      </c>
      <c r="C194">
        <v>0</v>
      </c>
      <c r="D194" t="s">
        <v>797</v>
      </c>
      <c r="S194" s="3">
        <f t="shared" si="7"/>
        <v>0</v>
      </c>
      <c r="T194" s="3">
        <f>IF(A194&gt;0,IFERROR(VLOOKUP(C194,AthleteTable[],1,FALSE),0),0)</f>
        <v>0</v>
      </c>
      <c r="U194" s="3">
        <f t="shared" si="8"/>
        <v>0</v>
      </c>
      <c r="V194" s="11">
        <f>IF(A194&gt;0,IF(T194&lt;&gt;0,IF(OR(codex587[[#This Row],[1]]&gt;W193,W193="1"),(V193+1+codex587[[#This Row],[T]]),V193+codex587[[#This Row],[T]]),V193+codex587[[#This Row],[T]]),0)</f>
        <v>0</v>
      </c>
      <c r="W194" s="3">
        <f t="shared" si="9"/>
        <v>147</v>
      </c>
    </row>
    <row r="195" spans="1:23" x14ac:dyDescent="0.25">
      <c r="A195">
        <v>194</v>
      </c>
      <c r="B195">
        <v>194</v>
      </c>
      <c r="C195">
        <v>0</v>
      </c>
      <c r="D195" t="s">
        <v>797</v>
      </c>
      <c r="S195" s="3">
        <f t="shared" ref="S195:S222" si="10">C195</f>
        <v>0</v>
      </c>
      <c r="T195" s="3">
        <f>IF(A195&gt;0,IFERROR(VLOOKUP(C195,AthleteTable[],1,FALSE),0),0)</f>
        <v>0</v>
      </c>
      <c r="U195" s="3">
        <f t="shared" si="8"/>
        <v>0</v>
      </c>
      <c r="V195" s="11">
        <f>IF(A195&gt;0,IF(T195&lt;&gt;0,IF(OR(codex587[[#This Row],[1]]&gt;W194,W194="1"),(V194+1+codex587[[#This Row],[T]]),V194+codex587[[#This Row],[T]]),V194+codex587[[#This Row],[T]]),0)</f>
        <v>0</v>
      </c>
      <c r="W195" s="3">
        <f t="shared" si="9"/>
        <v>148</v>
      </c>
    </row>
    <row r="196" spans="1:23" x14ac:dyDescent="0.25">
      <c r="A196">
        <v>195</v>
      </c>
      <c r="B196">
        <v>195</v>
      </c>
      <c r="C196">
        <v>0</v>
      </c>
      <c r="D196" t="s">
        <v>797</v>
      </c>
      <c r="S196" s="3">
        <f t="shared" si="10"/>
        <v>0</v>
      </c>
      <c r="T196" s="3">
        <f>IF(A196&gt;0,IFERROR(VLOOKUP(C196,AthleteTable[],1,FALSE),0),0)</f>
        <v>0</v>
      </c>
      <c r="U196" s="3">
        <f t="shared" si="8"/>
        <v>0</v>
      </c>
      <c r="V196" s="11">
        <f>IF(A196&gt;0,IF(T196&lt;&gt;0,IF(OR(codex587[[#This Row],[1]]&gt;W195,W195="1"),(V195+1+codex587[[#This Row],[T]]),V195+codex587[[#This Row],[T]]),V195+codex587[[#This Row],[T]]),0)</f>
        <v>0</v>
      </c>
      <c r="W196" s="3">
        <f t="shared" si="9"/>
        <v>149</v>
      </c>
    </row>
    <row r="197" spans="1:23" x14ac:dyDescent="0.25">
      <c r="A197">
        <v>196</v>
      </c>
      <c r="B197">
        <v>196</v>
      </c>
      <c r="C197">
        <v>0</v>
      </c>
      <c r="D197" t="s">
        <v>797</v>
      </c>
      <c r="S197" s="3">
        <f t="shared" si="10"/>
        <v>0</v>
      </c>
      <c r="T197" s="3">
        <f>IF(A197&gt;0,IFERROR(VLOOKUP(C197,AthleteTable[],1,FALSE),0),0)</f>
        <v>0</v>
      </c>
      <c r="U197" s="3">
        <f t="shared" si="8"/>
        <v>0</v>
      </c>
      <c r="V197" s="11">
        <f>IF(A197&gt;0,IF(T197&lt;&gt;0,IF(OR(codex587[[#This Row],[1]]&gt;W196,W196="1"),(V196+1+codex587[[#This Row],[T]]),V196+codex587[[#This Row],[T]]),V196+codex587[[#This Row],[T]]),0)</f>
        <v>0</v>
      </c>
      <c r="W197" s="3">
        <f t="shared" si="9"/>
        <v>150</v>
      </c>
    </row>
    <row r="198" spans="1:23" x14ac:dyDescent="0.25">
      <c r="A198">
        <v>197</v>
      </c>
      <c r="B198">
        <v>197</v>
      </c>
      <c r="C198">
        <v>0</v>
      </c>
      <c r="D198" t="s">
        <v>797</v>
      </c>
      <c r="S198" s="3">
        <f t="shared" si="10"/>
        <v>0</v>
      </c>
      <c r="T198" s="3">
        <f>IF(A198&gt;0,IFERROR(VLOOKUP(C198,AthleteTable[],1,FALSE),0),0)</f>
        <v>0</v>
      </c>
      <c r="U198" s="3">
        <f t="shared" ref="U198:U222" si="11">IFERROR(IF(W198&gt;0,IF(W197=W196,IF(T197&gt;0,IF(T196&gt;0,1,0),0),0),0),0)</f>
        <v>0</v>
      </c>
      <c r="V198" s="11">
        <f>IF(A198&gt;0,IF(T198&lt;&gt;0,IF(OR(codex587[[#This Row],[1]]&gt;W197,W197="1"),(V197+1+codex587[[#This Row],[T]]),V197+codex587[[#This Row],[T]]),V197+codex587[[#This Row],[T]]),0)</f>
        <v>0</v>
      </c>
      <c r="W198" s="3">
        <f t="shared" si="9"/>
        <v>151</v>
      </c>
    </row>
    <row r="199" spans="1:23" x14ac:dyDescent="0.25">
      <c r="A199">
        <v>198</v>
      </c>
      <c r="B199">
        <v>198</v>
      </c>
      <c r="C199">
        <v>0</v>
      </c>
      <c r="D199" t="s">
        <v>797</v>
      </c>
      <c r="S199" s="3">
        <f t="shared" si="10"/>
        <v>0</v>
      </c>
      <c r="T199" s="3">
        <f>IF(A199&gt;0,IFERROR(VLOOKUP(C199,AthleteTable[],1,FALSE),0),0)</f>
        <v>0</v>
      </c>
      <c r="U199" s="3">
        <f t="shared" si="11"/>
        <v>0</v>
      </c>
      <c r="V199" s="11">
        <f>IF(A199&gt;0,IF(T199&lt;&gt;0,IF(OR(codex587[[#This Row],[1]]&gt;W198,W198="1"),(V198+1+codex587[[#This Row],[T]]),V198+codex587[[#This Row],[T]]),V198+codex587[[#This Row],[T]]),0)</f>
        <v>0</v>
      </c>
      <c r="W199" s="3">
        <f t="shared" si="9"/>
        <v>152</v>
      </c>
    </row>
    <row r="200" spans="1:23" x14ac:dyDescent="0.25">
      <c r="A200">
        <v>199</v>
      </c>
      <c r="B200">
        <v>199</v>
      </c>
      <c r="C200">
        <v>0</v>
      </c>
      <c r="D200" t="s">
        <v>797</v>
      </c>
      <c r="S200" s="3">
        <f t="shared" si="10"/>
        <v>0</v>
      </c>
      <c r="T200" s="3">
        <f>IF(A200&gt;0,IFERROR(VLOOKUP(C200,AthleteTable[],1,FALSE),0),0)</f>
        <v>0</v>
      </c>
      <c r="U200" s="3">
        <f t="shared" si="11"/>
        <v>0</v>
      </c>
      <c r="V200" s="11">
        <f>IF(A200&gt;0,IF(T200&lt;&gt;0,IF(OR(codex587[[#This Row],[1]]&gt;W199,W199="1"),(V199+1+codex587[[#This Row],[T]]),V199+codex587[[#This Row],[T]]),V199+codex587[[#This Row],[T]]),0)</f>
        <v>0</v>
      </c>
      <c r="W200" s="3">
        <f t="shared" si="9"/>
        <v>153</v>
      </c>
    </row>
    <row r="201" spans="1:23" x14ac:dyDescent="0.25">
      <c r="A201">
        <v>200</v>
      </c>
      <c r="B201">
        <v>200</v>
      </c>
      <c r="C201">
        <v>0</v>
      </c>
      <c r="D201" t="s">
        <v>797</v>
      </c>
      <c r="S201" s="3">
        <f t="shared" si="10"/>
        <v>0</v>
      </c>
      <c r="T201" s="3">
        <f>IF(A201&gt;0,IFERROR(VLOOKUP(C201,AthleteTable[],1,FALSE),0),0)</f>
        <v>0</v>
      </c>
      <c r="U201" s="3">
        <f t="shared" si="11"/>
        <v>0</v>
      </c>
      <c r="V201" s="11">
        <f>IF(A201&gt;0,IF(T201&lt;&gt;0,IF(OR(codex587[[#This Row],[1]]&gt;W200,W200="1"),(V200+1+codex587[[#This Row],[T]]),V200+codex587[[#This Row],[T]]),V200+codex587[[#This Row],[T]]),0)</f>
        <v>0</v>
      </c>
      <c r="W201" s="3">
        <f t="shared" ref="W201:W222" si="12">IF(A155&gt;0,A155,0)</f>
        <v>154</v>
      </c>
    </row>
    <row r="202" spans="1:23" x14ac:dyDescent="0.25">
      <c r="S202" s="3">
        <f t="shared" si="10"/>
        <v>0</v>
      </c>
      <c r="T202" s="3">
        <f>IF(A202&gt;0,IFERROR(VLOOKUP(C202,AthleteTable[],1,FALSE),0),0)</f>
        <v>0</v>
      </c>
      <c r="U202" s="3">
        <f t="shared" si="11"/>
        <v>0</v>
      </c>
      <c r="V202" s="11">
        <f>IF(A202&gt;0,IF(T202&lt;&gt;0,IF(OR(codex587[[#This Row],[1]]&gt;W201,W201="1"),(V201+1+codex587[[#This Row],[T]]),V201+codex587[[#This Row],[T]]),V201+codex587[[#This Row],[T]]),0)</f>
        <v>0</v>
      </c>
      <c r="W202" s="3">
        <f t="shared" si="12"/>
        <v>155</v>
      </c>
    </row>
    <row r="203" spans="1:23" x14ac:dyDescent="0.25">
      <c r="S203" s="3">
        <f t="shared" si="10"/>
        <v>0</v>
      </c>
      <c r="T203" s="3">
        <f>IF(A203&gt;0,IFERROR(VLOOKUP(C203,AthleteTable[],1,FALSE),0),0)</f>
        <v>0</v>
      </c>
      <c r="U203" s="3">
        <f t="shared" si="11"/>
        <v>0</v>
      </c>
      <c r="V203" s="11">
        <f>IF(A203&gt;0,IF(T203&lt;&gt;0,IF(OR(codex587[[#This Row],[1]]&gt;W202,W202="1"),(V202+1+codex587[[#This Row],[T]]),V202+codex587[[#This Row],[T]]),V202+codex587[[#This Row],[T]]),0)</f>
        <v>0</v>
      </c>
      <c r="W203" s="3">
        <f t="shared" si="12"/>
        <v>156</v>
      </c>
    </row>
    <row r="204" spans="1:23" x14ac:dyDescent="0.25">
      <c r="S204" s="3">
        <f t="shared" si="10"/>
        <v>0</v>
      </c>
      <c r="T204" s="3">
        <f>IF(A204&gt;0,IFERROR(VLOOKUP(C204,AthleteTable[],1,FALSE),0),0)</f>
        <v>0</v>
      </c>
      <c r="U204" s="3">
        <f t="shared" si="11"/>
        <v>0</v>
      </c>
      <c r="V204" s="11">
        <f>IF(A204&gt;0,IF(T204&lt;&gt;0,IF(OR(codex587[[#This Row],[1]]&gt;W203,W203="1"),(V203+1+codex587[[#This Row],[T]]),V203+codex587[[#This Row],[T]]),V203+codex587[[#This Row],[T]]),0)</f>
        <v>0</v>
      </c>
      <c r="W204" s="3">
        <f t="shared" si="12"/>
        <v>157</v>
      </c>
    </row>
    <row r="205" spans="1:23" x14ac:dyDescent="0.25">
      <c r="S205" s="3">
        <f t="shared" si="10"/>
        <v>0</v>
      </c>
      <c r="T205" s="3">
        <f>IF(A205&gt;0,IFERROR(VLOOKUP(C205,AthleteTable[],1,FALSE),0),0)</f>
        <v>0</v>
      </c>
      <c r="U205" s="3">
        <f t="shared" si="11"/>
        <v>0</v>
      </c>
      <c r="V205" s="11">
        <f>IF(A205&gt;0,IF(T205&lt;&gt;0,IF(OR(codex587[[#This Row],[1]]&gt;W204,W204="1"),(V204+1+codex587[[#This Row],[T]]),V204+codex587[[#This Row],[T]]),V204+codex587[[#This Row],[T]]),0)</f>
        <v>0</v>
      </c>
      <c r="W205" s="3">
        <f t="shared" si="12"/>
        <v>158</v>
      </c>
    </row>
    <row r="206" spans="1:23" x14ac:dyDescent="0.25">
      <c r="S206" s="3">
        <f t="shared" si="10"/>
        <v>0</v>
      </c>
      <c r="T206" s="3">
        <f>IF(A206&gt;0,IFERROR(VLOOKUP(C206,AthleteTable[],1,FALSE),0),0)</f>
        <v>0</v>
      </c>
      <c r="U206" s="3">
        <f t="shared" si="11"/>
        <v>0</v>
      </c>
      <c r="V206" s="11">
        <f>IF(A206&gt;0,IF(T206&lt;&gt;0,IF(OR(codex587[[#This Row],[1]]&gt;W205,W205="1"),(V205+1+codex587[[#This Row],[T]]),V205+codex587[[#This Row],[T]]),V205+codex587[[#This Row],[T]]),0)</f>
        <v>0</v>
      </c>
      <c r="W206" s="3">
        <f t="shared" si="12"/>
        <v>159</v>
      </c>
    </row>
    <row r="207" spans="1:23" x14ac:dyDescent="0.25">
      <c r="S207" s="3">
        <f t="shared" si="10"/>
        <v>0</v>
      </c>
      <c r="T207" s="3">
        <f>IF(A207&gt;0,IFERROR(VLOOKUP(C207,AthleteTable[],1,FALSE),0),0)</f>
        <v>0</v>
      </c>
      <c r="U207" s="3">
        <f t="shared" si="11"/>
        <v>0</v>
      </c>
      <c r="V207" s="11">
        <f>IF(A207&gt;0,IF(T207&lt;&gt;0,IF(OR(codex587[[#This Row],[1]]&gt;W206,W206="1"),(V206+1+codex587[[#This Row],[T]]),V206+codex587[[#This Row],[T]]),V206+codex587[[#This Row],[T]]),0)</f>
        <v>0</v>
      </c>
      <c r="W207" s="3">
        <f t="shared" si="12"/>
        <v>160</v>
      </c>
    </row>
    <row r="208" spans="1:23" x14ac:dyDescent="0.25">
      <c r="S208" s="3">
        <f t="shared" si="10"/>
        <v>0</v>
      </c>
      <c r="T208" s="3">
        <f>IF(A208&gt;0,IFERROR(VLOOKUP(C208,AthleteTable[],1,FALSE),0),0)</f>
        <v>0</v>
      </c>
      <c r="U208" s="3">
        <f t="shared" si="11"/>
        <v>0</v>
      </c>
      <c r="V208" s="11">
        <f>IF(A208&gt;0,IF(T208&lt;&gt;0,IF(OR(codex587[[#This Row],[1]]&gt;W207,W207="1"),(V207+1+codex587[[#This Row],[T]]),V207+codex587[[#This Row],[T]]),V207+codex587[[#This Row],[T]]),0)</f>
        <v>0</v>
      </c>
      <c r="W208" s="3">
        <f t="shared" si="12"/>
        <v>161</v>
      </c>
    </row>
    <row r="209" spans="19:23" x14ac:dyDescent="0.25">
      <c r="S209" s="3">
        <f t="shared" si="10"/>
        <v>0</v>
      </c>
      <c r="T209" s="3">
        <f>IF(A209&gt;0,IFERROR(VLOOKUP(C209,AthleteTable[],1,FALSE),0),0)</f>
        <v>0</v>
      </c>
      <c r="U209" s="3">
        <f t="shared" si="11"/>
        <v>0</v>
      </c>
      <c r="V209" s="11">
        <f>IF(A209&gt;0,IF(T209&lt;&gt;0,IF(OR(codex587[[#This Row],[1]]&gt;W208,W208="1"),(V208+1+codex587[[#This Row],[T]]),V208+codex587[[#This Row],[T]]),V208+codex587[[#This Row],[T]]),0)</f>
        <v>0</v>
      </c>
      <c r="W209" s="3">
        <f t="shared" si="12"/>
        <v>162</v>
      </c>
    </row>
    <row r="210" spans="19:23" x14ac:dyDescent="0.25">
      <c r="S210" s="3">
        <f t="shared" si="10"/>
        <v>0</v>
      </c>
      <c r="T210" s="3">
        <f>IF(A210&gt;0,IFERROR(VLOOKUP(C210,AthleteTable[],1,FALSE),0),0)</f>
        <v>0</v>
      </c>
      <c r="U210" s="3">
        <f t="shared" si="11"/>
        <v>0</v>
      </c>
      <c r="V210" s="11">
        <f>IF(A210&gt;0,IF(T210&lt;&gt;0,IF(OR(codex587[[#This Row],[1]]&gt;W209,W209="1"),(V209+1+codex587[[#This Row],[T]]),V209+codex587[[#This Row],[T]]),V209+codex587[[#This Row],[T]]),0)</f>
        <v>0</v>
      </c>
      <c r="W210" s="3">
        <f t="shared" si="12"/>
        <v>163</v>
      </c>
    </row>
    <row r="211" spans="19:23" x14ac:dyDescent="0.25">
      <c r="S211" s="3">
        <f t="shared" si="10"/>
        <v>0</v>
      </c>
      <c r="T211" s="3">
        <f>IF(A211&gt;0,IFERROR(VLOOKUP(C211,AthleteTable[],1,FALSE),0),0)</f>
        <v>0</v>
      </c>
      <c r="U211" s="3">
        <f t="shared" si="11"/>
        <v>0</v>
      </c>
      <c r="V211" s="11">
        <f>IF(A211&gt;0,IF(T211&lt;&gt;0,IF(OR(codex587[[#This Row],[1]]&gt;W210,W210="1"),(V210+1+codex587[[#This Row],[T]]),V210+codex587[[#This Row],[T]]),V210+codex587[[#This Row],[T]]),0)</f>
        <v>0</v>
      </c>
      <c r="W211" s="3">
        <f t="shared" si="12"/>
        <v>164</v>
      </c>
    </row>
    <row r="212" spans="19:23" x14ac:dyDescent="0.25">
      <c r="S212" s="3">
        <f t="shared" si="10"/>
        <v>0</v>
      </c>
      <c r="T212" s="3">
        <f>IF(A212&gt;0,IFERROR(VLOOKUP(C212,AthleteTable[],1,FALSE),0),0)</f>
        <v>0</v>
      </c>
      <c r="U212" s="3">
        <f t="shared" si="11"/>
        <v>0</v>
      </c>
      <c r="V212" s="11">
        <f>IF(A212&gt;0,IF(T212&lt;&gt;0,IF(OR(codex587[[#This Row],[1]]&gt;W211,W211="1"),(V211+1+codex587[[#This Row],[T]]),V211+codex587[[#This Row],[T]]),V211+codex587[[#This Row],[T]]),0)</f>
        <v>0</v>
      </c>
      <c r="W212" s="3">
        <f t="shared" si="12"/>
        <v>165</v>
      </c>
    </row>
    <row r="213" spans="19:23" x14ac:dyDescent="0.25">
      <c r="S213" s="3">
        <f t="shared" si="10"/>
        <v>0</v>
      </c>
      <c r="T213" s="3">
        <f>IF(A213&gt;0,IFERROR(VLOOKUP(C213,AthleteTable[],1,FALSE),0),0)</f>
        <v>0</v>
      </c>
      <c r="U213" s="3">
        <f t="shared" si="11"/>
        <v>0</v>
      </c>
      <c r="V213" s="11">
        <f>IF(A213&gt;0,IF(T213&lt;&gt;0,IF(OR(codex587[[#This Row],[1]]&gt;W212,W212="1"),(V212+1+codex587[[#This Row],[T]]),V212+codex587[[#This Row],[T]]),V212+codex587[[#This Row],[T]]),0)</f>
        <v>0</v>
      </c>
      <c r="W213" s="3">
        <f t="shared" si="12"/>
        <v>166</v>
      </c>
    </row>
    <row r="214" spans="19:23" x14ac:dyDescent="0.25">
      <c r="S214" s="3">
        <f t="shared" si="10"/>
        <v>0</v>
      </c>
      <c r="T214" s="3">
        <f>IF(A214&gt;0,IFERROR(VLOOKUP(C214,AthleteTable[],1,FALSE),0),0)</f>
        <v>0</v>
      </c>
      <c r="U214" s="3">
        <f t="shared" si="11"/>
        <v>0</v>
      </c>
      <c r="V214" s="11">
        <f>IF(A214&gt;0,IF(T214&lt;&gt;0,IF(OR(codex587[[#This Row],[1]]&gt;W213,W213="1"),(V213+1+codex587[[#This Row],[T]]),V213+codex587[[#This Row],[T]]),V213+codex587[[#This Row],[T]]),0)</f>
        <v>0</v>
      </c>
      <c r="W214" s="3">
        <f t="shared" si="12"/>
        <v>167</v>
      </c>
    </row>
    <row r="215" spans="19:23" x14ac:dyDescent="0.25">
      <c r="S215" s="3">
        <f t="shared" si="10"/>
        <v>0</v>
      </c>
      <c r="T215" s="3">
        <f>IF(A215&gt;0,IFERROR(VLOOKUP(C215,AthleteTable[],1,FALSE),0),0)</f>
        <v>0</v>
      </c>
      <c r="U215" s="3">
        <f t="shared" si="11"/>
        <v>0</v>
      </c>
      <c r="V215" s="11">
        <f>IF(A215&gt;0,IF(T215&lt;&gt;0,IF(OR(codex587[[#This Row],[1]]&gt;W214,W214="1"),(V214+1+codex587[[#This Row],[T]]),V214+codex587[[#This Row],[T]]),V214+codex587[[#This Row],[T]]),0)</f>
        <v>0</v>
      </c>
      <c r="W215" s="3">
        <f t="shared" si="12"/>
        <v>168</v>
      </c>
    </row>
    <row r="216" spans="19:23" x14ac:dyDescent="0.25">
      <c r="S216" s="3">
        <f t="shared" si="10"/>
        <v>0</v>
      </c>
      <c r="T216" s="3">
        <f>IF(A216&gt;0,IFERROR(VLOOKUP(C216,AthleteTable[],1,FALSE),0),0)</f>
        <v>0</v>
      </c>
      <c r="U216" s="3">
        <f t="shared" si="11"/>
        <v>0</v>
      </c>
      <c r="V216" s="11">
        <f>IF(A216&gt;0,IF(T216&lt;&gt;0,IF(OR(codex587[[#This Row],[1]]&gt;W215,W215="1"),(V215+1+codex587[[#This Row],[T]]),V215+codex587[[#This Row],[T]]),V215+codex587[[#This Row],[T]]),0)</f>
        <v>0</v>
      </c>
      <c r="W216" s="3">
        <f t="shared" si="12"/>
        <v>169</v>
      </c>
    </row>
    <row r="217" spans="19:23" x14ac:dyDescent="0.25">
      <c r="S217" s="3">
        <f t="shared" si="10"/>
        <v>0</v>
      </c>
      <c r="T217" s="3">
        <f>IF(A217&gt;0,IFERROR(VLOOKUP(C217,AthleteTable[],1,FALSE),0),0)</f>
        <v>0</v>
      </c>
      <c r="U217" s="3">
        <f t="shared" si="11"/>
        <v>0</v>
      </c>
      <c r="V217" s="11">
        <f>IF(A217&gt;0,IF(T217&lt;&gt;0,IF(OR(codex587[[#This Row],[1]]&gt;W216,W216="1"),(V216+1+codex587[[#This Row],[T]]),V216+codex587[[#This Row],[T]]),V216+codex587[[#This Row],[T]]),0)</f>
        <v>0</v>
      </c>
      <c r="W217" s="3">
        <f t="shared" si="12"/>
        <v>170</v>
      </c>
    </row>
    <row r="218" spans="19:23" x14ac:dyDescent="0.25">
      <c r="S218" s="3">
        <f t="shared" si="10"/>
        <v>0</v>
      </c>
      <c r="T218" s="3">
        <f>IF(A218&gt;0,IFERROR(VLOOKUP(C218,AthleteTable[],1,FALSE),0),0)</f>
        <v>0</v>
      </c>
      <c r="U218" s="3">
        <f t="shared" si="11"/>
        <v>0</v>
      </c>
      <c r="V218" s="11">
        <f>IF(A218&gt;0,IF(T218&lt;&gt;0,IF(OR(codex587[[#This Row],[1]]&gt;W217,W217="1"),(V217+1+codex587[[#This Row],[T]]),V217+codex587[[#This Row],[T]]),V217+codex587[[#This Row],[T]]),0)</f>
        <v>0</v>
      </c>
      <c r="W218" s="3">
        <f t="shared" si="12"/>
        <v>171</v>
      </c>
    </row>
    <row r="219" spans="19:23" x14ac:dyDescent="0.25">
      <c r="S219" s="3">
        <f t="shared" si="10"/>
        <v>0</v>
      </c>
      <c r="T219" s="3">
        <f>IF(A219&gt;0,IFERROR(VLOOKUP(C219,AthleteTable[],1,FALSE),0),0)</f>
        <v>0</v>
      </c>
      <c r="U219" s="3">
        <f t="shared" si="11"/>
        <v>0</v>
      </c>
      <c r="V219" s="11">
        <f>IF(A219&gt;0,IF(T219&lt;&gt;0,IF(OR(codex587[[#This Row],[1]]&gt;W218,W218="1"),(V218+1+codex587[[#This Row],[T]]),V218+codex587[[#This Row],[T]]),V218+codex587[[#This Row],[T]]),0)</f>
        <v>0</v>
      </c>
      <c r="W219" s="3">
        <f t="shared" si="12"/>
        <v>172</v>
      </c>
    </row>
    <row r="220" spans="19:23" x14ac:dyDescent="0.25">
      <c r="S220" s="3">
        <f t="shared" si="10"/>
        <v>0</v>
      </c>
      <c r="T220" s="3">
        <f>IF(A220&gt;0,IFERROR(VLOOKUP(C220,AthleteTable[],1,FALSE),0),0)</f>
        <v>0</v>
      </c>
      <c r="U220" s="3">
        <f t="shared" si="11"/>
        <v>0</v>
      </c>
      <c r="V220" s="11">
        <f>IF(A220&gt;0,IF(T220&lt;&gt;0,IF(OR(codex587[[#This Row],[1]]&gt;W219,W219="1"),(V219+1+codex587[[#This Row],[T]]),V219+codex587[[#This Row],[T]]),V219+codex587[[#This Row],[T]]),0)</f>
        <v>0</v>
      </c>
      <c r="W220" s="3">
        <f t="shared" si="12"/>
        <v>173</v>
      </c>
    </row>
    <row r="221" spans="19:23" x14ac:dyDescent="0.25">
      <c r="S221" s="3">
        <f t="shared" si="10"/>
        <v>0</v>
      </c>
      <c r="T221" s="3">
        <f>IF(A221&gt;0,IFERROR(VLOOKUP(C221,AthleteTable[],1,FALSE),0),0)</f>
        <v>0</v>
      </c>
      <c r="U221" s="3">
        <f t="shared" si="11"/>
        <v>0</v>
      </c>
      <c r="V221" s="11">
        <f>IF(A221&gt;0,IF(T221&lt;&gt;0,IF(OR(codex587[[#This Row],[1]]&gt;W220,W220="1"),(V220+1+codex587[[#This Row],[T]]),V220+codex587[[#This Row],[T]]),V220+codex587[[#This Row],[T]]),0)</f>
        <v>0</v>
      </c>
      <c r="W221" s="3">
        <f t="shared" si="12"/>
        <v>174</v>
      </c>
    </row>
    <row r="222" spans="19:23" x14ac:dyDescent="0.25">
      <c r="S222" s="3">
        <f t="shared" si="10"/>
        <v>0</v>
      </c>
      <c r="T222" s="3">
        <f>IF(A222&gt;0,IFERROR(VLOOKUP(C222,AthleteTable[],1,FALSE),0),0)</f>
        <v>0</v>
      </c>
      <c r="U222" s="3">
        <f t="shared" si="11"/>
        <v>0</v>
      </c>
      <c r="V222" s="11">
        <f>IF(A222&gt;0,IF(T222&lt;&gt;0,IF(OR(codex587[[#This Row],[1]]&gt;W221,W221="1"),(V221+1+codex587[[#This Row],[T]]),V221+codex587[[#This Row],[T]]),V221+codex587[[#This Row],[T]]),0)</f>
        <v>0</v>
      </c>
      <c r="W222" s="3">
        <f t="shared" si="12"/>
        <v>175</v>
      </c>
    </row>
  </sheetData>
  <pageMargins left="0.7" right="0.7" top="0.75" bottom="0.75" header="0.3" footer="0.3"/>
  <tableParts count="1">
    <tablePart r:id="rId1"/>
  </tablePart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22"/>
  <sheetViews>
    <sheetView workbookViewId="0">
      <selection activeCell="C17" sqref="C17"/>
    </sheetView>
  </sheetViews>
  <sheetFormatPr defaultRowHeight="15" x14ac:dyDescent="0.25"/>
  <cols>
    <col min="1" max="1" width="20.28515625" bestFit="1" customWidth="1"/>
    <col min="2" max="2" width="3.85546875" customWidth="1"/>
    <col min="3" max="3" width="8.5703125" customWidth="1"/>
    <col min="4" max="4" width="28.5703125" bestFit="1" customWidth="1"/>
    <col min="5" max="5" width="5" bestFit="1" customWidth="1"/>
    <col min="6" max="6" width="7" customWidth="1"/>
    <col min="7" max="8" width="7.5703125" bestFit="1" customWidth="1"/>
    <col min="9" max="9" width="10.28515625" customWidth="1"/>
    <col min="10" max="10" width="6" customWidth="1"/>
    <col min="11" max="12" width="9.5703125" style="3" customWidth="1"/>
    <col min="21" max="21" width="11" style="3" customWidth="1"/>
    <col min="22" max="23" width="12.140625" style="3" customWidth="1"/>
    <col min="24" max="24" width="12.140625" style="11" customWidth="1"/>
    <col min="25" max="25" width="15" style="3" customWidth="1"/>
  </cols>
  <sheetData>
    <row r="1" spans="1:25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s="3" t="s">
        <v>10</v>
      </c>
      <c r="U1" s="3" t="s">
        <v>1006</v>
      </c>
      <c r="V1" s="3" t="s">
        <v>1007</v>
      </c>
      <c r="W1" s="3" t="s">
        <v>1011</v>
      </c>
      <c r="X1" s="11" t="s">
        <v>1008</v>
      </c>
      <c r="Y1" s="11" t="s">
        <v>1009</v>
      </c>
    </row>
    <row r="2" spans="1:25" x14ac:dyDescent="0.25">
      <c r="A2">
        <v>1</v>
      </c>
      <c r="B2">
        <v>13</v>
      </c>
      <c r="C2">
        <v>104153</v>
      </c>
      <c r="D2" t="s">
        <v>14</v>
      </c>
      <c r="E2">
        <v>1994</v>
      </c>
      <c r="F2" t="s">
        <v>15</v>
      </c>
      <c r="G2" t="s">
        <v>1613</v>
      </c>
      <c r="H2" t="s">
        <v>1614</v>
      </c>
      <c r="I2" t="s">
        <v>1419</v>
      </c>
      <c r="K2" s="3">
        <v>19.32</v>
      </c>
      <c r="U2" s="3">
        <f>C2</f>
        <v>104153</v>
      </c>
      <c r="V2" s="3">
        <f>IF(A2&gt;0,IFERROR(VLOOKUP(C2,AthleteTable[],1,FALSE),0),0)</f>
        <v>0</v>
      </c>
      <c r="W2" s="3">
        <f>IFERROR(IF(Y2&gt;0,IF(Y1=#REF!,IF(V1&gt;0,IF(#REF!&gt;0,1,0),0),0),0),0)</f>
        <v>0</v>
      </c>
      <c r="X2" s="11">
        <f>IF(A2&gt;0,IF(V2&lt;&gt;0,IF(OR(codex588[[#This Row],[1]]&gt;Y1,Y1="1"),(X1+1+codex588[[#This Row],[T]]),X1+codex588[[#This Row],[T]]),X1+codex588[[#This Row],[T]]),0)</f>
        <v>0</v>
      </c>
      <c r="Y2" s="3">
        <f t="shared" ref="Y2:Y65" si="0">IF(A2&gt;0,A2,0)</f>
        <v>1</v>
      </c>
    </row>
    <row r="3" spans="1:25" x14ac:dyDescent="0.25">
      <c r="A3">
        <v>2</v>
      </c>
      <c r="B3">
        <v>15</v>
      </c>
      <c r="C3">
        <v>104311</v>
      </c>
      <c r="D3" t="s">
        <v>186</v>
      </c>
      <c r="E3">
        <v>1995</v>
      </c>
      <c r="F3" t="s">
        <v>15</v>
      </c>
      <c r="G3" t="s">
        <v>1615</v>
      </c>
      <c r="H3" t="s">
        <v>1616</v>
      </c>
      <c r="I3" t="s">
        <v>1617</v>
      </c>
      <c r="J3">
        <v>0.2</v>
      </c>
      <c r="K3" s="3">
        <v>20.79</v>
      </c>
      <c r="U3" s="3">
        <f t="shared" ref="U3:U66" si="1">C3</f>
        <v>104311</v>
      </c>
      <c r="V3" s="3">
        <f>IF(A3&gt;0,IFERROR(VLOOKUP(C3,AthleteTable[],1,FALSE),0),0)</f>
        <v>0</v>
      </c>
      <c r="W3" s="3">
        <f t="shared" ref="W3:W4" si="2">IFERROR(IF(Y3&gt;0,IF(Y2=Y1,IF(V2&gt;0,IF(V1&gt;0,1,0),0),0),0),0)</f>
        <v>0</v>
      </c>
      <c r="X3" s="11">
        <f>IF(A3&gt;0,IF(V3&lt;&gt;0,IF(OR(codex588[[#This Row],[1]]&gt;Y2,Y2="1"),(X2+1+codex588[[#This Row],[T]]),X2+codex588[[#This Row],[T]]),X2+codex588[[#This Row],[T]]),0)</f>
        <v>0</v>
      </c>
      <c r="Y3" s="3">
        <f t="shared" si="0"/>
        <v>2</v>
      </c>
    </row>
    <row r="4" spans="1:25" x14ac:dyDescent="0.25">
      <c r="A4">
        <v>3</v>
      </c>
      <c r="B4">
        <v>5</v>
      </c>
      <c r="C4">
        <v>104531</v>
      </c>
      <c r="D4" t="s">
        <v>184</v>
      </c>
      <c r="E4">
        <v>1997</v>
      </c>
      <c r="F4" t="s">
        <v>15</v>
      </c>
      <c r="G4" t="s">
        <v>1618</v>
      </c>
      <c r="H4" t="s">
        <v>1619</v>
      </c>
      <c r="I4" t="s">
        <v>1620</v>
      </c>
      <c r="J4">
        <v>0.75</v>
      </c>
      <c r="K4" s="3">
        <v>24.82</v>
      </c>
      <c r="U4" s="3">
        <f t="shared" si="1"/>
        <v>104531</v>
      </c>
      <c r="V4" s="3">
        <f>IF(A4&gt;0,IFERROR(VLOOKUP(C4,AthleteTable[],1,FALSE),0),0)</f>
        <v>0</v>
      </c>
      <c r="W4" s="3">
        <f t="shared" si="2"/>
        <v>0</v>
      </c>
      <c r="X4" s="11">
        <f>IF(A4&gt;0,IF(V4&lt;&gt;0,IF(OR(codex588[[#This Row],[1]]&gt;Y3,Y3="1"),(X3+1+codex588[[#This Row],[T]]),X3+codex588[[#This Row],[T]]),X3+codex588[[#This Row],[T]]),0)</f>
        <v>0</v>
      </c>
      <c r="Y4" s="3">
        <f t="shared" si="0"/>
        <v>3</v>
      </c>
    </row>
    <row r="5" spans="1:25" x14ac:dyDescent="0.25">
      <c r="A5">
        <v>4</v>
      </c>
      <c r="B5">
        <v>14</v>
      </c>
      <c r="C5">
        <v>104096</v>
      </c>
      <c r="D5" t="s">
        <v>302</v>
      </c>
      <c r="E5">
        <v>1994</v>
      </c>
      <c r="F5" t="s">
        <v>15</v>
      </c>
      <c r="G5" t="s">
        <v>451</v>
      </c>
      <c r="H5" t="s">
        <v>1621</v>
      </c>
      <c r="I5" t="s">
        <v>1622</v>
      </c>
      <c r="J5">
        <v>0.78</v>
      </c>
      <c r="K5" s="3">
        <v>25.04</v>
      </c>
      <c r="U5" s="3">
        <f t="shared" si="1"/>
        <v>104096</v>
      </c>
      <c r="V5" s="3">
        <f>IF(A5&gt;0,IFERROR(VLOOKUP(C5,AthleteTable[],1,FALSE),0),0)</f>
        <v>0</v>
      </c>
      <c r="W5" s="3">
        <f>IFERROR(IF(Y5&gt;0,IF(Y4=Y3,IF(V4&gt;0,IF(V3&gt;0,1,0),0),0),0),0)</f>
        <v>0</v>
      </c>
      <c r="X5" s="11">
        <f>IF(A5&gt;0,IF(V5&lt;&gt;0,IF(OR(codex588[[#This Row],[1]]&gt;Y4,Y4="1"),(X4+1+codex588[[#This Row],[T]]),X4+codex588[[#This Row],[T]]),X4+codex588[[#This Row],[T]]),0)</f>
        <v>0</v>
      </c>
      <c r="Y5" s="3">
        <f t="shared" si="0"/>
        <v>4</v>
      </c>
    </row>
    <row r="6" spans="1:25" x14ac:dyDescent="0.25">
      <c r="A6">
        <v>5</v>
      </c>
      <c r="B6">
        <v>6</v>
      </c>
      <c r="C6">
        <v>104272</v>
      </c>
      <c r="D6" t="s">
        <v>272</v>
      </c>
      <c r="E6">
        <v>1995</v>
      </c>
      <c r="F6" t="s">
        <v>15</v>
      </c>
      <c r="G6" t="s">
        <v>1623</v>
      </c>
      <c r="H6" t="s">
        <v>598</v>
      </c>
      <c r="I6" t="s">
        <v>1624</v>
      </c>
      <c r="J6">
        <v>0.83</v>
      </c>
      <c r="K6" s="3">
        <v>25.4</v>
      </c>
      <c r="U6" s="3">
        <f t="shared" si="1"/>
        <v>104272</v>
      </c>
      <c r="V6" s="3">
        <f>IF(A6&gt;0,IFERROR(VLOOKUP(C6,AthleteTable[],1,FALSE),0),0)</f>
        <v>0</v>
      </c>
      <c r="W6" s="3">
        <f t="shared" ref="W6:W69" si="3">IFERROR(IF(Y6&gt;0,IF(Y5=Y4,IF(V5&gt;0,IF(V4&gt;0,1,0),0),0),0),0)</f>
        <v>0</v>
      </c>
      <c r="X6" s="11">
        <f>IF(A6&gt;0,IF(V6&lt;&gt;0,IF(OR(codex588[[#This Row],[1]]&gt;Y5,Y5="1"),(X5+1+codex588[[#This Row],[T]]),X5+codex588[[#This Row],[T]]),X5+codex588[[#This Row],[T]]),0)</f>
        <v>0</v>
      </c>
      <c r="Y6" s="3">
        <f t="shared" si="0"/>
        <v>5</v>
      </c>
    </row>
    <row r="7" spans="1:25" x14ac:dyDescent="0.25">
      <c r="A7">
        <v>6</v>
      </c>
      <c r="B7">
        <v>10</v>
      </c>
      <c r="C7">
        <v>104133</v>
      </c>
      <c r="D7" t="s">
        <v>23</v>
      </c>
      <c r="E7">
        <v>1994</v>
      </c>
      <c r="F7" t="s">
        <v>15</v>
      </c>
      <c r="G7" t="s">
        <v>404</v>
      </c>
      <c r="H7" t="s">
        <v>1625</v>
      </c>
      <c r="I7" t="s">
        <v>1626</v>
      </c>
      <c r="J7">
        <v>0.94</v>
      </c>
      <c r="K7" s="3">
        <v>26.21</v>
      </c>
      <c r="U7" s="3">
        <f t="shared" si="1"/>
        <v>104133</v>
      </c>
      <c r="V7" s="3">
        <f>IF(A7&gt;0,IFERROR(VLOOKUP(C7,AthleteTable[],1,FALSE),0),0)</f>
        <v>104133</v>
      </c>
      <c r="W7" s="3">
        <f t="shared" si="3"/>
        <v>0</v>
      </c>
      <c r="X7" s="11">
        <f>IF(A7&gt;0,IF(V7&lt;&gt;0,IF(OR(codex588[[#This Row],[1]]&gt;Y6,Y6="1"),(X6+1+codex588[[#This Row],[T]]),X6+codex588[[#This Row],[T]]),X6+codex588[[#This Row],[T]]),0)</f>
        <v>1</v>
      </c>
      <c r="Y7" s="3">
        <f t="shared" si="0"/>
        <v>6</v>
      </c>
    </row>
    <row r="8" spans="1:25" x14ac:dyDescent="0.25">
      <c r="A8">
        <v>7</v>
      </c>
      <c r="B8">
        <v>7</v>
      </c>
      <c r="C8">
        <v>104156</v>
      </c>
      <c r="D8" t="s">
        <v>174</v>
      </c>
      <c r="E8">
        <v>1994</v>
      </c>
      <c r="F8" t="s">
        <v>15</v>
      </c>
      <c r="G8" t="s">
        <v>405</v>
      </c>
      <c r="H8" t="s">
        <v>439</v>
      </c>
      <c r="I8" t="s">
        <v>1627</v>
      </c>
      <c r="J8">
        <v>1.36</v>
      </c>
      <c r="K8" s="3">
        <v>29.28</v>
      </c>
      <c r="U8" s="3">
        <f t="shared" si="1"/>
        <v>104156</v>
      </c>
      <c r="V8" s="3">
        <f>IF(A8&gt;0,IFERROR(VLOOKUP(C8,AthleteTable[],1,FALSE),0),0)</f>
        <v>104156</v>
      </c>
      <c r="W8" s="3">
        <f t="shared" si="3"/>
        <v>0</v>
      </c>
      <c r="X8" s="11">
        <f>IF(A8&gt;0,IF(V8&lt;&gt;0,IF(OR(codex588[[#This Row],[1]]&gt;Y7,Y7="1"),(X7+1+codex588[[#This Row],[T]]),X7+codex588[[#This Row],[T]]),X7+codex588[[#This Row],[T]]),0)</f>
        <v>2</v>
      </c>
      <c r="Y8" s="3">
        <f t="shared" si="0"/>
        <v>7</v>
      </c>
    </row>
    <row r="9" spans="1:25" x14ac:dyDescent="0.25">
      <c r="A9">
        <v>8</v>
      </c>
      <c r="B9">
        <v>1</v>
      </c>
      <c r="C9">
        <v>104467</v>
      </c>
      <c r="D9" t="s">
        <v>19</v>
      </c>
      <c r="E9">
        <v>1997</v>
      </c>
      <c r="F9" t="s">
        <v>15</v>
      </c>
      <c r="G9" t="s">
        <v>451</v>
      </c>
      <c r="H9" t="s">
        <v>1628</v>
      </c>
      <c r="I9" t="s">
        <v>1629</v>
      </c>
      <c r="J9">
        <v>1.4</v>
      </c>
      <c r="K9" s="3">
        <v>29.58</v>
      </c>
      <c r="U9" s="3">
        <f t="shared" si="1"/>
        <v>104467</v>
      </c>
      <c r="V9" s="3">
        <f>IF(A9&gt;0,IFERROR(VLOOKUP(C9,AthleteTable[],1,FALSE),0),0)</f>
        <v>104467</v>
      </c>
      <c r="W9" s="3">
        <f t="shared" si="3"/>
        <v>0</v>
      </c>
      <c r="X9" s="11">
        <f>IF(A9&gt;0,IF(V9&lt;&gt;0,IF(OR(codex588[[#This Row],[1]]&gt;Y8,Y8="1"),(X8+1+codex588[[#This Row],[T]]),X8+codex588[[#This Row],[T]]),X8+codex588[[#This Row],[T]]),0)</f>
        <v>3</v>
      </c>
      <c r="Y9" s="3">
        <f t="shared" si="0"/>
        <v>8</v>
      </c>
    </row>
    <row r="10" spans="1:25" x14ac:dyDescent="0.25">
      <c r="A10">
        <v>9</v>
      </c>
      <c r="B10">
        <v>3</v>
      </c>
      <c r="C10">
        <v>104097</v>
      </c>
      <c r="D10" t="s">
        <v>17</v>
      </c>
      <c r="E10">
        <v>1994</v>
      </c>
      <c r="F10" t="s">
        <v>15</v>
      </c>
      <c r="G10" t="s">
        <v>1630</v>
      </c>
      <c r="H10" t="s">
        <v>1631</v>
      </c>
      <c r="I10" t="s">
        <v>1632</v>
      </c>
      <c r="J10">
        <v>1.9</v>
      </c>
      <c r="K10" s="3">
        <v>33.24</v>
      </c>
      <c r="U10" s="3">
        <f t="shared" si="1"/>
        <v>104097</v>
      </c>
      <c r="V10" s="3">
        <f>IF(A10&gt;0,IFERROR(VLOOKUP(C10,AthleteTable[],1,FALSE),0),0)</f>
        <v>0</v>
      </c>
      <c r="W10" s="3">
        <f t="shared" si="3"/>
        <v>0</v>
      </c>
      <c r="X10" s="11">
        <f>IF(A10&gt;0,IF(V10&lt;&gt;0,IF(OR(codex588[[#This Row],[1]]&gt;Y9,Y9="1"),(X9+1+codex588[[#This Row],[T]]),X9+codex588[[#This Row],[T]]),X9+codex588[[#This Row],[T]]),0)</f>
        <v>3</v>
      </c>
      <c r="Y10" s="3">
        <f t="shared" si="0"/>
        <v>9</v>
      </c>
    </row>
    <row r="11" spans="1:25" x14ac:dyDescent="0.25">
      <c r="A11">
        <v>10</v>
      </c>
      <c r="B11">
        <v>9</v>
      </c>
      <c r="C11">
        <v>104412</v>
      </c>
      <c r="D11" t="s">
        <v>21</v>
      </c>
      <c r="E11">
        <v>1996</v>
      </c>
      <c r="F11" t="s">
        <v>15</v>
      </c>
      <c r="G11" t="s">
        <v>1633</v>
      </c>
      <c r="H11" t="s">
        <v>1634</v>
      </c>
      <c r="I11" t="s">
        <v>1635</v>
      </c>
      <c r="J11">
        <v>1.94</v>
      </c>
      <c r="K11" s="3">
        <v>33.53</v>
      </c>
      <c r="U11" s="3">
        <f t="shared" si="1"/>
        <v>104412</v>
      </c>
      <c r="V11" s="3">
        <f>IF(A11&gt;0,IFERROR(VLOOKUP(C11,AthleteTable[],1,FALSE),0),0)</f>
        <v>0</v>
      </c>
      <c r="W11" s="3">
        <f t="shared" si="3"/>
        <v>0</v>
      </c>
      <c r="X11" s="11">
        <f>IF(A11&gt;0,IF(V11&lt;&gt;0,IF(OR(codex588[[#This Row],[1]]&gt;Y10,Y10="1"),(X10+1+codex588[[#This Row],[T]]),X10+codex588[[#This Row],[T]]),X10+codex588[[#This Row],[T]]),0)</f>
        <v>3</v>
      </c>
      <c r="Y11" s="3">
        <f t="shared" si="0"/>
        <v>10</v>
      </c>
    </row>
    <row r="12" spans="1:25" x14ac:dyDescent="0.25">
      <c r="A12">
        <v>11</v>
      </c>
      <c r="B12">
        <v>12</v>
      </c>
      <c r="C12">
        <v>103762</v>
      </c>
      <c r="D12" t="s">
        <v>1636</v>
      </c>
      <c r="E12">
        <v>1991</v>
      </c>
      <c r="F12" t="s">
        <v>15</v>
      </c>
      <c r="G12" t="s">
        <v>633</v>
      </c>
      <c r="H12" t="s">
        <v>1637</v>
      </c>
      <c r="I12" t="s">
        <v>1638</v>
      </c>
      <c r="J12">
        <v>2.2000000000000002</v>
      </c>
      <c r="K12" s="3">
        <v>35.44</v>
      </c>
      <c r="U12" s="3">
        <f t="shared" si="1"/>
        <v>103762</v>
      </c>
      <c r="V12" s="3">
        <f>IF(A12&gt;0,IFERROR(VLOOKUP(C12,AthleteTable[],1,FALSE),0),0)</f>
        <v>0</v>
      </c>
      <c r="W12" s="3">
        <f t="shared" si="3"/>
        <v>0</v>
      </c>
      <c r="X12" s="11">
        <f>IF(A12&gt;0,IF(V12&lt;&gt;0,IF(OR(codex588[[#This Row],[1]]&gt;Y11,Y11="1"),(X11+1+codex588[[#This Row],[T]]),X11+codex588[[#This Row],[T]]),X11+codex588[[#This Row],[T]]),0)</f>
        <v>3</v>
      </c>
      <c r="Y12" s="3">
        <f t="shared" si="0"/>
        <v>11</v>
      </c>
    </row>
    <row r="13" spans="1:25" x14ac:dyDescent="0.25">
      <c r="A13">
        <v>12</v>
      </c>
      <c r="B13">
        <v>21</v>
      </c>
      <c r="C13">
        <v>104539</v>
      </c>
      <c r="D13" t="s">
        <v>37</v>
      </c>
      <c r="E13">
        <v>1997</v>
      </c>
      <c r="F13" t="s">
        <v>15</v>
      </c>
      <c r="G13" t="s">
        <v>436</v>
      </c>
      <c r="H13" t="s">
        <v>1639</v>
      </c>
      <c r="I13" t="s">
        <v>1640</v>
      </c>
      <c r="J13">
        <v>2.25</v>
      </c>
      <c r="K13" s="3">
        <v>35.81</v>
      </c>
      <c r="U13" s="3">
        <f t="shared" si="1"/>
        <v>104539</v>
      </c>
      <c r="V13" s="3">
        <f>IF(A13&gt;0,IFERROR(VLOOKUP(C13,AthleteTable[],1,FALSE),0),0)</f>
        <v>0</v>
      </c>
      <c r="W13" s="3">
        <f t="shared" si="3"/>
        <v>0</v>
      </c>
      <c r="X13" s="11">
        <f>IF(A13&gt;0,IF(V13&lt;&gt;0,IF(OR(codex588[[#This Row],[1]]&gt;Y12,Y12="1"),(X12+1+codex588[[#This Row],[T]]),X12+codex588[[#This Row],[T]]),X12+codex588[[#This Row],[T]]),0)</f>
        <v>3</v>
      </c>
      <c r="Y13" s="3">
        <f t="shared" si="0"/>
        <v>12</v>
      </c>
    </row>
    <row r="14" spans="1:25" x14ac:dyDescent="0.25">
      <c r="A14">
        <v>13</v>
      </c>
      <c r="B14">
        <v>8</v>
      </c>
      <c r="C14">
        <v>104468</v>
      </c>
      <c r="D14" t="s">
        <v>166</v>
      </c>
      <c r="E14">
        <v>1997</v>
      </c>
      <c r="F14" t="s">
        <v>15</v>
      </c>
      <c r="G14" t="s">
        <v>407</v>
      </c>
      <c r="H14" t="s">
        <v>1641</v>
      </c>
      <c r="I14" t="s">
        <v>1642</v>
      </c>
      <c r="J14">
        <v>2.6</v>
      </c>
      <c r="K14" s="3">
        <v>38.369999999999997</v>
      </c>
      <c r="U14" s="3">
        <f t="shared" si="1"/>
        <v>104468</v>
      </c>
      <c r="V14" s="3">
        <f>IF(A14&gt;0,IFERROR(VLOOKUP(C14,AthleteTable[],1,FALSE),0),0)</f>
        <v>104468</v>
      </c>
      <c r="W14" s="3">
        <f t="shared" si="3"/>
        <v>0</v>
      </c>
      <c r="X14" s="11">
        <f>IF(A14&gt;0,IF(V14&lt;&gt;0,IF(OR(codex588[[#This Row],[1]]&gt;Y13,Y13="1"),(X13+1+codex588[[#This Row],[T]]),X13+codex588[[#This Row],[T]]),X13+codex588[[#This Row],[T]]),0)</f>
        <v>4</v>
      </c>
      <c r="Y14" s="3">
        <f t="shared" si="0"/>
        <v>13</v>
      </c>
    </row>
    <row r="15" spans="1:25" x14ac:dyDescent="0.25">
      <c r="A15">
        <v>14</v>
      </c>
      <c r="B15">
        <v>11</v>
      </c>
      <c r="C15">
        <v>104307</v>
      </c>
      <c r="D15" t="s">
        <v>41</v>
      </c>
      <c r="E15">
        <v>1995</v>
      </c>
      <c r="F15" t="s">
        <v>15</v>
      </c>
      <c r="G15" t="s">
        <v>1643</v>
      </c>
      <c r="H15" t="s">
        <v>1137</v>
      </c>
      <c r="I15" t="s">
        <v>1644</v>
      </c>
      <c r="J15">
        <v>3.15</v>
      </c>
      <c r="K15" s="3">
        <v>42.4</v>
      </c>
      <c r="U15" s="3">
        <f t="shared" si="1"/>
        <v>104307</v>
      </c>
      <c r="V15" s="3">
        <f>IF(A15&gt;0,IFERROR(VLOOKUP(C15,AthleteTable[],1,FALSE),0),0)</f>
        <v>0</v>
      </c>
      <c r="W15" s="3">
        <f t="shared" si="3"/>
        <v>0</v>
      </c>
      <c r="X15" s="11">
        <f>IF(A15&gt;0,IF(V15&lt;&gt;0,IF(OR(codex588[[#This Row],[1]]&gt;Y14,Y14="1"),(X14+1+codex588[[#This Row],[T]]),X14+codex588[[#This Row],[T]]),X14+codex588[[#This Row],[T]]),0)</f>
        <v>4</v>
      </c>
      <c r="Y15" s="3">
        <f t="shared" si="0"/>
        <v>14</v>
      </c>
    </row>
    <row r="16" spans="1:25" x14ac:dyDescent="0.25">
      <c r="A16">
        <v>14</v>
      </c>
      <c r="B16">
        <v>2</v>
      </c>
      <c r="C16">
        <v>104469</v>
      </c>
      <c r="D16" t="s">
        <v>1175</v>
      </c>
      <c r="E16">
        <v>1997</v>
      </c>
      <c r="F16" t="s">
        <v>15</v>
      </c>
      <c r="G16" t="s">
        <v>1645</v>
      </c>
      <c r="H16" t="s">
        <v>1646</v>
      </c>
      <c r="I16" t="s">
        <v>1644</v>
      </c>
      <c r="J16">
        <v>3.15</v>
      </c>
      <c r="K16" s="3">
        <v>42.4</v>
      </c>
      <c r="U16" s="3">
        <f t="shared" si="1"/>
        <v>104469</v>
      </c>
      <c r="V16" s="3">
        <f>IF(A16&gt;0,IFERROR(VLOOKUP(C16,AthleteTable[],1,FALSE),0),0)</f>
        <v>104469</v>
      </c>
      <c r="W16" s="3">
        <f t="shared" si="3"/>
        <v>0</v>
      </c>
      <c r="X16" s="11">
        <f>IF(A16&gt;0,IF(V16&lt;&gt;0,IF(OR(codex588[[#This Row],[1]]&gt;Y15,Y15="1"),(X15+1+codex588[[#This Row],[T]]),X15+codex588[[#This Row],[T]]),X15+codex588[[#This Row],[T]]),0)</f>
        <v>4</v>
      </c>
      <c r="Y16" s="3">
        <f t="shared" si="0"/>
        <v>14</v>
      </c>
    </row>
    <row r="17" spans="1:25" x14ac:dyDescent="0.25">
      <c r="A17">
        <v>16</v>
      </c>
      <c r="B17">
        <v>26</v>
      </c>
      <c r="C17">
        <v>104537</v>
      </c>
      <c r="D17" t="s">
        <v>106</v>
      </c>
      <c r="E17">
        <v>1997</v>
      </c>
      <c r="F17" t="s">
        <v>15</v>
      </c>
      <c r="G17" t="s">
        <v>1647</v>
      </c>
      <c r="H17" t="s">
        <v>1648</v>
      </c>
      <c r="I17" t="s">
        <v>1649</v>
      </c>
      <c r="J17">
        <v>3.3</v>
      </c>
      <c r="K17" s="3">
        <v>43.5</v>
      </c>
      <c r="U17" s="3">
        <f t="shared" si="1"/>
        <v>104537</v>
      </c>
      <c r="V17" s="3">
        <f>IF(A17&gt;0,IFERROR(VLOOKUP(C17,AthleteTable[],1,FALSE),0),0)</f>
        <v>0</v>
      </c>
      <c r="W17" s="3">
        <f t="shared" si="3"/>
        <v>0</v>
      </c>
      <c r="X17" s="11">
        <f>IF(A17&gt;0,IF(V17&lt;&gt;0,IF(OR(codex588[[#This Row],[1]]&gt;Y16,Y16="1"),(X16+1+codex588[[#This Row],[T]]),X16+codex588[[#This Row],[T]]),X16+codex588[[#This Row],[T]]),0)</f>
        <v>4</v>
      </c>
      <c r="Y17" s="3">
        <f t="shared" si="0"/>
        <v>16</v>
      </c>
    </row>
    <row r="18" spans="1:25" x14ac:dyDescent="0.25">
      <c r="A18">
        <v>17</v>
      </c>
      <c r="B18">
        <v>17</v>
      </c>
      <c r="C18">
        <v>104529</v>
      </c>
      <c r="D18" t="s">
        <v>126</v>
      </c>
      <c r="E18">
        <v>1997</v>
      </c>
      <c r="F18" t="s">
        <v>15</v>
      </c>
      <c r="G18" t="s">
        <v>1650</v>
      </c>
      <c r="H18" t="s">
        <v>1651</v>
      </c>
      <c r="I18" t="s">
        <v>1652</v>
      </c>
      <c r="J18">
        <v>3.34</v>
      </c>
      <c r="K18" s="3">
        <v>43.79</v>
      </c>
      <c r="U18" s="3">
        <f t="shared" si="1"/>
        <v>104529</v>
      </c>
      <c r="V18" s="3">
        <f>IF(A18&gt;0,IFERROR(VLOOKUP(C18,AthleteTable[],1,FALSE),0),0)</f>
        <v>0</v>
      </c>
      <c r="W18" s="3">
        <f t="shared" si="3"/>
        <v>0</v>
      </c>
      <c r="X18" s="11">
        <f>IF(A18&gt;0,IF(V18&lt;&gt;0,IF(OR(codex588[[#This Row],[1]]&gt;Y17,Y17="1"),(X17+1+codex588[[#This Row],[T]]),X17+codex588[[#This Row],[T]]),X17+codex588[[#This Row],[T]]),0)</f>
        <v>4</v>
      </c>
      <c r="Y18" s="3">
        <f t="shared" si="0"/>
        <v>17</v>
      </c>
    </row>
    <row r="19" spans="1:25" x14ac:dyDescent="0.25">
      <c r="A19">
        <v>18</v>
      </c>
      <c r="B19">
        <v>16</v>
      </c>
      <c r="C19">
        <v>104269</v>
      </c>
      <c r="D19" t="s">
        <v>270</v>
      </c>
      <c r="E19">
        <v>1995</v>
      </c>
      <c r="F19" t="s">
        <v>15</v>
      </c>
      <c r="G19" t="s">
        <v>1556</v>
      </c>
      <c r="H19" t="s">
        <v>1653</v>
      </c>
      <c r="I19" t="s">
        <v>1654</v>
      </c>
      <c r="J19">
        <v>3.39</v>
      </c>
      <c r="K19" s="3">
        <v>44.16</v>
      </c>
      <c r="U19" s="3">
        <f t="shared" si="1"/>
        <v>104269</v>
      </c>
      <c r="V19" s="3">
        <f>IF(A19&gt;0,IFERROR(VLOOKUP(C19,AthleteTable[],1,FALSE),0),0)</f>
        <v>104269</v>
      </c>
      <c r="W19" s="3">
        <f t="shared" si="3"/>
        <v>0</v>
      </c>
      <c r="X19" s="11">
        <f>IF(A19&gt;0,IF(V19&lt;&gt;0,IF(OR(codex588[[#This Row],[1]]&gt;Y18,Y18="1"),(X18+1+codex588[[#This Row],[T]]),X18+codex588[[#This Row],[T]]),X18+codex588[[#This Row],[T]]),0)</f>
        <v>5</v>
      </c>
      <c r="Y19" s="3">
        <f t="shared" si="0"/>
        <v>18</v>
      </c>
    </row>
    <row r="20" spans="1:25" x14ac:dyDescent="0.25">
      <c r="A20">
        <v>19</v>
      </c>
      <c r="B20">
        <v>19</v>
      </c>
      <c r="C20">
        <v>104277</v>
      </c>
      <c r="D20" t="s">
        <v>290</v>
      </c>
      <c r="E20">
        <v>1995</v>
      </c>
      <c r="F20" t="s">
        <v>15</v>
      </c>
      <c r="G20" t="s">
        <v>1655</v>
      </c>
      <c r="H20" t="s">
        <v>1656</v>
      </c>
      <c r="I20" t="s">
        <v>1657</v>
      </c>
      <c r="J20">
        <v>3.66</v>
      </c>
      <c r="K20" s="3">
        <v>46.14</v>
      </c>
      <c r="U20" s="3">
        <f t="shared" si="1"/>
        <v>104277</v>
      </c>
      <c r="V20" s="3">
        <f>IF(A20&gt;0,IFERROR(VLOOKUP(C20,AthleteTable[],1,FALSE),0),0)</f>
        <v>104277</v>
      </c>
      <c r="W20" s="3">
        <f t="shared" si="3"/>
        <v>0</v>
      </c>
      <c r="X20" s="11">
        <f>IF(A20&gt;0,IF(V20&lt;&gt;0,IF(OR(codex588[[#This Row],[1]]&gt;Y19,Y19="1"),(X19+1+codex588[[#This Row],[T]]),X19+codex588[[#This Row],[T]]),X19+codex588[[#This Row],[T]]),0)</f>
        <v>6</v>
      </c>
      <c r="Y20" s="3">
        <f t="shared" si="0"/>
        <v>19</v>
      </c>
    </row>
    <row r="21" spans="1:25" x14ac:dyDescent="0.25">
      <c r="A21">
        <v>20</v>
      </c>
      <c r="B21">
        <v>25</v>
      </c>
      <c r="C21">
        <v>104354</v>
      </c>
      <c r="D21" t="s">
        <v>35</v>
      </c>
      <c r="E21">
        <v>1996</v>
      </c>
      <c r="F21" t="s">
        <v>15</v>
      </c>
      <c r="G21" t="s">
        <v>461</v>
      </c>
      <c r="H21" t="s">
        <v>1646</v>
      </c>
      <c r="I21" t="s">
        <v>1658</v>
      </c>
      <c r="J21">
        <v>3.85</v>
      </c>
      <c r="K21" s="3">
        <v>47.53</v>
      </c>
      <c r="U21" s="3">
        <f t="shared" si="1"/>
        <v>104354</v>
      </c>
      <c r="V21" s="3">
        <f>IF(A21&gt;0,IFERROR(VLOOKUP(C21,AthleteTable[],1,FALSE),0),0)</f>
        <v>104354</v>
      </c>
      <c r="W21" s="3">
        <f t="shared" si="3"/>
        <v>0</v>
      </c>
      <c r="X21" s="11">
        <f>IF(A21&gt;0,IF(V21&lt;&gt;0,IF(OR(codex588[[#This Row],[1]]&gt;Y20,Y20="1"),(X20+1+codex588[[#This Row],[T]]),X20+codex588[[#This Row],[T]]),X20+codex588[[#This Row],[T]]),0)</f>
        <v>7</v>
      </c>
      <c r="Y21" s="3">
        <f t="shared" si="0"/>
        <v>20</v>
      </c>
    </row>
    <row r="22" spans="1:25" x14ac:dyDescent="0.25">
      <c r="A22">
        <v>21</v>
      </c>
      <c r="B22">
        <v>30</v>
      </c>
      <c r="C22">
        <v>104282</v>
      </c>
      <c r="D22" t="s">
        <v>43</v>
      </c>
      <c r="E22">
        <v>1995</v>
      </c>
      <c r="F22" t="s">
        <v>15</v>
      </c>
      <c r="G22" t="s">
        <v>1659</v>
      </c>
      <c r="H22" t="s">
        <v>1314</v>
      </c>
      <c r="I22" t="s">
        <v>1660</v>
      </c>
      <c r="J22">
        <v>3.89</v>
      </c>
      <c r="K22" s="3">
        <v>47.82</v>
      </c>
      <c r="U22" s="3">
        <f t="shared" si="1"/>
        <v>104282</v>
      </c>
      <c r="V22" s="3">
        <f>IF(A22&gt;0,IFERROR(VLOOKUP(C22,AthleteTable[],1,FALSE),0),0)</f>
        <v>0</v>
      </c>
      <c r="W22" s="3">
        <f t="shared" si="3"/>
        <v>0</v>
      </c>
      <c r="X22" s="11">
        <f>IF(A22&gt;0,IF(V22&lt;&gt;0,IF(OR(codex588[[#This Row],[1]]&gt;Y21,Y21="1"),(X21+1+codex588[[#This Row],[T]]),X21+codex588[[#This Row],[T]]),X21+codex588[[#This Row],[T]]),0)</f>
        <v>7</v>
      </c>
      <c r="Y22" s="3">
        <f t="shared" si="0"/>
        <v>21</v>
      </c>
    </row>
    <row r="23" spans="1:25" x14ac:dyDescent="0.25">
      <c r="A23">
        <v>22</v>
      </c>
      <c r="B23">
        <v>35</v>
      </c>
      <c r="C23">
        <v>104367</v>
      </c>
      <c r="D23" t="s">
        <v>61</v>
      </c>
      <c r="E23">
        <v>1996</v>
      </c>
      <c r="F23" t="s">
        <v>15</v>
      </c>
      <c r="G23" t="s">
        <v>1661</v>
      </c>
      <c r="H23" t="s">
        <v>1155</v>
      </c>
      <c r="I23" t="s">
        <v>1662</v>
      </c>
      <c r="J23">
        <v>4.3499999999999996</v>
      </c>
      <c r="K23" s="3">
        <v>51.19</v>
      </c>
      <c r="U23" s="3">
        <f t="shared" si="1"/>
        <v>104367</v>
      </c>
      <c r="V23" s="3">
        <f>IF(A23&gt;0,IFERROR(VLOOKUP(C23,AthleteTable[],1,FALSE),0),0)</f>
        <v>0</v>
      </c>
      <c r="W23" s="3">
        <f t="shared" si="3"/>
        <v>0</v>
      </c>
      <c r="X23" s="11">
        <f>IF(A23&gt;0,IF(V23&lt;&gt;0,IF(OR(codex588[[#This Row],[1]]&gt;Y22,Y22="1"),(X22+1+codex588[[#This Row],[T]]),X22+codex588[[#This Row],[T]]),X22+codex588[[#This Row],[T]]),0)</f>
        <v>7</v>
      </c>
      <c r="Y23" s="3">
        <f t="shared" si="0"/>
        <v>22</v>
      </c>
    </row>
    <row r="24" spans="1:25" x14ac:dyDescent="0.25">
      <c r="A24">
        <v>23</v>
      </c>
      <c r="B24">
        <v>28</v>
      </c>
      <c r="C24">
        <v>104525</v>
      </c>
      <c r="D24" t="s">
        <v>53</v>
      </c>
      <c r="E24">
        <v>1997</v>
      </c>
      <c r="F24" t="s">
        <v>15</v>
      </c>
      <c r="G24" t="s">
        <v>1663</v>
      </c>
      <c r="H24" t="s">
        <v>1664</v>
      </c>
      <c r="I24" t="s">
        <v>1665</v>
      </c>
      <c r="J24">
        <v>4.7699999999999996</v>
      </c>
      <c r="K24" s="3">
        <v>54.27</v>
      </c>
      <c r="U24" s="3">
        <f t="shared" si="1"/>
        <v>104525</v>
      </c>
      <c r="V24" s="3">
        <f>IF(A24&gt;0,IFERROR(VLOOKUP(C24,AthleteTable[],1,FALSE),0),0)</f>
        <v>0</v>
      </c>
      <c r="W24" s="3">
        <f t="shared" si="3"/>
        <v>0</v>
      </c>
      <c r="X24" s="11">
        <f>IF(A24&gt;0,IF(V24&lt;&gt;0,IF(OR(codex588[[#This Row],[1]]&gt;Y23,Y23="1"),(X23+1+codex588[[#This Row],[T]]),X23+codex588[[#This Row],[T]]),X23+codex588[[#This Row],[T]]),0)</f>
        <v>7</v>
      </c>
      <c r="Y24" s="3">
        <f t="shared" si="0"/>
        <v>23</v>
      </c>
    </row>
    <row r="25" spans="1:25" x14ac:dyDescent="0.25">
      <c r="A25">
        <v>24</v>
      </c>
      <c r="B25">
        <v>34</v>
      </c>
      <c r="C25">
        <v>104620</v>
      </c>
      <c r="D25" t="s">
        <v>70</v>
      </c>
      <c r="E25">
        <v>1998</v>
      </c>
      <c r="F25" t="s">
        <v>15</v>
      </c>
      <c r="G25" t="s">
        <v>1666</v>
      </c>
      <c r="H25" t="s">
        <v>1661</v>
      </c>
      <c r="I25" t="s">
        <v>1667</v>
      </c>
      <c r="J25">
        <v>5.03</v>
      </c>
      <c r="K25" s="3">
        <v>56.18</v>
      </c>
      <c r="U25" s="3">
        <f t="shared" si="1"/>
        <v>104620</v>
      </c>
      <c r="V25" s="3">
        <f>IF(A25&gt;0,IFERROR(VLOOKUP(C25,AthleteTable[],1,FALSE),0),0)</f>
        <v>0</v>
      </c>
      <c r="W25" s="3">
        <f t="shared" si="3"/>
        <v>0</v>
      </c>
      <c r="X25" s="11">
        <f>IF(A25&gt;0,IF(V25&lt;&gt;0,IF(OR(codex588[[#This Row],[1]]&gt;Y24,Y24="1"),(X24+1+codex588[[#This Row],[T]]),X24+codex588[[#This Row],[T]]),X24+codex588[[#This Row],[T]]),0)</f>
        <v>7</v>
      </c>
      <c r="Y25" s="3">
        <f t="shared" si="0"/>
        <v>24</v>
      </c>
    </row>
    <row r="26" spans="1:25" x14ac:dyDescent="0.25">
      <c r="A26">
        <v>25</v>
      </c>
      <c r="B26">
        <v>33</v>
      </c>
      <c r="C26">
        <v>104346</v>
      </c>
      <c r="D26" t="s">
        <v>27</v>
      </c>
      <c r="E26">
        <v>1996</v>
      </c>
      <c r="F26" t="s">
        <v>15</v>
      </c>
      <c r="G26" t="s">
        <v>1668</v>
      </c>
      <c r="H26" t="s">
        <v>1669</v>
      </c>
      <c r="I26" t="s">
        <v>1670</v>
      </c>
      <c r="J26">
        <v>5.18</v>
      </c>
      <c r="K26" s="3">
        <v>57.27</v>
      </c>
      <c r="U26" s="3">
        <f t="shared" si="1"/>
        <v>104346</v>
      </c>
      <c r="V26" s="3">
        <f>IF(A26&gt;0,IFERROR(VLOOKUP(C26,AthleteTable[],1,FALSE),0),0)</f>
        <v>104346</v>
      </c>
      <c r="W26" s="3">
        <f t="shared" si="3"/>
        <v>0</v>
      </c>
      <c r="X26" s="11">
        <f>IF(A26&gt;0,IF(V26&lt;&gt;0,IF(OR(codex588[[#This Row],[1]]&gt;Y25,Y25="1"),(X25+1+codex588[[#This Row],[T]]),X25+codex588[[#This Row],[T]]),X25+codex588[[#This Row],[T]]),0)</f>
        <v>8</v>
      </c>
      <c r="Y26" s="3">
        <f t="shared" si="0"/>
        <v>25</v>
      </c>
    </row>
    <row r="27" spans="1:25" x14ac:dyDescent="0.25">
      <c r="A27">
        <v>26</v>
      </c>
      <c r="B27">
        <v>37</v>
      </c>
      <c r="C27">
        <v>104301</v>
      </c>
      <c r="D27" t="s">
        <v>1671</v>
      </c>
      <c r="E27">
        <v>1995</v>
      </c>
      <c r="F27" t="s">
        <v>15</v>
      </c>
      <c r="G27" t="s">
        <v>1672</v>
      </c>
      <c r="H27" t="s">
        <v>1673</v>
      </c>
      <c r="I27" t="s">
        <v>1674</v>
      </c>
      <c r="J27">
        <v>5.23</v>
      </c>
      <c r="K27" s="3">
        <v>57.64</v>
      </c>
      <c r="U27" s="3">
        <f t="shared" si="1"/>
        <v>104301</v>
      </c>
      <c r="V27" s="3">
        <f>IF(A27&gt;0,IFERROR(VLOOKUP(C27,AthleteTable[],1,FALSE),0),0)</f>
        <v>0</v>
      </c>
      <c r="W27" s="3">
        <f t="shared" si="3"/>
        <v>0</v>
      </c>
      <c r="X27" s="11">
        <f>IF(A27&gt;0,IF(V27&lt;&gt;0,IF(OR(codex588[[#This Row],[1]]&gt;Y26,Y26="1"),(X26+1+codex588[[#This Row],[T]]),X26+codex588[[#This Row],[T]]),X26+codex588[[#This Row],[T]]),0)</f>
        <v>8</v>
      </c>
      <c r="Y27" s="3">
        <f t="shared" si="0"/>
        <v>26</v>
      </c>
    </row>
    <row r="28" spans="1:25" x14ac:dyDescent="0.25">
      <c r="A28">
        <v>27</v>
      </c>
      <c r="B28">
        <v>18</v>
      </c>
      <c r="C28">
        <v>104347</v>
      </c>
      <c r="D28" t="s">
        <v>269</v>
      </c>
      <c r="E28">
        <v>1996</v>
      </c>
      <c r="F28" t="s">
        <v>15</v>
      </c>
      <c r="G28" t="s">
        <v>1675</v>
      </c>
      <c r="H28" t="s">
        <v>448</v>
      </c>
      <c r="I28" t="s">
        <v>1676</v>
      </c>
      <c r="J28">
        <v>5.26</v>
      </c>
      <c r="K28" s="3">
        <v>57.86</v>
      </c>
      <c r="U28" s="3">
        <f t="shared" si="1"/>
        <v>104347</v>
      </c>
      <c r="V28" s="3">
        <f>IF(A28&gt;0,IFERROR(VLOOKUP(C28,AthleteTable[],1,FALSE),0),0)</f>
        <v>104347</v>
      </c>
      <c r="W28" s="3">
        <f t="shared" si="3"/>
        <v>0</v>
      </c>
      <c r="X28" s="11">
        <f>IF(A28&gt;0,IF(V28&lt;&gt;0,IF(OR(codex588[[#This Row],[1]]&gt;Y27,Y27="1"),(X27+1+codex588[[#This Row],[T]]),X27+codex588[[#This Row],[T]]),X27+codex588[[#This Row],[T]]),0)</f>
        <v>9</v>
      </c>
      <c r="Y28" s="3">
        <f t="shared" si="0"/>
        <v>27</v>
      </c>
    </row>
    <row r="29" spans="1:25" x14ac:dyDescent="0.25">
      <c r="A29">
        <v>28</v>
      </c>
      <c r="B29">
        <v>40</v>
      </c>
      <c r="C29">
        <v>104601</v>
      </c>
      <c r="D29" t="s">
        <v>117</v>
      </c>
      <c r="E29">
        <v>1998</v>
      </c>
      <c r="F29" t="s">
        <v>15</v>
      </c>
      <c r="G29" t="s">
        <v>1422</v>
      </c>
      <c r="H29" t="s">
        <v>1600</v>
      </c>
      <c r="I29" t="s">
        <v>1677</v>
      </c>
      <c r="J29">
        <v>5.28</v>
      </c>
      <c r="K29" s="3">
        <v>58.01</v>
      </c>
      <c r="U29" s="3">
        <f t="shared" si="1"/>
        <v>104601</v>
      </c>
      <c r="V29" s="3">
        <f>IF(A29&gt;0,IFERROR(VLOOKUP(C29,AthleteTable[],1,FALSE),0),0)</f>
        <v>104601</v>
      </c>
      <c r="W29" s="3">
        <f t="shared" si="3"/>
        <v>0</v>
      </c>
      <c r="X29" s="11">
        <f>IF(A29&gt;0,IF(V29&lt;&gt;0,IF(OR(codex588[[#This Row],[1]]&gt;Y28,Y28="1"),(X28+1+codex588[[#This Row],[T]]),X28+codex588[[#This Row],[T]]),X28+codex588[[#This Row],[T]]),0)</f>
        <v>10</v>
      </c>
      <c r="Y29" s="3">
        <f t="shared" si="0"/>
        <v>28</v>
      </c>
    </row>
    <row r="30" spans="1:25" x14ac:dyDescent="0.25">
      <c r="A30">
        <v>29</v>
      </c>
      <c r="B30">
        <v>43</v>
      </c>
      <c r="C30">
        <v>104612</v>
      </c>
      <c r="D30" t="s">
        <v>232</v>
      </c>
      <c r="E30">
        <v>1998</v>
      </c>
      <c r="F30" t="s">
        <v>15</v>
      </c>
      <c r="G30" t="s">
        <v>1678</v>
      </c>
      <c r="H30" t="s">
        <v>1679</v>
      </c>
      <c r="I30" t="s">
        <v>1680</v>
      </c>
      <c r="J30">
        <v>6.81</v>
      </c>
      <c r="K30" s="3">
        <v>69.22</v>
      </c>
      <c r="U30" s="3">
        <f t="shared" si="1"/>
        <v>104612</v>
      </c>
      <c r="V30" s="3">
        <f>IF(A30&gt;0,IFERROR(VLOOKUP(C30,AthleteTable[],1,FALSE),0),0)</f>
        <v>0</v>
      </c>
      <c r="W30" s="3">
        <f t="shared" si="3"/>
        <v>0</v>
      </c>
      <c r="X30" s="11">
        <f>IF(A30&gt;0,IF(V30&lt;&gt;0,IF(OR(codex588[[#This Row],[1]]&gt;Y29,Y29="1"),(X29+1+codex588[[#This Row],[T]]),X29+codex588[[#This Row],[T]]),X29+codex588[[#This Row],[T]]),0)</f>
        <v>10</v>
      </c>
      <c r="Y30" s="3">
        <f t="shared" si="0"/>
        <v>29</v>
      </c>
    </row>
    <row r="31" spans="1:25" x14ac:dyDescent="0.25">
      <c r="A31">
        <v>30</v>
      </c>
      <c r="B31">
        <v>45</v>
      </c>
      <c r="C31">
        <v>6300452</v>
      </c>
      <c r="D31" t="s">
        <v>278</v>
      </c>
      <c r="E31">
        <v>1998</v>
      </c>
      <c r="F31" t="s">
        <v>240</v>
      </c>
      <c r="G31" t="s">
        <v>1681</v>
      </c>
      <c r="H31" t="s">
        <v>1682</v>
      </c>
      <c r="I31" t="s">
        <v>1683</v>
      </c>
      <c r="J31">
        <v>7.05</v>
      </c>
      <c r="K31" s="3">
        <v>70.98</v>
      </c>
      <c r="U31" s="3">
        <f t="shared" si="1"/>
        <v>6300452</v>
      </c>
      <c r="V31" s="3">
        <f>IF(A31&gt;0,IFERROR(VLOOKUP(C31,AthleteTable[],1,FALSE),0),0)</f>
        <v>0</v>
      </c>
      <c r="W31" s="3">
        <f t="shared" si="3"/>
        <v>0</v>
      </c>
      <c r="X31" s="11">
        <f>IF(A31&gt;0,IF(V31&lt;&gt;0,IF(OR(codex588[[#This Row],[1]]&gt;Y30,Y30="1"),(X30+1+codex588[[#This Row],[T]]),X30+codex588[[#This Row],[T]]),X30+codex588[[#This Row],[T]]),0)</f>
        <v>10</v>
      </c>
      <c r="Y31" s="3">
        <f t="shared" si="0"/>
        <v>30</v>
      </c>
    </row>
    <row r="32" spans="1:25" x14ac:dyDescent="0.25">
      <c r="A32">
        <v>31</v>
      </c>
      <c r="B32">
        <v>44</v>
      </c>
      <c r="C32">
        <v>40607</v>
      </c>
      <c r="D32" t="s">
        <v>1684</v>
      </c>
      <c r="E32">
        <v>1997</v>
      </c>
      <c r="F32" t="s">
        <v>248</v>
      </c>
      <c r="G32" t="s">
        <v>1685</v>
      </c>
      <c r="H32" t="s">
        <v>1686</v>
      </c>
      <c r="I32" t="s">
        <v>1687</v>
      </c>
      <c r="J32">
        <v>7.09</v>
      </c>
      <c r="K32" s="3">
        <v>71.27</v>
      </c>
      <c r="U32" s="3">
        <f t="shared" si="1"/>
        <v>40607</v>
      </c>
      <c r="V32" s="3">
        <f>IF(A32&gt;0,IFERROR(VLOOKUP(C32,AthleteTable[],1,FALSE),0),0)</f>
        <v>0</v>
      </c>
      <c r="W32" s="3">
        <f t="shared" si="3"/>
        <v>0</v>
      </c>
      <c r="X32" s="11">
        <f>IF(A32&gt;0,IF(V32&lt;&gt;0,IF(OR(codex588[[#This Row],[1]]&gt;Y31,Y31="1"),(X31+1+codex588[[#This Row],[T]]),X31+codex588[[#This Row],[T]]),X31+codex588[[#This Row],[T]]),0)</f>
        <v>10</v>
      </c>
      <c r="Y32" s="3">
        <f t="shared" si="0"/>
        <v>31</v>
      </c>
    </row>
    <row r="33" spans="1:25" x14ac:dyDescent="0.25">
      <c r="A33">
        <v>32</v>
      </c>
      <c r="B33">
        <v>42</v>
      </c>
      <c r="C33">
        <v>104528</v>
      </c>
      <c r="D33" t="s">
        <v>1688</v>
      </c>
      <c r="E33">
        <v>1997</v>
      </c>
      <c r="F33" t="s">
        <v>15</v>
      </c>
      <c r="G33" t="s">
        <v>1425</v>
      </c>
      <c r="H33" t="s">
        <v>655</v>
      </c>
      <c r="I33" t="s">
        <v>1689</v>
      </c>
      <c r="J33">
        <v>7.34</v>
      </c>
      <c r="K33" s="3">
        <v>73.099999999999994</v>
      </c>
      <c r="U33" s="3">
        <f t="shared" si="1"/>
        <v>104528</v>
      </c>
      <c r="V33" s="3">
        <f>IF(A33&gt;0,IFERROR(VLOOKUP(C33,AthleteTable[],1,FALSE),0),0)</f>
        <v>0</v>
      </c>
      <c r="W33" s="3">
        <f t="shared" si="3"/>
        <v>0</v>
      </c>
      <c r="X33" s="11">
        <f>IF(A33&gt;0,IF(V33&lt;&gt;0,IF(OR(codex588[[#This Row],[1]]&gt;Y32,Y32="1"),(X32+1+codex588[[#This Row],[T]]),X32+codex588[[#This Row],[T]]),X32+codex588[[#This Row],[T]]),0)</f>
        <v>10</v>
      </c>
      <c r="Y33" s="3">
        <f t="shared" si="0"/>
        <v>32</v>
      </c>
    </row>
    <row r="34" spans="1:25" x14ac:dyDescent="0.25">
      <c r="A34">
        <v>33</v>
      </c>
      <c r="B34">
        <v>20</v>
      </c>
      <c r="C34">
        <v>6531634</v>
      </c>
      <c r="D34" t="s">
        <v>1690</v>
      </c>
      <c r="E34">
        <v>1996</v>
      </c>
      <c r="F34" t="s">
        <v>113</v>
      </c>
      <c r="G34" t="s">
        <v>1691</v>
      </c>
      <c r="H34" t="s">
        <v>1692</v>
      </c>
      <c r="I34" t="s">
        <v>1693</v>
      </c>
      <c r="J34">
        <v>7.38</v>
      </c>
      <c r="K34" s="3">
        <v>73.39</v>
      </c>
      <c r="U34" s="3">
        <f t="shared" si="1"/>
        <v>6531634</v>
      </c>
      <c r="V34" s="3">
        <f>IF(A34&gt;0,IFERROR(VLOOKUP(C34,AthleteTable[],1,FALSE),0),0)</f>
        <v>0</v>
      </c>
      <c r="W34" s="3">
        <f t="shared" si="3"/>
        <v>0</v>
      </c>
      <c r="X34" s="11">
        <f>IF(A34&gt;0,IF(V34&lt;&gt;0,IF(OR(codex588[[#This Row],[1]]&gt;Y33,Y33="1"),(X33+1+codex588[[#This Row],[T]]),X33+codex588[[#This Row],[T]]),X33+codex588[[#This Row],[T]]),0)</f>
        <v>10</v>
      </c>
      <c r="Y34" s="3">
        <f t="shared" si="0"/>
        <v>33</v>
      </c>
    </row>
    <row r="35" spans="1:25" x14ac:dyDescent="0.25">
      <c r="A35">
        <v>34</v>
      </c>
      <c r="B35">
        <v>32</v>
      </c>
      <c r="C35">
        <v>104352</v>
      </c>
      <c r="D35" t="s">
        <v>49</v>
      </c>
      <c r="E35">
        <v>1996</v>
      </c>
      <c r="F35" t="s">
        <v>15</v>
      </c>
      <c r="G35" t="s">
        <v>1694</v>
      </c>
      <c r="H35" t="s">
        <v>1694</v>
      </c>
      <c r="I35" t="s">
        <v>1695</v>
      </c>
      <c r="J35">
        <v>7.91</v>
      </c>
      <c r="K35" s="3">
        <v>77.28</v>
      </c>
      <c r="U35" s="3">
        <f t="shared" si="1"/>
        <v>104352</v>
      </c>
      <c r="V35" s="3">
        <f>IF(A35&gt;0,IFERROR(VLOOKUP(C35,AthleteTable[],1,FALSE),0),0)</f>
        <v>104352</v>
      </c>
      <c r="W35" s="3">
        <f t="shared" si="3"/>
        <v>0</v>
      </c>
      <c r="X35" s="11">
        <f>IF(A35&gt;0,IF(V35&lt;&gt;0,IF(OR(codex588[[#This Row],[1]]&gt;Y34,Y34="1"),(X34+1+codex588[[#This Row],[T]]),X34+codex588[[#This Row],[T]]),X34+codex588[[#This Row],[T]]),0)</f>
        <v>11</v>
      </c>
      <c r="Y35" s="3">
        <f t="shared" si="0"/>
        <v>34</v>
      </c>
    </row>
    <row r="36" spans="1:25" x14ac:dyDescent="0.25">
      <c r="A36">
        <v>35</v>
      </c>
      <c r="B36">
        <v>41</v>
      </c>
      <c r="C36">
        <v>104582</v>
      </c>
      <c r="D36" t="s">
        <v>63</v>
      </c>
      <c r="E36">
        <v>1998</v>
      </c>
      <c r="F36" t="s">
        <v>15</v>
      </c>
      <c r="G36" t="s">
        <v>1696</v>
      </c>
      <c r="H36" t="s">
        <v>1425</v>
      </c>
      <c r="I36" t="s">
        <v>489</v>
      </c>
      <c r="J36">
        <v>8.1</v>
      </c>
      <c r="K36" s="3">
        <v>78.67</v>
      </c>
      <c r="U36" s="3">
        <f t="shared" si="1"/>
        <v>104582</v>
      </c>
      <c r="V36" s="3">
        <f>IF(A36&gt;0,IFERROR(VLOOKUP(C36,AthleteTable[],1,FALSE),0),0)</f>
        <v>104582</v>
      </c>
      <c r="W36" s="3">
        <f t="shared" si="3"/>
        <v>0</v>
      </c>
      <c r="X36" s="11">
        <f>IF(A36&gt;0,IF(V36&lt;&gt;0,IF(OR(codex588[[#This Row],[1]]&gt;Y35,Y35="1"),(X35+1+codex588[[#This Row],[T]]),X35+codex588[[#This Row],[T]]),X35+codex588[[#This Row],[T]]),0)</f>
        <v>12</v>
      </c>
      <c r="Y36" s="3">
        <f t="shared" si="0"/>
        <v>35</v>
      </c>
    </row>
    <row r="37" spans="1:25" x14ac:dyDescent="0.25">
      <c r="A37">
        <v>36</v>
      </c>
      <c r="B37">
        <v>46</v>
      </c>
      <c r="C37">
        <v>104532</v>
      </c>
      <c r="D37" t="s">
        <v>217</v>
      </c>
      <c r="E37">
        <v>1997</v>
      </c>
      <c r="F37" t="s">
        <v>15</v>
      </c>
      <c r="G37" t="s">
        <v>1697</v>
      </c>
      <c r="H37" t="s">
        <v>1698</v>
      </c>
      <c r="I37" t="s">
        <v>1699</v>
      </c>
      <c r="J37">
        <v>8.31</v>
      </c>
      <c r="K37" s="3">
        <v>80.209999999999994</v>
      </c>
      <c r="U37" s="3">
        <f t="shared" si="1"/>
        <v>104532</v>
      </c>
      <c r="V37" s="3">
        <f>IF(A37&gt;0,IFERROR(VLOOKUP(C37,AthleteTable[],1,FALSE),0),0)</f>
        <v>0</v>
      </c>
      <c r="W37" s="3">
        <f t="shared" si="3"/>
        <v>0</v>
      </c>
      <c r="X37" s="11">
        <f>IF(A37&gt;0,IF(V37&lt;&gt;0,IF(OR(codex588[[#This Row],[1]]&gt;Y36,Y36="1"),(X36+1+codex588[[#This Row],[T]]),X36+codex588[[#This Row],[T]]),X36+codex588[[#This Row],[T]]),0)</f>
        <v>12</v>
      </c>
      <c r="Y37" s="3">
        <f t="shared" si="0"/>
        <v>36</v>
      </c>
    </row>
    <row r="38" spans="1:25" x14ac:dyDescent="0.25">
      <c r="A38">
        <v>37</v>
      </c>
      <c r="B38">
        <v>24</v>
      </c>
      <c r="C38">
        <v>104534</v>
      </c>
      <c r="D38" t="s">
        <v>45</v>
      </c>
      <c r="E38">
        <v>1997</v>
      </c>
      <c r="F38" t="s">
        <v>15</v>
      </c>
      <c r="G38" t="s">
        <v>627</v>
      </c>
      <c r="H38" t="s">
        <v>1696</v>
      </c>
      <c r="I38" t="s">
        <v>1700</v>
      </c>
      <c r="J38">
        <v>8.33</v>
      </c>
      <c r="K38" s="3">
        <v>80.349999999999994</v>
      </c>
      <c r="U38" s="3">
        <f t="shared" si="1"/>
        <v>104534</v>
      </c>
      <c r="V38" s="3">
        <f>IF(A38&gt;0,IFERROR(VLOOKUP(C38,AthleteTable[],1,FALSE),0),0)</f>
        <v>0</v>
      </c>
      <c r="W38" s="3">
        <f t="shared" si="3"/>
        <v>0</v>
      </c>
      <c r="X38" s="11">
        <f>IF(A38&gt;0,IF(V38&lt;&gt;0,IF(OR(codex588[[#This Row],[1]]&gt;Y37,Y37="1"),(X37+1+codex588[[#This Row],[T]]),X37+codex588[[#This Row],[T]]),X37+codex588[[#This Row],[T]]),0)</f>
        <v>12</v>
      </c>
      <c r="Y38" s="3">
        <f t="shared" si="0"/>
        <v>37</v>
      </c>
    </row>
    <row r="39" spans="1:25" x14ac:dyDescent="0.25">
      <c r="A39">
        <v>38</v>
      </c>
      <c r="B39">
        <v>31</v>
      </c>
      <c r="C39">
        <v>104388</v>
      </c>
      <c r="D39" t="s">
        <v>1701</v>
      </c>
      <c r="E39">
        <v>1996</v>
      </c>
      <c r="F39" t="s">
        <v>15</v>
      </c>
      <c r="G39" t="s">
        <v>1593</v>
      </c>
      <c r="H39" t="s">
        <v>1702</v>
      </c>
      <c r="I39" t="s">
        <v>1703</v>
      </c>
      <c r="J39">
        <v>8.51</v>
      </c>
      <c r="K39" s="3">
        <v>81.67</v>
      </c>
      <c r="U39" s="3">
        <f t="shared" si="1"/>
        <v>104388</v>
      </c>
      <c r="V39" s="3">
        <f>IF(A39&gt;0,IFERROR(VLOOKUP(C39,AthleteTable[],1,FALSE),0),0)</f>
        <v>0</v>
      </c>
      <c r="W39" s="3">
        <f t="shared" si="3"/>
        <v>0</v>
      </c>
      <c r="X39" s="11">
        <f>IF(A39&gt;0,IF(V39&lt;&gt;0,IF(OR(codex588[[#This Row],[1]]&gt;Y38,Y38="1"),(X38+1+codex588[[#This Row],[T]]),X38+codex588[[#This Row],[T]]),X38+codex588[[#This Row],[T]]),0)</f>
        <v>12</v>
      </c>
      <c r="Y39" s="3">
        <f t="shared" si="0"/>
        <v>38</v>
      </c>
    </row>
    <row r="40" spans="1:25" x14ac:dyDescent="0.25">
      <c r="A40">
        <v>39</v>
      </c>
      <c r="B40">
        <v>22</v>
      </c>
      <c r="C40">
        <v>104238</v>
      </c>
      <c r="D40" t="s">
        <v>125</v>
      </c>
      <c r="E40">
        <v>1995</v>
      </c>
      <c r="F40" t="s">
        <v>15</v>
      </c>
      <c r="G40" t="s">
        <v>1704</v>
      </c>
      <c r="H40" t="s">
        <v>696</v>
      </c>
      <c r="I40" t="s">
        <v>1705</v>
      </c>
      <c r="J40">
        <v>8.68</v>
      </c>
      <c r="K40" s="3">
        <v>82.92</v>
      </c>
      <c r="U40" s="3">
        <f t="shared" si="1"/>
        <v>104238</v>
      </c>
      <c r="V40" s="3">
        <f>IF(A40&gt;0,IFERROR(VLOOKUP(C40,AthleteTable[],1,FALSE),0),0)</f>
        <v>0</v>
      </c>
      <c r="W40" s="3">
        <f t="shared" si="3"/>
        <v>0</v>
      </c>
      <c r="X40" s="11">
        <f>IF(A40&gt;0,IF(V40&lt;&gt;0,IF(OR(codex588[[#This Row],[1]]&gt;Y39,Y39="1"),(X39+1+codex588[[#This Row],[T]]),X39+codex588[[#This Row],[T]]),X39+codex588[[#This Row],[T]]),0)</f>
        <v>12</v>
      </c>
      <c r="Y40" s="3">
        <f t="shared" si="0"/>
        <v>39</v>
      </c>
    </row>
    <row r="41" spans="1:25" x14ac:dyDescent="0.25">
      <c r="A41">
        <v>40</v>
      </c>
      <c r="B41">
        <v>47</v>
      </c>
      <c r="C41">
        <v>104591</v>
      </c>
      <c r="D41" t="s">
        <v>110</v>
      </c>
      <c r="E41">
        <v>1998</v>
      </c>
      <c r="F41" t="s">
        <v>15</v>
      </c>
      <c r="G41" t="s">
        <v>1706</v>
      </c>
      <c r="H41" t="s">
        <v>1707</v>
      </c>
      <c r="I41" t="s">
        <v>1708</v>
      </c>
      <c r="J41">
        <v>8.94</v>
      </c>
      <c r="K41" s="3">
        <v>84.82</v>
      </c>
      <c r="U41" s="3">
        <f t="shared" si="1"/>
        <v>104591</v>
      </c>
      <c r="V41" s="3">
        <f>IF(A41&gt;0,IFERROR(VLOOKUP(C41,AthleteTable[],1,FALSE),0),0)</f>
        <v>104591</v>
      </c>
      <c r="W41" s="3">
        <f t="shared" si="3"/>
        <v>0</v>
      </c>
      <c r="X41" s="11">
        <f>IF(A41&gt;0,IF(V41&lt;&gt;0,IF(OR(codex588[[#This Row],[1]]&gt;Y40,Y40="1"),(X40+1+codex588[[#This Row],[T]]),X40+codex588[[#This Row],[T]]),X40+codex588[[#This Row],[T]]),0)</f>
        <v>13</v>
      </c>
      <c r="Y41" s="3">
        <f t="shared" si="0"/>
        <v>40</v>
      </c>
    </row>
    <row r="42" spans="1:25" x14ac:dyDescent="0.25">
      <c r="A42">
        <v>41</v>
      </c>
      <c r="B42">
        <v>23</v>
      </c>
      <c r="C42">
        <v>104538</v>
      </c>
      <c r="D42" t="s">
        <v>263</v>
      </c>
      <c r="E42">
        <v>1997</v>
      </c>
      <c r="F42" t="s">
        <v>15</v>
      </c>
      <c r="G42" t="s">
        <v>1709</v>
      </c>
      <c r="H42" t="s">
        <v>1710</v>
      </c>
      <c r="I42" t="s">
        <v>1711</v>
      </c>
      <c r="J42">
        <v>9.74</v>
      </c>
      <c r="K42" s="3">
        <v>90.69</v>
      </c>
      <c r="U42" s="3">
        <f t="shared" si="1"/>
        <v>104538</v>
      </c>
      <c r="V42" s="3">
        <f>IF(A42&gt;0,IFERROR(VLOOKUP(C42,AthleteTable[],1,FALSE),0),0)</f>
        <v>0</v>
      </c>
      <c r="W42" s="3">
        <f t="shared" si="3"/>
        <v>0</v>
      </c>
      <c r="X42" s="11">
        <f>IF(A42&gt;0,IF(V42&lt;&gt;0,IF(OR(codex588[[#This Row],[1]]&gt;Y41,Y41="1"),(X41+1+codex588[[#This Row],[T]]),X41+codex588[[#This Row],[T]]),X41+codex588[[#This Row],[T]]),0)</f>
        <v>13</v>
      </c>
      <c r="Y42" s="3">
        <f t="shared" si="0"/>
        <v>41</v>
      </c>
    </row>
    <row r="43" spans="1:25" x14ac:dyDescent="0.25">
      <c r="A43">
        <v>42</v>
      </c>
      <c r="B43">
        <v>48</v>
      </c>
      <c r="C43">
        <v>104581</v>
      </c>
      <c r="D43" t="s">
        <v>59</v>
      </c>
      <c r="E43">
        <v>1998</v>
      </c>
      <c r="F43" t="s">
        <v>15</v>
      </c>
      <c r="G43" t="s">
        <v>1712</v>
      </c>
      <c r="H43" t="s">
        <v>641</v>
      </c>
      <c r="I43" t="s">
        <v>506</v>
      </c>
      <c r="J43">
        <v>10.06</v>
      </c>
      <c r="K43" s="3">
        <v>93.03</v>
      </c>
      <c r="U43" s="3">
        <f t="shared" si="1"/>
        <v>104581</v>
      </c>
      <c r="V43" s="3">
        <f>IF(A43&gt;0,IFERROR(VLOOKUP(C43,AthleteTable[],1,FALSE),0),0)</f>
        <v>104581</v>
      </c>
      <c r="W43" s="3">
        <f t="shared" si="3"/>
        <v>0</v>
      </c>
      <c r="X43" s="11">
        <f>IF(A43&gt;0,IF(V43&lt;&gt;0,IF(OR(codex588[[#This Row],[1]]&gt;Y42,Y42="1"),(X42+1+codex588[[#This Row],[T]]),X42+codex588[[#This Row],[T]]),X42+codex588[[#This Row],[T]]),0)</f>
        <v>14</v>
      </c>
      <c r="Y43" s="3">
        <f t="shared" si="0"/>
        <v>42</v>
      </c>
    </row>
    <row r="44" spans="1:25" x14ac:dyDescent="0.25">
      <c r="A44">
        <v>43</v>
      </c>
      <c r="B44">
        <v>55</v>
      </c>
      <c r="C44">
        <v>104614</v>
      </c>
      <c r="D44" t="s">
        <v>259</v>
      </c>
      <c r="E44">
        <v>1998</v>
      </c>
      <c r="F44" t="s">
        <v>15</v>
      </c>
      <c r="G44" t="s">
        <v>1713</v>
      </c>
      <c r="H44" t="s">
        <v>1714</v>
      </c>
      <c r="I44" t="s">
        <v>1715</v>
      </c>
      <c r="J44">
        <v>10.41</v>
      </c>
      <c r="K44" s="3">
        <v>95.6</v>
      </c>
      <c r="U44" s="3">
        <f t="shared" si="1"/>
        <v>104614</v>
      </c>
      <c r="V44" s="3">
        <f>IF(A44&gt;0,IFERROR(VLOOKUP(C44,AthleteTable[],1,FALSE),0),0)</f>
        <v>0</v>
      </c>
      <c r="W44" s="3">
        <f t="shared" si="3"/>
        <v>0</v>
      </c>
      <c r="X44" s="11">
        <f>IF(A44&gt;0,IF(V44&lt;&gt;0,IF(OR(codex588[[#This Row],[1]]&gt;Y43,Y43="1"),(X43+1+codex588[[#This Row],[T]]),X43+codex588[[#This Row],[T]]),X43+codex588[[#This Row],[T]]),0)</f>
        <v>14</v>
      </c>
      <c r="Y44" s="3">
        <f t="shared" si="0"/>
        <v>43</v>
      </c>
    </row>
    <row r="45" spans="1:25" x14ac:dyDescent="0.25">
      <c r="A45">
        <v>43</v>
      </c>
      <c r="B45">
        <v>38</v>
      </c>
      <c r="C45">
        <v>104590</v>
      </c>
      <c r="D45" t="s">
        <v>51</v>
      </c>
      <c r="E45">
        <v>1998</v>
      </c>
      <c r="F45" t="s">
        <v>15</v>
      </c>
      <c r="G45" t="s">
        <v>1716</v>
      </c>
      <c r="H45" t="s">
        <v>1717</v>
      </c>
      <c r="I45" t="s">
        <v>1715</v>
      </c>
      <c r="J45">
        <v>10.41</v>
      </c>
      <c r="K45" s="3">
        <v>95.6</v>
      </c>
      <c r="U45" s="3">
        <f t="shared" si="1"/>
        <v>104590</v>
      </c>
      <c r="V45" s="3">
        <f>IF(A45&gt;0,IFERROR(VLOOKUP(C45,AthleteTable[],1,FALSE),0),0)</f>
        <v>104590</v>
      </c>
      <c r="W45" s="3">
        <f t="shared" si="3"/>
        <v>0</v>
      </c>
      <c r="X45" s="11">
        <f>IF(A45&gt;0,IF(V45&lt;&gt;0,IF(OR(codex588[[#This Row],[1]]&gt;Y44,Y44="1"),(X44+1+codex588[[#This Row],[T]]),X44+codex588[[#This Row],[T]]),X44+codex588[[#This Row],[T]]),0)</f>
        <v>14</v>
      </c>
      <c r="Y45" s="3">
        <f t="shared" si="0"/>
        <v>43</v>
      </c>
    </row>
    <row r="46" spans="1:25" x14ac:dyDescent="0.25">
      <c r="A46">
        <v>45</v>
      </c>
      <c r="B46">
        <v>54</v>
      </c>
      <c r="C46">
        <v>104586</v>
      </c>
      <c r="D46" t="s">
        <v>116</v>
      </c>
      <c r="E46">
        <v>1998</v>
      </c>
      <c r="F46" t="s">
        <v>15</v>
      </c>
      <c r="G46" t="s">
        <v>1718</v>
      </c>
      <c r="H46" t="s">
        <v>621</v>
      </c>
      <c r="I46" t="s">
        <v>1719</v>
      </c>
      <c r="J46">
        <v>10.54</v>
      </c>
      <c r="K46" s="3">
        <v>96.55</v>
      </c>
      <c r="U46" s="3">
        <f t="shared" si="1"/>
        <v>104586</v>
      </c>
      <c r="V46" s="3">
        <f>IF(A46&gt;0,IFERROR(VLOOKUP(C46,AthleteTable[],1,FALSE),0),0)</f>
        <v>104586</v>
      </c>
      <c r="W46" s="3">
        <f t="shared" si="3"/>
        <v>0</v>
      </c>
      <c r="X46" s="11">
        <f>IF(A46&gt;0,IF(V46&lt;&gt;0,IF(OR(codex588[[#This Row],[1]]&gt;Y45,Y45="1"),(X45+1+codex588[[#This Row],[T]]),X45+codex588[[#This Row],[T]]),X45+codex588[[#This Row],[T]]),0)</f>
        <v>15</v>
      </c>
      <c r="Y46" s="3">
        <f t="shared" si="0"/>
        <v>45</v>
      </c>
    </row>
    <row r="47" spans="1:25" x14ac:dyDescent="0.25">
      <c r="A47">
        <v>46</v>
      </c>
      <c r="B47">
        <v>49</v>
      </c>
      <c r="C47">
        <v>104472</v>
      </c>
      <c r="D47" t="s">
        <v>55</v>
      </c>
      <c r="E47">
        <v>1997</v>
      </c>
      <c r="F47" t="s">
        <v>15</v>
      </c>
      <c r="G47" t="s">
        <v>1720</v>
      </c>
      <c r="H47" t="s">
        <v>1721</v>
      </c>
      <c r="I47" t="s">
        <v>1722</v>
      </c>
      <c r="J47">
        <v>10.79</v>
      </c>
      <c r="K47" s="3">
        <v>98.38</v>
      </c>
      <c r="U47" s="3">
        <f t="shared" si="1"/>
        <v>104472</v>
      </c>
      <c r="V47" s="3">
        <f>IF(A47&gt;0,IFERROR(VLOOKUP(C47,AthleteTable[],1,FALSE),0),0)</f>
        <v>104472</v>
      </c>
      <c r="W47" s="3">
        <f t="shared" si="3"/>
        <v>0</v>
      </c>
      <c r="X47" s="11">
        <f>IF(A47&gt;0,IF(V47&lt;&gt;0,IF(OR(codex588[[#This Row],[1]]&gt;Y46,Y46="1"),(X46+1+codex588[[#This Row],[T]]),X46+codex588[[#This Row],[T]]),X46+codex588[[#This Row],[T]]),0)</f>
        <v>16</v>
      </c>
      <c r="Y47" s="3">
        <f t="shared" si="0"/>
        <v>46</v>
      </c>
    </row>
    <row r="48" spans="1:25" x14ac:dyDescent="0.25">
      <c r="A48">
        <v>47</v>
      </c>
      <c r="B48">
        <v>39</v>
      </c>
      <c r="C48">
        <v>104541</v>
      </c>
      <c r="D48" t="s">
        <v>254</v>
      </c>
      <c r="E48">
        <v>1997</v>
      </c>
      <c r="F48" t="s">
        <v>15</v>
      </c>
      <c r="G48" t="s">
        <v>499</v>
      </c>
      <c r="H48" t="s">
        <v>1723</v>
      </c>
      <c r="I48" t="s">
        <v>1724</v>
      </c>
      <c r="J48">
        <v>11.19</v>
      </c>
      <c r="K48" s="3">
        <v>101.31</v>
      </c>
      <c r="U48" s="3">
        <f t="shared" si="1"/>
        <v>104541</v>
      </c>
      <c r="V48" s="3">
        <f>IF(A48&gt;0,IFERROR(VLOOKUP(C48,AthleteTable[],1,FALSE),0),0)</f>
        <v>0</v>
      </c>
      <c r="W48" s="3">
        <f t="shared" si="3"/>
        <v>0</v>
      </c>
      <c r="X48" s="11">
        <f>IF(A48&gt;0,IF(V48&lt;&gt;0,IF(OR(codex588[[#This Row],[1]]&gt;Y47,Y47="1"),(X47+1+codex588[[#This Row],[T]]),X47+codex588[[#This Row],[T]]),X47+codex588[[#This Row],[T]]),0)</f>
        <v>16</v>
      </c>
      <c r="Y48" s="3">
        <f t="shared" si="0"/>
        <v>47</v>
      </c>
    </row>
    <row r="49" spans="1:25" x14ac:dyDescent="0.25">
      <c r="A49">
        <v>48</v>
      </c>
      <c r="B49">
        <v>36</v>
      </c>
      <c r="C49">
        <v>104535</v>
      </c>
      <c r="D49" t="s">
        <v>266</v>
      </c>
      <c r="E49">
        <v>1997</v>
      </c>
      <c r="F49" t="s">
        <v>15</v>
      </c>
      <c r="G49" t="s">
        <v>1725</v>
      </c>
      <c r="H49" t="s">
        <v>1726</v>
      </c>
      <c r="I49" t="s">
        <v>1727</v>
      </c>
      <c r="J49">
        <v>12.34</v>
      </c>
      <c r="K49" s="3">
        <v>109.74</v>
      </c>
      <c r="U49" s="3">
        <f t="shared" si="1"/>
        <v>104535</v>
      </c>
      <c r="V49" s="3">
        <f>IF(A49&gt;0,IFERROR(VLOOKUP(C49,AthleteTable[],1,FALSE),0),0)</f>
        <v>0</v>
      </c>
      <c r="W49" s="3">
        <f t="shared" si="3"/>
        <v>0</v>
      </c>
      <c r="X49" s="11">
        <f>IF(A49&gt;0,IF(V49&lt;&gt;0,IF(OR(codex588[[#This Row],[1]]&gt;Y48,Y48="1"),(X48+1+codex588[[#This Row],[T]]),X48+codex588[[#This Row],[T]]),X48+codex588[[#This Row],[T]]),0)</f>
        <v>16</v>
      </c>
      <c r="Y49" s="3">
        <f t="shared" si="0"/>
        <v>48</v>
      </c>
    </row>
    <row r="50" spans="1:25" x14ac:dyDescent="0.25">
      <c r="A50">
        <v>49</v>
      </c>
      <c r="B50">
        <v>66</v>
      </c>
      <c r="C50">
        <v>104589</v>
      </c>
      <c r="D50" t="s">
        <v>91</v>
      </c>
      <c r="E50">
        <v>1998</v>
      </c>
      <c r="F50" t="s">
        <v>15</v>
      </c>
      <c r="G50" t="s">
        <v>1315</v>
      </c>
      <c r="H50" t="s">
        <v>179</v>
      </c>
      <c r="I50" t="s">
        <v>1728</v>
      </c>
      <c r="J50">
        <v>12.35</v>
      </c>
      <c r="K50" s="3">
        <v>109.81</v>
      </c>
      <c r="U50" s="3">
        <f t="shared" si="1"/>
        <v>104589</v>
      </c>
      <c r="V50" s="3">
        <f>IF(A50&gt;0,IFERROR(VLOOKUP(C50,AthleteTable[],1,FALSE),0),0)</f>
        <v>104589</v>
      </c>
      <c r="W50" s="3">
        <f t="shared" si="3"/>
        <v>0</v>
      </c>
      <c r="X50" s="11">
        <f>IF(A50&gt;0,IF(V50&lt;&gt;0,IF(OR(codex588[[#This Row],[1]]&gt;Y49,Y49="1"),(X49+1+codex588[[#This Row],[T]]),X49+codex588[[#This Row],[T]]),X49+codex588[[#This Row],[T]]),0)</f>
        <v>17</v>
      </c>
      <c r="Y50" s="3">
        <f t="shared" si="0"/>
        <v>49</v>
      </c>
    </row>
    <row r="51" spans="1:25" x14ac:dyDescent="0.25">
      <c r="A51">
        <v>50</v>
      </c>
      <c r="B51">
        <v>62</v>
      </c>
      <c r="C51">
        <v>104621</v>
      </c>
      <c r="D51" t="s">
        <v>280</v>
      </c>
      <c r="E51">
        <v>1998</v>
      </c>
      <c r="F51" t="s">
        <v>15</v>
      </c>
      <c r="G51" t="s">
        <v>1729</v>
      </c>
      <c r="H51" t="s">
        <v>618</v>
      </c>
      <c r="I51" t="s">
        <v>1730</v>
      </c>
      <c r="J51">
        <v>13.17</v>
      </c>
      <c r="K51" s="3">
        <v>115.82</v>
      </c>
      <c r="U51" s="3">
        <f t="shared" si="1"/>
        <v>104621</v>
      </c>
      <c r="V51" s="3">
        <f>IF(A51&gt;0,IFERROR(VLOOKUP(C51,AthleteTable[],1,FALSE),0),0)</f>
        <v>0</v>
      </c>
      <c r="W51" s="3">
        <f t="shared" si="3"/>
        <v>0</v>
      </c>
      <c r="X51" s="11">
        <f>IF(A51&gt;0,IF(V51&lt;&gt;0,IF(OR(codex588[[#This Row],[1]]&gt;Y50,Y50="1"),(X50+1+codex588[[#This Row],[T]]),X50+codex588[[#This Row],[T]]),X50+codex588[[#This Row],[T]]),0)</f>
        <v>17</v>
      </c>
      <c r="Y51" s="3">
        <f t="shared" si="0"/>
        <v>50</v>
      </c>
    </row>
    <row r="52" spans="1:25" x14ac:dyDescent="0.25">
      <c r="A52">
        <v>51</v>
      </c>
      <c r="B52">
        <v>63</v>
      </c>
      <c r="C52">
        <v>104643</v>
      </c>
      <c r="D52" t="s">
        <v>108</v>
      </c>
      <c r="E52">
        <v>1998</v>
      </c>
      <c r="F52" t="s">
        <v>15</v>
      </c>
      <c r="G52" t="s">
        <v>1731</v>
      </c>
      <c r="H52" t="s">
        <v>1732</v>
      </c>
      <c r="I52" t="s">
        <v>1733</v>
      </c>
      <c r="J52">
        <v>13.31</v>
      </c>
      <c r="K52" s="3">
        <v>116.84</v>
      </c>
      <c r="U52" s="3">
        <f t="shared" si="1"/>
        <v>104643</v>
      </c>
      <c r="V52" s="3">
        <f>IF(A52&gt;0,IFERROR(VLOOKUP(C52,AthleteTable[],1,FALSE),0),0)</f>
        <v>104643</v>
      </c>
      <c r="W52" s="3">
        <f t="shared" si="3"/>
        <v>0</v>
      </c>
      <c r="X52" s="11">
        <f>IF(A52&gt;0,IF(V52&lt;&gt;0,IF(OR(codex588[[#This Row],[1]]&gt;Y51,Y51="1"),(X51+1+codex588[[#This Row],[T]]),X51+codex588[[#This Row],[T]]),X51+codex588[[#This Row],[T]]),0)</f>
        <v>18</v>
      </c>
      <c r="Y52" s="3">
        <f t="shared" si="0"/>
        <v>51</v>
      </c>
    </row>
    <row r="53" spans="1:25" x14ac:dyDescent="0.25">
      <c r="A53">
        <v>52</v>
      </c>
      <c r="B53">
        <v>58</v>
      </c>
      <c r="C53">
        <v>104587</v>
      </c>
      <c r="D53" t="s">
        <v>79</v>
      </c>
      <c r="E53">
        <v>1998</v>
      </c>
      <c r="F53" t="s">
        <v>15</v>
      </c>
      <c r="G53" t="s">
        <v>1734</v>
      </c>
      <c r="H53" t="s">
        <v>1735</v>
      </c>
      <c r="I53" t="s">
        <v>1736</v>
      </c>
      <c r="J53">
        <v>13.55</v>
      </c>
      <c r="K53" s="3">
        <v>118.6</v>
      </c>
      <c r="U53" s="3">
        <f t="shared" si="1"/>
        <v>104587</v>
      </c>
      <c r="V53" s="3">
        <f>IF(A53&gt;0,IFERROR(VLOOKUP(C53,AthleteTable[],1,FALSE),0),0)</f>
        <v>104587</v>
      </c>
      <c r="W53" s="3">
        <f t="shared" si="3"/>
        <v>0</v>
      </c>
      <c r="X53" s="11">
        <f>IF(A53&gt;0,IF(V53&lt;&gt;0,IF(OR(codex588[[#This Row],[1]]&gt;Y52,Y52="1"),(X52+1+codex588[[#This Row],[T]]),X52+codex588[[#This Row],[T]]),X52+codex588[[#This Row],[T]]),0)</f>
        <v>19</v>
      </c>
      <c r="Y53" s="3">
        <f t="shared" si="0"/>
        <v>52</v>
      </c>
    </row>
    <row r="54" spans="1:25" x14ac:dyDescent="0.25">
      <c r="A54">
        <v>53</v>
      </c>
      <c r="B54">
        <v>50</v>
      </c>
      <c r="C54">
        <v>104281</v>
      </c>
      <c r="D54" t="s">
        <v>264</v>
      </c>
      <c r="E54">
        <v>1995</v>
      </c>
      <c r="F54" t="s">
        <v>15</v>
      </c>
      <c r="G54" t="s">
        <v>1737</v>
      </c>
      <c r="H54" t="s">
        <v>1720</v>
      </c>
      <c r="I54" t="s">
        <v>1738</v>
      </c>
      <c r="J54">
        <v>13.84</v>
      </c>
      <c r="K54" s="3">
        <v>120.73</v>
      </c>
      <c r="U54" s="3">
        <f t="shared" si="1"/>
        <v>104281</v>
      </c>
      <c r="V54" s="3">
        <f>IF(A54&gt;0,IFERROR(VLOOKUP(C54,AthleteTable[],1,FALSE),0),0)</f>
        <v>0</v>
      </c>
      <c r="W54" s="3">
        <f t="shared" si="3"/>
        <v>0</v>
      </c>
      <c r="X54" s="11">
        <f>IF(A54&gt;0,IF(V54&lt;&gt;0,IF(OR(codex588[[#This Row],[1]]&gt;Y53,Y53="1"),(X53+1+codex588[[#This Row],[T]]),X53+codex588[[#This Row],[T]]),X53+codex588[[#This Row],[T]]),0)</f>
        <v>19</v>
      </c>
      <c r="Y54" s="3">
        <f t="shared" si="0"/>
        <v>53</v>
      </c>
    </row>
    <row r="55" spans="1:25" x14ac:dyDescent="0.25">
      <c r="A55">
        <v>54</v>
      </c>
      <c r="B55">
        <v>51</v>
      </c>
      <c r="C55">
        <v>6292435</v>
      </c>
      <c r="D55" t="s">
        <v>1215</v>
      </c>
      <c r="E55">
        <v>1997</v>
      </c>
      <c r="F55" t="s">
        <v>1216</v>
      </c>
      <c r="G55" t="s">
        <v>1739</v>
      </c>
      <c r="H55" t="s">
        <v>525</v>
      </c>
      <c r="I55" t="s">
        <v>1740</v>
      </c>
      <c r="J55">
        <v>14</v>
      </c>
      <c r="K55" s="3">
        <v>121.9</v>
      </c>
      <c r="U55" s="3">
        <f t="shared" si="1"/>
        <v>6292435</v>
      </c>
      <c r="V55" s="3">
        <f>IF(A55&gt;0,IFERROR(VLOOKUP(C55,AthleteTable[],1,FALSE),0),0)</f>
        <v>0</v>
      </c>
      <c r="W55" s="3">
        <f t="shared" si="3"/>
        <v>0</v>
      </c>
      <c r="X55" s="11">
        <f>IF(A55&gt;0,IF(V55&lt;&gt;0,IF(OR(codex588[[#This Row],[1]]&gt;Y54,Y54="1"),(X54+1+codex588[[#This Row],[T]]),X54+codex588[[#This Row],[T]]),X54+codex588[[#This Row],[T]]),0)</f>
        <v>19</v>
      </c>
      <c r="Y55" s="3">
        <f t="shared" si="0"/>
        <v>54</v>
      </c>
    </row>
    <row r="56" spans="1:25" x14ac:dyDescent="0.25">
      <c r="A56">
        <v>55</v>
      </c>
      <c r="B56">
        <v>64</v>
      </c>
      <c r="C56">
        <v>104599</v>
      </c>
      <c r="D56" t="s">
        <v>57</v>
      </c>
      <c r="E56">
        <v>1998</v>
      </c>
      <c r="F56" t="s">
        <v>15</v>
      </c>
      <c r="G56" t="s">
        <v>677</v>
      </c>
      <c r="H56" t="s">
        <v>1741</v>
      </c>
      <c r="I56" t="s">
        <v>1742</v>
      </c>
      <c r="J56">
        <v>14.18</v>
      </c>
      <c r="K56" s="3">
        <v>123.22</v>
      </c>
      <c r="U56" s="3">
        <f t="shared" si="1"/>
        <v>104599</v>
      </c>
      <c r="V56" s="3">
        <f>IF(A56&gt;0,IFERROR(VLOOKUP(C56,AthleteTable[],1,FALSE),0),0)</f>
        <v>104599</v>
      </c>
      <c r="W56" s="3">
        <f t="shared" si="3"/>
        <v>0</v>
      </c>
      <c r="X56" s="11">
        <f>IF(A56&gt;0,IF(V56&lt;&gt;0,IF(OR(codex588[[#This Row],[1]]&gt;Y55,Y55="1"),(X55+1+codex588[[#This Row],[T]]),X55+codex588[[#This Row],[T]]),X55+codex588[[#This Row],[T]]),0)</f>
        <v>20</v>
      </c>
      <c r="Y56" s="3">
        <f t="shared" si="0"/>
        <v>55</v>
      </c>
    </row>
    <row r="57" spans="1:25" x14ac:dyDescent="0.25">
      <c r="A57">
        <v>56</v>
      </c>
      <c r="B57">
        <v>56</v>
      </c>
      <c r="C57">
        <v>104470</v>
      </c>
      <c r="D57" t="s">
        <v>72</v>
      </c>
      <c r="E57">
        <v>1997</v>
      </c>
      <c r="F57" t="s">
        <v>15</v>
      </c>
      <c r="G57" t="s">
        <v>1743</v>
      </c>
      <c r="H57" t="s">
        <v>188</v>
      </c>
      <c r="I57" t="s">
        <v>1744</v>
      </c>
      <c r="J57">
        <v>14.49</v>
      </c>
      <c r="K57" s="3">
        <v>125.49</v>
      </c>
      <c r="U57" s="3">
        <f t="shared" si="1"/>
        <v>104470</v>
      </c>
      <c r="V57" s="3">
        <f>IF(A57&gt;0,IFERROR(VLOOKUP(C57,AthleteTable[],1,FALSE),0),0)</f>
        <v>104470</v>
      </c>
      <c r="W57" s="3">
        <f t="shared" si="3"/>
        <v>0</v>
      </c>
      <c r="X57" s="11">
        <f>IF(A57&gt;0,IF(V57&lt;&gt;0,IF(OR(codex588[[#This Row],[1]]&gt;Y56,Y56="1"),(X56+1+codex588[[#This Row],[T]]),X56+codex588[[#This Row],[T]]),X56+codex588[[#This Row],[T]]),0)</f>
        <v>21</v>
      </c>
      <c r="Y57" s="3">
        <f t="shared" si="0"/>
        <v>56</v>
      </c>
    </row>
    <row r="58" spans="1:25" x14ac:dyDescent="0.25">
      <c r="A58">
        <v>57</v>
      </c>
      <c r="B58">
        <v>69</v>
      </c>
      <c r="C58">
        <v>104594</v>
      </c>
      <c r="D58" t="s">
        <v>83</v>
      </c>
      <c r="E58">
        <v>1998</v>
      </c>
      <c r="F58" t="s">
        <v>15</v>
      </c>
      <c r="G58" t="s">
        <v>1745</v>
      </c>
      <c r="H58" t="s">
        <v>719</v>
      </c>
      <c r="I58" t="s">
        <v>1746</v>
      </c>
      <c r="J58">
        <v>14.59</v>
      </c>
      <c r="K58" s="3">
        <v>126.22</v>
      </c>
      <c r="U58" s="3">
        <f t="shared" si="1"/>
        <v>104594</v>
      </c>
      <c r="V58" s="3">
        <f>IF(A58&gt;0,IFERROR(VLOOKUP(C58,AthleteTable[],1,FALSE),0),0)</f>
        <v>104594</v>
      </c>
      <c r="W58" s="3">
        <f t="shared" si="3"/>
        <v>0</v>
      </c>
      <c r="X58" s="11">
        <f>IF(A58&gt;0,IF(V58&lt;&gt;0,IF(OR(codex588[[#This Row],[1]]&gt;Y57,Y57="1"),(X57+1+codex588[[#This Row],[T]]),X57+codex588[[#This Row],[T]]),X57+codex588[[#This Row],[T]]),0)</f>
        <v>22</v>
      </c>
      <c r="Y58" s="3">
        <f t="shared" si="0"/>
        <v>57</v>
      </c>
    </row>
    <row r="59" spans="1:25" x14ac:dyDescent="0.25">
      <c r="A59">
        <v>58</v>
      </c>
      <c r="B59">
        <v>70</v>
      </c>
      <c r="C59">
        <v>104597</v>
      </c>
      <c r="D59" t="s">
        <v>1255</v>
      </c>
      <c r="E59">
        <v>1998</v>
      </c>
      <c r="F59" t="s">
        <v>15</v>
      </c>
      <c r="G59" t="s">
        <v>1747</v>
      </c>
      <c r="H59" t="s">
        <v>1748</v>
      </c>
      <c r="I59" t="s">
        <v>1749</v>
      </c>
      <c r="J59">
        <v>14.85</v>
      </c>
      <c r="K59" s="3">
        <v>128.13</v>
      </c>
      <c r="U59" s="3">
        <f t="shared" si="1"/>
        <v>104597</v>
      </c>
      <c r="V59" s="3">
        <f>IF(A59&gt;0,IFERROR(VLOOKUP(C59,AthleteTable[],1,FALSE),0),0)</f>
        <v>104597</v>
      </c>
      <c r="W59" s="3">
        <f t="shared" si="3"/>
        <v>0</v>
      </c>
      <c r="X59" s="11">
        <f>IF(A59&gt;0,IF(V59&lt;&gt;0,IF(OR(codex588[[#This Row],[1]]&gt;Y58,Y58="1"),(X58+1+codex588[[#This Row],[T]]),X58+codex588[[#This Row],[T]]),X58+codex588[[#This Row],[T]]),0)</f>
        <v>23</v>
      </c>
      <c r="Y59" s="3">
        <f t="shared" si="0"/>
        <v>58</v>
      </c>
    </row>
    <row r="60" spans="1:25" x14ac:dyDescent="0.25">
      <c r="A60">
        <v>59</v>
      </c>
      <c r="B60">
        <v>52</v>
      </c>
      <c r="C60">
        <v>104459</v>
      </c>
      <c r="D60" t="s">
        <v>68</v>
      </c>
      <c r="E60">
        <v>1997</v>
      </c>
      <c r="F60" t="s">
        <v>15</v>
      </c>
      <c r="G60" t="s">
        <v>1750</v>
      </c>
      <c r="H60" t="s">
        <v>1729</v>
      </c>
      <c r="I60" t="s">
        <v>1751</v>
      </c>
      <c r="J60">
        <v>14.95</v>
      </c>
      <c r="K60" s="3">
        <v>128.86000000000001</v>
      </c>
      <c r="U60" s="3">
        <f t="shared" si="1"/>
        <v>104459</v>
      </c>
      <c r="V60" s="3">
        <f>IF(A60&gt;0,IFERROR(VLOOKUP(C60,AthleteTable[],1,FALSE),0),0)</f>
        <v>104459</v>
      </c>
      <c r="W60" s="3">
        <f t="shared" si="3"/>
        <v>0</v>
      </c>
      <c r="X60" s="11">
        <f>IF(A60&gt;0,IF(V60&lt;&gt;0,IF(OR(codex588[[#This Row],[1]]&gt;Y59,Y59="1"),(X59+1+codex588[[#This Row],[T]]),X59+codex588[[#This Row],[T]]),X59+codex588[[#This Row],[T]]),0)</f>
        <v>24</v>
      </c>
      <c r="Y60" s="3">
        <f t="shared" si="0"/>
        <v>59</v>
      </c>
    </row>
    <row r="61" spans="1:25" x14ac:dyDescent="0.25">
      <c r="A61">
        <v>60</v>
      </c>
      <c r="B61">
        <v>75</v>
      </c>
      <c r="C61">
        <v>6300594</v>
      </c>
      <c r="D61" t="s">
        <v>1752</v>
      </c>
      <c r="E61">
        <v>1998</v>
      </c>
      <c r="F61" t="s">
        <v>240</v>
      </c>
      <c r="G61" t="s">
        <v>546</v>
      </c>
      <c r="H61" t="s">
        <v>1753</v>
      </c>
      <c r="I61" t="s">
        <v>1754</v>
      </c>
      <c r="J61">
        <v>15.86</v>
      </c>
      <c r="K61" s="3">
        <v>135.53</v>
      </c>
      <c r="U61" s="3">
        <f t="shared" si="1"/>
        <v>6300594</v>
      </c>
      <c r="V61" s="3">
        <f>IF(A61&gt;0,IFERROR(VLOOKUP(C61,AthleteTable[],1,FALSE),0),0)</f>
        <v>0</v>
      </c>
      <c r="W61" s="3">
        <f t="shared" si="3"/>
        <v>0</v>
      </c>
      <c r="X61" s="11">
        <f>IF(A61&gt;0,IF(V61&lt;&gt;0,IF(OR(codex588[[#This Row],[1]]&gt;Y60,Y60="1"),(X60+1+codex588[[#This Row],[T]]),X60+codex588[[#This Row],[T]]),X60+codex588[[#This Row],[T]]),0)</f>
        <v>24</v>
      </c>
      <c r="Y61" s="3">
        <f t="shared" si="0"/>
        <v>60</v>
      </c>
    </row>
    <row r="62" spans="1:25" x14ac:dyDescent="0.25">
      <c r="A62">
        <v>61</v>
      </c>
      <c r="B62">
        <v>59</v>
      </c>
      <c r="C62">
        <v>104454</v>
      </c>
      <c r="D62" t="s">
        <v>89</v>
      </c>
      <c r="E62">
        <v>1996</v>
      </c>
      <c r="F62" t="s">
        <v>15</v>
      </c>
      <c r="G62" t="s">
        <v>1755</v>
      </c>
      <c r="H62" t="s">
        <v>1756</v>
      </c>
      <c r="I62" t="s">
        <v>1757</v>
      </c>
      <c r="J62">
        <v>15.94</v>
      </c>
      <c r="K62" s="3">
        <v>136.11000000000001</v>
      </c>
      <c r="U62" s="3">
        <f t="shared" si="1"/>
        <v>104454</v>
      </c>
      <c r="V62" s="3">
        <f>IF(A62&gt;0,IFERROR(VLOOKUP(C62,AthleteTable[],1,FALSE),0),0)</f>
        <v>104454</v>
      </c>
      <c r="W62" s="3">
        <f t="shared" si="3"/>
        <v>0</v>
      </c>
      <c r="X62" s="11">
        <f>IF(A62&gt;0,IF(V62&lt;&gt;0,IF(OR(codex588[[#This Row],[1]]&gt;Y61,Y61="1"),(X61+1+codex588[[#This Row],[T]]),X61+codex588[[#This Row],[T]]),X61+codex588[[#This Row],[T]]),0)</f>
        <v>25</v>
      </c>
      <c r="Y62" s="3">
        <f t="shared" si="0"/>
        <v>61</v>
      </c>
    </row>
    <row r="63" spans="1:25" x14ac:dyDescent="0.25">
      <c r="A63">
        <v>62</v>
      </c>
      <c r="B63">
        <v>80</v>
      </c>
      <c r="C63">
        <v>104613</v>
      </c>
      <c r="D63" t="s">
        <v>234</v>
      </c>
      <c r="E63">
        <v>1998</v>
      </c>
      <c r="F63" t="s">
        <v>15</v>
      </c>
      <c r="G63" t="s">
        <v>1758</v>
      </c>
      <c r="H63" t="s">
        <v>1759</v>
      </c>
      <c r="I63" t="s">
        <v>1760</v>
      </c>
      <c r="J63">
        <v>18.399999999999999</v>
      </c>
      <c r="K63" s="3">
        <v>154.13999999999999</v>
      </c>
      <c r="U63" s="3">
        <f t="shared" si="1"/>
        <v>104613</v>
      </c>
      <c r="V63" s="3">
        <f>IF(A63&gt;0,IFERROR(VLOOKUP(C63,AthleteTable[],1,FALSE),0),0)</f>
        <v>0</v>
      </c>
      <c r="W63" s="3">
        <f t="shared" si="3"/>
        <v>0</v>
      </c>
      <c r="X63" s="11">
        <f>IF(A63&gt;0,IF(V63&lt;&gt;0,IF(OR(codex588[[#This Row],[1]]&gt;Y62,Y62="1"),(X62+1+codex588[[#This Row],[T]]),X62+codex588[[#This Row],[T]]),X62+codex588[[#This Row],[T]]),0)</f>
        <v>25</v>
      </c>
      <c r="Y63" s="3">
        <f t="shared" si="0"/>
        <v>62</v>
      </c>
    </row>
    <row r="64" spans="1:25" x14ac:dyDescent="0.25">
      <c r="A64">
        <v>63</v>
      </c>
      <c r="B64">
        <v>83</v>
      </c>
      <c r="C64">
        <v>104665</v>
      </c>
      <c r="D64" t="s">
        <v>1242</v>
      </c>
      <c r="E64">
        <v>1998</v>
      </c>
      <c r="F64" t="s">
        <v>15</v>
      </c>
      <c r="G64" t="s">
        <v>1761</v>
      </c>
      <c r="H64" t="s">
        <v>1762</v>
      </c>
      <c r="I64" t="s">
        <v>1763</v>
      </c>
      <c r="J64">
        <v>18.45</v>
      </c>
      <c r="K64" s="3">
        <v>154.51</v>
      </c>
      <c r="U64" s="3">
        <f t="shared" si="1"/>
        <v>104665</v>
      </c>
      <c r="V64" s="3">
        <f>IF(A64&gt;0,IFERROR(VLOOKUP(C64,AthleteTable[],1,FALSE),0),0)</f>
        <v>0</v>
      </c>
      <c r="W64" s="3">
        <f t="shared" si="3"/>
        <v>0</v>
      </c>
      <c r="X64" s="11">
        <f>IF(A64&gt;0,IF(V64&lt;&gt;0,IF(OR(codex588[[#This Row],[1]]&gt;Y63,Y63="1"),(X63+1+codex588[[#This Row],[T]]),X63+codex588[[#This Row],[T]]),X63+codex588[[#This Row],[T]]),0)</f>
        <v>25</v>
      </c>
      <c r="Y64" s="3">
        <f t="shared" si="0"/>
        <v>63</v>
      </c>
    </row>
    <row r="65" spans="1:25" x14ac:dyDescent="0.25">
      <c r="A65">
        <v>64</v>
      </c>
      <c r="B65">
        <v>65</v>
      </c>
      <c r="C65">
        <v>104465</v>
      </c>
      <c r="D65" t="s">
        <v>87</v>
      </c>
      <c r="E65">
        <v>1997</v>
      </c>
      <c r="F65" t="s">
        <v>15</v>
      </c>
      <c r="G65" t="s">
        <v>1764</v>
      </c>
      <c r="H65" t="s">
        <v>551</v>
      </c>
      <c r="I65" t="s">
        <v>1765</v>
      </c>
      <c r="J65">
        <v>19.010000000000002</v>
      </c>
      <c r="K65" s="3">
        <v>158.61000000000001</v>
      </c>
      <c r="U65" s="3">
        <f t="shared" si="1"/>
        <v>104465</v>
      </c>
      <c r="V65" s="3">
        <f>IF(A65&gt;0,IFERROR(VLOOKUP(C65,AthleteTable[],1,FALSE),0),0)</f>
        <v>104465</v>
      </c>
      <c r="W65" s="3">
        <f t="shared" si="3"/>
        <v>0</v>
      </c>
      <c r="X65" s="11">
        <f>IF(A65&gt;0,IF(V65&lt;&gt;0,IF(OR(codex588[[#This Row],[1]]&gt;Y64,Y64="1"),(X64+1+codex588[[#This Row],[T]]),X64+codex588[[#This Row],[T]]),X64+codex588[[#This Row],[T]]),0)</f>
        <v>26</v>
      </c>
      <c r="Y65" s="3">
        <f t="shared" si="0"/>
        <v>64</v>
      </c>
    </row>
    <row r="66" spans="1:25" x14ac:dyDescent="0.25">
      <c r="A66">
        <v>65</v>
      </c>
      <c r="B66">
        <v>61</v>
      </c>
      <c r="C66">
        <v>270050</v>
      </c>
      <c r="D66" t="s">
        <v>1766</v>
      </c>
      <c r="E66">
        <v>1955</v>
      </c>
      <c r="F66" t="s">
        <v>1767</v>
      </c>
      <c r="G66" t="s">
        <v>202</v>
      </c>
      <c r="H66" t="s">
        <v>1768</v>
      </c>
      <c r="I66" t="s">
        <v>1769</v>
      </c>
      <c r="J66">
        <v>19.04</v>
      </c>
      <c r="K66" s="3">
        <v>158.83000000000001</v>
      </c>
      <c r="U66" s="3">
        <f t="shared" si="1"/>
        <v>270050</v>
      </c>
      <c r="V66" s="3">
        <f>IF(A66&gt;0,IFERROR(VLOOKUP(C66,AthleteTable[],1,FALSE),0),0)</f>
        <v>0</v>
      </c>
      <c r="W66" s="3">
        <f t="shared" si="3"/>
        <v>0</v>
      </c>
      <c r="X66" s="11">
        <f>IF(A66&gt;0,IF(V66&lt;&gt;0,IF(OR(codex588[[#This Row],[1]]&gt;Y65,Y65="1"),(X65+1+codex588[[#This Row],[T]]),X65+codex588[[#This Row],[T]]),X65+codex588[[#This Row],[T]]),0)</f>
        <v>26</v>
      </c>
      <c r="Y66" s="3">
        <f t="shared" ref="Y66:Y90" si="4">IF(A66&gt;0,A66,0)</f>
        <v>65</v>
      </c>
    </row>
    <row r="67" spans="1:25" x14ac:dyDescent="0.25">
      <c r="A67">
        <v>66</v>
      </c>
      <c r="B67">
        <v>78</v>
      </c>
      <c r="C67">
        <v>104592</v>
      </c>
      <c r="D67" t="s">
        <v>119</v>
      </c>
      <c r="E67">
        <v>1998</v>
      </c>
      <c r="F67" t="s">
        <v>15</v>
      </c>
      <c r="G67" t="s">
        <v>1770</v>
      </c>
      <c r="H67" t="s">
        <v>1771</v>
      </c>
      <c r="I67" t="s">
        <v>1772</v>
      </c>
      <c r="J67">
        <v>19.38</v>
      </c>
      <c r="K67" s="3">
        <v>161.32</v>
      </c>
      <c r="U67" s="3">
        <f t="shared" ref="U67:U90" si="5">C67</f>
        <v>104592</v>
      </c>
      <c r="V67" s="3">
        <f>IF(A67&gt;0,IFERROR(VLOOKUP(C67,AthleteTable[],1,FALSE),0),0)</f>
        <v>104592</v>
      </c>
      <c r="W67" s="3">
        <f t="shared" si="3"/>
        <v>0</v>
      </c>
      <c r="X67" s="11">
        <f>IF(A67&gt;0,IF(V67&lt;&gt;0,IF(OR(codex588[[#This Row],[1]]&gt;Y66,Y66="1"),(X66+1+codex588[[#This Row],[T]]),X66+codex588[[#This Row],[T]]),X66+codex588[[#This Row],[T]]),0)</f>
        <v>27</v>
      </c>
      <c r="Y67" s="3">
        <f t="shared" si="4"/>
        <v>66</v>
      </c>
    </row>
    <row r="68" spans="1:25" x14ac:dyDescent="0.25">
      <c r="A68">
        <v>67</v>
      </c>
      <c r="B68">
        <v>72</v>
      </c>
      <c r="C68">
        <v>104536</v>
      </c>
      <c r="D68" t="s">
        <v>1773</v>
      </c>
      <c r="E68">
        <v>1997</v>
      </c>
      <c r="F68" t="s">
        <v>15</v>
      </c>
      <c r="G68" t="s">
        <v>205</v>
      </c>
      <c r="H68" t="s">
        <v>1774</v>
      </c>
      <c r="I68" t="s">
        <v>1775</v>
      </c>
      <c r="J68">
        <v>19.79</v>
      </c>
      <c r="K68" s="3">
        <v>164.32</v>
      </c>
      <c r="U68" s="3">
        <f t="shared" si="5"/>
        <v>104536</v>
      </c>
      <c r="V68" s="3">
        <f>IF(A68&gt;0,IFERROR(VLOOKUP(C68,AthleteTable[],1,FALSE),0),0)</f>
        <v>0</v>
      </c>
      <c r="W68" s="3">
        <f t="shared" si="3"/>
        <v>0</v>
      </c>
      <c r="X68" s="11">
        <f>IF(A68&gt;0,IF(V68&lt;&gt;0,IF(OR(codex588[[#This Row],[1]]&gt;Y67,Y67="1"),(X67+1+codex588[[#This Row],[T]]),X67+codex588[[#This Row],[T]]),X67+codex588[[#This Row],[T]]),0)</f>
        <v>27</v>
      </c>
      <c r="Y68" s="3">
        <f t="shared" si="4"/>
        <v>67</v>
      </c>
    </row>
    <row r="69" spans="1:25" x14ac:dyDescent="0.25">
      <c r="A69">
        <v>68</v>
      </c>
      <c r="B69">
        <v>73</v>
      </c>
      <c r="C69">
        <v>104598</v>
      </c>
      <c r="D69" t="s">
        <v>85</v>
      </c>
      <c r="E69">
        <v>1998</v>
      </c>
      <c r="F69" t="s">
        <v>15</v>
      </c>
      <c r="G69" t="s">
        <v>1776</v>
      </c>
      <c r="H69" t="s">
        <v>1777</v>
      </c>
      <c r="I69" t="s">
        <v>1778</v>
      </c>
      <c r="J69">
        <v>20.58</v>
      </c>
      <c r="K69" s="3">
        <v>170.11</v>
      </c>
      <c r="U69" s="3">
        <f t="shared" si="5"/>
        <v>104598</v>
      </c>
      <c r="V69" s="3">
        <f>IF(A69&gt;0,IFERROR(VLOOKUP(C69,AthleteTable[],1,FALSE),0),0)</f>
        <v>104598</v>
      </c>
      <c r="W69" s="3">
        <f t="shared" si="3"/>
        <v>0</v>
      </c>
      <c r="X69" s="11">
        <f>IF(A69&gt;0,IF(V69&lt;&gt;0,IF(OR(codex588[[#This Row],[1]]&gt;Y68,Y68="1"),(X68+1+codex588[[#This Row],[T]]),X68+codex588[[#This Row],[T]]),X68+codex588[[#This Row],[T]]),0)</f>
        <v>28</v>
      </c>
      <c r="Y69" s="3">
        <f t="shared" si="4"/>
        <v>68</v>
      </c>
    </row>
    <row r="70" spans="1:25" x14ac:dyDescent="0.25">
      <c r="A70">
        <v>69</v>
      </c>
      <c r="B70">
        <v>60</v>
      </c>
      <c r="C70">
        <v>304559</v>
      </c>
      <c r="D70" t="s">
        <v>283</v>
      </c>
      <c r="E70">
        <v>1995</v>
      </c>
      <c r="F70" t="s">
        <v>240</v>
      </c>
      <c r="G70" t="s">
        <v>1779</v>
      </c>
      <c r="H70" t="s">
        <v>549</v>
      </c>
      <c r="I70" t="s">
        <v>1780</v>
      </c>
      <c r="J70">
        <v>20.68</v>
      </c>
      <c r="K70" s="3">
        <v>170.84</v>
      </c>
      <c r="U70" s="3">
        <f t="shared" si="5"/>
        <v>304559</v>
      </c>
      <c r="V70" s="3">
        <f>IF(A70&gt;0,IFERROR(VLOOKUP(C70,AthleteTable[],1,FALSE),0),0)</f>
        <v>0</v>
      </c>
      <c r="W70" s="3">
        <f t="shared" ref="W70:W133" si="6">IFERROR(IF(Y70&gt;0,IF(Y69=Y68,IF(V69&gt;0,IF(V68&gt;0,1,0),0),0),0),0)</f>
        <v>0</v>
      </c>
      <c r="X70" s="11">
        <f>IF(A70&gt;0,IF(V70&lt;&gt;0,IF(OR(codex588[[#This Row],[1]]&gt;Y69,Y69="1"),(X69+1+codex588[[#This Row],[T]]),X69+codex588[[#This Row],[T]]),X69+codex588[[#This Row],[T]]),0)</f>
        <v>28</v>
      </c>
      <c r="Y70" s="3">
        <f t="shared" si="4"/>
        <v>69</v>
      </c>
    </row>
    <row r="71" spans="1:25" x14ac:dyDescent="0.25">
      <c r="A71">
        <v>70</v>
      </c>
      <c r="B71">
        <v>79</v>
      </c>
      <c r="C71">
        <v>202905</v>
      </c>
      <c r="D71" t="s">
        <v>1095</v>
      </c>
      <c r="E71">
        <v>1998</v>
      </c>
      <c r="F71" t="s">
        <v>1096</v>
      </c>
      <c r="G71" t="s">
        <v>1781</v>
      </c>
      <c r="H71" t="s">
        <v>763</v>
      </c>
      <c r="I71" t="s">
        <v>1782</v>
      </c>
      <c r="J71">
        <v>20.85</v>
      </c>
      <c r="K71" s="3">
        <v>172.09</v>
      </c>
      <c r="U71" s="3">
        <f t="shared" si="5"/>
        <v>202905</v>
      </c>
      <c r="V71" s="3">
        <f>IF(A71&gt;0,IFERROR(VLOOKUP(C71,AthleteTable[],1,FALSE),0),0)</f>
        <v>0</v>
      </c>
      <c r="W71" s="3">
        <f t="shared" si="6"/>
        <v>0</v>
      </c>
      <c r="X71" s="11">
        <f>IF(A71&gt;0,IF(V71&lt;&gt;0,IF(OR(codex588[[#This Row],[1]]&gt;Y70,Y70="1"),(X70+1+codex588[[#This Row],[T]]),X70+codex588[[#This Row],[T]]),X70+codex588[[#This Row],[T]]),0)</f>
        <v>28</v>
      </c>
      <c r="Y71" s="3">
        <f t="shared" si="4"/>
        <v>70</v>
      </c>
    </row>
    <row r="72" spans="1:25" x14ac:dyDescent="0.25">
      <c r="A72">
        <v>71</v>
      </c>
      <c r="B72">
        <v>77</v>
      </c>
      <c r="C72">
        <v>104639</v>
      </c>
      <c r="D72" t="s">
        <v>236</v>
      </c>
      <c r="E72">
        <v>1998</v>
      </c>
      <c r="F72" t="s">
        <v>15</v>
      </c>
      <c r="G72" t="s">
        <v>1783</v>
      </c>
      <c r="H72" t="s">
        <v>1784</v>
      </c>
      <c r="I72" t="s">
        <v>1785</v>
      </c>
      <c r="J72">
        <v>20.99</v>
      </c>
      <c r="K72" s="3">
        <v>173.12</v>
      </c>
      <c r="U72" s="3">
        <f t="shared" si="5"/>
        <v>104639</v>
      </c>
      <c r="V72" s="3">
        <f>IF(A72&gt;0,IFERROR(VLOOKUP(C72,AthleteTable[],1,FALSE),0),0)</f>
        <v>0</v>
      </c>
      <c r="W72" s="3">
        <f t="shared" si="6"/>
        <v>0</v>
      </c>
      <c r="X72" s="11">
        <f>IF(A72&gt;0,IF(V72&lt;&gt;0,IF(OR(codex588[[#This Row],[1]]&gt;Y71,Y71="1"),(X71+1+codex588[[#This Row],[T]]),X71+codex588[[#This Row],[T]]),X71+codex588[[#This Row],[T]]),0)</f>
        <v>28</v>
      </c>
      <c r="Y72" s="3">
        <f t="shared" si="4"/>
        <v>71</v>
      </c>
    </row>
    <row r="73" spans="1:25" x14ac:dyDescent="0.25">
      <c r="A73">
        <v>72</v>
      </c>
      <c r="B73">
        <v>71</v>
      </c>
      <c r="C73">
        <v>6300593</v>
      </c>
      <c r="D73" t="s">
        <v>239</v>
      </c>
      <c r="E73">
        <v>1998</v>
      </c>
      <c r="F73" t="s">
        <v>240</v>
      </c>
      <c r="G73" t="s">
        <v>1786</v>
      </c>
      <c r="H73" t="s">
        <v>1787</v>
      </c>
      <c r="I73" t="s">
        <v>1788</v>
      </c>
      <c r="J73">
        <v>21.34</v>
      </c>
      <c r="K73" s="3">
        <v>175.68</v>
      </c>
      <c r="U73" s="3">
        <f t="shared" si="5"/>
        <v>6300593</v>
      </c>
      <c r="V73" s="3">
        <f>IF(A73&gt;0,IFERROR(VLOOKUP(C73,AthleteTable[],1,FALSE),0),0)</f>
        <v>0</v>
      </c>
      <c r="W73" s="3">
        <f t="shared" si="6"/>
        <v>0</v>
      </c>
      <c r="X73" s="11">
        <f>IF(A73&gt;0,IF(V73&lt;&gt;0,IF(OR(codex588[[#This Row],[1]]&gt;Y72,Y72="1"),(X72+1+codex588[[#This Row],[T]]),X72+codex588[[#This Row],[T]]),X72+codex588[[#This Row],[T]]),0)</f>
        <v>28</v>
      </c>
      <c r="Y73" s="3">
        <f t="shared" si="4"/>
        <v>72</v>
      </c>
    </row>
    <row r="74" spans="1:25" x14ac:dyDescent="0.25">
      <c r="A74">
        <v>73</v>
      </c>
      <c r="B74">
        <v>81</v>
      </c>
      <c r="C74">
        <v>104583</v>
      </c>
      <c r="D74" t="s">
        <v>101</v>
      </c>
      <c r="E74">
        <v>1998</v>
      </c>
      <c r="F74" t="s">
        <v>15</v>
      </c>
      <c r="G74" t="s">
        <v>1789</v>
      </c>
      <c r="H74" t="s">
        <v>1790</v>
      </c>
      <c r="I74" t="s">
        <v>1791</v>
      </c>
      <c r="J74">
        <v>26.8</v>
      </c>
      <c r="K74" s="3">
        <v>215.69</v>
      </c>
      <c r="U74" s="3">
        <f t="shared" si="5"/>
        <v>104583</v>
      </c>
      <c r="V74" s="3">
        <f>IF(A74&gt;0,IFERROR(VLOOKUP(C74,AthleteTable[],1,FALSE),0),0)</f>
        <v>104583</v>
      </c>
      <c r="W74" s="3">
        <f t="shared" si="6"/>
        <v>0</v>
      </c>
      <c r="X74" s="11">
        <f>IF(A74&gt;0,IF(V74&lt;&gt;0,IF(OR(codex588[[#This Row],[1]]&gt;Y73,Y73="1"),(X73+1+codex588[[#This Row],[T]]),X73+codex588[[#This Row],[T]]),X73+codex588[[#This Row],[T]]),0)</f>
        <v>29</v>
      </c>
      <c r="Y74" s="3">
        <f t="shared" si="4"/>
        <v>73</v>
      </c>
    </row>
    <row r="75" spans="1:25" x14ac:dyDescent="0.25">
      <c r="A75">
        <v>74</v>
      </c>
      <c r="B75">
        <v>82</v>
      </c>
      <c r="C75">
        <v>6300591</v>
      </c>
      <c r="D75" t="s">
        <v>242</v>
      </c>
      <c r="E75">
        <v>1998</v>
      </c>
      <c r="F75" t="s">
        <v>240</v>
      </c>
      <c r="G75" t="s">
        <v>1792</v>
      </c>
      <c r="H75" t="s">
        <v>1793</v>
      </c>
      <c r="I75" t="s">
        <v>1794</v>
      </c>
      <c r="J75">
        <v>43.33</v>
      </c>
      <c r="K75" s="3">
        <v>336.8</v>
      </c>
      <c r="U75" s="3">
        <f t="shared" si="5"/>
        <v>6300591</v>
      </c>
      <c r="V75" s="3">
        <f>IF(A75&gt;0,IFERROR(VLOOKUP(C75,AthleteTable[],1,FALSE),0),0)</f>
        <v>0</v>
      </c>
      <c r="W75" s="3">
        <f t="shared" si="6"/>
        <v>0</v>
      </c>
      <c r="X75" s="11">
        <f>IF(A75&gt;0,IF(V75&lt;&gt;0,IF(OR(codex588[[#This Row],[1]]&gt;Y74,Y74="1"),(X74+1+codex588[[#This Row],[T]]),X74+codex588[[#This Row],[T]]),X74+codex588[[#This Row],[T]]),0)</f>
        <v>29</v>
      </c>
      <c r="Y75" s="3">
        <f t="shared" si="4"/>
        <v>74</v>
      </c>
    </row>
    <row r="76" spans="1:25" x14ac:dyDescent="0.25">
      <c r="A76" t="s">
        <v>250</v>
      </c>
      <c r="U76" s="3">
        <f t="shared" si="5"/>
        <v>0</v>
      </c>
      <c r="V76" s="3">
        <f>IF(A76&gt;0,IFERROR(VLOOKUP(C76,AthleteTable[],1,FALSE),0),0)</f>
        <v>0</v>
      </c>
      <c r="W76" s="3">
        <f t="shared" si="6"/>
        <v>0</v>
      </c>
      <c r="X76" s="11">
        <f>IF(A76&gt;0,IF(V76&lt;&gt;0,IF(OR(codex588[[#This Row],[1]]&gt;Y75,Y75="1"),(X75+1+codex588[[#This Row],[T]]),X75+codex588[[#This Row],[T]]),X75+codex588[[#This Row],[T]]),0)</f>
        <v>29</v>
      </c>
      <c r="Y76" s="3" t="str">
        <f t="shared" si="4"/>
        <v>Did not start 2nd run</v>
      </c>
    </row>
    <row r="77" spans="1:25" x14ac:dyDescent="0.25">
      <c r="U77" s="3">
        <f t="shared" si="5"/>
        <v>0</v>
      </c>
      <c r="V77" s="3">
        <f>IF(A77&gt;0,IFERROR(VLOOKUP(C77,AthleteTable[],1,FALSE),0),0)</f>
        <v>0</v>
      </c>
      <c r="W77" s="3">
        <f t="shared" si="6"/>
        <v>0</v>
      </c>
      <c r="X77" s="11">
        <f>IF(A77&gt;0,IF(V77&lt;&gt;0,IF(OR(codex588[[#This Row],[1]]&gt;Y76,Y76="1"),(X76+1+codex588[[#This Row],[T]]),X76+codex588[[#This Row],[T]]),X76+codex588[[#This Row],[T]]),0)</f>
        <v>0</v>
      </c>
      <c r="Y77" s="3">
        <f t="shared" si="4"/>
        <v>0</v>
      </c>
    </row>
    <row r="78" spans="1:25" x14ac:dyDescent="0.25">
      <c r="B78">
        <v>57</v>
      </c>
      <c r="C78">
        <v>104546</v>
      </c>
      <c r="D78" t="s">
        <v>286</v>
      </c>
      <c r="E78">
        <v>1997</v>
      </c>
      <c r="F78" t="s">
        <v>15</v>
      </c>
      <c r="U78" s="3">
        <f t="shared" si="5"/>
        <v>104546</v>
      </c>
      <c r="V78" s="3">
        <f>IF(A78&gt;0,IFERROR(VLOOKUP(C78,AthleteTable[],1,FALSE),0),0)</f>
        <v>0</v>
      </c>
      <c r="W78" s="3">
        <f t="shared" si="6"/>
        <v>0</v>
      </c>
      <c r="X78" s="11">
        <f>IF(A78&gt;0,IF(V78&lt;&gt;0,IF(OR(codex588[[#This Row],[1]]&gt;Y77,Y77="1"),(X77+1+codex588[[#This Row],[T]]),X77+codex588[[#This Row],[T]]),X77+codex588[[#This Row],[T]]),0)</f>
        <v>0</v>
      </c>
      <c r="Y78" s="3">
        <f t="shared" si="4"/>
        <v>0</v>
      </c>
    </row>
    <row r="79" spans="1:25" x14ac:dyDescent="0.25">
      <c r="A79" t="s">
        <v>107</v>
      </c>
      <c r="U79" s="3">
        <f t="shared" si="5"/>
        <v>0</v>
      </c>
      <c r="V79" s="3">
        <f>IF(A79&gt;0,IFERROR(VLOOKUP(C79,AthleteTable[],1,FALSE),0),0)</f>
        <v>0</v>
      </c>
      <c r="W79" s="3">
        <f t="shared" si="6"/>
        <v>0</v>
      </c>
      <c r="X79" s="11">
        <f>IF(A79&gt;0,IF(V79&lt;&gt;0,IF(OR(codex588[[#This Row],[1]]&gt;Y78,Y78="1"),(X78+1+codex588[[#This Row],[T]]),X78+codex588[[#This Row],[T]]),X78+codex588[[#This Row],[T]]),0)</f>
        <v>0</v>
      </c>
      <c r="Y79" s="3" t="str">
        <f t="shared" si="4"/>
        <v>Did not finish 2nd run</v>
      </c>
    </row>
    <row r="80" spans="1:25" x14ac:dyDescent="0.25">
      <c r="U80" s="3">
        <f t="shared" si="5"/>
        <v>0</v>
      </c>
      <c r="V80" s="3">
        <f>IF(A80&gt;0,IFERROR(VLOOKUP(C80,AthleteTable[],1,FALSE),0),0)</f>
        <v>0</v>
      </c>
      <c r="W80" s="3">
        <f t="shared" si="6"/>
        <v>0</v>
      </c>
      <c r="X80" s="11">
        <f>IF(A80&gt;0,IF(V80&lt;&gt;0,IF(OR(codex588[[#This Row],[1]]&gt;Y79,Y79="1"),(X79+1+codex588[[#This Row],[T]]),X79+codex588[[#This Row],[T]]),X79+codex588[[#This Row],[T]]),0)</f>
        <v>0</v>
      </c>
      <c r="Y80" s="3">
        <f t="shared" si="4"/>
        <v>0</v>
      </c>
    </row>
    <row r="81" spans="1:25" x14ac:dyDescent="0.25">
      <c r="B81">
        <v>76</v>
      </c>
      <c r="C81">
        <v>104521</v>
      </c>
      <c r="D81" t="s">
        <v>284</v>
      </c>
      <c r="E81">
        <v>1997</v>
      </c>
      <c r="F81" t="s">
        <v>15</v>
      </c>
      <c r="U81" s="3">
        <f t="shared" si="5"/>
        <v>104521</v>
      </c>
      <c r="V81" s="3">
        <f>IF(A81&gt;0,IFERROR(VLOOKUP(C81,AthleteTable[],1,FALSE),0),0)</f>
        <v>0</v>
      </c>
      <c r="W81" s="3">
        <f t="shared" si="6"/>
        <v>0</v>
      </c>
      <c r="X81" s="11">
        <f>IF(A81&gt;0,IF(V81&lt;&gt;0,IF(OR(codex588[[#This Row],[1]]&gt;Y80,Y80="1"),(X80+1+codex588[[#This Row],[T]]),X80+codex588[[#This Row],[T]]),X80+codex588[[#This Row],[T]]),0)</f>
        <v>0</v>
      </c>
      <c r="Y81" s="3">
        <f t="shared" si="4"/>
        <v>0</v>
      </c>
    </row>
    <row r="82" spans="1:25" x14ac:dyDescent="0.25">
      <c r="B82">
        <v>74</v>
      </c>
      <c r="C82">
        <v>104596</v>
      </c>
      <c r="D82" t="s">
        <v>81</v>
      </c>
      <c r="E82">
        <v>1998</v>
      </c>
      <c r="F82" t="s">
        <v>15</v>
      </c>
      <c r="U82" s="3">
        <f t="shared" si="5"/>
        <v>104596</v>
      </c>
      <c r="V82" s="3">
        <f>IF(A82&gt;0,IFERROR(VLOOKUP(C82,AthleteTable[],1,FALSE),0),0)</f>
        <v>0</v>
      </c>
      <c r="W82" s="3">
        <f t="shared" si="6"/>
        <v>0</v>
      </c>
      <c r="X82" s="11">
        <f>IF(A82&gt;0,IF(V82&lt;&gt;0,IF(OR(codex588[[#This Row],[1]]&gt;Y81,Y81="1"),(X81+1+codex588[[#This Row],[T]]),X81+codex588[[#This Row],[T]]),X81+codex588[[#This Row],[T]]),0)</f>
        <v>0</v>
      </c>
      <c r="Y82" s="3">
        <f t="shared" si="4"/>
        <v>0</v>
      </c>
    </row>
    <row r="83" spans="1:25" x14ac:dyDescent="0.25">
      <c r="B83">
        <v>29</v>
      </c>
      <c r="C83">
        <v>104637</v>
      </c>
      <c r="D83" t="s">
        <v>279</v>
      </c>
      <c r="E83">
        <v>1998</v>
      </c>
      <c r="F83" t="s">
        <v>15</v>
      </c>
      <c r="U83" s="3">
        <f t="shared" si="5"/>
        <v>104637</v>
      </c>
      <c r="V83" s="3">
        <f>IF(A83&gt;0,IFERROR(VLOOKUP(C83,AthleteTable[],1,FALSE),0),0)</f>
        <v>0</v>
      </c>
      <c r="W83" s="3">
        <f t="shared" si="6"/>
        <v>0</v>
      </c>
      <c r="X83" s="11">
        <f>IF(A83&gt;0,IF(V83&lt;&gt;0,IF(OR(codex588[[#This Row],[1]]&gt;Y82,Y82="1"),(X82+1+codex588[[#This Row],[T]]),X82+codex588[[#This Row],[T]]),X82+codex588[[#This Row],[T]]),0)</f>
        <v>0</v>
      </c>
      <c r="Y83" s="3">
        <f t="shared" si="4"/>
        <v>0</v>
      </c>
    </row>
    <row r="84" spans="1:25" x14ac:dyDescent="0.25">
      <c r="B84">
        <v>27</v>
      </c>
      <c r="C84">
        <v>104233</v>
      </c>
      <c r="D84" t="s">
        <v>31</v>
      </c>
      <c r="E84">
        <v>1995</v>
      </c>
      <c r="F84" t="s">
        <v>15</v>
      </c>
      <c r="U84" s="3">
        <f t="shared" si="5"/>
        <v>104233</v>
      </c>
      <c r="V84" s="3">
        <f>IF(A84&gt;0,IFERROR(VLOOKUP(C84,AthleteTable[],1,FALSE),0),0)</f>
        <v>0</v>
      </c>
      <c r="W84" s="3">
        <f t="shared" si="6"/>
        <v>0</v>
      </c>
      <c r="X84" s="11">
        <f>IF(A84&gt;0,IF(V84&lt;&gt;0,IF(OR(codex588[[#This Row],[1]]&gt;Y83,Y83="1"),(X83+1+codex588[[#This Row],[T]]),X83+codex588[[#This Row],[T]]),X83+codex588[[#This Row],[T]]),0)</f>
        <v>0</v>
      </c>
      <c r="Y84" s="3">
        <f t="shared" si="4"/>
        <v>0</v>
      </c>
    </row>
    <row r="85" spans="1:25" x14ac:dyDescent="0.25">
      <c r="A85" t="s">
        <v>115</v>
      </c>
      <c r="U85" s="3">
        <f t="shared" si="5"/>
        <v>0</v>
      </c>
      <c r="V85" s="3">
        <f>IF(A85&gt;0,IFERROR(VLOOKUP(C85,AthleteTable[],1,FALSE),0),0)</f>
        <v>0</v>
      </c>
      <c r="W85" s="3">
        <f t="shared" si="6"/>
        <v>0</v>
      </c>
      <c r="X85" s="11">
        <f>IF(A85&gt;0,IF(V85&lt;&gt;0,IF(OR(codex588[[#This Row],[1]]&gt;Y84,Y84="1"),(X84+1+codex588[[#This Row],[T]]),X84+codex588[[#This Row],[T]]),X84+codex588[[#This Row],[T]]),0)</f>
        <v>0</v>
      </c>
      <c r="Y85" s="3" t="str">
        <f t="shared" si="4"/>
        <v>Did not finish 1st run</v>
      </c>
    </row>
    <row r="86" spans="1:25" x14ac:dyDescent="0.25">
      <c r="U86" s="3">
        <f t="shared" si="5"/>
        <v>0</v>
      </c>
      <c r="V86" s="3">
        <f>IF(A86&gt;0,IFERROR(VLOOKUP(C86,AthleteTable[],1,FALSE),0),0)</f>
        <v>0</v>
      </c>
      <c r="W86" s="3">
        <f t="shared" si="6"/>
        <v>0</v>
      </c>
      <c r="X86" s="11">
        <f>IF(A86&gt;0,IF(V86&lt;&gt;0,IF(OR(codex588[[#This Row],[1]]&gt;Y85,Y85="1"),(X85+1+codex588[[#This Row],[T]]),X85+codex588[[#This Row],[T]]),X85+codex588[[#This Row],[T]]),0)</f>
        <v>0</v>
      </c>
      <c r="Y86" s="3">
        <f t="shared" si="4"/>
        <v>0</v>
      </c>
    </row>
    <row r="87" spans="1:25" x14ac:dyDescent="0.25">
      <c r="B87">
        <v>68</v>
      </c>
      <c r="C87">
        <v>104474</v>
      </c>
      <c r="D87" t="s">
        <v>122</v>
      </c>
      <c r="E87">
        <v>1997</v>
      </c>
      <c r="F87" t="s">
        <v>15</v>
      </c>
      <c r="U87" s="3">
        <f t="shared" si="5"/>
        <v>104474</v>
      </c>
      <c r="V87" s="3">
        <f>IF(A87&gt;0,IFERROR(VLOOKUP(C87,AthleteTable[],1,FALSE),0),0)</f>
        <v>0</v>
      </c>
      <c r="W87" s="3">
        <f t="shared" si="6"/>
        <v>0</v>
      </c>
      <c r="X87" s="11">
        <f>IF(A87&gt;0,IF(V87&lt;&gt;0,IF(OR(codex588[[#This Row],[1]]&gt;Y86,Y86="1"),(X86+1+codex588[[#This Row],[T]]),X86+codex588[[#This Row],[T]]),X86+codex588[[#This Row],[T]]),0)</f>
        <v>0</v>
      </c>
      <c r="Y87" s="3">
        <f t="shared" si="4"/>
        <v>0</v>
      </c>
    </row>
    <row r="88" spans="1:25" x14ac:dyDescent="0.25">
      <c r="B88">
        <v>67</v>
      </c>
      <c r="C88">
        <v>104636</v>
      </c>
      <c r="D88" t="s">
        <v>260</v>
      </c>
      <c r="E88">
        <v>1998</v>
      </c>
      <c r="F88" t="s">
        <v>15</v>
      </c>
      <c r="U88" s="3">
        <f t="shared" si="5"/>
        <v>104636</v>
      </c>
      <c r="V88" s="3">
        <f>IF(A88&gt;0,IFERROR(VLOOKUP(C88,AthleteTable[],1,FALSE),0),0)</f>
        <v>0</v>
      </c>
      <c r="W88" s="3">
        <f t="shared" si="6"/>
        <v>0</v>
      </c>
      <c r="X88" s="11">
        <f>IF(A88&gt;0,IF(V88&lt;&gt;0,IF(OR(codex588[[#This Row],[1]]&gt;Y87,Y87="1"),(X87+1+codex588[[#This Row],[T]]),X87+codex588[[#This Row],[T]]),X87+codex588[[#This Row],[T]]),0)</f>
        <v>0</v>
      </c>
      <c r="Y88" s="3">
        <f t="shared" si="4"/>
        <v>0</v>
      </c>
    </row>
    <row r="89" spans="1:25" x14ac:dyDescent="0.25">
      <c r="B89">
        <v>53</v>
      </c>
      <c r="C89">
        <v>104464</v>
      </c>
      <c r="D89" t="s">
        <v>111</v>
      </c>
      <c r="E89">
        <v>1997</v>
      </c>
      <c r="F89" t="s">
        <v>15</v>
      </c>
      <c r="U89" s="3">
        <f t="shared" si="5"/>
        <v>104464</v>
      </c>
      <c r="V89" s="3">
        <f>IF(A89&gt;0,IFERROR(VLOOKUP(C89,AthleteTable[],1,FALSE),0),0)</f>
        <v>0</v>
      </c>
      <c r="W89" s="3">
        <f t="shared" si="6"/>
        <v>0</v>
      </c>
      <c r="X89" s="11">
        <f>IF(A89&gt;0,IF(V89&lt;&gt;0,IF(OR(codex588[[#This Row],[1]]&gt;Y88,Y88="1"),(X88+1+codex588[[#This Row],[T]]),X88+codex588[[#This Row],[T]]),X88+codex588[[#This Row],[T]]),0)</f>
        <v>0</v>
      </c>
      <c r="Y89" s="3">
        <f t="shared" si="4"/>
        <v>0</v>
      </c>
    </row>
    <row r="90" spans="1:25" x14ac:dyDescent="0.25">
      <c r="B90">
        <v>4</v>
      </c>
      <c r="C90">
        <v>103942</v>
      </c>
      <c r="D90" t="s">
        <v>114</v>
      </c>
      <c r="E90">
        <v>1993</v>
      </c>
      <c r="F90" t="s">
        <v>15</v>
      </c>
      <c r="U90" s="3">
        <f t="shared" si="5"/>
        <v>103942</v>
      </c>
      <c r="V90" s="3">
        <f>IF(A90&gt;0,IFERROR(VLOOKUP(C90,AthleteTable[],1,FALSE),0),0)</f>
        <v>0</v>
      </c>
      <c r="W90" s="3">
        <f t="shared" si="6"/>
        <v>0</v>
      </c>
      <c r="X90" s="11">
        <f>IF(A90&gt;0,IF(V90&lt;&gt;0,IF(OR(codex588[[#This Row],[1]]&gt;Y89,Y89="1"),(X89+1+codex588[[#This Row],[T]]),X89+codex588[[#This Row],[T]]),X89+codex588[[#This Row],[T]]),0)</f>
        <v>0</v>
      </c>
      <c r="Y90" s="3">
        <f t="shared" si="4"/>
        <v>0</v>
      </c>
    </row>
    <row r="91" spans="1:25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U91" s="3" t="e">
        <f>#REF!</f>
        <v>#REF!</v>
      </c>
      <c r="V91" s="3" t="e">
        <f>IF(#REF!&gt;0,IFERROR(VLOOKUP(#REF!,AthleteTable[],1,FALSE),0),0)</f>
        <v>#REF!</v>
      </c>
      <c r="W91" s="3">
        <f t="shared" si="6"/>
        <v>0</v>
      </c>
      <c r="X91" s="11" t="e">
        <f>IF(#REF!&gt;0,IF(V91&lt;&gt;0,IF(OR(codex588[[#This Row],[1]]&gt;Y90,Y90="1"),(X90+1+codex588[[#This Row],[T]]),X90+codex588[[#This Row],[T]]),X90+codex588[[#This Row],[T]]),0)</f>
        <v>#REF!</v>
      </c>
      <c r="Y91" s="3" t="e">
        <f>IF(#REF!&gt;0,#REF!,0)</f>
        <v>#REF!</v>
      </c>
    </row>
    <row r="92" spans="1:25" x14ac:dyDescent="0.25">
      <c r="U92" s="3" t="e">
        <f>#REF!</f>
        <v>#REF!</v>
      </c>
      <c r="V92" s="3" t="e">
        <f>IF(#REF!&gt;0,IFERROR(VLOOKUP(#REF!,AthleteTable[],1,FALSE),0),0)</f>
        <v>#REF!</v>
      </c>
      <c r="W92" s="3">
        <f t="shared" si="6"/>
        <v>0</v>
      </c>
      <c r="X92" s="11" t="e">
        <f>IF(#REF!&gt;0,IF(V92&lt;&gt;0,IF(OR(codex588[[#This Row],[1]]&gt;Y91,Y91="1"),(X91+1+codex588[[#This Row],[T]]),X91+codex588[[#This Row],[T]]),X91+codex588[[#This Row],[T]]),0)</f>
        <v>#REF!</v>
      </c>
      <c r="Y92" s="3" t="e">
        <f>IF(#REF!&gt;0,#REF!,0)</f>
        <v>#REF!</v>
      </c>
    </row>
    <row r="93" spans="1:25" x14ac:dyDescent="0.25">
      <c r="U93" s="3" t="e">
        <f>#REF!</f>
        <v>#REF!</v>
      </c>
      <c r="V93" s="3" t="e">
        <f>IF(#REF!&gt;0,IFERROR(VLOOKUP(#REF!,AthleteTable[],1,FALSE),0),0)</f>
        <v>#REF!</v>
      </c>
      <c r="W93" s="3">
        <f t="shared" si="6"/>
        <v>0</v>
      </c>
      <c r="X93" s="11" t="e">
        <f>IF(#REF!&gt;0,IF(V93&lt;&gt;0,IF(OR(codex588[[#This Row],[1]]&gt;Y92,Y92="1"),(X92+1+codex588[[#This Row],[T]]),X92+codex588[[#This Row],[T]]),X92+codex588[[#This Row],[T]]),0)</f>
        <v>#REF!</v>
      </c>
      <c r="Y93" s="3" t="e">
        <f>IF(#REF!&gt;0,#REF!,0)</f>
        <v>#REF!</v>
      </c>
    </row>
    <row r="94" spans="1:25" x14ac:dyDescent="0.25">
      <c r="U94" s="3" t="e">
        <f>#REF!</f>
        <v>#REF!</v>
      </c>
      <c r="V94" s="3" t="e">
        <f>IF(#REF!&gt;0,IFERROR(VLOOKUP(#REF!,AthleteTable[],1,FALSE),0),0)</f>
        <v>#REF!</v>
      </c>
      <c r="W94" s="3">
        <f t="shared" si="6"/>
        <v>0</v>
      </c>
      <c r="X94" s="11" t="e">
        <f>IF(#REF!&gt;0,IF(V94&lt;&gt;0,IF(OR(codex588[[#This Row],[1]]&gt;Y93,Y93="1"),(X93+1+codex588[[#This Row],[T]]),X93+codex588[[#This Row],[T]]),X93+codex588[[#This Row],[T]]),0)</f>
        <v>#REF!</v>
      </c>
      <c r="Y94" s="3" t="e">
        <f>IF(#REF!&gt;0,#REF!,0)</f>
        <v>#REF!</v>
      </c>
    </row>
    <row r="95" spans="1:25" x14ac:dyDescent="0.25">
      <c r="U95" s="3" t="e">
        <f>#REF!</f>
        <v>#REF!</v>
      </c>
      <c r="V95" s="3" t="e">
        <f>IF(#REF!&gt;0,IFERROR(VLOOKUP(#REF!,AthleteTable[],1,FALSE),0),0)</f>
        <v>#REF!</v>
      </c>
      <c r="W95" s="3">
        <f t="shared" si="6"/>
        <v>0</v>
      </c>
      <c r="X95" s="11" t="e">
        <f>IF(#REF!&gt;0,IF(V95&lt;&gt;0,IF(OR(codex588[[#This Row],[1]]&gt;Y94,Y94="1"),(X94+1+codex588[[#This Row],[T]]),X94+codex588[[#This Row],[T]]),X94+codex588[[#This Row],[T]]),0)</f>
        <v>#REF!</v>
      </c>
      <c r="Y95" s="3" t="e">
        <f>IF(#REF!&gt;0,#REF!,0)</f>
        <v>#REF!</v>
      </c>
    </row>
    <row r="96" spans="1:25" x14ac:dyDescent="0.25">
      <c r="U96" s="3" t="e">
        <f>#REF!</f>
        <v>#REF!</v>
      </c>
      <c r="V96" s="3" t="e">
        <f>IF(#REF!&gt;0,IFERROR(VLOOKUP(#REF!,AthleteTable[],1,FALSE),0),0)</f>
        <v>#REF!</v>
      </c>
      <c r="W96" s="3">
        <f t="shared" si="6"/>
        <v>0</v>
      </c>
      <c r="X96" s="11" t="e">
        <f>IF(#REF!&gt;0,IF(V96&lt;&gt;0,IF(OR(codex588[[#This Row],[1]]&gt;Y95,Y95="1"),(X95+1+codex588[[#This Row],[T]]),X95+codex588[[#This Row],[T]]),X95+codex588[[#This Row],[T]]),0)</f>
        <v>#REF!</v>
      </c>
      <c r="Y96" s="3" t="e">
        <f>IF(#REF!&gt;0,#REF!,0)</f>
        <v>#REF!</v>
      </c>
    </row>
    <row r="97" spans="21:25" x14ac:dyDescent="0.25">
      <c r="U97" s="3" t="e">
        <f>#REF!</f>
        <v>#REF!</v>
      </c>
      <c r="V97" s="3" t="e">
        <f>IF(#REF!&gt;0,IFERROR(VLOOKUP(#REF!,AthleteTable[],1,FALSE),0),0)</f>
        <v>#REF!</v>
      </c>
      <c r="W97" s="3">
        <f t="shared" si="6"/>
        <v>0</v>
      </c>
      <c r="X97" s="11" t="e">
        <f>IF(#REF!&gt;0,IF(V97&lt;&gt;0,IF(OR(codex588[[#This Row],[1]]&gt;Y96,Y96="1"),(X96+1+codex588[[#This Row],[T]]),X96+codex588[[#This Row],[T]]),X96+codex588[[#This Row],[T]]),0)</f>
        <v>#REF!</v>
      </c>
      <c r="Y97" s="3" t="e">
        <f>IF(#REF!&gt;0,#REF!,0)</f>
        <v>#REF!</v>
      </c>
    </row>
    <row r="98" spans="21:25" x14ac:dyDescent="0.25">
      <c r="U98" s="3" t="e">
        <f>#REF!</f>
        <v>#REF!</v>
      </c>
      <c r="V98" s="3" t="e">
        <f>IF(#REF!&gt;0,IFERROR(VLOOKUP(#REF!,AthleteTable[],1,FALSE),0),0)</f>
        <v>#REF!</v>
      </c>
      <c r="W98" s="3">
        <f t="shared" si="6"/>
        <v>0</v>
      </c>
      <c r="X98" s="11" t="e">
        <f>IF(#REF!&gt;0,IF(V98&lt;&gt;0,IF(OR(codex588[[#This Row],[1]]&gt;Y97,Y97="1"),(X97+1+codex588[[#This Row],[T]]),X97+codex588[[#This Row],[T]]),X97+codex588[[#This Row],[T]]),0)</f>
        <v>#REF!</v>
      </c>
      <c r="Y98" s="3" t="e">
        <f>IF(#REF!&gt;0,#REF!,0)</f>
        <v>#REF!</v>
      </c>
    </row>
    <row r="99" spans="21:25" x14ac:dyDescent="0.25">
      <c r="U99" s="3" t="e">
        <f>#REF!</f>
        <v>#REF!</v>
      </c>
      <c r="V99" s="3" t="e">
        <f>IF(#REF!&gt;0,IFERROR(VLOOKUP(#REF!,AthleteTable[],1,FALSE),0),0)</f>
        <v>#REF!</v>
      </c>
      <c r="W99" s="3">
        <f t="shared" si="6"/>
        <v>0</v>
      </c>
      <c r="X99" s="11" t="e">
        <f>IF(#REF!&gt;0,IF(V99&lt;&gt;0,IF(OR(codex588[[#This Row],[1]]&gt;Y98,Y98="1"),(X98+1+codex588[[#This Row],[T]]),X98+codex588[[#This Row],[T]]),X98+codex588[[#This Row],[T]]),0)</f>
        <v>#REF!</v>
      </c>
      <c r="Y99" s="3" t="e">
        <f>IF(#REF!&gt;0,#REF!,0)</f>
        <v>#REF!</v>
      </c>
    </row>
    <row r="100" spans="21:25" x14ac:dyDescent="0.25">
      <c r="U100" s="3" t="e">
        <f>#REF!</f>
        <v>#REF!</v>
      </c>
      <c r="V100" s="3" t="e">
        <f>IF(#REF!&gt;0,IFERROR(VLOOKUP(#REF!,AthleteTable[],1,FALSE),0),0)</f>
        <v>#REF!</v>
      </c>
      <c r="W100" s="3">
        <f t="shared" si="6"/>
        <v>0</v>
      </c>
      <c r="X100" s="11" t="e">
        <f>IF(#REF!&gt;0,IF(V100&lt;&gt;0,IF(OR(codex588[[#This Row],[1]]&gt;Y99,Y99="1"),(X99+1+codex588[[#This Row],[T]]),X99+codex588[[#This Row],[T]]),X99+codex588[[#This Row],[T]]),0)</f>
        <v>#REF!</v>
      </c>
      <c r="Y100" s="3" t="e">
        <f>IF(#REF!&gt;0,#REF!,0)</f>
        <v>#REF!</v>
      </c>
    </row>
    <row r="101" spans="21:25" x14ac:dyDescent="0.25">
      <c r="U101" s="3" t="e">
        <f>#REF!</f>
        <v>#REF!</v>
      </c>
      <c r="V101" s="3" t="e">
        <f>IF(#REF!&gt;0,IFERROR(VLOOKUP(#REF!,AthleteTable[],1,FALSE),0),0)</f>
        <v>#REF!</v>
      </c>
      <c r="W101" s="3">
        <f t="shared" si="6"/>
        <v>0</v>
      </c>
      <c r="X101" s="11" t="e">
        <f>IF(#REF!&gt;0,IF(V101&lt;&gt;0,IF(OR(codex588[[#This Row],[1]]&gt;Y100,Y100="1"),(X100+1+codex588[[#This Row],[T]]),X100+codex588[[#This Row],[T]]),X100+codex588[[#This Row],[T]]),0)</f>
        <v>#REF!</v>
      </c>
      <c r="Y101" s="3" t="e">
        <f>IF(#REF!&gt;0,#REF!,0)</f>
        <v>#REF!</v>
      </c>
    </row>
    <row r="102" spans="21:25" x14ac:dyDescent="0.25">
      <c r="U102" s="3" t="e">
        <f>#REF!</f>
        <v>#REF!</v>
      </c>
      <c r="V102" s="3" t="e">
        <f>IF(#REF!&gt;0,IFERROR(VLOOKUP(#REF!,AthleteTable[],1,FALSE),0),0)</f>
        <v>#REF!</v>
      </c>
      <c r="W102" s="3">
        <f t="shared" si="6"/>
        <v>0</v>
      </c>
      <c r="X102" s="11" t="e">
        <f>IF(#REF!&gt;0,IF(V102&lt;&gt;0,IF(OR(codex588[[#This Row],[1]]&gt;Y101,Y101="1"),(X101+1+codex588[[#This Row],[T]]),X101+codex588[[#This Row],[T]]),X101+codex588[[#This Row],[T]]),0)</f>
        <v>#REF!</v>
      </c>
      <c r="Y102" s="3" t="e">
        <f>IF(#REF!&gt;0,#REF!,0)</f>
        <v>#REF!</v>
      </c>
    </row>
    <row r="103" spans="21:25" x14ac:dyDescent="0.25">
      <c r="U103" s="3" t="e">
        <f>#REF!</f>
        <v>#REF!</v>
      </c>
      <c r="V103" s="3" t="e">
        <f>IF(#REF!&gt;0,IFERROR(VLOOKUP(#REF!,AthleteTable[],1,FALSE),0),0)</f>
        <v>#REF!</v>
      </c>
      <c r="W103" s="3">
        <f t="shared" si="6"/>
        <v>0</v>
      </c>
      <c r="X103" s="11" t="e">
        <f>IF(#REF!&gt;0,IF(V103&lt;&gt;0,IF(OR(codex588[[#This Row],[1]]&gt;Y102,Y102="1"),(X102+1+codex588[[#This Row],[T]]),X102+codex588[[#This Row],[T]]),X102+codex588[[#This Row],[T]]),0)</f>
        <v>#REF!</v>
      </c>
      <c r="Y103" s="3" t="e">
        <f>IF(#REF!&gt;0,#REF!,0)</f>
        <v>#REF!</v>
      </c>
    </row>
    <row r="104" spans="21:25" x14ac:dyDescent="0.25">
      <c r="U104" s="3" t="e">
        <f>#REF!</f>
        <v>#REF!</v>
      </c>
      <c r="V104" s="3" t="e">
        <f>IF(#REF!&gt;0,IFERROR(VLOOKUP(#REF!,AthleteTable[],1,FALSE),0),0)</f>
        <v>#REF!</v>
      </c>
      <c r="W104" s="3">
        <f t="shared" si="6"/>
        <v>0</v>
      </c>
      <c r="X104" s="11" t="e">
        <f>IF(#REF!&gt;0,IF(V104&lt;&gt;0,IF(OR(codex588[[#This Row],[1]]&gt;Y103,Y103="1"),(X103+1+codex588[[#This Row],[T]]),X103+codex588[[#This Row],[T]]),X103+codex588[[#This Row],[T]]),0)</f>
        <v>#REF!</v>
      </c>
      <c r="Y104" s="3" t="e">
        <f>IF(#REF!&gt;0,#REF!,0)</f>
        <v>#REF!</v>
      </c>
    </row>
    <row r="105" spans="21:25" x14ac:dyDescent="0.25">
      <c r="U105" s="3" t="e">
        <f>#REF!</f>
        <v>#REF!</v>
      </c>
      <c r="V105" s="3" t="e">
        <f>IF(#REF!&gt;0,IFERROR(VLOOKUP(#REF!,AthleteTable[],1,FALSE),0),0)</f>
        <v>#REF!</v>
      </c>
      <c r="W105" s="3">
        <f t="shared" si="6"/>
        <v>0</v>
      </c>
      <c r="X105" s="11" t="e">
        <f>IF(#REF!&gt;0,IF(V105&lt;&gt;0,IF(OR(codex588[[#This Row],[1]]&gt;Y104,Y104="1"),(X104+1+codex588[[#This Row],[T]]),X104+codex588[[#This Row],[T]]),X104+codex588[[#This Row],[T]]),0)</f>
        <v>#REF!</v>
      </c>
      <c r="Y105" s="3" t="e">
        <f>IF(#REF!&gt;0,#REF!,0)</f>
        <v>#REF!</v>
      </c>
    </row>
    <row r="106" spans="21:25" x14ac:dyDescent="0.25">
      <c r="U106" s="3" t="e">
        <f>#REF!</f>
        <v>#REF!</v>
      </c>
      <c r="V106" s="3" t="e">
        <f>IF(#REF!&gt;0,IFERROR(VLOOKUP(#REF!,AthleteTable[],1,FALSE),0),0)</f>
        <v>#REF!</v>
      </c>
      <c r="W106" s="3">
        <f t="shared" si="6"/>
        <v>0</v>
      </c>
      <c r="X106" s="11" t="e">
        <f>IF(#REF!&gt;0,IF(V106&lt;&gt;0,IF(OR(codex588[[#This Row],[1]]&gt;Y105,Y105="1"),(X105+1+codex588[[#This Row],[T]]),X105+codex588[[#This Row],[T]]),X105+codex588[[#This Row],[T]]),0)</f>
        <v>#REF!</v>
      </c>
      <c r="Y106" s="3" t="e">
        <f>IF(#REF!&gt;0,#REF!,0)</f>
        <v>#REF!</v>
      </c>
    </row>
    <row r="107" spans="21:25" x14ac:dyDescent="0.25">
      <c r="U107" s="3" t="e">
        <f>#REF!</f>
        <v>#REF!</v>
      </c>
      <c r="V107" s="3" t="e">
        <f>IF(#REF!&gt;0,IFERROR(VLOOKUP(#REF!,AthleteTable[],1,FALSE),0),0)</f>
        <v>#REF!</v>
      </c>
      <c r="W107" s="3">
        <f t="shared" si="6"/>
        <v>0</v>
      </c>
      <c r="X107" s="11" t="e">
        <f>IF(#REF!&gt;0,IF(V107&lt;&gt;0,IF(OR(codex588[[#This Row],[1]]&gt;Y106,Y106="1"),(X106+1+codex588[[#This Row],[T]]),X106+codex588[[#This Row],[T]]),X106+codex588[[#This Row],[T]]),0)</f>
        <v>#REF!</v>
      </c>
      <c r="Y107" s="3" t="e">
        <f>IF(#REF!&gt;0,#REF!,0)</f>
        <v>#REF!</v>
      </c>
    </row>
    <row r="108" spans="21:25" x14ac:dyDescent="0.25">
      <c r="U108" s="3" t="e">
        <f>#REF!</f>
        <v>#REF!</v>
      </c>
      <c r="V108" s="3" t="e">
        <f>IF(#REF!&gt;0,IFERROR(VLOOKUP(#REF!,AthleteTable[],1,FALSE),0),0)</f>
        <v>#REF!</v>
      </c>
      <c r="W108" s="3">
        <f t="shared" si="6"/>
        <v>0</v>
      </c>
      <c r="X108" s="11" t="e">
        <f>IF(#REF!&gt;0,IF(V108&lt;&gt;0,IF(OR(codex588[[#This Row],[1]]&gt;Y107,Y107="1"),(X107+1+codex588[[#This Row],[T]]),X107+codex588[[#This Row],[T]]),X107+codex588[[#This Row],[T]]),0)</f>
        <v>#REF!</v>
      </c>
      <c r="Y108" s="3" t="e">
        <f>IF(#REF!&gt;0,#REF!,0)</f>
        <v>#REF!</v>
      </c>
    </row>
    <row r="109" spans="21:25" x14ac:dyDescent="0.25">
      <c r="U109" s="3" t="e">
        <f>#REF!</f>
        <v>#REF!</v>
      </c>
      <c r="V109" s="3" t="e">
        <f>IF(#REF!&gt;0,IFERROR(VLOOKUP(#REF!,AthleteTable[],1,FALSE),0),0)</f>
        <v>#REF!</v>
      </c>
      <c r="W109" s="3">
        <f t="shared" si="6"/>
        <v>0</v>
      </c>
      <c r="X109" s="11" t="e">
        <f>IF(#REF!&gt;0,IF(V109&lt;&gt;0,IF(OR(codex588[[#This Row],[1]]&gt;Y108,Y108="1"),(X108+1+codex588[[#This Row],[T]]),X108+codex588[[#This Row],[T]]),X108+codex588[[#This Row],[T]]),0)</f>
        <v>#REF!</v>
      </c>
      <c r="Y109" s="3" t="e">
        <f>IF(#REF!&gt;0,#REF!,0)</f>
        <v>#REF!</v>
      </c>
    </row>
    <row r="110" spans="21:25" x14ac:dyDescent="0.25">
      <c r="U110" s="3" t="e">
        <f>#REF!</f>
        <v>#REF!</v>
      </c>
      <c r="V110" s="3" t="e">
        <f>IF(#REF!&gt;0,IFERROR(VLOOKUP(#REF!,AthleteTable[],1,FALSE),0),0)</f>
        <v>#REF!</v>
      </c>
      <c r="W110" s="3">
        <f t="shared" si="6"/>
        <v>0</v>
      </c>
      <c r="X110" s="11" t="e">
        <f>IF(#REF!&gt;0,IF(V110&lt;&gt;0,IF(OR(codex588[[#This Row],[1]]&gt;Y109,Y109="1"),(X109+1+codex588[[#This Row],[T]]),X109+codex588[[#This Row],[T]]),X109+codex588[[#This Row],[T]]),0)</f>
        <v>#REF!</v>
      </c>
      <c r="Y110" s="3" t="e">
        <f>IF(#REF!&gt;0,#REF!,0)</f>
        <v>#REF!</v>
      </c>
    </row>
    <row r="111" spans="21:25" x14ac:dyDescent="0.25">
      <c r="U111" s="3" t="e">
        <f>#REF!</f>
        <v>#REF!</v>
      </c>
      <c r="V111" s="3" t="e">
        <f>IF(#REF!&gt;0,IFERROR(VLOOKUP(#REF!,AthleteTable[],1,FALSE),0),0)</f>
        <v>#REF!</v>
      </c>
      <c r="W111" s="3">
        <f t="shared" si="6"/>
        <v>0</v>
      </c>
      <c r="X111" s="11" t="e">
        <f>IF(#REF!&gt;0,IF(V111&lt;&gt;0,IF(OR(codex588[[#This Row],[1]]&gt;Y110,Y110="1"),(X110+1+codex588[[#This Row],[T]]),X110+codex588[[#This Row],[T]]),X110+codex588[[#This Row],[T]]),0)</f>
        <v>#REF!</v>
      </c>
      <c r="Y111" s="3" t="e">
        <f>IF(#REF!&gt;0,#REF!,0)</f>
        <v>#REF!</v>
      </c>
    </row>
    <row r="112" spans="21:25" x14ac:dyDescent="0.25">
      <c r="U112" s="3" t="e">
        <f>#REF!</f>
        <v>#REF!</v>
      </c>
      <c r="V112" s="3" t="e">
        <f>IF(#REF!&gt;0,IFERROR(VLOOKUP(#REF!,AthleteTable[],1,FALSE),0),0)</f>
        <v>#REF!</v>
      </c>
      <c r="W112" s="3">
        <f t="shared" si="6"/>
        <v>0</v>
      </c>
      <c r="X112" s="11" t="e">
        <f>IF(#REF!&gt;0,IF(V112&lt;&gt;0,IF(OR(codex588[[#This Row],[1]]&gt;Y111,Y111="1"),(X111+1+codex588[[#This Row],[T]]),X111+codex588[[#This Row],[T]]),X111+codex588[[#This Row],[T]]),0)</f>
        <v>#REF!</v>
      </c>
      <c r="Y112" s="3" t="e">
        <f>IF(#REF!&gt;0,#REF!,0)</f>
        <v>#REF!</v>
      </c>
    </row>
    <row r="113" spans="21:25" x14ac:dyDescent="0.25">
      <c r="U113" s="3" t="e">
        <f>#REF!</f>
        <v>#REF!</v>
      </c>
      <c r="V113" s="3" t="e">
        <f>IF(#REF!&gt;0,IFERROR(VLOOKUP(#REF!,AthleteTable[],1,FALSE),0),0)</f>
        <v>#REF!</v>
      </c>
      <c r="W113" s="3">
        <f t="shared" si="6"/>
        <v>0</v>
      </c>
      <c r="X113" s="11" t="e">
        <f>IF(#REF!&gt;0,IF(V113&lt;&gt;0,IF(OR(codex588[[#This Row],[1]]&gt;Y112,Y112="1"),(X112+1+codex588[[#This Row],[T]]),X112+codex588[[#This Row],[T]]),X112+codex588[[#This Row],[T]]),0)</f>
        <v>#REF!</v>
      </c>
      <c r="Y113" s="3" t="e">
        <f>IF(#REF!&gt;0,#REF!,0)</f>
        <v>#REF!</v>
      </c>
    </row>
    <row r="114" spans="21:25" x14ac:dyDescent="0.25">
      <c r="U114" s="3" t="e">
        <f>#REF!</f>
        <v>#REF!</v>
      </c>
      <c r="V114" s="3" t="e">
        <f>IF(#REF!&gt;0,IFERROR(VLOOKUP(#REF!,AthleteTable[],1,FALSE),0),0)</f>
        <v>#REF!</v>
      </c>
      <c r="W114" s="3">
        <f t="shared" si="6"/>
        <v>0</v>
      </c>
      <c r="X114" s="11" t="e">
        <f>IF(#REF!&gt;0,IF(V114&lt;&gt;0,IF(OR(codex588[[#This Row],[1]]&gt;Y113,Y113="1"),(X113+1+codex588[[#This Row],[T]]),X113+codex588[[#This Row],[T]]),X113+codex588[[#This Row],[T]]),0)</f>
        <v>#REF!</v>
      </c>
      <c r="Y114" s="3" t="e">
        <f>IF(#REF!&gt;0,#REF!,0)</f>
        <v>#REF!</v>
      </c>
    </row>
    <row r="115" spans="21:25" x14ac:dyDescent="0.25">
      <c r="U115" s="3" t="e">
        <f>#REF!</f>
        <v>#REF!</v>
      </c>
      <c r="V115" s="3" t="e">
        <f>IF(#REF!&gt;0,IFERROR(VLOOKUP(#REF!,AthleteTable[],1,FALSE),0),0)</f>
        <v>#REF!</v>
      </c>
      <c r="W115" s="3">
        <f t="shared" si="6"/>
        <v>0</v>
      </c>
      <c r="X115" s="11" t="e">
        <f>IF(#REF!&gt;0,IF(V115&lt;&gt;0,IF(OR(codex588[[#This Row],[1]]&gt;Y114,Y114="1"),(X114+1+codex588[[#This Row],[T]]),X114+codex588[[#This Row],[T]]),X114+codex588[[#This Row],[T]]),0)</f>
        <v>#REF!</v>
      </c>
      <c r="Y115" s="3" t="e">
        <f>IF(#REF!&gt;0,#REF!,0)</f>
        <v>#REF!</v>
      </c>
    </row>
    <row r="116" spans="21:25" x14ac:dyDescent="0.25">
      <c r="U116" s="3" t="e">
        <f>#REF!</f>
        <v>#REF!</v>
      </c>
      <c r="V116" s="3" t="e">
        <f>IF(#REF!&gt;0,IFERROR(VLOOKUP(#REF!,AthleteTable[],1,FALSE),0),0)</f>
        <v>#REF!</v>
      </c>
      <c r="W116" s="3">
        <f t="shared" si="6"/>
        <v>0</v>
      </c>
      <c r="X116" s="11" t="e">
        <f>IF(#REF!&gt;0,IF(V116&lt;&gt;0,IF(OR(codex588[[#This Row],[1]]&gt;Y115,Y115="1"),(X115+1+codex588[[#This Row],[T]]),X115+codex588[[#This Row],[T]]),X115+codex588[[#This Row],[T]]),0)</f>
        <v>#REF!</v>
      </c>
      <c r="Y116" s="3" t="e">
        <f>IF(#REF!&gt;0,#REF!,0)</f>
        <v>#REF!</v>
      </c>
    </row>
    <row r="117" spans="21:25" x14ac:dyDescent="0.25">
      <c r="U117" s="3" t="e">
        <f>#REF!</f>
        <v>#REF!</v>
      </c>
      <c r="V117" s="3" t="e">
        <f>IF(#REF!&gt;0,IFERROR(VLOOKUP(#REF!,AthleteTable[],1,FALSE),0),0)</f>
        <v>#REF!</v>
      </c>
      <c r="W117" s="3">
        <f t="shared" si="6"/>
        <v>0</v>
      </c>
      <c r="X117" s="11" t="e">
        <f>IF(#REF!&gt;0,IF(V117&lt;&gt;0,IF(OR(codex588[[#This Row],[1]]&gt;Y116,Y116="1"),(X116+1+codex588[[#This Row],[T]]),X116+codex588[[#This Row],[T]]),X116+codex588[[#This Row],[T]]),0)</f>
        <v>#REF!</v>
      </c>
      <c r="Y117" s="3" t="e">
        <f>IF(#REF!&gt;0,#REF!,0)</f>
        <v>#REF!</v>
      </c>
    </row>
    <row r="118" spans="21:25" x14ac:dyDescent="0.25">
      <c r="U118" s="3" t="e">
        <f>#REF!</f>
        <v>#REF!</v>
      </c>
      <c r="V118" s="3" t="e">
        <f>IF(#REF!&gt;0,IFERROR(VLOOKUP(#REF!,AthleteTable[],1,FALSE),0),0)</f>
        <v>#REF!</v>
      </c>
      <c r="W118" s="3">
        <f t="shared" si="6"/>
        <v>0</v>
      </c>
      <c r="X118" s="11" t="e">
        <f>IF(#REF!&gt;0,IF(V118&lt;&gt;0,IF(OR(codex588[[#This Row],[1]]&gt;Y117,Y117="1"),(X117+1+codex588[[#This Row],[T]]),X117+codex588[[#This Row],[T]]),X117+codex588[[#This Row],[T]]),0)</f>
        <v>#REF!</v>
      </c>
      <c r="Y118" s="3" t="e">
        <f>IF(#REF!&gt;0,#REF!,0)</f>
        <v>#REF!</v>
      </c>
    </row>
    <row r="119" spans="21:25" x14ac:dyDescent="0.25">
      <c r="U119" s="3" t="e">
        <f>#REF!</f>
        <v>#REF!</v>
      </c>
      <c r="V119" s="3" t="e">
        <f>IF(#REF!&gt;0,IFERROR(VLOOKUP(#REF!,AthleteTable[],1,FALSE),0),0)</f>
        <v>#REF!</v>
      </c>
      <c r="W119" s="3">
        <f t="shared" si="6"/>
        <v>0</v>
      </c>
      <c r="X119" s="11" t="e">
        <f>IF(#REF!&gt;0,IF(V119&lt;&gt;0,IF(OR(codex588[[#This Row],[1]]&gt;Y118,Y118="1"),(X118+1+codex588[[#This Row],[T]]),X118+codex588[[#This Row],[T]]),X118+codex588[[#This Row],[T]]),0)</f>
        <v>#REF!</v>
      </c>
      <c r="Y119" s="3" t="e">
        <f>IF(#REF!&gt;0,#REF!,0)</f>
        <v>#REF!</v>
      </c>
    </row>
    <row r="120" spans="21:25" x14ac:dyDescent="0.25">
      <c r="U120" s="3" t="e">
        <f>#REF!</f>
        <v>#REF!</v>
      </c>
      <c r="V120" s="3" t="e">
        <f>IF(#REF!&gt;0,IFERROR(VLOOKUP(#REF!,AthleteTable[],1,FALSE),0),0)</f>
        <v>#REF!</v>
      </c>
      <c r="W120" s="3">
        <f t="shared" si="6"/>
        <v>0</v>
      </c>
      <c r="X120" s="11" t="e">
        <f>IF(#REF!&gt;0,IF(V120&lt;&gt;0,IF(OR(codex588[[#This Row],[1]]&gt;Y119,Y119="1"),(X119+1+codex588[[#This Row],[T]]),X119+codex588[[#This Row],[T]]),X119+codex588[[#This Row],[T]]),0)</f>
        <v>#REF!</v>
      </c>
      <c r="Y120" s="3" t="e">
        <f>IF(#REF!&gt;0,#REF!,0)</f>
        <v>#REF!</v>
      </c>
    </row>
    <row r="121" spans="21:25" x14ac:dyDescent="0.25">
      <c r="U121" s="3" t="e">
        <f>#REF!</f>
        <v>#REF!</v>
      </c>
      <c r="V121" s="3" t="e">
        <f>IF(#REF!&gt;0,IFERROR(VLOOKUP(#REF!,AthleteTable[],1,FALSE),0),0)</f>
        <v>#REF!</v>
      </c>
      <c r="W121" s="3">
        <f t="shared" si="6"/>
        <v>0</v>
      </c>
      <c r="X121" s="11" t="e">
        <f>IF(#REF!&gt;0,IF(V121&lt;&gt;0,IF(OR(codex588[[#This Row],[1]]&gt;Y120,Y120="1"),(X120+1+codex588[[#This Row],[T]]),X120+codex588[[#This Row],[T]]),X120+codex588[[#This Row],[T]]),0)</f>
        <v>#REF!</v>
      </c>
      <c r="Y121" s="3" t="e">
        <f>IF(#REF!&gt;0,#REF!,0)</f>
        <v>#REF!</v>
      </c>
    </row>
    <row r="122" spans="21:25" x14ac:dyDescent="0.25">
      <c r="U122" s="3" t="e">
        <f>#REF!</f>
        <v>#REF!</v>
      </c>
      <c r="V122" s="3" t="e">
        <f>IF(#REF!&gt;0,IFERROR(VLOOKUP(#REF!,AthleteTable[],1,FALSE),0),0)</f>
        <v>#REF!</v>
      </c>
      <c r="W122" s="3">
        <f t="shared" si="6"/>
        <v>0</v>
      </c>
      <c r="X122" s="11" t="e">
        <f>IF(#REF!&gt;0,IF(V122&lt;&gt;0,IF(OR(codex588[[#This Row],[1]]&gt;Y121,Y121="1"),(X121+1+codex588[[#This Row],[T]]),X121+codex588[[#This Row],[T]]),X121+codex588[[#This Row],[T]]),0)</f>
        <v>#REF!</v>
      </c>
      <c r="Y122" s="3" t="e">
        <f>IF(#REF!&gt;0,#REF!,0)</f>
        <v>#REF!</v>
      </c>
    </row>
    <row r="123" spans="21:25" x14ac:dyDescent="0.25">
      <c r="U123" s="3" t="e">
        <f>#REF!</f>
        <v>#REF!</v>
      </c>
      <c r="V123" s="3" t="e">
        <f>IF(#REF!&gt;0,IFERROR(VLOOKUP(#REF!,AthleteTable[],1,FALSE),0),0)</f>
        <v>#REF!</v>
      </c>
      <c r="W123" s="3">
        <f t="shared" si="6"/>
        <v>0</v>
      </c>
      <c r="X123" s="11" t="e">
        <f>IF(#REF!&gt;0,IF(V123&lt;&gt;0,IF(OR(codex588[[#This Row],[1]]&gt;Y122,Y122="1"),(X122+1+codex588[[#This Row],[T]]),X122+codex588[[#This Row],[T]]),X122+codex588[[#This Row],[T]]),0)</f>
        <v>#REF!</v>
      </c>
      <c r="Y123" s="3" t="e">
        <f>IF(#REF!&gt;0,#REF!,0)</f>
        <v>#REF!</v>
      </c>
    </row>
    <row r="124" spans="21:25" x14ac:dyDescent="0.25">
      <c r="U124" s="3" t="e">
        <f>#REF!</f>
        <v>#REF!</v>
      </c>
      <c r="V124" s="3" t="e">
        <f>IF(#REF!&gt;0,IFERROR(VLOOKUP(#REF!,AthleteTable[],1,FALSE),0),0)</f>
        <v>#REF!</v>
      </c>
      <c r="W124" s="3">
        <f t="shared" si="6"/>
        <v>0</v>
      </c>
      <c r="X124" s="11" t="e">
        <f>IF(#REF!&gt;0,IF(V124&lt;&gt;0,IF(OR(codex588[[#This Row],[1]]&gt;Y123,Y123="1"),(X123+1+codex588[[#This Row],[T]]),X123+codex588[[#This Row],[T]]),X123+codex588[[#This Row],[T]]),0)</f>
        <v>#REF!</v>
      </c>
      <c r="Y124" s="3" t="e">
        <f>IF(#REF!&gt;0,#REF!,0)</f>
        <v>#REF!</v>
      </c>
    </row>
    <row r="125" spans="21:25" x14ac:dyDescent="0.25">
      <c r="U125" s="3" t="e">
        <f>#REF!</f>
        <v>#REF!</v>
      </c>
      <c r="V125" s="3" t="e">
        <f>IF(#REF!&gt;0,IFERROR(VLOOKUP(#REF!,AthleteTable[],1,FALSE),0),0)</f>
        <v>#REF!</v>
      </c>
      <c r="W125" s="3">
        <f t="shared" si="6"/>
        <v>0</v>
      </c>
      <c r="X125" s="11" t="e">
        <f>IF(#REF!&gt;0,IF(V125&lt;&gt;0,IF(OR(codex588[[#This Row],[1]]&gt;Y124,Y124="1"),(X124+1+codex588[[#This Row],[T]]),X124+codex588[[#This Row],[T]]),X124+codex588[[#This Row],[T]]),0)</f>
        <v>#REF!</v>
      </c>
      <c r="Y125" s="3" t="e">
        <f>IF(#REF!&gt;0,#REF!,0)</f>
        <v>#REF!</v>
      </c>
    </row>
    <row r="126" spans="21:25" x14ac:dyDescent="0.25">
      <c r="U126" s="3" t="e">
        <f>#REF!</f>
        <v>#REF!</v>
      </c>
      <c r="V126" s="3" t="e">
        <f>IF(#REF!&gt;0,IFERROR(VLOOKUP(#REF!,AthleteTable[],1,FALSE),0),0)</f>
        <v>#REF!</v>
      </c>
      <c r="W126" s="3">
        <f t="shared" si="6"/>
        <v>0</v>
      </c>
      <c r="X126" s="11" t="e">
        <f>IF(#REF!&gt;0,IF(V126&lt;&gt;0,IF(OR(codex588[[#This Row],[1]]&gt;Y125,Y125="1"),(X125+1+codex588[[#This Row],[T]]),X125+codex588[[#This Row],[T]]),X125+codex588[[#This Row],[T]]),0)</f>
        <v>#REF!</v>
      </c>
      <c r="Y126" s="3" t="e">
        <f>IF(#REF!&gt;0,#REF!,0)</f>
        <v>#REF!</v>
      </c>
    </row>
    <row r="127" spans="21:25" x14ac:dyDescent="0.25">
      <c r="U127" s="3" t="e">
        <f>#REF!</f>
        <v>#REF!</v>
      </c>
      <c r="V127" s="3" t="e">
        <f>IF(#REF!&gt;0,IFERROR(VLOOKUP(#REF!,AthleteTable[],1,FALSE),0),0)</f>
        <v>#REF!</v>
      </c>
      <c r="W127" s="3">
        <f t="shared" si="6"/>
        <v>0</v>
      </c>
      <c r="X127" s="11" t="e">
        <f>IF(#REF!&gt;0,IF(V127&lt;&gt;0,IF(OR(codex588[[#This Row],[1]]&gt;Y126,Y126="1"),(X126+1+codex588[[#This Row],[T]]),X126+codex588[[#This Row],[T]]),X126+codex588[[#This Row],[T]]),0)</f>
        <v>#REF!</v>
      </c>
      <c r="Y127" s="3" t="e">
        <f>IF(#REF!&gt;0,#REF!,0)</f>
        <v>#REF!</v>
      </c>
    </row>
    <row r="128" spans="21:25" x14ac:dyDescent="0.25">
      <c r="U128" s="3" t="e">
        <f>#REF!</f>
        <v>#REF!</v>
      </c>
      <c r="V128" s="3" t="e">
        <f>IF(#REF!&gt;0,IFERROR(VLOOKUP(#REF!,AthleteTable[],1,FALSE),0),0)</f>
        <v>#REF!</v>
      </c>
      <c r="W128" s="3">
        <f t="shared" si="6"/>
        <v>0</v>
      </c>
      <c r="X128" s="11" t="e">
        <f>IF(#REF!&gt;0,IF(V128&lt;&gt;0,IF(OR(codex588[[#This Row],[1]]&gt;Y127,Y127="1"),(X127+1+codex588[[#This Row],[T]]),X127+codex588[[#This Row],[T]]),X127+codex588[[#This Row],[T]]),0)</f>
        <v>#REF!</v>
      </c>
      <c r="Y128" s="3" t="e">
        <f>IF(#REF!&gt;0,#REF!,0)</f>
        <v>#REF!</v>
      </c>
    </row>
    <row r="129" spans="21:25" x14ac:dyDescent="0.25">
      <c r="U129" s="3" t="e">
        <f>#REF!</f>
        <v>#REF!</v>
      </c>
      <c r="V129" s="3" t="e">
        <f>IF(#REF!&gt;0,IFERROR(VLOOKUP(#REF!,AthleteTable[],1,FALSE),0),0)</f>
        <v>#REF!</v>
      </c>
      <c r="W129" s="3">
        <f t="shared" si="6"/>
        <v>0</v>
      </c>
      <c r="X129" s="11" t="e">
        <f>IF(#REF!&gt;0,IF(V129&lt;&gt;0,IF(OR(codex588[[#This Row],[1]]&gt;Y128,Y128="1"),(X128+1+codex588[[#This Row],[T]]),X128+codex588[[#This Row],[T]]),X128+codex588[[#This Row],[T]]),0)</f>
        <v>#REF!</v>
      </c>
      <c r="Y129" s="3" t="e">
        <f>IF(#REF!&gt;0,#REF!,0)</f>
        <v>#REF!</v>
      </c>
    </row>
    <row r="130" spans="21:25" x14ac:dyDescent="0.25">
      <c r="U130" s="3" t="e">
        <f>#REF!</f>
        <v>#REF!</v>
      </c>
      <c r="V130" s="3" t="e">
        <f>IF(#REF!&gt;0,IFERROR(VLOOKUP(#REF!,AthleteTable[],1,FALSE),0),0)</f>
        <v>#REF!</v>
      </c>
      <c r="W130" s="3">
        <f t="shared" si="6"/>
        <v>0</v>
      </c>
      <c r="X130" s="11" t="e">
        <f>IF(#REF!&gt;0,IF(V130&lt;&gt;0,IF(OR(codex588[[#This Row],[1]]&gt;Y129,Y129="1"),(X129+1+codex588[[#This Row],[T]]),X129+codex588[[#This Row],[T]]),X129+codex588[[#This Row],[T]]),0)</f>
        <v>#REF!</v>
      </c>
      <c r="Y130" s="3" t="e">
        <f>IF(#REF!&gt;0,#REF!,0)</f>
        <v>#REF!</v>
      </c>
    </row>
    <row r="131" spans="21:25" x14ac:dyDescent="0.25">
      <c r="U131" s="3" t="e">
        <f>#REF!</f>
        <v>#REF!</v>
      </c>
      <c r="V131" s="3" t="e">
        <f>IF(#REF!&gt;0,IFERROR(VLOOKUP(#REF!,AthleteTable[],1,FALSE),0),0)</f>
        <v>#REF!</v>
      </c>
      <c r="W131" s="3">
        <f t="shared" si="6"/>
        <v>0</v>
      </c>
      <c r="X131" s="11" t="e">
        <f>IF(#REF!&gt;0,IF(V131&lt;&gt;0,IF(OR(codex588[[#This Row],[1]]&gt;Y130,Y130="1"),(X130+1+codex588[[#This Row],[T]]),X130+codex588[[#This Row],[T]]),X130+codex588[[#This Row],[T]]),0)</f>
        <v>#REF!</v>
      </c>
      <c r="Y131" s="3" t="e">
        <f>IF(#REF!&gt;0,#REF!,0)</f>
        <v>#REF!</v>
      </c>
    </row>
    <row r="132" spans="21:25" x14ac:dyDescent="0.25">
      <c r="U132" s="3" t="e">
        <f>#REF!</f>
        <v>#REF!</v>
      </c>
      <c r="V132" s="3" t="e">
        <f>IF(#REF!&gt;0,IFERROR(VLOOKUP(#REF!,AthleteTable[],1,FALSE),0),0)</f>
        <v>#REF!</v>
      </c>
      <c r="W132" s="3">
        <f t="shared" si="6"/>
        <v>0</v>
      </c>
      <c r="X132" s="11" t="e">
        <f>IF(#REF!&gt;0,IF(V132&lt;&gt;0,IF(OR(codex588[[#This Row],[1]]&gt;Y131,Y131="1"),(X131+1+codex588[[#This Row],[T]]),X131+codex588[[#This Row],[T]]),X131+codex588[[#This Row],[T]]),0)</f>
        <v>#REF!</v>
      </c>
      <c r="Y132" s="3" t="e">
        <f>IF(#REF!&gt;0,#REF!,0)</f>
        <v>#REF!</v>
      </c>
    </row>
    <row r="133" spans="21:25" x14ac:dyDescent="0.25">
      <c r="U133" s="3" t="e">
        <f>#REF!</f>
        <v>#REF!</v>
      </c>
      <c r="V133" s="3" t="e">
        <f>IF(#REF!&gt;0,IFERROR(VLOOKUP(#REF!,AthleteTable[],1,FALSE),0),0)</f>
        <v>#REF!</v>
      </c>
      <c r="W133" s="3">
        <f t="shared" si="6"/>
        <v>0</v>
      </c>
      <c r="X133" s="11" t="e">
        <f>IF(#REF!&gt;0,IF(V133&lt;&gt;0,IF(OR(codex588[[#This Row],[1]]&gt;Y132,Y132="1"),(X132+1+codex588[[#This Row],[T]]),X132+codex588[[#This Row],[T]]),X132+codex588[[#This Row],[T]]),0)</f>
        <v>#REF!</v>
      </c>
      <c r="Y133" s="3" t="e">
        <f>IF(#REF!&gt;0,#REF!,0)</f>
        <v>#REF!</v>
      </c>
    </row>
    <row r="134" spans="21:25" x14ac:dyDescent="0.25">
      <c r="U134" s="3" t="e">
        <f>#REF!</f>
        <v>#REF!</v>
      </c>
      <c r="V134" s="3" t="e">
        <f>IF(#REF!&gt;0,IFERROR(VLOOKUP(#REF!,AthleteTable[],1,FALSE),0),0)</f>
        <v>#REF!</v>
      </c>
      <c r="W134" s="3">
        <f t="shared" ref="W134:W197" si="7">IFERROR(IF(Y134&gt;0,IF(Y133=Y132,IF(V133&gt;0,IF(V132&gt;0,1,0),0),0),0),0)</f>
        <v>0</v>
      </c>
      <c r="X134" s="11" t="e">
        <f>IF(#REF!&gt;0,IF(V134&lt;&gt;0,IF(OR(codex588[[#This Row],[1]]&gt;Y133,Y133="1"),(X133+1+codex588[[#This Row],[T]]),X133+codex588[[#This Row],[T]]),X133+codex588[[#This Row],[T]]),0)</f>
        <v>#REF!</v>
      </c>
      <c r="Y134" s="3" t="e">
        <f>IF(#REF!&gt;0,#REF!,0)</f>
        <v>#REF!</v>
      </c>
    </row>
    <row r="135" spans="21:25" x14ac:dyDescent="0.25">
      <c r="U135" s="3" t="e">
        <f>#REF!</f>
        <v>#REF!</v>
      </c>
      <c r="V135" s="3" t="e">
        <f>IF(#REF!&gt;0,IFERROR(VLOOKUP(#REF!,AthleteTable[],1,FALSE),0),0)</f>
        <v>#REF!</v>
      </c>
      <c r="W135" s="3">
        <f t="shared" si="7"/>
        <v>0</v>
      </c>
      <c r="X135" s="11" t="e">
        <f>IF(#REF!&gt;0,IF(V135&lt;&gt;0,IF(OR(codex588[[#This Row],[1]]&gt;Y134,Y134="1"),(X134+1+codex588[[#This Row],[T]]),X134+codex588[[#This Row],[T]]),X134+codex588[[#This Row],[T]]),0)</f>
        <v>#REF!</v>
      </c>
      <c r="Y135" s="3" t="e">
        <f>IF(#REF!&gt;0,#REF!,0)</f>
        <v>#REF!</v>
      </c>
    </row>
    <row r="136" spans="21:25" x14ac:dyDescent="0.25">
      <c r="U136" s="3" t="e">
        <f>#REF!</f>
        <v>#REF!</v>
      </c>
      <c r="V136" s="3" t="e">
        <f>IF(#REF!&gt;0,IFERROR(VLOOKUP(#REF!,AthleteTable[],1,FALSE),0),0)</f>
        <v>#REF!</v>
      </c>
      <c r="W136" s="3">
        <f t="shared" si="7"/>
        <v>0</v>
      </c>
      <c r="X136" s="11" t="e">
        <f>IF(#REF!&gt;0,IF(V136&lt;&gt;0,IF(OR(codex588[[#This Row],[1]]&gt;Y135,Y135="1"),(X135+1+codex588[[#This Row],[T]]),X135+codex588[[#This Row],[T]]),X135+codex588[[#This Row],[T]]),0)</f>
        <v>#REF!</v>
      </c>
      <c r="Y136" s="3" t="e">
        <f>IF(#REF!&gt;0,#REF!,0)</f>
        <v>#REF!</v>
      </c>
    </row>
    <row r="137" spans="21:25" x14ac:dyDescent="0.25">
      <c r="U137" s="3" t="e">
        <f>#REF!</f>
        <v>#REF!</v>
      </c>
      <c r="V137" s="3" t="e">
        <f>IF(#REF!&gt;0,IFERROR(VLOOKUP(#REF!,AthleteTable[],1,FALSE),0),0)</f>
        <v>#REF!</v>
      </c>
      <c r="W137" s="3">
        <f t="shared" si="7"/>
        <v>0</v>
      </c>
      <c r="X137" s="11" t="e">
        <f>IF(#REF!&gt;0,IF(V137&lt;&gt;0,IF(OR(codex588[[#This Row],[1]]&gt;Y136,Y136="1"),(X136+1+codex588[[#This Row],[T]]),X136+codex588[[#This Row],[T]]),X136+codex588[[#This Row],[T]]),0)</f>
        <v>#REF!</v>
      </c>
      <c r="Y137" s="3" t="e">
        <f>IF(#REF!&gt;0,#REF!,0)</f>
        <v>#REF!</v>
      </c>
    </row>
    <row r="138" spans="21:25" x14ac:dyDescent="0.25">
      <c r="U138" s="3" t="e">
        <f>#REF!</f>
        <v>#REF!</v>
      </c>
      <c r="V138" s="3" t="e">
        <f>IF(#REF!&gt;0,IFERROR(VLOOKUP(#REF!,AthleteTable[],1,FALSE),0),0)</f>
        <v>#REF!</v>
      </c>
      <c r="W138" s="3">
        <f t="shared" si="7"/>
        <v>0</v>
      </c>
      <c r="X138" s="11" t="e">
        <f>IF(#REF!&gt;0,IF(V138&lt;&gt;0,IF(OR(codex588[[#This Row],[1]]&gt;Y137,Y137="1"),(X137+1+codex588[[#This Row],[T]]),X137+codex588[[#This Row],[T]]),X137+codex588[[#This Row],[T]]),0)</f>
        <v>#REF!</v>
      </c>
      <c r="Y138" s="3" t="e">
        <f>IF(#REF!&gt;0,#REF!,0)</f>
        <v>#REF!</v>
      </c>
    </row>
    <row r="139" spans="21:25" x14ac:dyDescent="0.25">
      <c r="U139" s="3" t="e">
        <f>#REF!</f>
        <v>#REF!</v>
      </c>
      <c r="V139" s="3" t="e">
        <f>IF(#REF!&gt;0,IFERROR(VLOOKUP(#REF!,AthleteTable[],1,FALSE),0),0)</f>
        <v>#REF!</v>
      </c>
      <c r="W139" s="3">
        <f t="shared" si="7"/>
        <v>0</v>
      </c>
      <c r="X139" s="11" t="e">
        <f>IF(#REF!&gt;0,IF(V139&lt;&gt;0,IF(OR(codex588[[#This Row],[1]]&gt;Y138,Y138="1"),(X138+1+codex588[[#This Row],[T]]),X138+codex588[[#This Row],[T]]),X138+codex588[[#This Row],[T]]),0)</f>
        <v>#REF!</v>
      </c>
      <c r="Y139" s="3" t="e">
        <f>IF(#REF!&gt;0,#REF!,0)</f>
        <v>#REF!</v>
      </c>
    </row>
    <row r="140" spans="21:25" x14ac:dyDescent="0.25">
      <c r="U140" s="3" t="e">
        <f>#REF!</f>
        <v>#REF!</v>
      </c>
      <c r="V140" s="3" t="e">
        <f>IF(#REF!&gt;0,IFERROR(VLOOKUP(#REF!,AthleteTable[],1,FALSE),0),0)</f>
        <v>#REF!</v>
      </c>
      <c r="W140" s="3">
        <f t="shared" si="7"/>
        <v>0</v>
      </c>
      <c r="X140" s="11" t="e">
        <f>IF(#REF!&gt;0,IF(V140&lt;&gt;0,IF(OR(codex588[[#This Row],[1]]&gt;Y139,Y139="1"),(X139+1+codex588[[#This Row],[T]]),X139+codex588[[#This Row],[T]]),X139+codex588[[#This Row],[T]]),0)</f>
        <v>#REF!</v>
      </c>
      <c r="Y140" s="3" t="e">
        <f>IF(#REF!&gt;0,#REF!,0)</f>
        <v>#REF!</v>
      </c>
    </row>
    <row r="141" spans="21:25" x14ac:dyDescent="0.25">
      <c r="U141" s="3" t="e">
        <f>#REF!</f>
        <v>#REF!</v>
      </c>
      <c r="V141" s="3" t="e">
        <f>IF(#REF!&gt;0,IFERROR(VLOOKUP(#REF!,AthleteTable[],1,FALSE),0),0)</f>
        <v>#REF!</v>
      </c>
      <c r="W141" s="3">
        <f t="shared" si="7"/>
        <v>0</v>
      </c>
      <c r="X141" s="11" t="e">
        <f>IF(#REF!&gt;0,IF(V141&lt;&gt;0,IF(OR(codex588[[#This Row],[1]]&gt;Y140,Y140="1"),(X140+1+codex588[[#This Row],[T]]),X140+codex588[[#This Row],[T]]),X140+codex588[[#This Row],[T]]),0)</f>
        <v>#REF!</v>
      </c>
      <c r="Y141" s="3" t="e">
        <f>IF(#REF!&gt;0,#REF!,0)</f>
        <v>#REF!</v>
      </c>
    </row>
    <row r="142" spans="21:25" x14ac:dyDescent="0.25">
      <c r="U142" s="3" t="e">
        <f>#REF!</f>
        <v>#REF!</v>
      </c>
      <c r="V142" s="3" t="e">
        <f>IF(#REF!&gt;0,IFERROR(VLOOKUP(#REF!,AthleteTable[],1,FALSE),0),0)</f>
        <v>#REF!</v>
      </c>
      <c r="W142" s="3">
        <f t="shared" si="7"/>
        <v>0</v>
      </c>
      <c r="X142" s="11" t="e">
        <f>IF(#REF!&gt;0,IF(V142&lt;&gt;0,IF(OR(codex588[[#This Row],[1]]&gt;Y141,Y141="1"),(X141+1+codex588[[#This Row],[T]]),X141+codex588[[#This Row],[T]]),X141+codex588[[#This Row],[T]]),0)</f>
        <v>#REF!</v>
      </c>
      <c r="Y142" s="3" t="e">
        <f>IF(#REF!&gt;0,#REF!,0)</f>
        <v>#REF!</v>
      </c>
    </row>
    <row r="143" spans="21:25" x14ac:dyDescent="0.25">
      <c r="U143" s="3" t="e">
        <f>#REF!</f>
        <v>#REF!</v>
      </c>
      <c r="V143" s="3" t="e">
        <f>IF(#REF!&gt;0,IFERROR(VLOOKUP(#REF!,AthleteTable[],1,FALSE),0),0)</f>
        <v>#REF!</v>
      </c>
      <c r="W143" s="3">
        <f t="shared" si="7"/>
        <v>0</v>
      </c>
      <c r="X143" s="11" t="e">
        <f>IF(#REF!&gt;0,IF(V143&lt;&gt;0,IF(OR(codex588[[#This Row],[1]]&gt;Y142,Y142="1"),(X142+1+codex588[[#This Row],[T]]),X142+codex588[[#This Row],[T]]),X142+codex588[[#This Row],[T]]),0)</f>
        <v>#REF!</v>
      </c>
      <c r="Y143" s="3" t="e">
        <f>IF(#REF!&gt;0,#REF!,0)</f>
        <v>#REF!</v>
      </c>
    </row>
    <row r="144" spans="21:25" x14ac:dyDescent="0.25">
      <c r="U144" s="3" t="e">
        <f>#REF!</f>
        <v>#REF!</v>
      </c>
      <c r="V144" s="3" t="e">
        <f>IF(#REF!&gt;0,IFERROR(VLOOKUP(#REF!,AthleteTable[],1,FALSE),0),0)</f>
        <v>#REF!</v>
      </c>
      <c r="W144" s="3">
        <f t="shared" si="7"/>
        <v>0</v>
      </c>
      <c r="X144" s="11" t="e">
        <f>IF(#REF!&gt;0,IF(V144&lt;&gt;0,IF(OR(codex588[[#This Row],[1]]&gt;Y143,Y143="1"),(X143+1+codex588[[#This Row],[T]]),X143+codex588[[#This Row],[T]]),X143+codex588[[#This Row],[T]]),0)</f>
        <v>#REF!</v>
      </c>
      <c r="Y144" s="3" t="e">
        <f>IF(#REF!&gt;0,#REF!,0)</f>
        <v>#REF!</v>
      </c>
    </row>
    <row r="145" spans="21:25" x14ac:dyDescent="0.25">
      <c r="U145" s="3" t="e">
        <f>#REF!</f>
        <v>#REF!</v>
      </c>
      <c r="V145" s="3" t="e">
        <f>IF(#REF!&gt;0,IFERROR(VLOOKUP(#REF!,AthleteTable[],1,FALSE),0),0)</f>
        <v>#REF!</v>
      </c>
      <c r="W145" s="3">
        <f t="shared" si="7"/>
        <v>0</v>
      </c>
      <c r="X145" s="11" t="e">
        <f>IF(#REF!&gt;0,IF(V145&lt;&gt;0,IF(OR(codex588[[#This Row],[1]]&gt;Y144,Y144="1"),(X144+1+codex588[[#This Row],[T]]),X144+codex588[[#This Row],[T]]),X144+codex588[[#This Row],[T]]),0)</f>
        <v>#REF!</v>
      </c>
      <c r="Y145" s="3" t="e">
        <f>IF(#REF!&gt;0,#REF!,0)</f>
        <v>#REF!</v>
      </c>
    </row>
    <row r="146" spans="21:25" x14ac:dyDescent="0.25">
      <c r="U146" s="3" t="e">
        <f>#REF!</f>
        <v>#REF!</v>
      </c>
      <c r="V146" s="3" t="e">
        <f>IF(#REF!&gt;0,IFERROR(VLOOKUP(#REF!,AthleteTable[],1,FALSE),0),0)</f>
        <v>#REF!</v>
      </c>
      <c r="W146" s="3">
        <f t="shared" si="7"/>
        <v>0</v>
      </c>
      <c r="X146" s="11" t="e">
        <f>IF(#REF!&gt;0,IF(V146&lt;&gt;0,IF(OR(codex588[[#This Row],[1]]&gt;Y145,Y145="1"),(X145+1+codex588[[#This Row],[T]]),X145+codex588[[#This Row],[T]]),X145+codex588[[#This Row],[T]]),0)</f>
        <v>#REF!</v>
      </c>
      <c r="Y146" s="3" t="e">
        <f>IF(#REF!&gt;0,#REF!,0)</f>
        <v>#REF!</v>
      </c>
    </row>
    <row r="147" spans="21:25" x14ac:dyDescent="0.25">
      <c r="U147" s="3" t="e">
        <f>#REF!</f>
        <v>#REF!</v>
      </c>
      <c r="V147" s="3" t="e">
        <f>IF(#REF!&gt;0,IFERROR(VLOOKUP(#REF!,AthleteTable[],1,FALSE),0),0)</f>
        <v>#REF!</v>
      </c>
      <c r="W147" s="3">
        <f t="shared" si="7"/>
        <v>0</v>
      </c>
      <c r="X147" s="11" t="e">
        <f>IF(#REF!&gt;0,IF(V147&lt;&gt;0,IF(OR(codex588[[#This Row],[1]]&gt;Y146,Y146="1"),(X146+1+codex588[[#This Row],[T]]),X146+codex588[[#This Row],[T]]),X146+codex588[[#This Row],[T]]),0)</f>
        <v>#REF!</v>
      </c>
      <c r="Y147" s="3" t="e">
        <f>IF(#REF!&gt;0,#REF!,0)</f>
        <v>#REF!</v>
      </c>
    </row>
    <row r="148" spans="21:25" x14ac:dyDescent="0.25">
      <c r="U148" s="3" t="e">
        <f>#REF!</f>
        <v>#REF!</v>
      </c>
      <c r="V148" s="3" t="e">
        <f>IF(#REF!&gt;0,IFERROR(VLOOKUP(#REF!,AthleteTable[],1,FALSE),0),0)</f>
        <v>#REF!</v>
      </c>
      <c r="W148" s="3">
        <f t="shared" si="7"/>
        <v>0</v>
      </c>
      <c r="X148" s="11" t="e">
        <f>IF(#REF!&gt;0,IF(V148&lt;&gt;0,IF(OR(codex588[[#This Row],[1]]&gt;Y147,Y147="1"),(X147+1+codex588[[#This Row],[T]]),X147+codex588[[#This Row],[T]]),X147+codex588[[#This Row],[T]]),0)</f>
        <v>#REF!</v>
      </c>
      <c r="Y148" s="3" t="e">
        <f>IF(#REF!&gt;0,#REF!,0)</f>
        <v>#REF!</v>
      </c>
    </row>
    <row r="149" spans="21:25" x14ac:dyDescent="0.25">
      <c r="U149" s="3" t="e">
        <f>#REF!</f>
        <v>#REF!</v>
      </c>
      <c r="V149" s="3" t="e">
        <f>IF(#REF!&gt;0,IFERROR(VLOOKUP(#REF!,AthleteTable[],1,FALSE),0),0)</f>
        <v>#REF!</v>
      </c>
      <c r="W149" s="3">
        <f t="shared" si="7"/>
        <v>0</v>
      </c>
      <c r="X149" s="11" t="e">
        <f>IF(#REF!&gt;0,IF(V149&lt;&gt;0,IF(OR(codex588[[#This Row],[1]]&gt;Y148,Y148="1"),(X148+1+codex588[[#This Row],[T]]),X148+codex588[[#This Row],[T]]),X148+codex588[[#This Row],[T]]),0)</f>
        <v>#REF!</v>
      </c>
      <c r="Y149" s="3" t="e">
        <f>IF(#REF!&gt;0,#REF!,0)</f>
        <v>#REF!</v>
      </c>
    </row>
    <row r="150" spans="21:25" x14ac:dyDescent="0.25">
      <c r="U150" s="3" t="e">
        <f>#REF!</f>
        <v>#REF!</v>
      </c>
      <c r="V150" s="3" t="e">
        <f>IF(#REF!&gt;0,IFERROR(VLOOKUP(#REF!,AthleteTable[],1,FALSE),0),0)</f>
        <v>#REF!</v>
      </c>
      <c r="W150" s="3">
        <f t="shared" si="7"/>
        <v>0</v>
      </c>
      <c r="X150" s="11" t="e">
        <f>IF(#REF!&gt;0,IF(V150&lt;&gt;0,IF(OR(codex588[[#This Row],[1]]&gt;Y149,Y149="1"),(X149+1+codex588[[#This Row],[T]]),X149+codex588[[#This Row],[T]]),X149+codex588[[#This Row],[T]]),0)</f>
        <v>#REF!</v>
      </c>
      <c r="Y150" s="3" t="e">
        <f>IF(#REF!&gt;0,#REF!,0)</f>
        <v>#REF!</v>
      </c>
    </row>
    <row r="151" spans="21:25" x14ac:dyDescent="0.25">
      <c r="U151" s="3" t="e">
        <f>#REF!</f>
        <v>#REF!</v>
      </c>
      <c r="V151" s="3" t="e">
        <f>IF(#REF!&gt;0,IFERROR(VLOOKUP(#REF!,AthleteTable[],1,FALSE),0),0)</f>
        <v>#REF!</v>
      </c>
      <c r="W151" s="3">
        <f t="shared" si="7"/>
        <v>0</v>
      </c>
      <c r="X151" s="11" t="e">
        <f>IF(#REF!&gt;0,IF(V151&lt;&gt;0,IF(OR(codex588[[#This Row],[1]]&gt;Y150,Y150="1"),(X150+1+codex588[[#This Row],[T]]),X150+codex588[[#This Row],[T]]),X150+codex588[[#This Row],[T]]),0)</f>
        <v>#REF!</v>
      </c>
      <c r="Y151" s="3" t="e">
        <f>IF(#REF!&gt;0,#REF!,0)</f>
        <v>#REF!</v>
      </c>
    </row>
    <row r="152" spans="21:25" x14ac:dyDescent="0.25">
      <c r="U152" s="3" t="e">
        <f>#REF!</f>
        <v>#REF!</v>
      </c>
      <c r="V152" s="3" t="e">
        <f>IF(#REF!&gt;0,IFERROR(VLOOKUP(#REF!,AthleteTable[],1,FALSE),0),0)</f>
        <v>#REF!</v>
      </c>
      <c r="W152" s="3">
        <f t="shared" si="7"/>
        <v>0</v>
      </c>
      <c r="X152" s="11" t="e">
        <f>IF(#REF!&gt;0,IF(V152&lt;&gt;0,IF(OR(codex588[[#This Row],[1]]&gt;Y151,Y151="1"),(X151+1+codex588[[#This Row],[T]]),X151+codex588[[#This Row],[T]]),X151+codex588[[#This Row],[T]]),0)</f>
        <v>#REF!</v>
      </c>
      <c r="Y152" s="3" t="e">
        <f>IF(#REF!&gt;0,#REF!,0)</f>
        <v>#REF!</v>
      </c>
    </row>
    <row r="153" spans="21:25" x14ac:dyDescent="0.25">
      <c r="U153" s="3" t="e">
        <f>#REF!</f>
        <v>#REF!</v>
      </c>
      <c r="V153" s="3" t="e">
        <f>IF(#REF!&gt;0,IFERROR(VLOOKUP(#REF!,AthleteTable[],1,FALSE),0),0)</f>
        <v>#REF!</v>
      </c>
      <c r="W153" s="3">
        <f t="shared" si="7"/>
        <v>0</v>
      </c>
      <c r="X153" s="11" t="e">
        <f>IF(#REF!&gt;0,IF(V153&lt;&gt;0,IF(OR(codex588[[#This Row],[1]]&gt;Y152,Y152="1"),(X152+1+codex588[[#This Row],[T]]),X152+codex588[[#This Row],[T]]),X152+codex588[[#This Row],[T]]),0)</f>
        <v>#REF!</v>
      </c>
      <c r="Y153" s="3" t="e">
        <f>IF(#REF!&gt;0,#REF!,0)</f>
        <v>#REF!</v>
      </c>
    </row>
    <row r="154" spans="21:25" x14ac:dyDescent="0.25">
      <c r="U154" s="3" t="e">
        <f>#REF!</f>
        <v>#REF!</v>
      </c>
      <c r="V154" s="3" t="e">
        <f>IF(#REF!&gt;0,IFERROR(VLOOKUP(#REF!,AthleteTable[],1,FALSE),0),0)</f>
        <v>#REF!</v>
      </c>
      <c r="W154" s="3">
        <f t="shared" si="7"/>
        <v>0</v>
      </c>
      <c r="X154" s="11" t="e">
        <f>IF(#REF!&gt;0,IF(V154&lt;&gt;0,IF(OR(codex588[[#This Row],[1]]&gt;Y153,Y153="1"),(X153+1+codex588[[#This Row],[T]]),X153+codex588[[#This Row],[T]]),X153+codex588[[#This Row],[T]]),0)</f>
        <v>#REF!</v>
      </c>
      <c r="Y154" s="3" t="e">
        <f>IF(#REF!&gt;0,#REF!,0)</f>
        <v>#REF!</v>
      </c>
    </row>
    <row r="155" spans="21:25" x14ac:dyDescent="0.25">
      <c r="U155" s="3" t="e">
        <f>#REF!</f>
        <v>#REF!</v>
      </c>
      <c r="V155" s="3" t="e">
        <f>IF(#REF!&gt;0,IFERROR(VLOOKUP(#REF!,AthleteTable[],1,FALSE),0),0)</f>
        <v>#REF!</v>
      </c>
      <c r="W155" s="3">
        <f t="shared" si="7"/>
        <v>0</v>
      </c>
      <c r="X155" s="11" t="e">
        <f>IF(#REF!&gt;0,IF(V155&lt;&gt;0,IF(OR(codex588[[#This Row],[1]]&gt;Y154,Y154="1"),(X154+1+codex588[[#This Row],[T]]),X154+codex588[[#This Row],[T]]),X154+codex588[[#This Row],[T]]),0)</f>
        <v>#REF!</v>
      </c>
      <c r="Y155" s="3" t="e">
        <f>IF(#REF!&gt;0,#REF!,0)</f>
        <v>#REF!</v>
      </c>
    </row>
    <row r="156" spans="21:25" x14ac:dyDescent="0.25">
      <c r="U156" s="3" t="e">
        <f>#REF!</f>
        <v>#REF!</v>
      </c>
      <c r="V156" s="3" t="e">
        <f>IF(#REF!&gt;0,IFERROR(VLOOKUP(#REF!,AthleteTable[],1,FALSE),0),0)</f>
        <v>#REF!</v>
      </c>
      <c r="W156" s="3">
        <f t="shared" si="7"/>
        <v>0</v>
      </c>
      <c r="X156" s="11" t="e">
        <f>IF(#REF!&gt;0,IF(V156&lt;&gt;0,IF(OR(codex588[[#This Row],[1]]&gt;Y155,Y155="1"),(X155+1+codex588[[#This Row],[T]]),X155+codex588[[#This Row],[T]]),X155+codex588[[#This Row],[T]]),0)</f>
        <v>#REF!</v>
      </c>
      <c r="Y156" s="3" t="e">
        <f>IF(#REF!&gt;0,#REF!,0)</f>
        <v>#REF!</v>
      </c>
    </row>
    <row r="157" spans="21:25" x14ac:dyDescent="0.25">
      <c r="U157" s="3" t="e">
        <f>#REF!</f>
        <v>#REF!</v>
      </c>
      <c r="V157" s="3" t="e">
        <f>IF(#REF!&gt;0,IFERROR(VLOOKUP(#REF!,AthleteTable[],1,FALSE),0),0)</f>
        <v>#REF!</v>
      </c>
      <c r="W157" s="3">
        <f t="shared" si="7"/>
        <v>0</v>
      </c>
      <c r="X157" s="11" t="e">
        <f>IF(#REF!&gt;0,IF(V157&lt;&gt;0,IF(OR(codex588[[#This Row],[1]]&gt;Y156,Y156="1"),(X156+1+codex588[[#This Row],[T]]),X156+codex588[[#This Row],[T]]),X156+codex588[[#This Row],[T]]),0)</f>
        <v>#REF!</v>
      </c>
      <c r="Y157" s="3" t="e">
        <f>IF(#REF!&gt;0,#REF!,0)</f>
        <v>#REF!</v>
      </c>
    </row>
    <row r="158" spans="21:25" x14ac:dyDescent="0.25">
      <c r="U158" s="3" t="e">
        <f>#REF!</f>
        <v>#REF!</v>
      </c>
      <c r="V158" s="3" t="e">
        <f>IF(#REF!&gt;0,IFERROR(VLOOKUP(#REF!,AthleteTable[],1,FALSE),0),0)</f>
        <v>#REF!</v>
      </c>
      <c r="W158" s="3">
        <f t="shared" si="7"/>
        <v>0</v>
      </c>
      <c r="X158" s="11" t="e">
        <f>IF(#REF!&gt;0,IF(V158&lt;&gt;0,IF(OR(codex588[[#This Row],[1]]&gt;Y157,Y157="1"),(X157+1+codex588[[#This Row],[T]]),X157+codex588[[#This Row],[T]]),X157+codex588[[#This Row],[T]]),0)</f>
        <v>#REF!</v>
      </c>
      <c r="Y158" s="3" t="e">
        <f>IF(#REF!&gt;0,#REF!,0)</f>
        <v>#REF!</v>
      </c>
    </row>
    <row r="159" spans="21:25" x14ac:dyDescent="0.25">
      <c r="U159" s="3" t="e">
        <f>#REF!</f>
        <v>#REF!</v>
      </c>
      <c r="V159" s="3" t="e">
        <f>IF(#REF!&gt;0,IFERROR(VLOOKUP(#REF!,AthleteTable[],1,FALSE),0),0)</f>
        <v>#REF!</v>
      </c>
      <c r="W159" s="3">
        <f t="shared" si="7"/>
        <v>0</v>
      </c>
      <c r="X159" s="11" t="e">
        <f>IF(#REF!&gt;0,IF(V159&lt;&gt;0,IF(OR(codex588[[#This Row],[1]]&gt;Y158,Y158="1"),(X158+1+codex588[[#This Row],[T]]),X158+codex588[[#This Row],[T]]),X158+codex588[[#This Row],[T]]),0)</f>
        <v>#REF!</v>
      </c>
      <c r="Y159" s="3" t="e">
        <f>IF(#REF!&gt;0,#REF!,0)</f>
        <v>#REF!</v>
      </c>
    </row>
    <row r="160" spans="21:25" x14ac:dyDescent="0.25">
      <c r="U160" s="3" t="e">
        <f>#REF!</f>
        <v>#REF!</v>
      </c>
      <c r="V160" s="3" t="e">
        <f>IF(#REF!&gt;0,IFERROR(VLOOKUP(#REF!,AthleteTable[],1,FALSE),0),0)</f>
        <v>#REF!</v>
      </c>
      <c r="W160" s="3">
        <f t="shared" si="7"/>
        <v>0</v>
      </c>
      <c r="X160" s="11" t="e">
        <f>IF(#REF!&gt;0,IF(V160&lt;&gt;0,IF(OR(codex588[[#This Row],[1]]&gt;Y159,Y159="1"),(X159+1+codex588[[#This Row],[T]]),X159+codex588[[#This Row],[T]]),X159+codex588[[#This Row],[T]]),0)</f>
        <v>#REF!</v>
      </c>
      <c r="Y160" s="3" t="e">
        <f>IF(#REF!&gt;0,#REF!,0)</f>
        <v>#REF!</v>
      </c>
    </row>
    <row r="161" spans="21:25" x14ac:dyDescent="0.25">
      <c r="U161" s="3" t="e">
        <f>#REF!</f>
        <v>#REF!</v>
      </c>
      <c r="V161" s="3" t="e">
        <f>IF(#REF!&gt;0,IFERROR(VLOOKUP(#REF!,AthleteTable[],1,FALSE),0),0)</f>
        <v>#REF!</v>
      </c>
      <c r="W161" s="3">
        <f t="shared" si="7"/>
        <v>0</v>
      </c>
      <c r="X161" s="11" t="e">
        <f>IF(#REF!&gt;0,IF(V161&lt;&gt;0,IF(OR(codex588[[#This Row],[1]]&gt;Y160,Y160="1"),(X160+1+codex588[[#This Row],[T]]),X160+codex588[[#This Row],[T]]),X160+codex588[[#This Row],[T]]),0)</f>
        <v>#REF!</v>
      </c>
      <c r="Y161" s="3" t="e">
        <f>IF(#REF!&gt;0,#REF!,0)</f>
        <v>#REF!</v>
      </c>
    </row>
    <row r="162" spans="21:25" x14ac:dyDescent="0.25">
      <c r="U162" s="3" t="e">
        <f>#REF!</f>
        <v>#REF!</v>
      </c>
      <c r="V162" s="3" t="e">
        <f>IF(#REF!&gt;0,IFERROR(VLOOKUP(#REF!,AthleteTable[],1,FALSE),0),0)</f>
        <v>#REF!</v>
      </c>
      <c r="W162" s="3">
        <f t="shared" si="7"/>
        <v>0</v>
      </c>
      <c r="X162" s="11" t="e">
        <f>IF(#REF!&gt;0,IF(V162&lt;&gt;0,IF(OR(codex588[[#This Row],[1]]&gt;Y161,Y161="1"),(X161+1+codex588[[#This Row],[T]]),X161+codex588[[#This Row],[T]]),X161+codex588[[#This Row],[T]]),0)</f>
        <v>#REF!</v>
      </c>
      <c r="Y162" s="3" t="e">
        <f>IF(#REF!&gt;0,#REF!,0)</f>
        <v>#REF!</v>
      </c>
    </row>
    <row r="163" spans="21:25" x14ac:dyDescent="0.25">
      <c r="U163" s="3" t="e">
        <f>#REF!</f>
        <v>#REF!</v>
      </c>
      <c r="V163" s="3" t="e">
        <f>IF(#REF!&gt;0,IFERROR(VLOOKUP(#REF!,AthleteTable[],1,FALSE),0),0)</f>
        <v>#REF!</v>
      </c>
      <c r="W163" s="3">
        <f t="shared" si="7"/>
        <v>0</v>
      </c>
      <c r="X163" s="11" t="e">
        <f>IF(#REF!&gt;0,IF(V163&lt;&gt;0,IF(OR(codex588[[#This Row],[1]]&gt;Y162,Y162="1"),(X162+1+codex588[[#This Row],[T]]),X162+codex588[[#This Row],[T]]),X162+codex588[[#This Row],[T]]),0)</f>
        <v>#REF!</v>
      </c>
      <c r="Y163" s="3" t="e">
        <f>IF(#REF!&gt;0,#REF!,0)</f>
        <v>#REF!</v>
      </c>
    </row>
    <row r="164" spans="21:25" x14ac:dyDescent="0.25">
      <c r="U164" s="3" t="e">
        <f>#REF!</f>
        <v>#REF!</v>
      </c>
      <c r="V164" s="3" t="e">
        <f>IF(#REF!&gt;0,IFERROR(VLOOKUP(#REF!,AthleteTable[],1,FALSE),0),0)</f>
        <v>#REF!</v>
      </c>
      <c r="W164" s="3">
        <f t="shared" si="7"/>
        <v>0</v>
      </c>
      <c r="X164" s="11" t="e">
        <f>IF(#REF!&gt;0,IF(V164&lt;&gt;0,IF(OR(codex588[[#This Row],[1]]&gt;Y163,Y163="1"),(X163+1+codex588[[#This Row],[T]]),X163+codex588[[#This Row],[T]]),X163+codex588[[#This Row],[T]]),0)</f>
        <v>#REF!</v>
      </c>
      <c r="Y164" s="3" t="e">
        <f>IF(#REF!&gt;0,#REF!,0)</f>
        <v>#REF!</v>
      </c>
    </row>
    <row r="165" spans="21:25" x14ac:dyDescent="0.25">
      <c r="U165" s="3" t="e">
        <f>#REF!</f>
        <v>#REF!</v>
      </c>
      <c r="V165" s="3" t="e">
        <f>IF(#REF!&gt;0,IFERROR(VLOOKUP(#REF!,AthleteTable[],1,FALSE),0),0)</f>
        <v>#REF!</v>
      </c>
      <c r="W165" s="3">
        <f t="shared" si="7"/>
        <v>0</v>
      </c>
      <c r="X165" s="11" t="e">
        <f>IF(#REF!&gt;0,IF(V165&lt;&gt;0,IF(OR(codex588[[#This Row],[1]]&gt;Y164,Y164="1"),(X164+1+codex588[[#This Row],[T]]),X164+codex588[[#This Row],[T]]),X164+codex588[[#This Row],[T]]),0)</f>
        <v>#REF!</v>
      </c>
      <c r="Y165" s="3" t="e">
        <f>IF(#REF!&gt;0,#REF!,0)</f>
        <v>#REF!</v>
      </c>
    </row>
    <row r="166" spans="21:25" x14ac:dyDescent="0.25">
      <c r="U166" s="3" t="e">
        <f>#REF!</f>
        <v>#REF!</v>
      </c>
      <c r="V166" s="3" t="e">
        <f>IF(#REF!&gt;0,IFERROR(VLOOKUP(#REF!,AthleteTable[],1,FALSE),0),0)</f>
        <v>#REF!</v>
      </c>
      <c r="W166" s="3">
        <f t="shared" si="7"/>
        <v>0</v>
      </c>
      <c r="X166" s="11" t="e">
        <f>IF(#REF!&gt;0,IF(V166&lt;&gt;0,IF(OR(codex588[[#This Row],[1]]&gt;Y165,Y165="1"),(X165+1+codex588[[#This Row],[T]]),X165+codex588[[#This Row],[T]]),X165+codex588[[#This Row],[T]]),0)</f>
        <v>#REF!</v>
      </c>
      <c r="Y166" s="3" t="e">
        <f>IF(#REF!&gt;0,#REF!,0)</f>
        <v>#REF!</v>
      </c>
    </row>
    <row r="167" spans="21:25" x14ac:dyDescent="0.25">
      <c r="U167" s="3" t="e">
        <f>#REF!</f>
        <v>#REF!</v>
      </c>
      <c r="V167" s="3" t="e">
        <f>IF(#REF!&gt;0,IFERROR(VLOOKUP(#REF!,AthleteTable[],1,FALSE),0),0)</f>
        <v>#REF!</v>
      </c>
      <c r="W167" s="3">
        <f t="shared" si="7"/>
        <v>0</v>
      </c>
      <c r="X167" s="11" t="e">
        <f>IF(#REF!&gt;0,IF(V167&lt;&gt;0,IF(OR(codex588[[#This Row],[1]]&gt;Y166,Y166="1"),(X166+1+codex588[[#This Row],[T]]),X166+codex588[[#This Row],[T]]),X166+codex588[[#This Row],[T]]),0)</f>
        <v>#REF!</v>
      </c>
      <c r="Y167" s="3" t="e">
        <f>IF(#REF!&gt;0,#REF!,0)</f>
        <v>#REF!</v>
      </c>
    </row>
    <row r="168" spans="21:25" x14ac:dyDescent="0.25">
      <c r="U168" s="3" t="e">
        <f>#REF!</f>
        <v>#REF!</v>
      </c>
      <c r="V168" s="3" t="e">
        <f>IF(#REF!&gt;0,IFERROR(VLOOKUP(#REF!,AthleteTable[],1,FALSE),0),0)</f>
        <v>#REF!</v>
      </c>
      <c r="W168" s="3">
        <f t="shared" si="7"/>
        <v>0</v>
      </c>
      <c r="X168" s="11" t="e">
        <f>IF(#REF!&gt;0,IF(V168&lt;&gt;0,IF(OR(codex588[[#This Row],[1]]&gt;Y167,Y167="1"),(X167+1+codex588[[#This Row],[T]]),X167+codex588[[#This Row],[T]]),X167+codex588[[#This Row],[T]]),0)</f>
        <v>#REF!</v>
      </c>
      <c r="Y168" s="3" t="e">
        <f>IF(#REF!&gt;0,#REF!,0)</f>
        <v>#REF!</v>
      </c>
    </row>
    <row r="169" spans="21:25" x14ac:dyDescent="0.25">
      <c r="U169" s="3" t="e">
        <f>#REF!</f>
        <v>#REF!</v>
      </c>
      <c r="V169" s="3" t="e">
        <f>IF(#REF!&gt;0,IFERROR(VLOOKUP(#REF!,AthleteTable[],1,FALSE),0),0)</f>
        <v>#REF!</v>
      </c>
      <c r="W169" s="3">
        <f t="shared" si="7"/>
        <v>0</v>
      </c>
      <c r="X169" s="11" t="e">
        <f>IF(#REF!&gt;0,IF(V169&lt;&gt;0,IF(OR(codex588[[#This Row],[1]]&gt;Y168,Y168="1"),(X168+1+codex588[[#This Row],[T]]),X168+codex588[[#This Row],[T]]),X168+codex588[[#This Row],[T]]),0)</f>
        <v>#REF!</v>
      </c>
      <c r="Y169" s="3" t="e">
        <f>IF(#REF!&gt;0,#REF!,0)</f>
        <v>#REF!</v>
      </c>
    </row>
    <row r="170" spans="21:25" x14ac:dyDescent="0.25">
      <c r="U170" s="3" t="e">
        <f>#REF!</f>
        <v>#REF!</v>
      </c>
      <c r="V170" s="3" t="e">
        <f>IF(#REF!&gt;0,IFERROR(VLOOKUP(#REF!,AthleteTable[],1,FALSE),0),0)</f>
        <v>#REF!</v>
      </c>
      <c r="W170" s="3">
        <f t="shared" si="7"/>
        <v>0</v>
      </c>
      <c r="X170" s="11" t="e">
        <f>IF(#REF!&gt;0,IF(V170&lt;&gt;0,IF(OR(codex588[[#This Row],[1]]&gt;Y169,Y169="1"),(X169+1+codex588[[#This Row],[T]]),X169+codex588[[#This Row],[T]]),X169+codex588[[#This Row],[T]]),0)</f>
        <v>#REF!</v>
      </c>
      <c r="Y170" s="3" t="e">
        <f>IF(#REF!&gt;0,#REF!,0)</f>
        <v>#REF!</v>
      </c>
    </row>
    <row r="171" spans="21:25" x14ac:dyDescent="0.25">
      <c r="U171" s="3" t="e">
        <f>#REF!</f>
        <v>#REF!</v>
      </c>
      <c r="V171" s="3" t="e">
        <f>IF(#REF!&gt;0,IFERROR(VLOOKUP(#REF!,AthleteTable[],1,FALSE),0),0)</f>
        <v>#REF!</v>
      </c>
      <c r="W171" s="3">
        <f t="shared" si="7"/>
        <v>0</v>
      </c>
      <c r="X171" s="11" t="e">
        <f>IF(#REF!&gt;0,IF(V171&lt;&gt;0,IF(OR(codex588[[#This Row],[1]]&gt;Y170,Y170="1"),(X170+1+codex588[[#This Row],[T]]),X170+codex588[[#This Row],[T]]),X170+codex588[[#This Row],[T]]),0)</f>
        <v>#REF!</v>
      </c>
      <c r="Y171" s="3" t="e">
        <f>IF(#REF!&gt;0,#REF!,0)</f>
        <v>#REF!</v>
      </c>
    </row>
    <row r="172" spans="21:25" x14ac:dyDescent="0.25">
      <c r="U172" s="3" t="e">
        <f>#REF!</f>
        <v>#REF!</v>
      </c>
      <c r="V172" s="3" t="e">
        <f>IF(#REF!&gt;0,IFERROR(VLOOKUP(#REF!,AthleteTable[],1,FALSE),0),0)</f>
        <v>#REF!</v>
      </c>
      <c r="W172" s="3">
        <f t="shared" si="7"/>
        <v>0</v>
      </c>
      <c r="X172" s="11" t="e">
        <f>IF(#REF!&gt;0,IF(V172&lt;&gt;0,IF(OR(codex588[[#This Row],[1]]&gt;Y171,Y171="1"),(X171+1+codex588[[#This Row],[T]]),X171+codex588[[#This Row],[T]]),X171+codex588[[#This Row],[T]]),0)</f>
        <v>#REF!</v>
      </c>
      <c r="Y172" s="3" t="e">
        <f>IF(#REF!&gt;0,#REF!,0)</f>
        <v>#REF!</v>
      </c>
    </row>
    <row r="173" spans="21:25" x14ac:dyDescent="0.25">
      <c r="U173" s="3" t="e">
        <f>#REF!</f>
        <v>#REF!</v>
      </c>
      <c r="V173" s="3" t="e">
        <f>IF(#REF!&gt;0,IFERROR(VLOOKUP(#REF!,AthleteTable[],1,FALSE),0),0)</f>
        <v>#REF!</v>
      </c>
      <c r="W173" s="3">
        <f t="shared" si="7"/>
        <v>0</v>
      </c>
      <c r="X173" s="11" t="e">
        <f>IF(#REF!&gt;0,IF(V173&lt;&gt;0,IF(OR(codex588[[#This Row],[1]]&gt;Y172,Y172="1"),(X172+1+codex588[[#This Row],[T]]),X172+codex588[[#This Row],[T]]),X172+codex588[[#This Row],[T]]),0)</f>
        <v>#REF!</v>
      </c>
      <c r="Y173" s="3" t="e">
        <f>IF(#REF!&gt;0,#REF!,0)</f>
        <v>#REF!</v>
      </c>
    </row>
    <row r="174" spans="21:25" x14ac:dyDescent="0.25">
      <c r="U174" s="3" t="e">
        <f>#REF!</f>
        <v>#REF!</v>
      </c>
      <c r="V174" s="3" t="e">
        <f>IF(#REF!&gt;0,IFERROR(VLOOKUP(#REF!,AthleteTable[],1,FALSE),0),0)</f>
        <v>#REF!</v>
      </c>
      <c r="W174" s="3">
        <f t="shared" si="7"/>
        <v>0</v>
      </c>
      <c r="X174" s="11" t="e">
        <f>IF(#REF!&gt;0,IF(V174&lt;&gt;0,IF(OR(codex588[[#This Row],[1]]&gt;Y173,Y173="1"),(X173+1+codex588[[#This Row],[T]]),X173+codex588[[#This Row],[T]]),X173+codex588[[#This Row],[T]]),0)</f>
        <v>#REF!</v>
      </c>
      <c r="Y174" s="3" t="e">
        <f>IF(#REF!&gt;0,#REF!,0)</f>
        <v>#REF!</v>
      </c>
    </row>
    <row r="175" spans="21:25" x14ac:dyDescent="0.25">
      <c r="U175" s="3" t="e">
        <f>#REF!</f>
        <v>#REF!</v>
      </c>
      <c r="V175" s="3" t="e">
        <f>IF(#REF!&gt;0,IFERROR(VLOOKUP(#REF!,AthleteTable[],1,FALSE),0),0)</f>
        <v>#REF!</v>
      </c>
      <c r="W175" s="3">
        <f t="shared" si="7"/>
        <v>0</v>
      </c>
      <c r="X175" s="11" t="e">
        <f>IF(#REF!&gt;0,IF(V175&lt;&gt;0,IF(OR(codex588[[#This Row],[1]]&gt;Y174,Y174="1"),(X174+1+codex588[[#This Row],[T]]),X174+codex588[[#This Row],[T]]),X174+codex588[[#This Row],[T]]),0)</f>
        <v>#REF!</v>
      </c>
      <c r="Y175" s="3" t="e">
        <f>IF(#REF!&gt;0,#REF!,0)</f>
        <v>#REF!</v>
      </c>
    </row>
    <row r="176" spans="21:25" x14ac:dyDescent="0.25">
      <c r="U176" s="3" t="e">
        <f>#REF!</f>
        <v>#REF!</v>
      </c>
      <c r="V176" s="3" t="e">
        <f>IF(#REF!&gt;0,IFERROR(VLOOKUP(#REF!,AthleteTable[],1,FALSE),0),0)</f>
        <v>#REF!</v>
      </c>
      <c r="W176" s="3">
        <f t="shared" si="7"/>
        <v>0</v>
      </c>
      <c r="X176" s="11" t="e">
        <f>IF(#REF!&gt;0,IF(V176&lt;&gt;0,IF(OR(codex588[[#This Row],[1]]&gt;Y175,Y175="1"),(X175+1+codex588[[#This Row],[T]]),X175+codex588[[#This Row],[T]]),X175+codex588[[#This Row],[T]]),0)</f>
        <v>#REF!</v>
      </c>
      <c r="Y176" s="3" t="e">
        <f>IF(#REF!&gt;0,#REF!,0)</f>
        <v>#REF!</v>
      </c>
    </row>
    <row r="177" spans="21:25" x14ac:dyDescent="0.25">
      <c r="U177" s="3" t="e">
        <f>#REF!</f>
        <v>#REF!</v>
      </c>
      <c r="V177" s="3" t="e">
        <f>IF(#REF!&gt;0,IFERROR(VLOOKUP(#REF!,AthleteTable[],1,FALSE),0),0)</f>
        <v>#REF!</v>
      </c>
      <c r="W177" s="3">
        <f t="shared" si="7"/>
        <v>0</v>
      </c>
      <c r="X177" s="11" t="e">
        <f>IF(#REF!&gt;0,IF(V177&lt;&gt;0,IF(OR(codex588[[#This Row],[1]]&gt;Y176,Y176="1"),(X176+1+codex588[[#This Row],[T]]),X176+codex588[[#This Row],[T]]),X176+codex588[[#This Row],[T]]),0)</f>
        <v>#REF!</v>
      </c>
      <c r="Y177" s="3" t="e">
        <f>IF(#REF!&gt;0,#REF!,0)</f>
        <v>#REF!</v>
      </c>
    </row>
    <row r="178" spans="21:25" x14ac:dyDescent="0.25">
      <c r="U178" s="3" t="e">
        <f>#REF!</f>
        <v>#REF!</v>
      </c>
      <c r="V178" s="3" t="e">
        <f>IF(#REF!&gt;0,IFERROR(VLOOKUP(#REF!,AthleteTable[],1,FALSE),0),0)</f>
        <v>#REF!</v>
      </c>
      <c r="W178" s="3">
        <f t="shared" si="7"/>
        <v>0</v>
      </c>
      <c r="X178" s="11" t="e">
        <f>IF(#REF!&gt;0,IF(V178&lt;&gt;0,IF(OR(codex588[[#This Row],[1]]&gt;Y177,Y177="1"),(X177+1+codex588[[#This Row],[T]]),X177+codex588[[#This Row],[T]]),X177+codex588[[#This Row],[T]]),0)</f>
        <v>#REF!</v>
      </c>
      <c r="Y178" s="3" t="e">
        <f>IF(#REF!&gt;0,#REF!,0)</f>
        <v>#REF!</v>
      </c>
    </row>
    <row r="179" spans="21:25" x14ac:dyDescent="0.25">
      <c r="U179" s="3" t="e">
        <f>#REF!</f>
        <v>#REF!</v>
      </c>
      <c r="V179" s="3" t="e">
        <f>IF(#REF!&gt;0,IFERROR(VLOOKUP(#REF!,AthleteTable[],1,FALSE),0),0)</f>
        <v>#REF!</v>
      </c>
      <c r="W179" s="3">
        <f t="shared" si="7"/>
        <v>0</v>
      </c>
      <c r="X179" s="11" t="e">
        <f>IF(#REF!&gt;0,IF(V179&lt;&gt;0,IF(OR(codex588[[#This Row],[1]]&gt;Y178,Y178="1"),(X178+1+codex588[[#This Row],[T]]),X178+codex588[[#This Row],[T]]),X178+codex588[[#This Row],[T]]),0)</f>
        <v>#REF!</v>
      </c>
      <c r="Y179" s="3" t="e">
        <f>IF(#REF!&gt;0,#REF!,0)</f>
        <v>#REF!</v>
      </c>
    </row>
    <row r="180" spans="21:25" x14ac:dyDescent="0.25">
      <c r="U180" s="3" t="e">
        <f>#REF!</f>
        <v>#REF!</v>
      </c>
      <c r="V180" s="3" t="e">
        <f>IF(#REF!&gt;0,IFERROR(VLOOKUP(#REF!,AthleteTable[],1,FALSE),0),0)</f>
        <v>#REF!</v>
      </c>
      <c r="W180" s="3">
        <f t="shared" si="7"/>
        <v>0</v>
      </c>
      <c r="X180" s="11" t="e">
        <f>IF(#REF!&gt;0,IF(V180&lt;&gt;0,IF(OR(codex588[[#This Row],[1]]&gt;Y179,Y179="1"),(X179+1+codex588[[#This Row],[T]]),X179+codex588[[#This Row],[T]]),X179+codex588[[#This Row],[T]]),0)</f>
        <v>#REF!</v>
      </c>
      <c r="Y180" s="3" t="e">
        <f>IF(#REF!&gt;0,#REF!,0)</f>
        <v>#REF!</v>
      </c>
    </row>
    <row r="181" spans="21:25" x14ac:dyDescent="0.25">
      <c r="U181" s="3" t="e">
        <f>#REF!</f>
        <v>#REF!</v>
      </c>
      <c r="V181" s="3" t="e">
        <f>IF(#REF!&gt;0,IFERROR(VLOOKUP(#REF!,AthleteTable[],1,FALSE),0),0)</f>
        <v>#REF!</v>
      </c>
      <c r="W181" s="3">
        <f t="shared" si="7"/>
        <v>0</v>
      </c>
      <c r="X181" s="11" t="e">
        <f>IF(#REF!&gt;0,IF(V181&lt;&gt;0,IF(OR(codex588[[#This Row],[1]]&gt;Y180,Y180="1"),(X180+1+codex588[[#This Row],[T]]),X180+codex588[[#This Row],[T]]),X180+codex588[[#This Row],[T]]),0)</f>
        <v>#REF!</v>
      </c>
      <c r="Y181" s="3" t="e">
        <f>IF(#REF!&gt;0,#REF!,0)</f>
        <v>#REF!</v>
      </c>
    </row>
    <row r="182" spans="21:25" x14ac:dyDescent="0.25">
      <c r="U182" s="3" t="e">
        <f>#REF!</f>
        <v>#REF!</v>
      </c>
      <c r="V182" s="3" t="e">
        <f>IF(#REF!&gt;0,IFERROR(VLOOKUP(#REF!,AthleteTable[],1,FALSE),0),0)</f>
        <v>#REF!</v>
      </c>
      <c r="W182" s="3">
        <f t="shared" si="7"/>
        <v>0</v>
      </c>
      <c r="X182" s="11" t="e">
        <f>IF(#REF!&gt;0,IF(V182&lt;&gt;0,IF(OR(codex588[[#This Row],[1]]&gt;Y181,Y181="1"),(X181+1+codex588[[#This Row],[T]]),X181+codex588[[#This Row],[T]]),X181+codex588[[#This Row],[T]]),0)</f>
        <v>#REF!</v>
      </c>
      <c r="Y182" s="3" t="e">
        <f>IF(#REF!&gt;0,#REF!,0)</f>
        <v>#REF!</v>
      </c>
    </row>
    <row r="183" spans="21:25" x14ac:dyDescent="0.25">
      <c r="U183" s="3" t="e">
        <f>#REF!</f>
        <v>#REF!</v>
      </c>
      <c r="V183" s="3" t="e">
        <f>IF(#REF!&gt;0,IFERROR(VLOOKUP(#REF!,AthleteTable[],1,FALSE),0),0)</f>
        <v>#REF!</v>
      </c>
      <c r="W183" s="3">
        <f t="shared" si="7"/>
        <v>0</v>
      </c>
      <c r="X183" s="11" t="e">
        <f>IF(#REF!&gt;0,IF(V183&lt;&gt;0,IF(OR(codex588[[#This Row],[1]]&gt;Y182,Y182="1"),(X182+1+codex588[[#This Row],[T]]),X182+codex588[[#This Row],[T]]),X182+codex588[[#This Row],[T]]),0)</f>
        <v>#REF!</v>
      </c>
      <c r="Y183" s="3" t="e">
        <f>IF(#REF!&gt;0,#REF!,0)</f>
        <v>#REF!</v>
      </c>
    </row>
    <row r="184" spans="21:25" x14ac:dyDescent="0.25">
      <c r="U184" s="3" t="e">
        <f>#REF!</f>
        <v>#REF!</v>
      </c>
      <c r="V184" s="3" t="e">
        <f>IF(#REF!&gt;0,IFERROR(VLOOKUP(#REF!,AthleteTable[],1,FALSE),0),0)</f>
        <v>#REF!</v>
      </c>
      <c r="W184" s="3">
        <f t="shared" si="7"/>
        <v>0</v>
      </c>
      <c r="X184" s="11" t="e">
        <f>IF(#REF!&gt;0,IF(V184&lt;&gt;0,IF(OR(codex588[[#This Row],[1]]&gt;Y183,Y183="1"),(X183+1+codex588[[#This Row],[T]]),X183+codex588[[#This Row],[T]]),X183+codex588[[#This Row],[T]]),0)</f>
        <v>#REF!</v>
      </c>
      <c r="Y184" s="3" t="e">
        <f>IF(#REF!&gt;0,#REF!,0)</f>
        <v>#REF!</v>
      </c>
    </row>
    <row r="185" spans="21:25" x14ac:dyDescent="0.25">
      <c r="U185" s="3" t="e">
        <f>#REF!</f>
        <v>#REF!</v>
      </c>
      <c r="V185" s="3" t="e">
        <f>IF(#REF!&gt;0,IFERROR(VLOOKUP(#REF!,AthleteTable[],1,FALSE),0),0)</f>
        <v>#REF!</v>
      </c>
      <c r="W185" s="3">
        <f t="shared" si="7"/>
        <v>0</v>
      </c>
      <c r="X185" s="11" t="e">
        <f>IF(#REF!&gt;0,IF(V185&lt;&gt;0,IF(OR(codex588[[#This Row],[1]]&gt;Y184,Y184="1"),(X184+1+codex588[[#This Row],[T]]),X184+codex588[[#This Row],[T]]),X184+codex588[[#This Row],[T]]),0)</f>
        <v>#REF!</v>
      </c>
      <c r="Y185" s="3" t="e">
        <f>IF(#REF!&gt;0,#REF!,0)</f>
        <v>#REF!</v>
      </c>
    </row>
    <row r="186" spans="21:25" x14ac:dyDescent="0.25">
      <c r="U186" s="3" t="e">
        <f>#REF!</f>
        <v>#REF!</v>
      </c>
      <c r="V186" s="3" t="e">
        <f>IF(#REF!&gt;0,IFERROR(VLOOKUP(#REF!,AthleteTable[],1,FALSE),0),0)</f>
        <v>#REF!</v>
      </c>
      <c r="W186" s="3">
        <f t="shared" si="7"/>
        <v>0</v>
      </c>
      <c r="X186" s="11" t="e">
        <f>IF(#REF!&gt;0,IF(V186&lt;&gt;0,IF(OR(codex588[[#This Row],[1]]&gt;Y185,Y185="1"),(X185+1+codex588[[#This Row],[T]]),X185+codex588[[#This Row],[T]]),X185+codex588[[#This Row],[T]]),0)</f>
        <v>#REF!</v>
      </c>
      <c r="Y186" s="3" t="e">
        <f>IF(#REF!&gt;0,#REF!,0)</f>
        <v>#REF!</v>
      </c>
    </row>
    <row r="187" spans="21:25" x14ac:dyDescent="0.25">
      <c r="U187" s="3" t="e">
        <f>#REF!</f>
        <v>#REF!</v>
      </c>
      <c r="V187" s="3" t="e">
        <f>IF(#REF!&gt;0,IFERROR(VLOOKUP(#REF!,AthleteTable[],1,FALSE),0),0)</f>
        <v>#REF!</v>
      </c>
      <c r="W187" s="3">
        <f t="shared" si="7"/>
        <v>0</v>
      </c>
      <c r="X187" s="11" t="e">
        <f>IF(#REF!&gt;0,IF(V187&lt;&gt;0,IF(OR(codex588[[#This Row],[1]]&gt;Y186,Y186="1"),(X186+1+codex588[[#This Row],[T]]),X186+codex588[[#This Row],[T]]),X186+codex588[[#This Row],[T]]),0)</f>
        <v>#REF!</v>
      </c>
      <c r="Y187" s="3" t="e">
        <f>IF(#REF!&gt;0,#REF!,0)</f>
        <v>#REF!</v>
      </c>
    </row>
    <row r="188" spans="21:25" x14ac:dyDescent="0.25">
      <c r="U188" s="3" t="e">
        <f>#REF!</f>
        <v>#REF!</v>
      </c>
      <c r="V188" s="3" t="e">
        <f>IF(#REF!&gt;0,IFERROR(VLOOKUP(#REF!,AthleteTable[],1,FALSE),0),0)</f>
        <v>#REF!</v>
      </c>
      <c r="W188" s="3">
        <f t="shared" si="7"/>
        <v>0</v>
      </c>
      <c r="X188" s="11" t="e">
        <f>IF(#REF!&gt;0,IF(V188&lt;&gt;0,IF(OR(codex588[[#This Row],[1]]&gt;Y187,Y187="1"),(X187+1+codex588[[#This Row],[T]]),X187+codex588[[#This Row],[T]]),X187+codex588[[#This Row],[T]]),0)</f>
        <v>#REF!</v>
      </c>
      <c r="Y188" s="3" t="e">
        <f>IF(#REF!&gt;0,#REF!,0)</f>
        <v>#REF!</v>
      </c>
    </row>
    <row r="189" spans="21:25" x14ac:dyDescent="0.25">
      <c r="U189" s="3" t="e">
        <f>#REF!</f>
        <v>#REF!</v>
      </c>
      <c r="V189" s="3" t="e">
        <f>IF(#REF!&gt;0,IFERROR(VLOOKUP(#REF!,AthleteTable[],1,FALSE),0),0)</f>
        <v>#REF!</v>
      </c>
      <c r="W189" s="3">
        <f t="shared" si="7"/>
        <v>0</v>
      </c>
      <c r="X189" s="11" t="e">
        <f>IF(#REF!&gt;0,IF(V189&lt;&gt;0,IF(OR(codex588[[#This Row],[1]]&gt;Y188,Y188="1"),(X188+1+codex588[[#This Row],[T]]),X188+codex588[[#This Row],[T]]),X188+codex588[[#This Row],[T]]),0)</f>
        <v>#REF!</v>
      </c>
      <c r="Y189" s="3" t="e">
        <f>IF(#REF!&gt;0,#REF!,0)</f>
        <v>#REF!</v>
      </c>
    </row>
    <row r="190" spans="21:25" x14ac:dyDescent="0.25">
      <c r="U190" s="3" t="e">
        <f>#REF!</f>
        <v>#REF!</v>
      </c>
      <c r="V190" s="3" t="e">
        <f>IF(#REF!&gt;0,IFERROR(VLOOKUP(#REF!,AthleteTable[],1,FALSE),0),0)</f>
        <v>#REF!</v>
      </c>
      <c r="W190" s="3">
        <f t="shared" si="7"/>
        <v>0</v>
      </c>
      <c r="X190" s="11" t="e">
        <f>IF(#REF!&gt;0,IF(V190&lt;&gt;0,IF(OR(codex588[[#This Row],[1]]&gt;Y189,Y189="1"),(X189+1+codex588[[#This Row],[T]]),X189+codex588[[#This Row],[T]]),X189+codex588[[#This Row],[T]]),0)</f>
        <v>#REF!</v>
      </c>
      <c r="Y190" s="3" t="e">
        <f>IF(#REF!&gt;0,#REF!,0)</f>
        <v>#REF!</v>
      </c>
    </row>
    <row r="191" spans="21:25" x14ac:dyDescent="0.25">
      <c r="U191" s="3" t="e">
        <f>#REF!</f>
        <v>#REF!</v>
      </c>
      <c r="V191" s="3" t="e">
        <f>IF(#REF!&gt;0,IFERROR(VLOOKUP(#REF!,AthleteTable[],1,FALSE),0),0)</f>
        <v>#REF!</v>
      </c>
      <c r="W191" s="3">
        <f t="shared" si="7"/>
        <v>0</v>
      </c>
      <c r="X191" s="11" t="e">
        <f>IF(#REF!&gt;0,IF(V191&lt;&gt;0,IF(OR(codex588[[#This Row],[1]]&gt;Y190,Y190="1"),(X190+1+codex588[[#This Row],[T]]),X190+codex588[[#This Row],[T]]),X190+codex588[[#This Row],[T]]),0)</f>
        <v>#REF!</v>
      </c>
      <c r="Y191" s="3" t="e">
        <f>IF(#REF!&gt;0,#REF!,0)</f>
        <v>#REF!</v>
      </c>
    </row>
    <row r="192" spans="21:25" x14ac:dyDescent="0.25">
      <c r="U192" s="3" t="e">
        <f>#REF!</f>
        <v>#REF!</v>
      </c>
      <c r="V192" s="3" t="e">
        <f>IF(#REF!&gt;0,IFERROR(VLOOKUP(#REF!,AthleteTable[],1,FALSE),0),0)</f>
        <v>#REF!</v>
      </c>
      <c r="W192" s="3">
        <f t="shared" si="7"/>
        <v>0</v>
      </c>
      <c r="X192" s="11" t="e">
        <f>IF(#REF!&gt;0,IF(V192&lt;&gt;0,IF(OR(codex588[[#This Row],[1]]&gt;Y191,Y191="1"),(X191+1+codex588[[#This Row],[T]]),X191+codex588[[#This Row],[T]]),X191+codex588[[#This Row],[T]]),0)</f>
        <v>#REF!</v>
      </c>
      <c r="Y192" s="3" t="e">
        <f>IF(#REF!&gt;0,#REF!,0)</f>
        <v>#REF!</v>
      </c>
    </row>
    <row r="193" spans="21:25" x14ac:dyDescent="0.25">
      <c r="U193" s="3" t="e">
        <f>#REF!</f>
        <v>#REF!</v>
      </c>
      <c r="V193" s="3" t="e">
        <f>IF(#REF!&gt;0,IFERROR(VLOOKUP(#REF!,AthleteTable[],1,FALSE),0),0)</f>
        <v>#REF!</v>
      </c>
      <c r="W193" s="3">
        <f t="shared" si="7"/>
        <v>0</v>
      </c>
      <c r="X193" s="11" t="e">
        <f>IF(#REF!&gt;0,IF(V193&lt;&gt;0,IF(OR(codex588[[#This Row],[1]]&gt;Y192,Y192="1"),(X192+1+codex588[[#This Row],[T]]),X192+codex588[[#This Row],[T]]),X192+codex588[[#This Row],[T]]),0)</f>
        <v>#REF!</v>
      </c>
      <c r="Y193" s="3" t="e">
        <f>IF(#REF!&gt;0,#REF!,0)</f>
        <v>#REF!</v>
      </c>
    </row>
    <row r="194" spans="21:25" x14ac:dyDescent="0.25">
      <c r="U194" s="3" t="e">
        <f>#REF!</f>
        <v>#REF!</v>
      </c>
      <c r="V194" s="3" t="e">
        <f>IF(#REF!&gt;0,IFERROR(VLOOKUP(#REF!,AthleteTable[],1,FALSE),0),0)</f>
        <v>#REF!</v>
      </c>
      <c r="W194" s="3">
        <f t="shared" si="7"/>
        <v>0</v>
      </c>
      <c r="X194" s="11" t="e">
        <f>IF(#REF!&gt;0,IF(V194&lt;&gt;0,IF(OR(codex588[[#This Row],[1]]&gt;Y193,Y193="1"),(X193+1+codex588[[#This Row],[T]]),X193+codex588[[#This Row],[T]]),X193+codex588[[#This Row],[T]]),0)</f>
        <v>#REF!</v>
      </c>
      <c r="Y194" s="3" t="e">
        <f>IF(#REF!&gt;0,#REF!,0)</f>
        <v>#REF!</v>
      </c>
    </row>
    <row r="195" spans="21:25" x14ac:dyDescent="0.25">
      <c r="U195" s="3" t="e">
        <f>#REF!</f>
        <v>#REF!</v>
      </c>
      <c r="V195" s="3" t="e">
        <f>IF(#REF!&gt;0,IFERROR(VLOOKUP(#REF!,AthleteTable[],1,FALSE),0),0)</f>
        <v>#REF!</v>
      </c>
      <c r="W195" s="3">
        <f t="shared" si="7"/>
        <v>0</v>
      </c>
      <c r="X195" s="11" t="e">
        <f>IF(#REF!&gt;0,IF(V195&lt;&gt;0,IF(OR(codex588[[#This Row],[1]]&gt;Y194,Y194="1"),(X194+1+codex588[[#This Row],[T]]),X194+codex588[[#This Row],[T]]),X194+codex588[[#This Row],[T]]),0)</f>
        <v>#REF!</v>
      </c>
      <c r="Y195" s="3" t="e">
        <f>IF(#REF!&gt;0,#REF!,0)</f>
        <v>#REF!</v>
      </c>
    </row>
    <row r="196" spans="21:25" x14ac:dyDescent="0.25">
      <c r="U196" s="3" t="e">
        <f>#REF!</f>
        <v>#REF!</v>
      </c>
      <c r="V196" s="3" t="e">
        <f>IF(#REF!&gt;0,IFERROR(VLOOKUP(#REF!,AthleteTable[],1,FALSE),0),0)</f>
        <v>#REF!</v>
      </c>
      <c r="W196" s="3">
        <f t="shared" si="7"/>
        <v>0</v>
      </c>
      <c r="X196" s="11" t="e">
        <f>IF(#REF!&gt;0,IF(V196&lt;&gt;0,IF(OR(codex588[[#This Row],[1]]&gt;Y195,Y195="1"),(X195+1+codex588[[#This Row],[T]]),X195+codex588[[#This Row],[T]]),X195+codex588[[#This Row],[T]]),0)</f>
        <v>#REF!</v>
      </c>
      <c r="Y196" s="3" t="e">
        <f>IF(#REF!&gt;0,#REF!,0)</f>
        <v>#REF!</v>
      </c>
    </row>
    <row r="197" spans="21:25" x14ac:dyDescent="0.25">
      <c r="U197" s="3" t="e">
        <f>#REF!</f>
        <v>#REF!</v>
      </c>
      <c r="V197" s="3" t="e">
        <f>IF(#REF!&gt;0,IFERROR(VLOOKUP(#REF!,AthleteTable[],1,FALSE),0),0)</f>
        <v>#REF!</v>
      </c>
      <c r="W197" s="3">
        <f t="shared" si="7"/>
        <v>0</v>
      </c>
      <c r="X197" s="11" t="e">
        <f>IF(#REF!&gt;0,IF(V197&lt;&gt;0,IF(OR(codex588[[#This Row],[1]]&gt;Y196,Y196="1"),(X196+1+codex588[[#This Row],[T]]),X196+codex588[[#This Row],[T]]),X196+codex588[[#This Row],[T]]),0)</f>
        <v>#REF!</v>
      </c>
      <c r="Y197" s="3" t="e">
        <f>IF(#REF!&gt;0,#REF!,0)</f>
        <v>#REF!</v>
      </c>
    </row>
    <row r="198" spans="21:25" x14ac:dyDescent="0.25">
      <c r="U198" s="3" t="e">
        <f>#REF!</f>
        <v>#REF!</v>
      </c>
      <c r="V198" s="3" t="e">
        <f>IF(#REF!&gt;0,IFERROR(VLOOKUP(#REF!,AthleteTable[],1,FALSE),0),0)</f>
        <v>#REF!</v>
      </c>
      <c r="W198" s="3">
        <f t="shared" ref="W198:W222" si="8">IFERROR(IF(Y198&gt;0,IF(Y197=Y196,IF(V197&gt;0,IF(V196&gt;0,1,0),0),0),0),0)</f>
        <v>0</v>
      </c>
      <c r="X198" s="11" t="e">
        <f>IF(#REF!&gt;0,IF(V198&lt;&gt;0,IF(OR(codex588[[#This Row],[1]]&gt;Y197,Y197="1"),(X197+1+codex588[[#This Row],[T]]),X197+codex588[[#This Row],[T]]),X197+codex588[[#This Row],[T]]),0)</f>
        <v>#REF!</v>
      </c>
      <c r="Y198" s="3" t="e">
        <f>IF(#REF!&gt;0,#REF!,0)</f>
        <v>#REF!</v>
      </c>
    </row>
    <row r="199" spans="21:25" x14ac:dyDescent="0.25">
      <c r="U199" s="3" t="e">
        <f>#REF!</f>
        <v>#REF!</v>
      </c>
      <c r="V199" s="3" t="e">
        <f>IF(#REF!&gt;0,IFERROR(VLOOKUP(#REF!,AthleteTable[],1,FALSE),0),0)</f>
        <v>#REF!</v>
      </c>
      <c r="W199" s="3">
        <f t="shared" si="8"/>
        <v>0</v>
      </c>
      <c r="X199" s="11" t="e">
        <f>IF(#REF!&gt;0,IF(V199&lt;&gt;0,IF(OR(codex588[[#This Row],[1]]&gt;Y198,Y198="1"),(X198+1+codex588[[#This Row],[T]]),X198+codex588[[#This Row],[T]]),X198+codex588[[#This Row],[T]]),0)</f>
        <v>#REF!</v>
      </c>
      <c r="Y199" s="3" t="e">
        <f>IF(#REF!&gt;0,#REF!,0)</f>
        <v>#REF!</v>
      </c>
    </row>
    <row r="200" spans="21:25" x14ac:dyDescent="0.25">
      <c r="U200" s="3" t="e">
        <f>#REF!</f>
        <v>#REF!</v>
      </c>
      <c r="V200" s="3" t="e">
        <f>IF(#REF!&gt;0,IFERROR(VLOOKUP(#REF!,AthleteTable[],1,FALSE),0),0)</f>
        <v>#REF!</v>
      </c>
      <c r="W200" s="3">
        <f t="shared" si="8"/>
        <v>0</v>
      </c>
      <c r="X200" s="11" t="e">
        <f>IF(#REF!&gt;0,IF(V200&lt;&gt;0,IF(OR(codex588[[#This Row],[1]]&gt;Y199,Y199="1"),(X199+1+codex588[[#This Row],[T]]),X199+codex588[[#This Row],[T]]),X199+codex588[[#This Row],[T]]),0)</f>
        <v>#REF!</v>
      </c>
      <c r="Y200" s="3" t="e">
        <f>IF(#REF!&gt;0,#REF!,0)</f>
        <v>#REF!</v>
      </c>
    </row>
    <row r="201" spans="21:25" x14ac:dyDescent="0.25">
      <c r="U201" s="3">
        <f t="shared" ref="U201:U222" si="9">C91</f>
        <v>0</v>
      </c>
      <c r="V201" s="3">
        <f>IF(A91&gt;0,IFERROR(VLOOKUP(C91,AthleteTable[],1,FALSE),0),0)</f>
        <v>0</v>
      </c>
      <c r="W201" s="3">
        <f t="shared" si="8"/>
        <v>0</v>
      </c>
      <c r="X201" s="11">
        <f>IF(A91&gt;0,IF(V201&lt;&gt;0,IF(OR(codex588[[#This Row],[1]]&gt;Y200,Y200="1"),(X200+1+codex588[[#This Row],[T]]),X200+codex588[[#This Row],[T]]),X200+codex588[[#This Row],[T]]),0)</f>
        <v>0</v>
      </c>
      <c r="Y201" s="3" t="e">
        <f>IF(#REF!&gt;0,#REF!,0)</f>
        <v>#REF!</v>
      </c>
    </row>
    <row r="202" spans="21:25" x14ac:dyDescent="0.25">
      <c r="U202" s="3">
        <f t="shared" si="9"/>
        <v>0</v>
      </c>
      <c r="V202" s="3">
        <f>IF(A92&gt;0,IFERROR(VLOOKUP(C92,AthleteTable[],1,FALSE),0),0)</f>
        <v>0</v>
      </c>
      <c r="W202" s="3">
        <f t="shared" si="8"/>
        <v>0</v>
      </c>
      <c r="X202" s="11">
        <f>IF(A92&gt;0,IF(V202&lt;&gt;0,IF(OR(codex588[[#This Row],[1]]&gt;Y201,Y201="1"),(X201+1+codex588[[#This Row],[T]]),X201+codex588[[#This Row],[T]]),X201+codex588[[#This Row],[T]]),0)</f>
        <v>0</v>
      </c>
      <c r="Y202" s="3" t="e">
        <f>IF(#REF!&gt;0,#REF!,0)</f>
        <v>#REF!</v>
      </c>
    </row>
    <row r="203" spans="21:25" x14ac:dyDescent="0.25">
      <c r="U203" s="3">
        <f t="shared" si="9"/>
        <v>0</v>
      </c>
      <c r="V203" s="3">
        <f>IF(A93&gt;0,IFERROR(VLOOKUP(C93,AthleteTable[],1,FALSE),0),0)</f>
        <v>0</v>
      </c>
      <c r="W203" s="3">
        <f t="shared" si="8"/>
        <v>0</v>
      </c>
      <c r="X203" s="11">
        <f>IF(A93&gt;0,IF(V203&lt;&gt;0,IF(OR(codex588[[#This Row],[1]]&gt;Y202,Y202="1"),(X202+1+codex588[[#This Row],[T]]),X202+codex588[[#This Row],[T]]),X202+codex588[[#This Row],[T]]),0)</f>
        <v>0</v>
      </c>
      <c r="Y203" s="3" t="e">
        <f>IF(#REF!&gt;0,#REF!,0)</f>
        <v>#REF!</v>
      </c>
    </row>
    <row r="204" spans="21:25" x14ac:dyDescent="0.25">
      <c r="U204" s="3">
        <f t="shared" si="9"/>
        <v>0</v>
      </c>
      <c r="V204" s="3">
        <f>IF(A94&gt;0,IFERROR(VLOOKUP(C94,AthleteTable[],1,FALSE),0),0)</f>
        <v>0</v>
      </c>
      <c r="W204" s="3">
        <f t="shared" si="8"/>
        <v>0</v>
      </c>
      <c r="X204" s="11">
        <f>IF(A94&gt;0,IF(V204&lt;&gt;0,IF(OR(codex588[[#This Row],[1]]&gt;Y203,Y203="1"),(X203+1+codex588[[#This Row],[T]]),X203+codex588[[#This Row],[T]]),X203+codex588[[#This Row],[T]]),0)</f>
        <v>0</v>
      </c>
      <c r="Y204" s="3" t="e">
        <f>IF(#REF!&gt;0,#REF!,0)</f>
        <v>#REF!</v>
      </c>
    </row>
    <row r="205" spans="21:25" x14ac:dyDescent="0.25">
      <c r="U205" s="3">
        <f t="shared" si="9"/>
        <v>0</v>
      </c>
      <c r="V205" s="3">
        <f>IF(A95&gt;0,IFERROR(VLOOKUP(C95,AthleteTable[],1,FALSE),0),0)</f>
        <v>0</v>
      </c>
      <c r="W205" s="3">
        <f t="shared" si="8"/>
        <v>0</v>
      </c>
      <c r="X205" s="11">
        <f>IF(A95&gt;0,IF(V205&lt;&gt;0,IF(OR(codex588[[#This Row],[1]]&gt;Y204,Y204="1"),(X204+1+codex588[[#This Row],[T]]),X204+codex588[[#This Row],[T]]),X204+codex588[[#This Row],[T]]),0)</f>
        <v>0</v>
      </c>
      <c r="Y205" s="3" t="e">
        <f>IF(#REF!&gt;0,#REF!,0)</f>
        <v>#REF!</v>
      </c>
    </row>
    <row r="206" spans="21:25" x14ac:dyDescent="0.25">
      <c r="U206" s="3">
        <f t="shared" si="9"/>
        <v>0</v>
      </c>
      <c r="V206" s="3">
        <f>IF(A96&gt;0,IFERROR(VLOOKUP(C96,AthleteTable[],1,FALSE),0),0)</f>
        <v>0</v>
      </c>
      <c r="W206" s="3">
        <f t="shared" si="8"/>
        <v>0</v>
      </c>
      <c r="X206" s="11">
        <f>IF(A96&gt;0,IF(V206&lt;&gt;0,IF(OR(codex588[[#This Row],[1]]&gt;Y205,Y205="1"),(X205+1+codex588[[#This Row],[T]]),X205+codex588[[#This Row],[T]]),X205+codex588[[#This Row],[T]]),0)</f>
        <v>0</v>
      </c>
      <c r="Y206" s="3" t="e">
        <f>IF(#REF!&gt;0,#REF!,0)</f>
        <v>#REF!</v>
      </c>
    </row>
    <row r="207" spans="21:25" x14ac:dyDescent="0.25">
      <c r="U207" s="3">
        <f t="shared" si="9"/>
        <v>0</v>
      </c>
      <c r="V207" s="3">
        <f>IF(A97&gt;0,IFERROR(VLOOKUP(C97,AthleteTable[],1,FALSE),0),0)</f>
        <v>0</v>
      </c>
      <c r="W207" s="3">
        <f t="shared" si="8"/>
        <v>0</v>
      </c>
      <c r="X207" s="11">
        <f>IF(A97&gt;0,IF(V207&lt;&gt;0,IF(OR(codex588[[#This Row],[1]]&gt;Y206,Y206="1"),(X206+1+codex588[[#This Row],[T]]),X206+codex588[[#This Row],[T]]),X206+codex588[[#This Row],[T]]),0)</f>
        <v>0</v>
      </c>
      <c r="Y207" s="3" t="e">
        <f>IF(#REF!&gt;0,#REF!,0)</f>
        <v>#REF!</v>
      </c>
    </row>
    <row r="208" spans="21:25" x14ac:dyDescent="0.25">
      <c r="U208" s="3">
        <f t="shared" si="9"/>
        <v>0</v>
      </c>
      <c r="V208" s="3">
        <f>IF(A98&gt;0,IFERROR(VLOOKUP(C98,AthleteTable[],1,FALSE),0),0)</f>
        <v>0</v>
      </c>
      <c r="W208" s="3">
        <f t="shared" si="8"/>
        <v>0</v>
      </c>
      <c r="X208" s="11">
        <f>IF(A98&gt;0,IF(V208&lt;&gt;0,IF(OR(codex588[[#This Row],[1]]&gt;Y207,Y207="1"),(X207+1+codex588[[#This Row],[T]]),X207+codex588[[#This Row],[T]]),X207+codex588[[#This Row],[T]]),0)</f>
        <v>0</v>
      </c>
      <c r="Y208" s="3" t="e">
        <f>IF(#REF!&gt;0,#REF!,0)</f>
        <v>#REF!</v>
      </c>
    </row>
    <row r="209" spans="21:25" x14ac:dyDescent="0.25">
      <c r="U209" s="3">
        <f t="shared" si="9"/>
        <v>0</v>
      </c>
      <c r="V209" s="3">
        <f>IF(A99&gt;0,IFERROR(VLOOKUP(C99,AthleteTable[],1,FALSE),0),0)</f>
        <v>0</v>
      </c>
      <c r="W209" s="3">
        <f t="shared" si="8"/>
        <v>0</v>
      </c>
      <c r="X209" s="11">
        <f>IF(A99&gt;0,IF(V209&lt;&gt;0,IF(OR(codex588[[#This Row],[1]]&gt;Y208,Y208="1"),(X208+1+codex588[[#This Row],[T]]),X208+codex588[[#This Row],[T]]),X208+codex588[[#This Row],[T]]),0)</f>
        <v>0</v>
      </c>
      <c r="Y209" s="3" t="e">
        <f>IF(#REF!&gt;0,#REF!,0)</f>
        <v>#REF!</v>
      </c>
    </row>
    <row r="210" spans="21:25" x14ac:dyDescent="0.25">
      <c r="U210" s="3">
        <f t="shared" si="9"/>
        <v>0</v>
      </c>
      <c r="V210" s="3">
        <f>IF(A100&gt;0,IFERROR(VLOOKUP(C100,AthleteTable[],1,FALSE),0),0)</f>
        <v>0</v>
      </c>
      <c r="W210" s="3">
        <f t="shared" si="8"/>
        <v>0</v>
      </c>
      <c r="X210" s="11">
        <f>IF(A100&gt;0,IF(V210&lt;&gt;0,IF(OR(codex588[[#This Row],[1]]&gt;Y209,Y209="1"),(X209+1+codex588[[#This Row],[T]]),X209+codex588[[#This Row],[T]]),X209+codex588[[#This Row],[T]]),0)</f>
        <v>0</v>
      </c>
      <c r="Y210" s="3" t="e">
        <f>IF(#REF!&gt;0,#REF!,0)</f>
        <v>#REF!</v>
      </c>
    </row>
    <row r="211" spans="21:25" x14ac:dyDescent="0.25">
      <c r="U211" s="3">
        <f t="shared" si="9"/>
        <v>0</v>
      </c>
      <c r="V211" s="3">
        <f>IF(A101&gt;0,IFERROR(VLOOKUP(C101,AthleteTable[],1,FALSE),0),0)</f>
        <v>0</v>
      </c>
      <c r="W211" s="3">
        <f t="shared" si="8"/>
        <v>0</v>
      </c>
      <c r="X211" s="11">
        <f>IF(A101&gt;0,IF(V211&lt;&gt;0,IF(OR(codex588[[#This Row],[1]]&gt;Y210,Y210="1"),(X210+1+codex588[[#This Row],[T]]),X210+codex588[[#This Row],[T]]),X210+codex588[[#This Row],[T]]),0)</f>
        <v>0</v>
      </c>
      <c r="Y211" s="3" t="e">
        <f>IF(#REF!&gt;0,#REF!,0)</f>
        <v>#REF!</v>
      </c>
    </row>
    <row r="212" spans="21:25" x14ac:dyDescent="0.25">
      <c r="U212" s="3">
        <f t="shared" si="9"/>
        <v>0</v>
      </c>
      <c r="V212" s="3">
        <f>IF(A102&gt;0,IFERROR(VLOOKUP(C102,AthleteTable[],1,FALSE),0),0)</f>
        <v>0</v>
      </c>
      <c r="W212" s="3">
        <f t="shared" si="8"/>
        <v>0</v>
      </c>
      <c r="X212" s="11">
        <f>IF(A102&gt;0,IF(V212&lt;&gt;0,IF(OR(codex588[[#This Row],[1]]&gt;Y211,Y211="1"),(X211+1+codex588[[#This Row],[T]]),X211+codex588[[#This Row],[T]]),X211+codex588[[#This Row],[T]]),0)</f>
        <v>0</v>
      </c>
      <c r="Y212" s="3" t="e">
        <f>IF(#REF!&gt;0,#REF!,0)</f>
        <v>#REF!</v>
      </c>
    </row>
    <row r="213" spans="21:25" x14ac:dyDescent="0.25">
      <c r="U213" s="3">
        <f t="shared" si="9"/>
        <v>0</v>
      </c>
      <c r="V213" s="3">
        <f>IF(A103&gt;0,IFERROR(VLOOKUP(C103,AthleteTable[],1,FALSE),0),0)</f>
        <v>0</v>
      </c>
      <c r="W213" s="3">
        <f t="shared" si="8"/>
        <v>0</v>
      </c>
      <c r="X213" s="11">
        <f>IF(A103&gt;0,IF(V213&lt;&gt;0,IF(OR(codex588[[#This Row],[1]]&gt;Y212,Y212="1"),(X212+1+codex588[[#This Row],[T]]),X212+codex588[[#This Row],[T]]),X212+codex588[[#This Row],[T]]),0)</f>
        <v>0</v>
      </c>
      <c r="Y213" s="3" t="e">
        <f>IF(#REF!&gt;0,#REF!,0)</f>
        <v>#REF!</v>
      </c>
    </row>
    <row r="214" spans="21:25" x14ac:dyDescent="0.25">
      <c r="U214" s="3">
        <f t="shared" si="9"/>
        <v>0</v>
      </c>
      <c r="V214" s="3">
        <f>IF(A104&gt;0,IFERROR(VLOOKUP(C104,AthleteTable[],1,FALSE),0),0)</f>
        <v>0</v>
      </c>
      <c r="W214" s="3">
        <f t="shared" si="8"/>
        <v>0</v>
      </c>
      <c r="X214" s="11">
        <f>IF(A104&gt;0,IF(V214&lt;&gt;0,IF(OR(codex588[[#This Row],[1]]&gt;Y213,Y213="1"),(X213+1+codex588[[#This Row],[T]]),X213+codex588[[#This Row],[T]]),X213+codex588[[#This Row],[T]]),0)</f>
        <v>0</v>
      </c>
      <c r="Y214" s="3" t="e">
        <f>IF(#REF!&gt;0,#REF!,0)</f>
        <v>#REF!</v>
      </c>
    </row>
    <row r="215" spans="21:25" x14ac:dyDescent="0.25">
      <c r="U215" s="3">
        <f t="shared" si="9"/>
        <v>0</v>
      </c>
      <c r="V215" s="3">
        <f>IF(A105&gt;0,IFERROR(VLOOKUP(C105,AthleteTable[],1,FALSE),0),0)</f>
        <v>0</v>
      </c>
      <c r="W215" s="3">
        <f t="shared" si="8"/>
        <v>0</v>
      </c>
      <c r="X215" s="11">
        <f>IF(A105&gt;0,IF(V215&lt;&gt;0,IF(OR(codex588[[#This Row],[1]]&gt;Y214,Y214="1"),(X214+1+codex588[[#This Row],[T]]),X214+codex588[[#This Row],[T]]),X214+codex588[[#This Row],[T]]),0)</f>
        <v>0</v>
      </c>
      <c r="Y215" s="3" t="e">
        <f>IF(#REF!&gt;0,#REF!,0)</f>
        <v>#REF!</v>
      </c>
    </row>
    <row r="216" spans="21:25" x14ac:dyDescent="0.25">
      <c r="U216" s="3">
        <f t="shared" si="9"/>
        <v>0</v>
      </c>
      <c r="V216" s="3">
        <f>IF(A106&gt;0,IFERROR(VLOOKUP(C106,AthleteTable[],1,FALSE),0),0)</f>
        <v>0</v>
      </c>
      <c r="W216" s="3">
        <f t="shared" si="8"/>
        <v>0</v>
      </c>
      <c r="X216" s="11">
        <f>IF(A106&gt;0,IF(V216&lt;&gt;0,IF(OR(codex588[[#This Row],[1]]&gt;Y215,Y215="1"),(X215+1+codex588[[#This Row],[T]]),X215+codex588[[#This Row],[T]]),X215+codex588[[#This Row],[T]]),0)</f>
        <v>0</v>
      </c>
      <c r="Y216" s="3" t="e">
        <f>IF(#REF!&gt;0,#REF!,0)</f>
        <v>#REF!</v>
      </c>
    </row>
    <row r="217" spans="21:25" x14ac:dyDescent="0.25">
      <c r="U217" s="3">
        <f t="shared" si="9"/>
        <v>0</v>
      </c>
      <c r="V217" s="3">
        <f>IF(A107&gt;0,IFERROR(VLOOKUP(C107,AthleteTable[],1,FALSE),0),0)</f>
        <v>0</v>
      </c>
      <c r="W217" s="3">
        <f t="shared" si="8"/>
        <v>0</v>
      </c>
      <c r="X217" s="11">
        <f>IF(A107&gt;0,IF(V217&lt;&gt;0,IF(OR(codex588[[#This Row],[1]]&gt;Y216,Y216="1"),(X216+1+codex588[[#This Row],[T]]),X216+codex588[[#This Row],[T]]),X216+codex588[[#This Row],[T]]),0)</f>
        <v>0</v>
      </c>
      <c r="Y217" s="3" t="e">
        <f>IF(#REF!&gt;0,#REF!,0)</f>
        <v>#REF!</v>
      </c>
    </row>
    <row r="218" spans="21:25" x14ac:dyDescent="0.25">
      <c r="U218" s="3">
        <f t="shared" si="9"/>
        <v>0</v>
      </c>
      <c r="V218" s="3">
        <f>IF(A108&gt;0,IFERROR(VLOOKUP(C108,AthleteTable[],1,FALSE),0),0)</f>
        <v>0</v>
      </c>
      <c r="W218" s="3">
        <f t="shared" si="8"/>
        <v>0</v>
      </c>
      <c r="X218" s="11">
        <f>IF(A108&gt;0,IF(V218&lt;&gt;0,IF(OR(codex588[[#This Row],[1]]&gt;Y217,Y217="1"),(X217+1+codex588[[#This Row],[T]]),X217+codex588[[#This Row],[T]]),X217+codex588[[#This Row],[T]]),0)</f>
        <v>0</v>
      </c>
      <c r="Y218" s="3" t="e">
        <f>IF(#REF!&gt;0,#REF!,0)</f>
        <v>#REF!</v>
      </c>
    </row>
    <row r="219" spans="21:25" x14ac:dyDescent="0.25">
      <c r="U219" s="3">
        <f t="shared" si="9"/>
        <v>0</v>
      </c>
      <c r="V219" s="3">
        <f>IF(A109&gt;0,IFERROR(VLOOKUP(C109,AthleteTable[],1,FALSE),0),0)</f>
        <v>0</v>
      </c>
      <c r="W219" s="3">
        <f t="shared" si="8"/>
        <v>0</v>
      </c>
      <c r="X219" s="11">
        <f>IF(A109&gt;0,IF(V219&lt;&gt;0,IF(OR(codex588[[#This Row],[1]]&gt;Y218,Y218="1"),(X218+1+codex588[[#This Row],[T]]),X218+codex588[[#This Row],[T]]),X218+codex588[[#This Row],[T]]),0)</f>
        <v>0</v>
      </c>
      <c r="Y219" s="3" t="e">
        <f>IF(#REF!&gt;0,#REF!,0)</f>
        <v>#REF!</v>
      </c>
    </row>
    <row r="220" spans="21:25" x14ac:dyDescent="0.25">
      <c r="U220" s="3">
        <f t="shared" si="9"/>
        <v>0</v>
      </c>
      <c r="V220" s="3">
        <f>IF(A110&gt;0,IFERROR(VLOOKUP(C110,AthleteTable[],1,FALSE),0),0)</f>
        <v>0</v>
      </c>
      <c r="W220" s="3">
        <f t="shared" si="8"/>
        <v>0</v>
      </c>
      <c r="X220" s="11">
        <f>IF(A110&gt;0,IF(V220&lt;&gt;0,IF(OR(codex588[[#This Row],[1]]&gt;Y219,Y219="1"),(X219+1+codex588[[#This Row],[T]]),X219+codex588[[#This Row],[T]]),X219+codex588[[#This Row],[T]]),0)</f>
        <v>0</v>
      </c>
      <c r="Y220" s="3" t="e">
        <f>IF(#REF!&gt;0,#REF!,0)</f>
        <v>#REF!</v>
      </c>
    </row>
    <row r="221" spans="21:25" x14ac:dyDescent="0.25">
      <c r="U221" s="3">
        <f t="shared" si="9"/>
        <v>0</v>
      </c>
      <c r="V221" s="3">
        <f>IF(A111&gt;0,IFERROR(VLOOKUP(C111,AthleteTable[],1,FALSE),0),0)</f>
        <v>0</v>
      </c>
      <c r="W221" s="3">
        <f t="shared" si="8"/>
        <v>0</v>
      </c>
      <c r="X221" s="11">
        <f>IF(A111&gt;0,IF(V221&lt;&gt;0,IF(OR(codex588[[#This Row],[1]]&gt;Y220,Y220="1"),(X220+1+codex588[[#This Row],[T]]),X220+codex588[[#This Row],[T]]),X220+codex588[[#This Row],[T]]),0)</f>
        <v>0</v>
      </c>
      <c r="Y221" s="3" t="e">
        <f>IF(#REF!&gt;0,#REF!,0)</f>
        <v>#REF!</v>
      </c>
    </row>
    <row r="222" spans="21:25" x14ac:dyDescent="0.25">
      <c r="U222" s="3">
        <f t="shared" si="9"/>
        <v>0</v>
      </c>
      <c r="V222" s="3">
        <f>IF(A112&gt;0,IFERROR(VLOOKUP(C112,AthleteTable[],1,FALSE),0),0)</f>
        <v>0</v>
      </c>
      <c r="W222" s="3">
        <f t="shared" si="8"/>
        <v>0</v>
      </c>
      <c r="X222" s="11">
        <f>IF(A112&gt;0,IF(V222&lt;&gt;0,IF(OR(codex588[[#This Row],[1]]&gt;Y221,Y221="1"),(X221+1+codex588[[#This Row],[T]]),X221+codex588[[#This Row],[T]]),X221+codex588[[#This Row],[T]]),0)</f>
        <v>0</v>
      </c>
      <c r="Y222" s="3" t="e">
        <f>IF(#REF!&gt;0,#REF!,0)</f>
        <v>#REF!</v>
      </c>
    </row>
  </sheetData>
  <pageMargins left="0.7" right="0.7" top="0.75" bottom="0.75" header="0.3" footer="0.3"/>
  <tableParts count="1">
    <tablePart r:id="rId1"/>
  </tablePart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22"/>
  <sheetViews>
    <sheetView workbookViewId="0">
      <selection activeCell="C16" sqref="C16"/>
    </sheetView>
  </sheetViews>
  <sheetFormatPr defaultRowHeight="15" x14ac:dyDescent="0.25"/>
  <cols>
    <col min="1" max="1" width="20.28515625" bestFit="1" customWidth="1"/>
    <col min="2" max="2" width="3.85546875" customWidth="1"/>
    <col min="3" max="3" width="8.5703125" customWidth="1"/>
    <col min="4" max="4" width="28.5703125" bestFit="1" customWidth="1"/>
    <col min="5" max="5" width="5" bestFit="1" customWidth="1"/>
    <col min="6" max="6" width="7" customWidth="1"/>
    <col min="7" max="8" width="7.5703125" bestFit="1" customWidth="1"/>
    <col min="9" max="9" width="10.28515625" customWidth="1"/>
    <col min="10" max="10" width="6" customWidth="1"/>
    <col min="11" max="12" width="9.5703125" style="3" customWidth="1"/>
    <col min="21" max="21" width="11" style="3" customWidth="1"/>
    <col min="22" max="23" width="12.140625" style="3" customWidth="1"/>
    <col min="24" max="24" width="12.140625" style="11" customWidth="1"/>
    <col min="25" max="25" width="15" style="3" customWidth="1"/>
  </cols>
  <sheetData>
    <row r="1" spans="1:25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s="3" t="s">
        <v>10</v>
      </c>
      <c r="U1" s="3" t="s">
        <v>1006</v>
      </c>
      <c r="V1" s="3" t="s">
        <v>1007</v>
      </c>
      <c r="W1" s="3" t="s">
        <v>1011</v>
      </c>
      <c r="X1" s="11" t="s">
        <v>1008</v>
      </c>
      <c r="Y1" s="11" t="s">
        <v>1009</v>
      </c>
    </row>
    <row r="2" spans="1:25" x14ac:dyDescent="0.25">
      <c r="A2">
        <v>1</v>
      </c>
      <c r="B2">
        <v>2</v>
      </c>
      <c r="C2">
        <v>104133</v>
      </c>
      <c r="D2" t="s">
        <v>23</v>
      </c>
      <c r="E2">
        <v>1994</v>
      </c>
      <c r="F2" t="s">
        <v>15</v>
      </c>
      <c r="G2" t="s">
        <v>1795</v>
      </c>
      <c r="H2" t="s">
        <v>1031</v>
      </c>
      <c r="I2" t="s">
        <v>447</v>
      </c>
      <c r="K2" s="3">
        <v>17.72</v>
      </c>
      <c r="U2" s="3">
        <f>C2</f>
        <v>104133</v>
      </c>
      <c r="V2" s="3">
        <f>IF(A2&gt;0,IFERROR(VLOOKUP(C2,AthleteTable[],1,FALSE),0),0)</f>
        <v>104133</v>
      </c>
      <c r="W2" s="3">
        <f>IFERROR(IF(Y2&gt;0,IF(Y1=#REF!,IF(V1&gt;0,IF(#REF!&gt;0,1,0),0),0),0),0)</f>
        <v>0</v>
      </c>
      <c r="X2" s="11">
        <f>IF(A2&gt;0,IF(V2&lt;&gt;0,IF(OR(codex589[[#This Row],[1]]&gt;Y1,Y1="1"),(X1+1+codex589[[#This Row],[T]]),X1+codex589[[#This Row],[T]]),X1+codex589[[#This Row],[T]]),0)</f>
        <v>1</v>
      </c>
      <c r="Y2" s="3">
        <f t="shared" ref="Y2:Y65" si="0">IF(A2&gt;0,A2,0)</f>
        <v>1</v>
      </c>
    </row>
    <row r="3" spans="1:25" x14ac:dyDescent="0.25">
      <c r="A3">
        <v>2</v>
      </c>
      <c r="B3">
        <v>15</v>
      </c>
      <c r="C3">
        <v>103762</v>
      </c>
      <c r="D3" t="s">
        <v>1636</v>
      </c>
      <c r="E3">
        <v>1991</v>
      </c>
      <c r="F3" t="s">
        <v>15</v>
      </c>
      <c r="G3" t="s">
        <v>1796</v>
      </c>
      <c r="H3" t="s">
        <v>1797</v>
      </c>
      <c r="I3" t="s">
        <v>1798</v>
      </c>
      <c r="J3">
        <v>0.32</v>
      </c>
      <c r="K3" s="3">
        <v>20.010000000000002</v>
      </c>
      <c r="U3" s="3">
        <f t="shared" ref="U3:U66" si="1">C3</f>
        <v>103762</v>
      </c>
      <c r="V3" s="3">
        <f>IF(A3&gt;0,IFERROR(VLOOKUP(C3,AthleteTable[],1,FALSE),0),0)</f>
        <v>0</v>
      </c>
      <c r="W3" s="3">
        <f t="shared" ref="W3:W4" si="2">IFERROR(IF(Y3&gt;0,IF(Y2=Y1,IF(V2&gt;0,IF(V1&gt;0,1,0),0),0),0),0)</f>
        <v>0</v>
      </c>
      <c r="X3" s="11">
        <f>IF(A3&gt;0,IF(V3&lt;&gt;0,IF(OR(codex589[[#This Row],[1]]&gt;Y2,Y2="1"),(X2+1+codex589[[#This Row],[T]]),X2+codex589[[#This Row],[T]]),X2+codex589[[#This Row],[T]]),0)</f>
        <v>1</v>
      </c>
      <c r="Y3" s="3">
        <f t="shared" si="0"/>
        <v>2</v>
      </c>
    </row>
    <row r="4" spans="1:25" x14ac:dyDescent="0.25">
      <c r="A4">
        <v>3</v>
      </c>
      <c r="B4">
        <v>9</v>
      </c>
      <c r="C4">
        <v>104153</v>
      </c>
      <c r="D4" t="s">
        <v>14</v>
      </c>
      <c r="E4">
        <v>1994</v>
      </c>
      <c r="F4" t="s">
        <v>15</v>
      </c>
      <c r="G4" t="s">
        <v>1799</v>
      </c>
      <c r="H4" t="s">
        <v>1800</v>
      </c>
      <c r="I4" t="s">
        <v>1801</v>
      </c>
      <c r="J4">
        <v>0.7</v>
      </c>
      <c r="K4" s="3">
        <v>22.72</v>
      </c>
      <c r="U4" s="3">
        <f t="shared" si="1"/>
        <v>104153</v>
      </c>
      <c r="V4" s="3">
        <f>IF(A4&gt;0,IFERROR(VLOOKUP(C4,AthleteTable[],1,FALSE),0),0)</f>
        <v>0</v>
      </c>
      <c r="W4" s="3">
        <f t="shared" si="2"/>
        <v>0</v>
      </c>
      <c r="X4" s="11">
        <f>IF(A4&gt;0,IF(V4&lt;&gt;0,IF(OR(codex589[[#This Row],[1]]&gt;Y3,Y3="1"),(X3+1+codex589[[#This Row],[T]]),X3+codex589[[#This Row],[T]]),X3+codex589[[#This Row],[T]]),0)</f>
        <v>1</v>
      </c>
      <c r="Y4" s="3">
        <f t="shared" si="0"/>
        <v>3</v>
      </c>
    </row>
    <row r="5" spans="1:25" x14ac:dyDescent="0.25">
      <c r="A5">
        <v>4</v>
      </c>
      <c r="B5">
        <v>12</v>
      </c>
      <c r="C5">
        <v>104272</v>
      </c>
      <c r="D5" t="s">
        <v>272</v>
      </c>
      <c r="E5">
        <v>1995</v>
      </c>
      <c r="F5" t="s">
        <v>15</v>
      </c>
      <c r="G5" t="s">
        <v>1802</v>
      </c>
      <c r="H5" t="s">
        <v>1803</v>
      </c>
      <c r="I5" t="s">
        <v>1804</v>
      </c>
      <c r="J5">
        <v>1</v>
      </c>
      <c r="K5" s="3">
        <v>24.87</v>
      </c>
      <c r="U5" s="3">
        <f t="shared" si="1"/>
        <v>104272</v>
      </c>
      <c r="V5" s="3">
        <f>IF(A5&gt;0,IFERROR(VLOOKUP(C5,AthleteTable[],1,FALSE),0),0)</f>
        <v>0</v>
      </c>
      <c r="W5" s="3">
        <f>IFERROR(IF(Y5&gt;0,IF(Y4=Y3,IF(V4&gt;0,IF(V3&gt;0,1,0),0),0),0),0)</f>
        <v>0</v>
      </c>
      <c r="X5" s="11">
        <f>IF(A5&gt;0,IF(V5&lt;&gt;0,IF(OR(codex589[[#This Row],[1]]&gt;Y4,Y4="1"),(X4+1+codex589[[#This Row],[T]]),X4+codex589[[#This Row],[T]]),X4+codex589[[#This Row],[T]]),0)</f>
        <v>1</v>
      </c>
      <c r="Y5" s="3">
        <f t="shared" si="0"/>
        <v>4</v>
      </c>
    </row>
    <row r="6" spans="1:25" x14ac:dyDescent="0.25">
      <c r="A6">
        <v>5</v>
      </c>
      <c r="B6">
        <v>4</v>
      </c>
      <c r="C6">
        <v>104311</v>
      </c>
      <c r="D6" t="s">
        <v>186</v>
      </c>
      <c r="E6">
        <v>1995</v>
      </c>
      <c r="F6" t="s">
        <v>15</v>
      </c>
      <c r="G6" t="s">
        <v>1805</v>
      </c>
      <c r="H6" t="s">
        <v>1806</v>
      </c>
      <c r="I6" t="s">
        <v>1807</v>
      </c>
      <c r="J6">
        <v>1.1000000000000001</v>
      </c>
      <c r="K6" s="3">
        <v>25.58</v>
      </c>
      <c r="U6" s="3">
        <f t="shared" si="1"/>
        <v>104311</v>
      </c>
      <c r="V6" s="3">
        <f>IF(A6&gt;0,IFERROR(VLOOKUP(C6,AthleteTable[],1,FALSE),0),0)</f>
        <v>0</v>
      </c>
      <c r="W6" s="3">
        <f t="shared" ref="W6:W69" si="3">IFERROR(IF(Y6&gt;0,IF(Y5=Y4,IF(V5&gt;0,IF(V4&gt;0,1,0),0),0),0),0)</f>
        <v>0</v>
      </c>
      <c r="X6" s="11">
        <f>IF(A6&gt;0,IF(V6&lt;&gt;0,IF(OR(codex589[[#This Row],[1]]&gt;Y5,Y5="1"),(X5+1+codex589[[#This Row],[T]]),X5+codex589[[#This Row],[T]]),X5+codex589[[#This Row],[T]]),0)</f>
        <v>1</v>
      </c>
      <c r="Y6" s="3">
        <f t="shared" si="0"/>
        <v>5</v>
      </c>
    </row>
    <row r="7" spans="1:25" x14ac:dyDescent="0.25">
      <c r="A7">
        <v>6</v>
      </c>
      <c r="B7">
        <v>6</v>
      </c>
      <c r="C7">
        <v>104156</v>
      </c>
      <c r="D7" t="s">
        <v>174</v>
      </c>
      <c r="E7">
        <v>1994</v>
      </c>
      <c r="F7" t="s">
        <v>15</v>
      </c>
      <c r="G7" t="s">
        <v>1808</v>
      </c>
      <c r="H7" t="s">
        <v>1809</v>
      </c>
      <c r="I7" t="s">
        <v>1810</v>
      </c>
      <c r="J7">
        <v>1.19</v>
      </c>
      <c r="K7" s="3">
        <v>26.22</v>
      </c>
      <c r="U7" s="3">
        <f t="shared" si="1"/>
        <v>104156</v>
      </c>
      <c r="V7" s="3">
        <f>IF(A7&gt;0,IFERROR(VLOOKUP(C7,AthleteTable[],1,FALSE),0),0)</f>
        <v>104156</v>
      </c>
      <c r="W7" s="3">
        <f t="shared" si="3"/>
        <v>0</v>
      </c>
      <c r="X7" s="11">
        <f>IF(A7&gt;0,IF(V7&lt;&gt;0,IF(OR(codex589[[#This Row],[1]]&gt;Y6,Y6="1"),(X6+1+codex589[[#This Row],[T]]),X6+codex589[[#This Row],[T]]),X6+codex589[[#This Row],[T]]),0)</f>
        <v>2</v>
      </c>
      <c r="Y7" s="3">
        <f t="shared" si="0"/>
        <v>6</v>
      </c>
    </row>
    <row r="8" spans="1:25" x14ac:dyDescent="0.25">
      <c r="A8">
        <v>7</v>
      </c>
      <c r="B8">
        <v>10</v>
      </c>
      <c r="C8">
        <v>104412</v>
      </c>
      <c r="D8" t="s">
        <v>21</v>
      </c>
      <c r="E8">
        <v>1996</v>
      </c>
      <c r="F8" t="s">
        <v>15</v>
      </c>
      <c r="G8" t="s">
        <v>454</v>
      </c>
      <c r="H8" t="s">
        <v>454</v>
      </c>
      <c r="I8" t="s">
        <v>1811</v>
      </c>
      <c r="J8">
        <v>1.95</v>
      </c>
      <c r="K8" s="3">
        <v>31.65</v>
      </c>
      <c r="U8" s="3">
        <f t="shared" si="1"/>
        <v>104412</v>
      </c>
      <c r="V8" s="3">
        <f>IF(A8&gt;0,IFERROR(VLOOKUP(C8,AthleteTable[],1,FALSE),0),0)</f>
        <v>0</v>
      </c>
      <c r="W8" s="3">
        <f t="shared" si="3"/>
        <v>0</v>
      </c>
      <c r="X8" s="11">
        <f>IF(A8&gt;0,IF(V8&lt;&gt;0,IF(OR(codex589[[#This Row],[1]]&gt;Y7,Y7="1"),(X7+1+codex589[[#This Row],[T]]),X7+codex589[[#This Row],[T]]),X7+codex589[[#This Row],[T]]),0)</f>
        <v>2</v>
      </c>
      <c r="Y8" s="3">
        <f t="shared" si="0"/>
        <v>7</v>
      </c>
    </row>
    <row r="9" spans="1:25" x14ac:dyDescent="0.25">
      <c r="A9">
        <v>8</v>
      </c>
      <c r="B9">
        <v>5</v>
      </c>
      <c r="C9">
        <v>104467</v>
      </c>
      <c r="D9" t="s">
        <v>19</v>
      </c>
      <c r="E9">
        <v>1997</v>
      </c>
      <c r="F9" t="s">
        <v>15</v>
      </c>
      <c r="G9" t="s">
        <v>1812</v>
      </c>
      <c r="H9" t="s">
        <v>1813</v>
      </c>
      <c r="I9" t="s">
        <v>606</v>
      </c>
      <c r="J9">
        <v>1.97</v>
      </c>
      <c r="K9" s="3">
        <v>31.8</v>
      </c>
      <c r="U9" s="3">
        <f t="shared" si="1"/>
        <v>104467</v>
      </c>
      <c r="V9" s="3">
        <f>IF(A9&gt;0,IFERROR(VLOOKUP(C9,AthleteTable[],1,FALSE),0),0)</f>
        <v>104467</v>
      </c>
      <c r="W9" s="3">
        <f t="shared" si="3"/>
        <v>0</v>
      </c>
      <c r="X9" s="11">
        <f>IF(A9&gt;0,IF(V9&lt;&gt;0,IF(OR(codex589[[#This Row],[1]]&gt;Y8,Y8="1"),(X8+1+codex589[[#This Row],[T]]),X8+codex589[[#This Row],[T]]),X8+codex589[[#This Row],[T]]),0)</f>
        <v>3</v>
      </c>
      <c r="Y9" s="3">
        <f t="shared" si="0"/>
        <v>8</v>
      </c>
    </row>
    <row r="10" spans="1:25" x14ac:dyDescent="0.25">
      <c r="A10">
        <v>9</v>
      </c>
      <c r="B10">
        <v>11</v>
      </c>
      <c r="C10">
        <v>104096</v>
      </c>
      <c r="D10" t="s">
        <v>302</v>
      </c>
      <c r="E10">
        <v>1994</v>
      </c>
      <c r="F10" t="s">
        <v>15</v>
      </c>
      <c r="G10" t="s">
        <v>1814</v>
      </c>
      <c r="H10" t="s">
        <v>1815</v>
      </c>
      <c r="I10" t="s">
        <v>1816</v>
      </c>
      <c r="J10">
        <v>2.02</v>
      </c>
      <c r="K10" s="3">
        <v>32.15</v>
      </c>
      <c r="U10" s="3">
        <f t="shared" si="1"/>
        <v>104096</v>
      </c>
      <c r="V10" s="3">
        <f>IF(A10&gt;0,IFERROR(VLOOKUP(C10,AthleteTable[],1,FALSE),0),0)</f>
        <v>0</v>
      </c>
      <c r="W10" s="3">
        <f t="shared" si="3"/>
        <v>0</v>
      </c>
      <c r="X10" s="11">
        <f>IF(A10&gt;0,IF(V10&lt;&gt;0,IF(OR(codex589[[#This Row],[1]]&gt;Y9,Y9="1"),(X9+1+codex589[[#This Row],[T]]),X9+codex589[[#This Row],[T]]),X9+codex589[[#This Row],[T]]),0)</f>
        <v>3</v>
      </c>
      <c r="Y10" s="3">
        <f t="shared" si="0"/>
        <v>9</v>
      </c>
    </row>
    <row r="11" spans="1:25" x14ac:dyDescent="0.25">
      <c r="A11">
        <v>10</v>
      </c>
      <c r="B11">
        <v>14</v>
      </c>
      <c r="C11">
        <v>104469</v>
      </c>
      <c r="D11" t="s">
        <v>1175</v>
      </c>
      <c r="E11">
        <v>1997</v>
      </c>
      <c r="F11" t="s">
        <v>15</v>
      </c>
      <c r="G11" t="s">
        <v>1817</v>
      </c>
      <c r="H11" t="s">
        <v>1386</v>
      </c>
      <c r="I11" t="s">
        <v>1818</v>
      </c>
      <c r="J11">
        <v>2.56</v>
      </c>
      <c r="K11" s="3">
        <v>36.01</v>
      </c>
      <c r="U11" s="3">
        <f t="shared" si="1"/>
        <v>104469</v>
      </c>
      <c r="V11" s="3">
        <f>IF(A11&gt;0,IFERROR(VLOOKUP(C11,AthleteTable[],1,FALSE),0),0)</f>
        <v>104469</v>
      </c>
      <c r="W11" s="3">
        <f t="shared" si="3"/>
        <v>0</v>
      </c>
      <c r="X11" s="11">
        <f>IF(A11&gt;0,IF(V11&lt;&gt;0,IF(OR(codex589[[#This Row],[1]]&gt;Y10,Y10="1"),(X10+1+codex589[[#This Row],[T]]),X10+codex589[[#This Row],[T]]),X10+codex589[[#This Row],[T]]),0)</f>
        <v>4</v>
      </c>
      <c r="Y11" s="3">
        <f t="shared" si="0"/>
        <v>10</v>
      </c>
    </row>
    <row r="12" spans="1:25" x14ac:dyDescent="0.25">
      <c r="A12">
        <v>11</v>
      </c>
      <c r="B12">
        <v>21</v>
      </c>
      <c r="C12">
        <v>104539</v>
      </c>
      <c r="D12" t="s">
        <v>37</v>
      </c>
      <c r="E12">
        <v>1997</v>
      </c>
      <c r="F12" t="s">
        <v>15</v>
      </c>
      <c r="G12" t="s">
        <v>1414</v>
      </c>
      <c r="H12" t="s">
        <v>1809</v>
      </c>
      <c r="I12" t="s">
        <v>1819</v>
      </c>
      <c r="J12">
        <v>2.61</v>
      </c>
      <c r="K12" s="3">
        <v>36.369999999999997</v>
      </c>
      <c r="U12" s="3">
        <f t="shared" si="1"/>
        <v>104539</v>
      </c>
      <c r="V12" s="3">
        <f>IF(A12&gt;0,IFERROR(VLOOKUP(C12,AthleteTable[],1,FALSE),0),0)</f>
        <v>0</v>
      </c>
      <c r="W12" s="3">
        <f t="shared" si="3"/>
        <v>0</v>
      </c>
      <c r="X12" s="11">
        <f>IF(A12&gt;0,IF(V12&lt;&gt;0,IF(OR(codex589[[#This Row],[1]]&gt;Y11,Y11="1"),(X11+1+codex589[[#This Row],[T]]),X11+codex589[[#This Row],[T]]),X11+codex589[[#This Row],[T]]),0)</f>
        <v>4</v>
      </c>
      <c r="Y12" s="3">
        <f t="shared" si="0"/>
        <v>11</v>
      </c>
    </row>
    <row r="13" spans="1:25" x14ac:dyDescent="0.25">
      <c r="A13">
        <v>11</v>
      </c>
      <c r="B13">
        <v>3</v>
      </c>
      <c r="C13">
        <v>104468</v>
      </c>
      <c r="D13" t="s">
        <v>166</v>
      </c>
      <c r="E13">
        <v>1997</v>
      </c>
      <c r="F13" t="s">
        <v>15</v>
      </c>
      <c r="G13" t="s">
        <v>1820</v>
      </c>
      <c r="H13" t="s">
        <v>1806</v>
      </c>
      <c r="I13" t="s">
        <v>1819</v>
      </c>
      <c r="J13">
        <v>2.61</v>
      </c>
      <c r="K13" s="3">
        <v>36.369999999999997</v>
      </c>
      <c r="U13" s="3">
        <f t="shared" si="1"/>
        <v>104468</v>
      </c>
      <c r="V13" s="3">
        <f>IF(A13&gt;0,IFERROR(VLOOKUP(C13,AthleteTable[],1,FALSE),0),0)</f>
        <v>104468</v>
      </c>
      <c r="W13" s="3">
        <f t="shared" si="3"/>
        <v>0</v>
      </c>
      <c r="X13" s="11">
        <f>IF(A13&gt;0,IF(V13&lt;&gt;0,IF(OR(codex589[[#This Row],[1]]&gt;Y12,Y12="1"),(X12+1+codex589[[#This Row],[T]]),X12+codex589[[#This Row],[T]]),X12+codex589[[#This Row],[T]]),0)</f>
        <v>4</v>
      </c>
      <c r="Y13" s="3">
        <f t="shared" si="0"/>
        <v>11</v>
      </c>
    </row>
    <row r="14" spans="1:25" x14ac:dyDescent="0.25">
      <c r="A14">
        <v>13</v>
      </c>
      <c r="B14">
        <v>7</v>
      </c>
      <c r="C14">
        <v>103942</v>
      </c>
      <c r="D14" t="s">
        <v>114</v>
      </c>
      <c r="E14">
        <v>1993</v>
      </c>
      <c r="F14" t="s">
        <v>15</v>
      </c>
      <c r="G14" t="s">
        <v>1821</v>
      </c>
      <c r="H14" t="s">
        <v>1822</v>
      </c>
      <c r="I14" t="s">
        <v>465</v>
      </c>
      <c r="J14">
        <v>2.62</v>
      </c>
      <c r="K14" s="3">
        <v>36.44</v>
      </c>
      <c r="U14" s="3">
        <f t="shared" si="1"/>
        <v>103942</v>
      </c>
      <c r="V14" s="3">
        <f>IF(A14&gt;0,IFERROR(VLOOKUP(C14,AthleteTable[],1,FALSE),0),0)</f>
        <v>103942</v>
      </c>
      <c r="W14" s="3">
        <f t="shared" si="3"/>
        <v>0</v>
      </c>
      <c r="X14" s="11">
        <f>IF(A14&gt;0,IF(V14&lt;&gt;0,IF(OR(codex589[[#This Row],[1]]&gt;Y13,Y13="1"),(X13+1+codex589[[#This Row],[T]]),X13+codex589[[#This Row],[T]]),X13+codex589[[#This Row],[T]]),0)</f>
        <v>5</v>
      </c>
      <c r="Y14" s="3">
        <f t="shared" si="0"/>
        <v>13</v>
      </c>
    </row>
    <row r="15" spans="1:25" x14ac:dyDescent="0.25">
      <c r="A15">
        <v>14</v>
      </c>
      <c r="B15">
        <v>19</v>
      </c>
      <c r="C15">
        <v>104277</v>
      </c>
      <c r="D15" t="s">
        <v>290</v>
      </c>
      <c r="E15">
        <v>1995</v>
      </c>
      <c r="F15" t="s">
        <v>15</v>
      </c>
      <c r="G15" t="s">
        <v>1417</v>
      </c>
      <c r="H15" t="s">
        <v>1813</v>
      </c>
      <c r="I15" t="s">
        <v>1823</v>
      </c>
      <c r="J15">
        <v>2.79</v>
      </c>
      <c r="K15" s="3">
        <v>37.659999999999997</v>
      </c>
      <c r="U15" s="3">
        <f t="shared" si="1"/>
        <v>104277</v>
      </c>
      <c r="V15" s="3">
        <f>IF(A15&gt;0,IFERROR(VLOOKUP(C15,AthleteTable[],1,FALSE),0),0)</f>
        <v>104277</v>
      </c>
      <c r="W15" s="3">
        <f t="shared" si="3"/>
        <v>0</v>
      </c>
      <c r="X15" s="11">
        <f>IF(A15&gt;0,IF(V15&lt;&gt;0,IF(OR(codex589[[#This Row],[1]]&gt;Y14,Y14="1"),(X14+1+codex589[[#This Row],[T]]),X14+codex589[[#This Row],[T]]),X14+codex589[[#This Row],[T]]),0)</f>
        <v>6</v>
      </c>
      <c r="Y15" s="3">
        <f t="shared" si="0"/>
        <v>14</v>
      </c>
    </row>
    <row r="16" spans="1:25" x14ac:dyDescent="0.25">
      <c r="A16">
        <v>15</v>
      </c>
      <c r="B16">
        <v>25</v>
      </c>
      <c r="C16">
        <v>104354</v>
      </c>
      <c r="D16" t="s">
        <v>35</v>
      </c>
      <c r="E16">
        <v>1996</v>
      </c>
      <c r="F16" t="s">
        <v>15</v>
      </c>
      <c r="G16" t="s">
        <v>1824</v>
      </c>
      <c r="H16" t="s">
        <v>1821</v>
      </c>
      <c r="I16" t="s">
        <v>1825</v>
      </c>
      <c r="J16">
        <v>3.33</v>
      </c>
      <c r="K16" s="3">
        <v>41.51</v>
      </c>
      <c r="U16" s="3">
        <f t="shared" si="1"/>
        <v>104354</v>
      </c>
      <c r="V16" s="3">
        <f>IF(A16&gt;0,IFERROR(VLOOKUP(C16,AthleteTable[],1,FALSE),0),0)</f>
        <v>104354</v>
      </c>
      <c r="W16" s="3">
        <f t="shared" si="3"/>
        <v>0</v>
      </c>
      <c r="X16" s="11">
        <f>IF(A16&gt;0,IF(V16&lt;&gt;0,IF(OR(codex589[[#This Row],[1]]&gt;Y15,Y15="1"),(X15+1+codex589[[#This Row],[T]]),X15+codex589[[#This Row],[T]]),X15+codex589[[#This Row],[T]]),0)</f>
        <v>7</v>
      </c>
      <c r="Y16" s="3">
        <f t="shared" si="0"/>
        <v>15</v>
      </c>
    </row>
    <row r="17" spans="1:25" x14ac:dyDescent="0.25">
      <c r="A17">
        <v>16</v>
      </c>
      <c r="B17">
        <v>17</v>
      </c>
      <c r="C17">
        <v>104529</v>
      </c>
      <c r="D17" t="s">
        <v>126</v>
      </c>
      <c r="E17">
        <v>1997</v>
      </c>
      <c r="F17" t="s">
        <v>15</v>
      </c>
      <c r="G17" t="s">
        <v>1826</v>
      </c>
      <c r="H17" t="s">
        <v>1668</v>
      </c>
      <c r="I17" t="s">
        <v>629</v>
      </c>
      <c r="J17">
        <v>3.37</v>
      </c>
      <c r="K17" s="3">
        <v>41.8</v>
      </c>
      <c r="U17" s="3">
        <f t="shared" si="1"/>
        <v>104529</v>
      </c>
      <c r="V17" s="3">
        <f>IF(A17&gt;0,IFERROR(VLOOKUP(C17,AthleteTable[],1,FALSE),0),0)</f>
        <v>0</v>
      </c>
      <c r="W17" s="3">
        <f t="shared" si="3"/>
        <v>0</v>
      </c>
      <c r="X17" s="11">
        <f>IF(A17&gt;0,IF(V17&lt;&gt;0,IF(OR(codex589[[#This Row],[1]]&gt;Y16,Y16="1"),(X16+1+codex589[[#This Row],[T]]),X16+codex589[[#This Row],[T]]),X16+codex589[[#This Row],[T]]),0)</f>
        <v>7</v>
      </c>
      <c r="Y17" s="3">
        <f t="shared" si="0"/>
        <v>16</v>
      </c>
    </row>
    <row r="18" spans="1:25" x14ac:dyDescent="0.25">
      <c r="A18">
        <v>17</v>
      </c>
      <c r="B18">
        <v>16</v>
      </c>
      <c r="C18">
        <v>104269</v>
      </c>
      <c r="D18" t="s">
        <v>270</v>
      </c>
      <c r="E18">
        <v>1995</v>
      </c>
      <c r="F18" t="s">
        <v>15</v>
      </c>
      <c r="G18" t="s">
        <v>1827</v>
      </c>
      <c r="H18" t="s">
        <v>476</v>
      </c>
      <c r="I18" t="s">
        <v>1828</v>
      </c>
      <c r="J18">
        <v>3.43</v>
      </c>
      <c r="K18" s="3">
        <v>42.23</v>
      </c>
      <c r="U18" s="3">
        <f t="shared" si="1"/>
        <v>104269</v>
      </c>
      <c r="V18" s="3">
        <f>IF(A18&gt;0,IFERROR(VLOOKUP(C18,AthleteTable[],1,FALSE),0),0)</f>
        <v>104269</v>
      </c>
      <c r="W18" s="3">
        <f t="shared" si="3"/>
        <v>0</v>
      </c>
      <c r="X18" s="11">
        <f>IF(A18&gt;0,IF(V18&lt;&gt;0,IF(OR(codex589[[#This Row],[1]]&gt;Y17,Y17="1"),(X17+1+codex589[[#This Row],[T]]),X17+codex589[[#This Row],[T]]),X17+codex589[[#This Row],[T]]),0)</f>
        <v>8</v>
      </c>
      <c r="Y18" s="3">
        <f t="shared" si="0"/>
        <v>17</v>
      </c>
    </row>
    <row r="19" spans="1:25" x14ac:dyDescent="0.25">
      <c r="A19">
        <v>18</v>
      </c>
      <c r="B19">
        <v>26</v>
      </c>
      <c r="C19">
        <v>104537</v>
      </c>
      <c r="D19" t="s">
        <v>106</v>
      </c>
      <c r="E19">
        <v>1997</v>
      </c>
      <c r="F19" t="s">
        <v>15</v>
      </c>
      <c r="G19" t="s">
        <v>1829</v>
      </c>
      <c r="H19" t="s">
        <v>1675</v>
      </c>
      <c r="I19" t="s">
        <v>1830</v>
      </c>
      <c r="J19">
        <v>3.83</v>
      </c>
      <c r="K19" s="3">
        <v>45.09</v>
      </c>
      <c r="U19" s="3">
        <f t="shared" si="1"/>
        <v>104537</v>
      </c>
      <c r="V19" s="3">
        <f>IF(A19&gt;0,IFERROR(VLOOKUP(C19,AthleteTable[],1,FALSE),0),0)</f>
        <v>0</v>
      </c>
      <c r="W19" s="3">
        <f t="shared" si="3"/>
        <v>0</v>
      </c>
      <c r="X19" s="11">
        <f>IF(A19&gt;0,IF(V19&lt;&gt;0,IF(OR(codex589[[#This Row],[1]]&gt;Y18,Y18="1"),(X18+1+codex589[[#This Row],[T]]),X18+codex589[[#This Row],[T]]),X18+codex589[[#This Row],[T]]),0)</f>
        <v>8</v>
      </c>
      <c r="Y19" s="3">
        <f t="shared" si="0"/>
        <v>18</v>
      </c>
    </row>
    <row r="20" spans="1:25" x14ac:dyDescent="0.25">
      <c r="A20">
        <v>19</v>
      </c>
      <c r="B20">
        <v>29</v>
      </c>
      <c r="C20">
        <v>104637</v>
      </c>
      <c r="D20" t="s">
        <v>279</v>
      </c>
      <c r="E20">
        <v>1998</v>
      </c>
      <c r="F20" t="s">
        <v>15</v>
      </c>
      <c r="G20" t="s">
        <v>1831</v>
      </c>
      <c r="H20" t="s">
        <v>1817</v>
      </c>
      <c r="I20" t="s">
        <v>489</v>
      </c>
      <c r="J20">
        <v>4.7</v>
      </c>
      <c r="K20" s="3">
        <v>51.3</v>
      </c>
      <c r="U20" s="3">
        <f t="shared" si="1"/>
        <v>104637</v>
      </c>
      <c r="V20" s="3">
        <f>IF(A20&gt;0,IFERROR(VLOOKUP(C20,AthleteTable[],1,FALSE),0),0)</f>
        <v>0</v>
      </c>
      <c r="W20" s="3">
        <f t="shared" si="3"/>
        <v>0</v>
      </c>
      <c r="X20" s="11">
        <f>IF(A20&gt;0,IF(V20&lt;&gt;0,IF(OR(codex589[[#This Row],[1]]&gt;Y19,Y19="1"),(X19+1+codex589[[#This Row],[T]]),X19+codex589[[#This Row],[T]]),X19+codex589[[#This Row],[T]]),0)</f>
        <v>8</v>
      </c>
      <c r="Y20" s="3">
        <f t="shared" si="0"/>
        <v>19</v>
      </c>
    </row>
    <row r="21" spans="1:25" x14ac:dyDescent="0.25">
      <c r="A21">
        <v>20</v>
      </c>
      <c r="B21">
        <v>28</v>
      </c>
      <c r="C21">
        <v>104525</v>
      </c>
      <c r="D21" t="s">
        <v>53</v>
      </c>
      <c r="E21">
        <v>1997</v>
      </c>
      <c r="F21" t="s">
        <v>15</v>
      </c>
      <c r="G21" t="s">
        <v>497</v>
      </c>
      <c r="H21" t="s">
        <v>1832</v>
      </c>
      <c r="I21" t="s">
        <v>1833</v>
      </c>
      <c r="J21">
        <v>4.79</v>
      </c>
      <c r="K21" s="3">
        <v>51.95</v>
      </c>
      <c r="U21" s="3">
        <f t="shared" si="1"/>
        <v>104525</v>
      </c>
      <c r="V21" s="3">
        <f>IF(A21&gt;0,IFERROR(VLOOKUP(C21,AthleteTable[],1,FALSE),0),0)</f>
        <v>0</v>
      </c>
      <c r="W21" s="3">
        <f t="shared" si="3"/>
        <v>0</v>
      </c>
      <c r="X21" s="11">
        <f>IF(A21&gt;0,IF(V21&lt;&gt;0,IF(OR(codex589[[#This Row],[1]]&gt;Y20,Y20="1"),(X20+1+codex589[[#This Row],[T]]),X20+codex589[[#This Row],[T]]),X20+codex589[[#This Row],[T]]),0)</f>
        <v>8</v>
      </c>
      <c r="Y21" s="3">
        <f t="shared" si="0"/>
        <v>20</v>
      </c>
    </row>
    <row r="22" spans="1:25" x14ac:dyDescent="0.25">
      <c r="A22">
        <v>21</v>
      </c>
      <c r="B22">
        <v>23</v>
      </c>
      <c r="C22">
        <v>104538</v>
      </c>
      <c r="D22" t="s">
        <v>263</v>
      </c>
      <c r="E22">
        <v>1997</v>
      </c>
      <c r="F22" t="s">
        <v>15</v>
      </c>
      <c r="G22" t="s">
        <v>1834</v>
      </c>
      <c r="H22" t="s">
        <v>1835</v>
      </c>
      <c r="I22" t="s">
        <v>1836</v>
      </c>
      <c r="J22">
        <v>5.96</v>
      </c>
      <c r="K22" s="3">
        <v>60.31</v>
      </c>
      <c r="U22" s="3">
        <f t="shared" si="1"/>
        <v>104538</v>
      </c>
      <c r="V22" s="3">
        <f>IF(A22&gt;0,IFERROR(VLOOKUP(C22,AthleteTable[],1,FALSE),0),0)</f>
        <v>0</v>
      </c>
      <c r="W22" s="3">
        <f t="shared" si="3"/>
        <v>0</v>
      </c>
      <c r="X22" s="11">
        <f>IF(A22&gt;0,IF(V22&lt;&gt;0,IF(OR(codex589[[#This Row],[1]]&gt;Y21,Y21="1"),(X21+1+codex589[[#This Row],[T]]),X21+codex589[[#This Row],[T]]),X21+codex589[[#This Row],[T]]),0)</f>
        <v>8</v>
      </c>
      <c r="Y22" s="3">
        <f t="shared" si="0"/>
        <v>21</v>
      </c>
    </row>
    <row r="23" spans="1:25" x14ac:dyDescent="0.25">
      <c r="A23">
        <v>22</v>
      </c>
      <c r="B23">
        <v>30</v>
      </c>
      <c r="C23">
        <v>104282</v>
      </c>
      <c r="D23" t="s">
        <v>43</v>
      </c>
      <c r="E23">
        <v>1995</v>
      </c>
      <c r="F23" t="s">
        <v>15</v>
      </c>
      <c r="G23" t="s">
        <v>1837</v>
      </c>
      <c r="H23" t="s">
        <v>1838</v>
      </c>
      <c r="I23" t="s">
        <v>1839</v>
      </c>
      <c r="J23">
        <v>6.09</v>
      </c>
      <c r="K23" s="3">
        <v>61.24</v>
      </c>
      <c r="U23" s="3">
        <f t="shared" si="1"/>
        <v>104282</v>
      </c>
      <c r="V23" s="3">
        <f>IF(A23&gt;0,IFERROR(VLOOKUP(C23,AthleteTable[],1,FALSE),0),0)</f>
        <v>0</v>
      </c>
      <c r="W23" s="3">
        <f t="shared" si="3"/>
        <v>0</v>
      </c>
      <c r="X23" s="11">
        <f>IF(A23&gt;0,IF(V23&lt;&gt;0,IF(OR(codex589[[#This Row],[1]]&gt;Y22,Y22="1"),(X22+1+codex589[[#This Row],[T]]),X22+codex589[[#This Row],[T]]),X22+codex589[[#This Row],[T]]),0)</f>
        <v>8</v>
      </c>
      <c r="Y23" s="3">
        <f t="shared" si="0"/>
        <v>22</v>
      </c>
    </row>
    <row r="24" spans="1:25" x14ac:dyDescent="0.25">
      <c r="A24">
        <v>23</v>
      </c>
      <c r="B24">
        <v>37</v>
      </c>
      <c r="C24">
        <v>104301</v>
      </c>
      <c r="D24" t="s">
        <v>1671</v>
      </c>
      <c r="E24">
        <v>1995</v>
      </c>
      <c r="F24" t="s">
        <v>15</v>
      </c>
      <c r="G24" t="s">
        <v>1840</v>
      </c>
      <c r="H24" t="s">
        <v>1841</v>
      </c>
      <c r="I24" t="s">
        <v>1842</v>
      </c>
      <c r="J24">
        <v>6.5</v>
      </c>
      <c r="K24" s="3">
        <v>64.17</v>
      </c>
      <c r="U24" s="3">
        <f t="shared" si="1"/>
        <v>104301</v>
      </c>
      <c r="V24" s="3">
        <f>IF(A24&gt;0,IFERROR(VLOOKUP(C24,AthleteTable[],1,FALSE),0),0)</f>
        <v>0</v>
      </c>
      <c r="W24" s="3">
        <f t="shared" si="3"/>
        <v>0</v>
      </c>
      <c r="X24" s="11">
        <f>IF(A24&gt;0,IF(V24&lt;&gt;0,IF(OR(codex589[[#This Row],[1]]&gt;Y23,Y23="1"),(X23+1+codex589[[#This Row],[T]]),X23+codex589[[#This Row],[T]]),X23+codex589[[#This Row],[T]]),0)</f>
        <v>8</v>
      </c>
      <c r="Y24" s="3">
        <f t="shared" si="0"/>
        <v>23</v>
      </c>
    </row>
    <row r="25" spans="1:25" x14ac:dyDescent="0.25">
      <c r="A25">
        <v>24</v>
      </c>
      <c r="B25">
        <v>18</v>
      </c>
      <c r="C25">
        <v>104347</v>
      </c>
      <c r="D25" t="s">
        <v>269</v>
      </c>
      <c r="E25">
        <v>1996</v>
      </c>
      <c r="F25" t="s">
        <v>15</v>
      </c>
      <c r="G25" t="s">
        <v>1843</v>
      </c>
      <c r="H25" t="s">
        <v>1844</v>
      </c>
      <c r="I25" t="s">
        <v>1845</v>
      </c>
      <c r="J25">
        <v>6.63</v>
      </c>
      <c r="K25" s="3">
        <v>65.09</v>
      </c>
      <c r="U25" s="3">
        <f t="shared" si="1"/>
        <v>104347</v>
      </c>
      <c r="V25" s="3">
        <f>IF(A25&gt;0,IFERROR(VLOOKUP(C25,AthleteTable[],1,FALSE),0),0)</f>
        <v>104347</v>
      </c>
      <c r="W25" s="3">
        <f t="shared" si="3"/>
        <v>0</v>
      </c>
      <c r="X25" s="11">
        <f>IF(A25&gt;0,IF(V25&lt;&gt;0,IF(OR(codex589[[#This Row],[1]]&gt;Y24,Y24="1"),(X24+1+codex589[[#This Row],[T]]),X24+codex589[[#This Row],[T]]),X24+codex589[[#This Row],[T]]),0)</f>
        <v>9</v>
      </c>
      <c r="Y25" s="3">
        <f t="shared" si="0"/>
        <v>24</v>
      </c>
    </row>
    <row r="26" spans="1:25" x14ac:dyDescent="0.25">
      <c r="A26">
        <v>25</v>
      </c>
      <c r="B26">
        <v>27</v>
      </c>
      <c r="C26">
        <v>104233</v>
      </c>
      <c r="D26" t="s">
        <v>31</v>
      </c>
      <c r="E26">
        <v>1995</v>
      </c>
      <c r="F26" t="s">
        <v>15</v>
      </c>
      <c r="G26" t="s">
        <v>1846</v>
      </c>
      <c r="H26" t="s">
        <v>1847</v>
      </c>
      <c r="I26" t="s">
        <v>1848</v>
      </c>
      <c r="J26">
        <v>7.2</v>
      </c>
      <c r="K26" s="3">
        <v>69.17</v>
      </c>
      <c r="U26" s="3">
        <f t="shared" si="1"/>
        <v>104233</v>
      </c>
      <c r="V26" s="3">
        <f>IF(A26&gt;0,IFERROR(VLOOKUP(C26,AthleteTable[],1,FALSE),0),0)</f>
        <v>104233</v>
      </c>
      <c r="W26" s="3">
        <f t="shared" si="3"/>
        <v>0</v>
      </c>
      <c r="X26" s="11">
        <f>IF(A26&gt;0,IF(V26&lt;&gt;0,IF(OR(codex589[[#This Row],[1]]&gt;Y25,Y25="1"),(X25+1+codex589[[#This Row],[T]]),X25+codex589[[#This Row],[T]]),X25+codex589[[#This Row],[T]]),0)</f>
        <v>10</v>
      </c>
      <c r="Y26" s="3">
        <f t="shared" si="0"/>
        <v>25</v>
      </c>
    </row>
    <row r="27" spans="1:25" x14ac:dyDescent="0.25">
      <c r="A27">
        <v>26</v>
      </c>
      <c r="B27">
        <v>34</v>
      </c>
      <c r="C27">
        <v>104620</v>
      </c>
      <c r="D27" t="s">
        <v>70</v>
      </c>
      <c r="E27">
        <v>1998</v>
      </c>
      <c r="F27" t="s">
        <v>15</v>
      </c>
      <c r="G27" t="s">
        <v>1849</v>
      </c>
      <c r="H27" t="s">
        <v>1820</v>
      </c>
      <c r="I27" t="s">
        <v>1850</v>
      </c>
      <c r="J27">
        <v>7.23</v>
      </c>
      <c r="K27" s="3">
        <v>69.38</v>
      </c>
      <c r="U27" s="3">
        <f t="shared" si="1"/>
        <v>104620</v>
      </c>
      <c r="V27" s="3">
        <f>IF(A27&gt;0,IFERROR(VLOOKUP(C27,AthleteTable[],1,FALSE),0),0)</f>
        <v>0</v>
      </c>
      <c r="W27" s="3">
        <f t="shared" si="3"/>
        <v>0</v>
      </c>
      <c r="X27" s="11">
        <f>IF(A27&gt;0,IF(V27&lt;&gt;0,IF(OR(codex589[[#This Row],[1]]&gt;Y26,Y26="1"),(X26+1+codex589[[#This Row],[T]]),X26+codex589[[#This Row],[T]]),X26+codex589[[#This Row],[T]]),0)</f>
        <v>10</v>
      </c>
      <c r="Y27" s="3">
        <f t="shared" si="0"/>
        <v>26</v>
      </c>
    </row>
    <row r="28" spans="1:25" x14ac:dyDescent="0.25">
      <c r="A28">
        <v>27</v>
      </c>
      <c r="B28">
        <v>35</v>
      </c>
      <c r="C28">
        <v>104367</v>
      </c>
      <c r="D28" t="s">
        <v>61</v>
      </c>
      <c r="E28">
        <v>1996</v>
      </c>
      <c r="F28" t="s">
        <v>15</v>
      </c>
      <c r="G28" t="s">
        <v>1851</v>
      </c>
      <c r="H28" t="s">
        <v>507</v>
      </c>
      <c r="I28" t="s">
        <v>1852</v>
      </c>
      <c r="J28">
        <v>7.73</v>
      </c>
      <c r="K28" s="3">
        <v>72.95</v>
      </c>
      <c r="U28" s="3">
        <f t="shared" si="1"/>
        <v>104367</v>
      </c>
      <c r="V28" s="3">
        <f>IF(A28&gt;0,IFERROR(VLOOKUP(C28,AthleteTable[],1,FALSE),0),0)</f>
        <v>0</v>
      </c>
      <c r="W28" s="3">
        <f t="shared" si="3"/>
        <v>0</v>
      </c>
      <c r="X28" s="11">
        <f>IF(A28&gt;0,IF(V28&lt;&gt;0,IF(OR(codex589[[#This Row],[1]]&gt;Y27,Y27="1"),(X27+1+codex589[[#This Row],[T]]),X27+codex589[[#This Row],[T]]),X27+codex589[[#This Row],[T]]),0)</f>
        <v>10</v>
      </c>
      <c r="Y28" s="3">
        <f t="shared" si="0"/>
        <v>27</v>
      </c>
    </row>
    <row r="29" spans="1:25" x14ac:dyDescent="0.25">
      <c r="A29">
        <v>28</v>
      </c>
      <c r="B29">
        <v>43</v>
      </c>
      <c r="C29">
        <v>104528</v>
      </c>
      <c r="D29" t="s">
        <v>1688</v>
      </c>
      <c r="E29">
        <v>1997</v>
      </c>
      <c r="F29" t="s">
        <v>15</v>
      </c>
      <c r="G29" t="s">
        <v>1853</v>
      </c>
      <c r="H29" t="s">
        <v>505</v>
      </c>
      <c r="I29" t="s">
        <v>1854</v>
      </c>
      <c r="J29">
        <v>7.77</v>
      </c>
      <c r="K29" s="3">
        <v>73.239999999999995</v>
      </c>
      <c r="U29" s="3">
        <f t="shared" si="1"/>
        <v>104528</v>
      </c>
      <c r="V29" s="3">
        <f>IF(A29&gt;0,IFERROR(VLOOKUP(C29,AthleteTable[],1,FALSE),0),0)</f>
        <v>0</v>
      </c>
      <c r="W29" s="3">
        <f t="shared" si="3"/>
        <v>0</v>
      </c>
      <c r="X29" s="11">
        <f>IF(A29&gt;0,IF(V29&lt;&gt;0,IF(OR(codex589[[#This Row],[1]]&gt;Y28,Y28="1"),(X28+1+codex589[[#This Row],[T]]),X28+codex589[[#This Row],[T]]),X28+codex589[[#This Row],[T]]),0)</f>
        <v>10</v>
      </c>
      <c r="Y29" s="3">
        <f t="shared" si="0"/>
        <v>28</v>
      </c>
    </row>
    <row r="30" spans="1:25" x14ac:dyDescent="0.25">
      <c r="A30">
        <v>29</v>
      </c>
      <c r="B30">
        <v>40</v>
      </c>
      <c r="C30">
        <v>6292892</v>
      </c>
      <c r="D30" t="s">
        <v>1855</v>
      </c>
      <c r="E30">
        <v>1998</v>
      </c>
      <c r="F30" t="s">
        <v>1216</v>
      </c>
      <c r="G30" t="s">
        <v>185</v>
      </c>
      <c r="H30" t="s">
        <v>1856</v>
      </c>
      <c r="I30" t="s">
        <v>1857</v>
      </c>
      <c r="J30">
        <v>7.78</v>
      </c>
      <c r="K30" s="3">
        <v>73.31</v>
      </c>
      <c r="U30" s="3">
        <f t="shared" si="1"/>
        <v>6292892</v>
      </c>
      <c r="V30" s="3">
        <f>IF(A30&gt;0,IFERROR(VLOOKUP(C30,AthleteTable[],1,FALSE),0),0)</f>
        <v>0</v>
      </c>
      <c r="W30" s="3">
        <f t="shared" si="3"/>
        <v>0</v>
      </c>
      <c r="X30" s="11">
        <f>IF(A30&gt;0,IF(V30&lt;&gt;0,IF(OR(codex589[[#This Row],[1]]&gt;Y29,Y29="1"),(X29+1+codex589[[#This Row],[T]]),X29+codex589[[#This Row],[T]]),X29+codex589[[#This Row],[T]]),0)</f>
        <v>10</v>
      </c>
      <c r="Y30" s="3">
        <f t="shared" si="0"/>
        <v>29</v>
      </c>
    </row>
    <row r="31" spans="1:25" x14ac:dyDescent="0.25">
      <c r="A31">
        <v>30</v>
      </c>
      <c r="B31">
        <v>36</v>
      </c>
      <c r="C31">
        <v>104535</v>
      </c>
      <c r="D31" t="s">
        <v>266</v>
      </c>
      <c r="E31">
        <v>1997</v>
      </c>
      <c r="F31" t="s">
        <v>15</v>
      </c>
      <c r="G31" t="s">
        <v>1858</v>
      </c>
      <c r="H31" t="s">
        <v>1859</v>
      </c>
      <c r="I31" t="s">
        <v>1860</v>
      </c>
      <c r="J31">
        <v>8.01</v>
      </c>
      <c r="K31" s="3">
        <v>74.959999999999994</v>
      </c>
      <c r="U31" s="3">
        <f t="shared" si="1"/>
        <v>104535</v>
      </c>
      <c r="V31" s="3">
        <f>IF(A31&gt;0,IFERROR(VLOOKUP(C31,AthleteTable[],1,FALSE),0),0)</f>
        <v>0</v>
      </c>
      <c r="W31" s="3">
        <f t="shared" si="3"/>
        <v>0</v>
      </c>
      <c r="X31" s="11">
        <f>IF(A31&gt;0,IF(V31&lt;&gt;0,IF(OR(codex589[[#This Row],[1]]&gt;Y30,Y30="1"),(X30+1+codex589[[#This Row],[T]]),X30+codex589[[#This Row],[T]]),X30+codex589[[#This Row],[T]]),0)</f>
        <v>10</v>
      </c>
      <c r="Y31" s="3">
        <f t="shared" si="0"/>
        <v>30</v>
      </c>
    </row>
    <row r="32" spans="1:25" x14ac:dyDescent="0.25">
      <c r="A32">
        <v>31</v>
      </c>
      <c r="B32">
        <v>42</v>
      </c>
      <c r="C32">
        <v>104582</v>
      </c>
      <c r="D32" t="s">
        <v>63</v>
      </c>
      <c r="E32">
        <v>1998</v>
      </c>
      <c r="F32" t="s">
        <v>15</v>
      </c>
      <c r="G32" t="s">
        <v>1861</v>
      </c>
      <c r="H32" t="s">
        <v>491</v>
      </c>
      <c r="I32" t="s">
        <v>1862</v>
      </c>
      <c r="J32">
        <v>8.3699999999999992</v>
      </c>
      <c r="K32" s="3">
        <v>77.53</v>
      </c>
      <c r="U32" s="3">
        <f t="shared" si="1"/>
        <v>104582</v>
      </c>
      <c r="V32" s="3">
        <f>IF(A32&gt;0,IFERROR(VLOOKUP(C32,AthleteTable[],1,FALSE),0),0)</f>
        <v>104582</v>
      </c>
      <c r="W32" s="3">
        <f t="shared" si="3"/>
        <v>0</v>
      </c>
      <c r="X32" s="11">
        <f>IF(A32&gt;0,IF(V32&lt;&gt;0,IF(OR(codex589[[#This Row],[1]]&gt;Y31,Y31="1"),(X31+1+codex589[[#This Row],[T]]),X31+codex589[[#This Row],[T]]),X31+codex589[[#This Row],[T]]),0)</f>
        <v>11</v>
      </c>
      <c r="Y32" s="3">
        <f t="shared" si="0"/>
        <v>31</v>
      </c>
    </row>
    <row r="33" spans="1:25" x14ac:dyDescent="0.25">
      <c r="A33">
        <v>32</v>
      </c>
      <c r="B33">
        <v>45</v>
      </c>
      <c r="C33">
        <v>40607</v>
      </c>
      <c r="D33" t="s">
        <v>1684</v>
      </c>
      <c r="E33">
        <v>1997</v>
      </c>
      <c r="F33" t="s">
        <v>248</v>
      </c>
      <c r="G33" t="s">
        <v>1863</v>
      </c>
      <c r="H33" t="s">
        <v>1864</v>
      </c>
      <c r="I33" t="s">
        <v>1865</v>
      </c>
      <c r="J33">
        <v>8.39</v>
      </c>
      <c r="K33" s="3">
        <v>77.67</v>
      </c>
      <c r="U33" s="3">
        <f t="shared" si="1"/>
        <v>40607</v>
      </c>
      <c r="V33" s="3">
        <f>IF(A33&gt;0,IFERROR(VLOOKUP(C33,AthleteTable[],1,FALSE),0),0)</f>
        <v>0</v>
      </c>
      <c r="W33" s="3">
        <f t="shared" si="3"/>
        <v>0</v>
      </c>
      <c r="X33" s="11">
        <f>IF(A33&gt;0,IF(V33&lt;&gt;0,IF(OR(codex589[[#This Row],[1]]&gt;Y32,Y32="1"),(X32+1+codex589[[#This Row],[T]]),X32+codex589[[#This Row],[T]]),X32+codex589[[#This Row],[T]]),0)</f>
        <v>11</v>
      </c>
      <c r="Y33" s="3">
        <f t="shared" si="0"/>
        <v>32</v>
      </c>
    </row>
    <row r="34" spans="1:25" x14ac:dyDescent="0.25">
      <c r="A34">
        <v>33</v>
      </c>
      <c r="B34">
        <v>47</v>
      </c>
      <c r="C34">
        <v>104532</v>
      </c>
      <c r="D34" t="s">
        <v>217</v>
      </c>
      <c r="E34">
        <v>1997</v>
      </c>
      <c r="F34" t="s">
        <v>15</v>
      </c>
      <c r="G34" t="s">
        <v>519</v>
      </c>
      <c r="H34" t="s">
        <v>513</v>
      </c>
      <c r="I34" t="s">
        <v>1866</v>
      </c>
      <c r="J34">
        <v>8.5</v>
      </c>
      <c r="K34" s="3">
        <v>78.459999999999994</v>
      </c>
      <c r="U34" s="3">
        <f t="shared" si="1"/>
        <v>104532</v>
      </c>
      <c r="V34" s="3">
        <f>IF(A34&gt;0,IFERROR(VLOOKUP(C34,AthleteTable[],1,FALSE),0),0)</f>
        <v>0</v>
      </c>
      <c r="W34" s="3">
        <f t="shared" si="3"/>
        <v>0</v>
      </c>
      <c r="X34" s="11">
        <f>IF(A34&gt;0,IF(V34&lt;&gt;0,IF(OR(codex589[[#This Row],[1]]&gt;Y33,Y33="1"),(X33+1+codex589[[#This Row],[T]]),X33+codex589[[#This Row],[T]]),X33+codex589[[#This Row],[T]]),0)</f>
        <v>11</v>
      </c>
      <c r="Y34" s="3">
        <f t="shared" si="0"/>
        <v>33</v>
      </c>
    </row>
    <row r="35" spans="1:25" x14ac:dyDescent="0.25">
      <c r="A35">
        <v>34</v>
      </c>
      <c r="B35">
        <v>48</v>
      </c>
      <c r="C35">
        <v>104591</v>
      </c>
      <c r="D35" t="s">
        <v>110</v>
      </c>
      <c r="E35">
        <v>1998</v>
      </c>
      <c r="F35" t="s">
        <v>15</v>
      </c>
      <c r="G35" t="s">
        <v>524</v>
      </c>
      <c r="H35" t="s">
        <v>1867</v>
      </c>
      <c r="I35" t="s">
        <v>1868</v>
      </c>
      <c r="J35">
        <v>8.51</v>
      </c>
      <c r="K35" s="3">
        <v>78.53</v>
      </c>
      <c r="U35" s="3">
        <f t="shared" si="1"/>
        <v>104591</v>
      </c>
      <c r="V35" s="3">
        <f>IF(A35&gt;0,IFERROR(VLOOKUP(C35,AthleteTable[],1,FALSE),0),0)</f>
        <v>104591</v>
      </c>
      <c r="W35" s="3">
        <f t="shared" si="3"/>
        <v>0</v>
      </c>
      <c r="X35" s="11">
        <f>IF(A35&gt;0,IF(V35&lt;&gt;0,IF(OR(codex589[[#This Row],[1]]&gt;Y34,Y34="1"),(X34+1+codex589[[#This Row],[T]]),X34+codex589[[#This Row],[T]]),X34+codex589[[#This Row],[T]]),0)</f>
        <v>12</v>
      </c>
      <c r="Y35" s="3">
        <f t="shared" si="0"/>
        <v>34</v>
      </c>
    </row>
    <row r="36" spans="1:25" x14ac:dyDescent="0.25">
      <c r="A36">
        <v>35</v>
      </c>
      <c r="B36">
        <v>46</v>
      </c>
      <c r="C36">
        <v>6300452</v>
      </c>
      <c r="D36" t="s">
        <v>278</v>
      </c>
      <c r="E36">
        <v>1998</v>
      </c>
      <c r="F36" t="s">
        <v>240</v>
      </c>
      <c r="G36" t="s">
        <v>536</v>
      </c>
      <c r="H36" t="s">
        <v>1716</v>
      </c>
      <c r="I36" t="s">
        <v>1869</v>
      </c>
      <c r="J36">
        <v>8.82</v>
      </c>
      <c r="K36" s="3">
        <v>80.739999999999995</v>
      </c>
      <c r="U36" s="3">
        <f t="shared" si="1"/>
        <v>6300452</v>
      </c>
      <c r="V36" s="3">
        <f>IF(A36&gt;0,IFERROR(VLOOKUP(C36,AthleteTable[],1,FALSE),0),0)</f>
        <v>0</v>
      </c>
      <c r="W36" s="3">
        <f t="shared" si="3"/>
        <v>0</v>
      </c>
      <c r="X36" s="11">
        <f>IF(A36&gt;0,IF(V36&lt;&gt;0,IF(OR(codex589[[#This Row],[1]]&gt;Y35,Y35="1"),(X35+1+codex589[[#This Row],[T]]),X35+codex589[[#This Row],[T]]),X35+codex589[[#This Row],[T]]),0)</f>
        <v>12</v>
      </c>
      <c r="Y36" s="3">
        <f t="shared" si="0"/>
        <v>35</v>
      </c>
    </row>
    <row r="37" spans="1:25" x14ac:dyDescent="0.25">
      <c r="A37">
        <v>36</v>
      </c>
      <c r="B37">
        <v>39</v>
      </c>
      <c r="C37">
        <v>104541</v>
      </c>
      <c r="D37" t="s">
        <v>254</v>
      </c>
      <c r="E37">
        <v>1997</v>
      </c>
      <c r="F37" t="s">
        <v>15</v>
      </c>
      <c r="G37" t="s">
        <v>1870</v>
      </c>
      <c r="H37" t="s">
        <v>1871</v>
      </c>
      <c r="I37" t="s">
        <v>1872</v>
      </c>
      <c r="J37">
        <v>9.16</v>
      </c>
      <c r="K37" s="3">
        <v>83.17</v>
      </c>
      <c r="U37" s="3">
        <f t="shared" si="1"/>
        <v>104541</v>
      </c>
      <c r="V37" s="3">
        <f>IF(A37&gt;0,IFERROR(VLOOKUP(C37,AthleteTable[],1,FALSE),0),0)</f>
        <v>0</v>
      </c>
      <c r="W37" s="3">
        <f t="shared" si="3"/>
        <v>0</v>
      </c>
      <c r="X37" s="11">
        <f>IF(A37&gt;0,IF(V37&lt;&gt;0,IF(OR(codex589[[#This Row],[1]]&gt;Y36,Y36="1"),(X36+1+codex589[[#This Row],[T]]),X36+codex589[[#This Row],[T]]),X36+codex589[[#This Row],[T]]),0)</f>
        <v>12</v>
      </c>
      <c r="Y37" s="3">
        <f t="shared" si="0"/>
        <v>36</v>
      </c>
    </row>
    <row r="38" spans="1:25" x14ac:dyDescent="0.25">
      <c r="A38">
        <v>37</v>
      </c>
      <c r="B38">
        <v>31</v>
      </c>
      <c r="C38">
        <v>104388</v>
      </c>
      <c r="D38" t="s">
        <v>1701</v>
      </c>
      <c r="E38">
        <v>1996</v>
      </c>
      <c r="F38" t="s">
        <v>15</v>
      </c>
      <c r="G38" t="s">
        <v>1731</v>
      </c>
      <c r="H38" t="s">
        <v>1873</v>
      </c>
      <c r="I38" t="s">
        <v>1874</v>
      </c>
      <c r="J38">
        <v>9.1999999999999993</v>
      </c>
      <c r="K38" s="3">
        <v>83.46</v>
      </c>
      <c r="U38" s="3">
        <f t="shared" si="1"/>
        <v>104388</v>
      </c>
      <c r="V38" s="3">
        <f>IF(A38&gt;0,IFERROR(VLOOKUP(C38,AthleteTable[],1,FALSE),0),0)</f>
        <v>0</v>
      </c>
      <c r="W38" s="3">
        <f t="shared" si="3"/>
        <v>0</v>
      </c>
      <c r="X38" s="11">
        <f>IF(A38&gt;0,IF(V38&lt;&gt;0,IF(OR(codex589[[#This Row],[1]]&gt;Y37,Y37="1"),(X37+1+codex589[[#This Row],[T]]),X37+codex589[[#This Row],[T]]),X37+codex589[[#This Row],[T]]),0)</f>
        <v>12</v>
      </c>
      <c r="Y38" s="3">
        <f t="shared" si="0"/>
        <v>37</v>
      </c>
    </row>
    <row r="39" spans="1:25" x14ac:dyDescent="0.25">
      <c r="A39">
        <v>38</v>
      </c>
      <c r="B39">
        <v>24</v>
      </c>
      <c r="C39">
        <v>104534</v>
      </c>
      <c r="D39" t="s">
        <v>45</v>
      </c>
      <c r="E39">
        <v>1997</v>
      </c>
      <c r="F39" t="s">
        <v>15</v>
      </c>
      <c r="G39" t="s">
        <v>1875</v>
      </c>
      <c r="H39" t="s">
        <v>1712</v>
      </c>
      <c r="I39" t="s">
        <v>1876</v>
      </c>
      <c r="J39">
        <v>9.33</v>
      </c>
      <c r="K39" s="3">
        <v>84.39</v>
      </c>
      <c r="U39" s="3">
        <f t="shared" si="1"/>
        <v>104534</v>
      </c>
      <c r="V39" s="3">
        <f>IF(A39&gt;0,IFERROR(VLOOKUP(C39,AthleteTable[],1,FALSE),0),0)</f>
        <v>0</v>
      </c>
      <c r="W39" s="3">
        <f t="shared" si="3"/>
        <v>0</v>
      </c>
      <c r="X39" s="11">
        <f>IF(A39&gt;0,IF(V39&lt;&gt;0,IF(OR(codex589[[#This Row],[1]]&gt;Y38,Y38="1"),(X38+1+codex589[[#This Row],[T]]),X38+codex589[[#This Row],[T]]),X38+codex589[[#This Row],[T]]),0)</f>
        <v>12</v>
      </c>
      <c r="Y39" s="3">
        <f t="shared" si="0"/>
        <v>38</v>
      </c>
    </row>
    <row r="40" spans="1:25" x14ac:dyDescent="0.25">
      <c r="A40">
        <v>39</v>
      </c>
      <c r="B40">
        <v>56</v>
      </c>
      <c r="C40">
        <v>104614</v>
      </c>
      <c r="D40" t="s">
        <v>259</v>
      </c>
      <c r="E40">
        <v>1998</v>
      </c>
      <c r="F40" t="s">
        <v>15</v>
      </c>
      <c r="G40" t="s">
        <v>1877</v>
      </c>
      <c r="H40" t="s">
        <v>177</v>
      </c>
      <c r="I40" t="s">
        <v>1878</v>
      </c>
      <c r="J40">
        <v>9.66</v>
      </c>
      <c r="K40" s="3">
        <v>86.75</v>
      </c>
      <c r="U40" s="3">
        <f t="shared" si="1"/>
        <v>104614</v>
      </c>
      <c r="V40" s="3">
        <f>IF(A40&gt;0,IFERROR(VLOOKUP(C40,AthleteTable[],1,FALSE),0),0)</f>
        <v>0</v>
      </c>
      <c r="W40" s="3">
        <f t="shared" si="3"/>
        <v>0</v>
      </c>
      <c r="X40" s="11">
        <f>IF(A40&gt;0,IF(V40&lt;&gt;0,IF(OR(codex589[[#This Row],[1]]&gt;Y39,Y39="1"),(X39+1+codex589[[#This Row],[T]]),X39+codex589[[#This Row],[T]]),X39+codex589[[#This Row],[T]]),0)</f>
        <v>12</v>
      </c>
      <c r="Y40" s="3">
        <f t="shared" si="0"/>
        <v>39</v>
      </c>
    </row>
    <row r="41" spans="1:25" x14ac:dyDescent="0.25">
      <c r="A41">
        <v>40</v>
      </c>
      <c r="B41">
        <v>55</v>
      </c>
      <c r="C41">
        <v>104586</v>
      </c>
      <c r="D41" t="s">
        <v>116</v>
      </c>
      <c r="E41">
        <v>1998</v>
      </c>
      <c r="F41" t="s">
        <v>15</v>
      </c>
      <c r="G41" t="s">
        <v>1875</v>
      </c>
      <c r="H41" t="s">
        <v>518</v>
      </c>
      <c r="I41" t="s">
        <v>1879</v>
      </c>
      <c r="J41">
        <v>11.03</v>
      </c>
      <c r="K41" s="3">
        <v>96.53</v>
      </c>
      <c r="U41" s="3">
        <f t="shared" si="1"/>
        <v>104586</v>
      </c>
      <c r="V41" s="3">
        <f>IF(A41&gt;0,IFERROR(VLOOKUP(C41,AthleteTable[],1,FALSE),0),0)</f>
        <v>104586</v>
      </c>
      <c r="W41" s="3">
        <f t="shared" si="3"/>
        <v>0</v>
      </c>
      <c r="X41" s="11">
        <f>IF(A41&gt;0,IF(V41&lt;&gt;0,IF(OR(codex589[[#This Row],[1]]&gt;Y40,Y40="1"),(X40+1+codex589[[#This Row],[T]]),X40+codex589[[#This Row],[T]]),X40+codex589[[#This Row],[T]]),0)</f>
        <v>13</v>
      </c>
      <c r="Y41" s="3">
        <f t="shared" si="0"/>
        <v>40</v>
      </c>
    </row>
    <row r="42" spans="1:25" x14ac:dyDescent="0.25">
      <c r="A42">
        <v>41</v>
      </c>
      <c r="B42">
        <v>51</v>
      </c>
      <c r="C42">
        <v>104581</v>
      </c>
      <c r="D42" t="s">
        <v>59</v>
      </c>
      <c r="E42">
        <v>1998</v>
      </c>
      <c r="F42" t="s">
        <v>15</v>
      </c>
      <c r="G42" t="s">
        <v>1880</v>
      </c>
      <c r="H42" t="s">
        <v>521</v>
      </c>
      <c r="I42" t="s">
        <v>1881</v>
      </c>
      <c r="J42">
        <v>11.18</v>
      </c>
      <c r="K42" s="3">
        <v>97.61</v>
      </c>
      <c r="U42" s="3">
        <f t="shared" si="1"/>
        <v>104581</v>
      </c>
      <c r="V42" s="3">
        <f>IF(A42&gt;0,IFERROR(VLOOKUP(C42,AthleteTable[],1,FALSE),0),0)</f>
        <v>104581</v>
      </c>
      <c r="W42" s="3">
        <f t="shared" si="3"/>
        <v>0</v>
      </c>
      <c r="X42" s="11">
        <f>IF(A42&gt;0,IF(V42&lt;&gt;0,IF(OR(codex589[[#This Row],[1]]&gt;Y41,Y41="1"),(X41+1+codex589[[#This Row],[T]]),X41+codex589[[#This Row],[T]]),X41+codex589[[#This Row],[T]]),0)</f>
        <v>14</v>
      </c>
      <c r="Y42" s="3">
        <f t="shared" si="0"/>
        <v>41</v>
      </c>
    </row>
    <row r="43" spans="1:25" x14ac:dyDescent="0.25">
      <c r="A43">
        <v>42</v>
      </c>
      <c r="B43">
        <v>38</v>
      </c>
      <c r="C43">
        <v>104590</v>
      </c>
      <c r="D43" t="s">
        <v>51</v>
      </c>
      <c r="E43">
        <v>1998</v>
      </c>
      <c r="F43" t="s">
        <v>15</v>
      </c>
      <c r="G43" t="s">
        <v>1882</v>
      </c>
      <c r="H43" t="s">
        <v>1883</v>
      </c>
      <c r="I43" t="s">
        <v>1746</v>
      </c>
      <c r="J43">
        <v>11.19</v>
      </c>
      <c r="K43" s="3">
        <v>97.68</v>
      </c>
      <c r="U43" s="3">
        <f t="shared" si="1"/>
        <v>104590</v>
      </c>
      <c r="V43" s="3">
        <f>IF(A43&gt;0,IFERROR(VLOOKUP(C43,AthleteTable[],1,FALSE),0),0)</f>
        <v>104590</v>
      </c>
      <c r="W43" s="3">
        <f t="shared" si="3"/>
        <v>0</v>
      </c>
      <c r="X43" s="11">
        <f>IF(A43&gt;0,IF(V43&lt;&gt;0,IF(OR(codex589[[#This Row],[1]]&gt;Y42,Y42="1"),(X42+1+codex589[[#This Row],[T]]),X42+codex589[[#This Row],[T]]),X42+codex589[[#This Row],[T]]),0)</f>
        <v>15</v>
      </c>
      <c r="Y43" s="3">
        <f t="shared" si="0"/>
        <v>42</v>
      </c>
    </row>
    <row r="44" spans="1:25" x14ac:dyDescent="0.25">
      <c r="A44">
        <v>43</v>
      </c>
      <c r="B44">
        <v>50</v>
      </c>
      <c r="C44">
        <v>104472</v>
      </c>
      <c r="D44" t="s">
        <v>55</v>
      </c>
      <c r="E44">
        <v>1997</v>
      </c>
      <c r="F44" t="s">
        <v>15</v>
      </c>
      <c r="G44" t="s">
        <v>544</v>
      </c>
      <c r="H44" t="s">
        <v>1884</v>
      </c>
      <c r="I44" t="s">
        <v>1885</v>
      </c>
      <c r="J44">
        <v>11.34</v>
      </c>
      <c r="K44" s="3">
        <v>98.75</v>
      </c>
      <c r="U44" s="3">
        <f t="shared" si="1"/>
        <v>104472</v>
      </c>
      <c r="V44" s="3">
        <f>IF(A44&gt;0,IFERROR(VLOOKUP(C44,AthleteTable[],1,FALSE),0),0)</f>
        <v>104472</v>
      </c>
      <c r="W44" s="3">
        <f t="shared" si="3"/>
        <v>0</v>
      </c>
      <c r="X44" s="11">
        <f>IF(A44&gt;0,IF(V44&lt;&gt;0,IF(OR(codex589[[#This Row],[1]]&gt;Y43,Y43="1"),(X43+1+codex589[[#This Row],[T]]),X43+codex589[[#This Row],[T]]),X43+codex589[[#This Row],[T]]),0)</f>
        <v>16</v>
      </c>
      <c r="Y44" s="3">
        <f t="shared" si="0"/>
        <v>43</v>
      </c>
    </row>
    <row r="45" spans="1:25" x14ac:dyDescent="0.25">
      <c r="A45">
        <v>44</v>
      </c>
      <c r="B45">
        <v>69</v>
      </c>
      <c r="C45">
        <v>104474</v>
      </c>
      <c r="D45" t="s">
        <v>122</v>
      </c>
      <c r="E45">
        <v>1997</v>
      </c>
      <c r="F45" t="s">
        <v>15</v>
      </c>
      <c r="G45" t="s">
        <v>1886</v>
      </c>
      <c r="H45" t="s">
        <v>519</v>
      </c>
      <c r="I45" t="s">
        <v>1887</v>
      </c>
      <c r="J45">
        <v>13.32</v>
      </c>
      <c r="K45" s="3">
        <v>112.9</v>
      </c>
      <c r="U45" s="3">
        <f t="shared" si="1"/>
        <v>104474</v>
      </c>
      <c r="V45" s="3">
        <f>IF(A45&gt;0,IFERROR(VLOOKUP(C45,AthleteTable[],1,FALSE),0),0)</f>
        <v>104474</v>
      </c>
      <c r="W45" s="3">
        <f t="shared" si="3"/>
        <v>0</v>
      </c>
      <c r="X45" s="11">
        <f>IF(A45&gt;0,IF(V45&lt;&gt;0,IF(OR(codex589[[#This Row],[1]]&gt;Y44,Y44="1"),(X44+1+codex589[[#This Row],[T]]),X44+codex589[[#This Row],[T]]),X44+codex589[[#This Row],[T]]),0)</f>
        <v>17</v>
      </c>
      <c r="Y45" s="3">
        <f t="shared" si="0"/>
        <v>44</v>
      </c>
    </row>
    <row r="46" spans="1:25" x14ac:dyDescent="0.25">
      <c r="A46">
        <v>45</v>
      </c>
      <c r="B46">
        <v>64</v>
      </c>
      <c r="C46">
        <v>104643</v>
      </c>
      <c r="D46" t="s">
        <v>108</v>
      </c>
      <c r="E46">
        <v>1998</v>
      </c>
      <c r="F46" t="s">
        <v>15</v>
      </c>
      <c r="G46" t="s">
        <v>1888</v>
      </c>
      <c r="H46" t="s">
        <v>1889</v>
      </c>
      <c r="I46" t="s">
        <v>1890</v>
      </c>
      <c r="J46">
        <v>13.5</v>
      </c>
      <c r="K46" s="3">
        <v>114.18</v>
      </c>
      <c r="U46" s="3">
        <f t="shared" si="1"/>
        <v>104643</v>
      </c>
      <c r="V46" s="3">
        <f>IF(A46&gt;0,IFERROR(VLOOKUP(C46,AthleteTable[],1,FALSE),0),0)</f>
        <v>104643</v>
      </c>
      <c r="W46" s="3">
        <f t="shared" si="3"/>
        <v>0</v>
      </c>
      <c r="X46" s="11">
        <f>IF(A46&gt;0,IF(V46&lt;&gt;0,IF(OR(codex589[[#This Row],[1]]&gt;Y45,Y45="1"),(X45+1+codex589[[#This Row],[T]]),X45+codex589[[#This Row],[T]]),X45+codex589[[#This Row],[T]]),0)</f>
        <v>18</v>
      </c>
      <c r="Y46" s="3">
        <f t="shared" si="0"/>
        <v>45</v>
      </c>
    </row>
    <row r="47" spans="1:25" x14ac:dyDescent="0.25">
      <c r="A47">
        <v>46</v>
      </c>
      <c r="B47">
        <v>52</v>
      </c>
      <c r="C47">
        <v>6292435</v>
      </c>
      <c r="D47" t="s">
        <v>1215</v>
      </c>
      <c r="E47">
        <v>1997</v>
      </c>
      <c r="F47" t="s">
        <v>1216</v>
      </c>
      <c r="G47" t="s">
        <v>1891</v>
      </c>
      <c r="H47" t="s">
        <v>1892</v>
      </c>
      <c r="I47" t="s">
        <v>1893</v>
      </c>
      <c r="J47">
        <v>13.53</v>
      </c>
      <c r="K47" s="3">
        <v>114.4</v>
      </c>
      <c r="U47" s="3">
        <f t="shared" si="1"/>
        <v>6292435</v>
      </c>
      <c r="V47" s="3">
        <f>IF(A47&gt;0,IFERROR(VLOOKUP(C47,AthleteTable[],1,FALSE),0),0)</f>
        <v>0</v>
      </c>
      <c r="W47" s="3">
        <f t="shared" si="3"/>
        <v>0</v>
      </c>
      <c r="X47" s="11">
        <f>IF(A47&gt;0,IF(V47&lt;&gt;0,IF(OR(codex589[[#This Row],[1]]&gt;Y46,Y46="1"),(X46+1+codex589[[#This Row],[T]]),X46+codex589[[#This Row],[T]]),X46+codex589[[#This Row],[T]]),0)</f>
        <v>18</v>
      </c>
      <c r="Y47" s="3">
        <f t="shared" si="0"/>
        <v>46</v>
      </c>
    </row>
    <row r="48" spans="1:25" x14ac:dyDescent="0.25">
      <c r="A48">
        <v>47</v>
      </c>
      <c r="B48">
        <v>53</v>
      </c>
      <c r="C48">
        <v>104459</v>
      </c>
      <c r="D48" t="s">
        <v>68</v>
      </c>
      <c r="E48">
        <v>1997</v>
      </c>
      <c r="F48" t="s">
        <v>15</v>
      </c>
      <c r="G48" t="s">
        <v>1894</v>
      </c>
      <c r="H48" t="s">
        <v>1895</v>
      </c>
      <c r="I48" t="s">
        <v>1896</v>
      </c>
      <c r="J48">
        <v>13.9</v>
      </c>
      <c r="K48" s="3">
        <v>117.04</v>
      </c>
      <c r="U48" s="3">
        <f t="shared" si="1"/>
        <v>104459</v>
      </c>
      <c r="V48" s="3">
        <f>IF(A48&gt;0,IFERROR(VLOOKUP(C48,AthleteTable[],1,FALSE),0),0)</f>
        <v>104459</v>
      </c>
      <c r="W48" s="3">
        <f t="shared" si="3"/>
        <v>0</v>
      </c>
      <c r="X48" s="11">
        <f>IF(A48&gt;0,IF(V48&lt;&gt;0,IF(OR(codex589[[#This Row],[1]]&gt;Y47,Y47="1"),(X47+1+codex589[[#This Row],[T]]),X47+codex589[[#This Row],[T]]),X47+codex589[[#This Row],[T]]),0)</f>
        <v>19</v>
      </c>
      <c r="Y48" s="3">
        <f t="shared" si="0"/>
        <v>47</v>
      </c>
    </row>
    <row r="49" spans="1:25" x14ac:dyDescent="0.25">
      <c r="A49">
        <v>48</v>
      </c>
      <c r="B49">
        <v>57</v>
      </c>
      <c r="C49">
        <v>104470</v>
      </c>
      <c r="D49" t="s">
        <v>72</v>
      </c>
      <c r="E49">
        <v>1997</v>
      </c>
      <c r="F49" t="s">
        <v>15</v>
      </c>
      <c r="G49" t="s">
        <v>1897</v>
      </c>
      <c r="H49" t="s">
        <v>540</v>
      </c>
      <c r="I49" t="s">
        <v>1898</v>
      </c>
      <c r="J49">
        <v>14.16</v>
      </c>
      <c r="K49" s="3">
        <v>118.9</v>
      </c>
      <c r="U49" s="3">
        <f t="shared" si="1"/>
        <v>104470</v>
      </c>
      <c r="V49" s="3">
        <f>IF(A49&gt;0,IFERROR(VLOOKUP(C49,AthleteTable[],1,FALSE),0),0)</f>
        <v>104470</v>
      </c>
      <c r="W49" s="3">
        <f t="shared" si="3"/>
        <v>0</v>
      </c>
      <c r="X49" s="11">
        <f>IF(A49&gt;0,IF(V49&lt;&gt;0,IF(OR(codex589[[#This Row],[1]]&gt;Y48,Y48="1"),(X48+1+codex589[[#This Row],[T]]),X48+codex589[[#This Row],[T]]),X48+codex589[[#This Row],[T]]),0)</f>
        <v>20</v>
      </c>
      <c r="Y49" s="3">
        <f t="shared" si="0"/>
        <v>48</v>
      </c>
    </row>
    <row r="50" spans="1:25" x14ac:dyDescent="0.25">
      <c r="A50">
        <v>49</v>
      </c>
      <c r="B50">
        <v>67</v>
      </c>
      <c r="C50">
        <v>104589</v>
      </c>
      <c r="D50" t="s">
        <v>91</v>
      </c>
      <c r="E50">
        <v>1998</v>
      </c>
      <c r="F50" t="s">
        <v>15</v>
      </c>
      <c r="G50" t="s">
        <v>1899</v>
      </c>
      <c r="H50" t="s">
        <v>1900</v>
      </c>
      <c r="I50" t="s">
        <v>1901</v>
      </c>
      <c r="J50">
        <v>15.06</v>
      </c>
      <c r="K50" s="3">
        <v>125.33</v>
      </c>
      <c r="U50" s="3">
        <f t="shared" si="1"/>
        <v>104589</v>
      </c>
      <c r="V50" s="3">
        <f>IF(A50&gt;0,IFERROR(VLOOKUP(C50,AthleteTable[],1,FALSE),0),0)</f>
        <v>104589</v>
      </c>
      <c r="W50" s="3">
        <f t="shared" si="3"/>
        <v>0</v>
      </c>
      <c r="X50" s="11">
        <f>IF(A50&gt;0,IF(V50&lt;&gt;0,IF(OR(codex589[[#This Row],[1]]&gt;Y49,Y49="1"),(X49+1+codex589[[#This Row],[T]]),X49+codex589[[#This Row],[T]]),X49+codex589[[#This Row],[T]]),0)</f>
        <v>21</v>
      </c>
      <c r="Y50" s="3">
        <f t="shared" si="0"/>
        <v>49</v>
      </c>
    </row>
    <row r="51" spans="1:25" x14ac:dyDescent="0.25">
      <c r="A51">
        <v>50</v>
      </c>
      <c r="B51">
        <v>66</v>
      </c>
      <c r="C51">
        <v>104465</v>
      </c>
      <c r="D51" t="s">
        <v>87</v>
      </c>
      <c r="E51">
        <v>1997</v>
      </c>
      <c r="F51" t="s">
        <v>15</v>
      </c>
      <c r="G51" t="s">
        <v>1902</v>
      </c>
      <c r="H51" t="s">
        <v>546</v>
      </c>
      <c r="I51" t="s">
        <v>1903</v>
      </c>
      <c r="J51">
        <v>15.82</v>
      </c>
      <c r="K51" s="3">
        <v>130.76</v>
      </c>
      <c r="U51" s="3">
        <f t="shared" si="1"/>
        <v>104465</v>
      </c>
      <c r="V51" s="3">
        <f>IF(A51&gt;0,IFERROR(VLOOKUP(C51,AthleteTable[],1,FALSE),0),0)</f>
        <v>104465</v>
      </c>
      <c r="W51" s="3">
        <f t="shared" si="3"/>
        <v>0</v>
      </c>
      <c r="X51" s="11">
        <f>IF(A51&gt;0,IF(V51&lt;&gt;0,IF(OR(codex589[[#This Row],[1]]&gt;Y50,Y50="1"),(X50+1+codex589[[#This Row],[T]]),X50+codex589[[#This Row],[T]]),X50+codex589[[#This Row],[T]]),0)</f>
        <v>22</v>
      </c>
      <c r="Y51" s="3">
        <f t="shared" si="0"/>
        <v>50</v>
      </c>
    </row>
    <row r="52" spans="1:25" x14ac:dyDescent="0.25">
      <c r="A52">
        <v>51</v>
      </c>
      <c r="B52">
        <v>72</v>
      </c>
      <c r="C52">
        <v>6300593</v>
      </c>
      <c r="D52" t="s">
        <v>239</v>
      </c>
      <c r="E52">
        <v>1998</v>
      </c>
      <c r="F52" t="s">
        <v>240</v>
      </c>
      <c r="G52" t="s">
        <v>1904</v>
      </c>
      <c r="H52" t="s">
        <v>1905</v>
      </c>
      <c r="I52" t="s">
        <v>1906</v>
      </c>
      <c r="J52">
        <v>16.489999999999998</v>
      </c>
      <c r="K52" s="3">
        <v>135.55000000000001</v>
      </c>
      <c r="U52" s="3">
        <f t="shared" si="1"/>
        <v>6300593</v>
      </c>
      <c r="V52" s="3">
        <f>IF(A52&gt;0,IFERROR(VLOOKUP(C52,AthleteTable[],1,FALSE),0),0)</f>
        <v>0</v>
      </c>
      <c r="W52" s="3">
        <f t="shared" si="3"/>
        <v>0</v>
      </c>
      <c r="X52" s="11">
        <f>IF(A52&gt;0,IF(V52&lt;&gt;0,IF(OR(codex589[[#This Row],[1]]&gt;Y51,Y51="1"),(X51+1+codex589[[#This Row],[T]]),X51+codex589[[#This Row],[T]]),X51+codex589[[#This Row],[T]]),0)</f>
        <v>22</v>
      </c>
      <c r="Y52" s="3">
        <f t="shared" si="0"/>
        <v>51</v>
      </c>
    </row>
    <row r="53" spans="1:25" x14ac:dyDescent="0.25">
      <c r="A53">
        <v>52</v>
      </c>
      <c r="B53">
        <v>84</v>
      </c>
      <c r="C53">
        <v>104665</v>
      </c>
      <c r="D53" t="s">
        <v>1242</v>
      </c>
      <c r="E53">
        <v>1998</v>
      </c>
      <c r="F53" t="s">
        <v>15</v>
      </c>
      <c r="G53" t="s">
        <v>1907</v>
      </c>
      <c r="H53" t="s">
        <v>1908</v>
      </c>
      <c r="I53" t="s">
        <v>1909</v>
      </c>
      <c r="J53">
        <v>16.73</v>
      </c>
      <c r="K53" s="3">
        <v>137.26</v>
      </c>
      <c r="U53" s="3">
        <f t="shared" si="1"/>
        <v>104665</v>
      </c>
      <c r="V53" s="3">
        <f>IF(A53&gt;0,IFERROR(VLOOKUP(C53,AthleteTable[],1,FALSE),0),0)</f>
        <v>0</v>
      </c>
      <c r="W53" s="3">
        <f t="shared" si="3"/>
        <v>0</v>
      </c>
      <c r="X53" s="11">
        <f>IF(A53&gt;0,IF(V53&lt;&gt;0,IF(OR(codex589[[#This Row],[1]]&gt;Y52,Y52="1"),(X52+1+codex589[[#This Row],[T]]),X52+codex589[[#This Row],[T]]),X52+codex589[[#This Row],[T]]),0)</f>
        <v>22</v>
      </c>
      <c r="Y53" s="3">
        <f t="shared" si="0"/>
        <v>52</v>
      </c>
    </row>
    <row r="54" spans="1:25" x14ac:dyDescent="0.25">
      <c r="A54">
        <v>53</v>
      </c>
      <c r="B54">
        <v>60</v>
      </c>
      <c r="C54">
        <v>104454</v>
      </c>
      <c r="D54" t="s">
        <v>89</v>
      </c>
      <c r="E54">
        <v>1996</v>
      </c>
      <c r="F54" t="s">
        <v>15</v>
      </c>
      <c r="G54" t="s">
        <v>1910</v>
      </c>
      <c r="H54" t="s">
        <v>1911</v>
      </c>
      <c r="I54" t="s">
        <v>737</v>
      </c>
      <c r="J54">
        <v>16.8</v>
      </c>
      <c r="K54" s="3">
        <v>137.76</v>
      </c>
      <c r="U54" s="3">
        <f t="shared" si="1"/>
        <v>104454</v>
      </c>
      <c r="V54" s="3">
        <f>IF(A54&gt;0,IFERROR(VLOOKUP(C54,AthleteTable[],1,FALSE),0),0)</f>
        <v>104454</v>
      </c>
      <c r="W54" s="3">
        <f t="shared" si="3"/>
        <v>0</v>
      </c>
      <c r="X54" s="11">
        <f>IF(A54&gt;0,IF(V54&lt;&gt;0,IF(OR(codex589[[#This Row],[1]]&gt;Y53,Y53="1"),(X53+1+codex589[[#This Row],[T]]),X53+codex589[[#This Row],[T]]),X53+codex589[[#This Row],[T]]),0)</f>
        <v>23</v>
      </c>
      <c r="Y54" s="3">
        <f t="shared" si="0"/>
        <v>53</v>
      </c>
    </row>
    <row r="55" spans="1:25" x14ac:dyDescent="0.25">
      <c r="A55">
        <v>54</v>
      </c>
      <c r="B55">
        <v>81</v>
      </c>
      <c r="C55">
        <v>104613</v>
      </c>
      <c r="D55" t="s">
        <v>234</v>
      </c>
      <c r="E55">
        <v>1998</v>
      </c>
      <c r="F55" t="s">
        <v>15</v>
      </c>
      <c r="G55" t="s">
        <v>1912</v>
      </c>
      <c r="H55" t="s">
        <v>206</v>
      </c>
      <c r="I55" t="s">
        <v>1913</v>
      </c>
      <c r="J55">
        <v>17.78</v>
      </c>
      <c r="K55" s="3">
        <v>144.77000000000001</v>
      </c>
      <c r="U55" s="3">
        <f t="shared" si="1"/>
        <v>104613</v>
      </c>
      <c r="V55" s="3">
        <f>IF(A55&gt;0,IFERROR(VLOOKUP(C55,AthleteTable[],1,FALSE),0),0)</f>
        <v>0</v>
      </c>
      <c r="W55" s="3">
        <f t="shared" si="3"/>
        <v>0</v>
      </c>
      <c r="X55" s="11">
        <f>IF(A55&gt;0,IF(V55&lt;&gt;0,IF(OR(codex589[[#This Row],[1]]&gt;Y54,Y54="1"),(X54+1+codex589[[#This Row],[T]]),X54+codex589[[#This Row],[T]]),X54+codex589[[#This Row],[T]]),0)</f>
        <v>23</v>
      </c>
      <c r="Y55" s="3">
        <f t="shared" si="0"/>
        <v>54</v>
      </c>
    </row>
    <row r="56" spans="1:25" x14ac:dyDescent="0.25">
      <c r="A56">
        <v>55</v>
      </c>
      <c r="B56">
        <v>74</v>
      </c>
      <c r="C56">
        <v>104598</v>
      </c>
      <c r="D56" t="s">
        <v>85</v>
      </c>
      <c r="E56">
        <v>1998</v>
      </c>
      <c r="F56" t="s">
        <v>15</v>
      </c>
      <c r="G56" t="s">
        <v>1914</v>
      </c>
      <c r="H56" t="s">
        <v>1915</v>
      </c>
      <c r="I56" t="s">
        <v>748</v>
      </c>
      <c r="J56">
        <v>18.329999999999998</v>
      </c>
      <c r="K56" s="3">
        <v>148.69999999999999</v>
      </c>
      <c r="U56" s="3">
        <f t="shared" si="1"/>
        <v>104598</v>
      </c>
      <c r="V56" s="3">
        <f>IF(A56&gt;0,IFERROR(VLOOKUP(C56,AthleteTable[],1,FALSE),0),0)</f>
        <v>104598</v>
      </c>
      <c r="W56" s="3">
        <f t="shared" si="3"/>
        <v>0</v>
      </c>
      <c r="X56" s="11">
        <f>IF(A56&gt;0,IF(V56&lt;&gt;0,IF(OR(codex589[[#This Row],[1]]&gt;Y55,Y55="1"),(X55+1+codex589[[#This Row],[T]]),X55+codex589[[#This Row],[T]]),X55+codex589[[#This Row],[T]]),0)</f>
        <v>24</v>
      </c>
      <c r="Y56" s="3">
        <f t="shared" si="0"/>
        <v>55</v>
      </c>
    </row>
    <row r="57" spans="1:25" x14ac:dyDescent="0.25">
      <c r="A57">
        <v>56</v>
      </c>
      <c r="B57">
        <v>76</v>
      </c>
      <c r="C57">
        <v>6300594</v>
      </c>
      <c r="D57" t="s">
        <v>1752</v>
      </c>
      <c r="E57">
        <v>1998</v>
      </c>
      <c r="F57" t="s">
        <v>240</v>
      </c>
      <c r="G57" t="s">
        <v>1916</v>
      </c>
      <c r="H57" t="s">
        <v>1886</v>
      </c>
      <c r="I57" t="s">
        <v>1917</v>
      </c>
      <c r="J57">
        <v>18.5</v>
      </c>
      <c r="K57" s="3">
        <v>149.91</v>
      </c>
      <c r="U57" s="3">
        <f t="shared" si="1"/>
        <v>6300594</v>
      </c>
      <c r="V57" s="3">
        <f>IF(A57&gt;0,IFERROR(VLOOKUP(C57,AthleteTable[],1,FALSE),0),0)</f>
        <v>0</v>
      </c>
      <c r="W57" s="3">
        <f t="shared" si="3"/>
        <v>0</v>
      </c>
      <c r="X57" s="11">
        <f>IF(A57&gt;0,IF(V57&lt;&gt;0,IF(OR(codex589[[#This Row],[1]]&gt;Y56,Y56="1"),(X56+1+codex589[[#This Row],[T]]),X56+codex589[[#This Row],[T]]),X56+codex589[[#This Row],[T]]),0)</f>
        <v>24</v>
      </c>
      <c r="Y57" s="3">
        <f t="shared" si="0"/>
        <v>56</v>
      </c>
    </row>
    <row r="58" spans="1:25" x14ac:dyDescent="0.25">
      <c r="A58">
        <v>57</v>
      </c>
      <c r="B58">
        <v>75</v>
      </c>
      <c r="C58">
        <v>104596</v>
      </c>
      <c r="D58" t="s">
        <v>81</v>
      </c>
      <c r="E58">
        <v>1998</v>
      </c>
      <c r="F58" t="s">
        <v>15</v>
      </c>
      <c r="G58" t="s">
        <v>1918</v>
      </c>
      <c r="H58" t="s">
        <v>1919</v>
      </c>
      <c r="I58" t="s">
        <v>1920</v>
      </c>
      <c r="J58">
        <v>18.78</v>
      </c>
      <c r="K58" s="3">
        <v>151.91</v>
      </c>
      <c r="U58" s="3">
        <f t="shared" si="1"/>
        <v>104596</v>
      </c>
      <c r="V58" s="3">
        <f>IF(A58&gt;0,IFERROR(VLOOKUP(C58,AthleteTable[],1,FALSE),0),0)</f>
        <v>104596</v>
      </c>
      <c r="W58" s="3">
        <f t="shared" si="3"/>
        <v>0</v>
      </c>
      <c r="X58" s="11">
        <f>IF(A58&gt;0,IF(V58&lt;&gt;0,IF(OR(codex589[[#This Row],[1]]&gt;Y57,Y57="1"),(X57+1+codex589[[#This Row],[T]]),X57+codex589[[#This Row],[T]]),X57+codex589[[#This Row],[T]]),0)</f>
        <v>25</v>
      </c>
      <c r="Y58" s="3">
        <f t="shared" si="0"/>
        <v>57</v>
      </c>
    </row>
    <row r="59" spans="1:25" x14ac:dyDescent="0.25">
      <c r="A59">
        <v>58</v>
      </c>
      <c r="B59">
        <v>78</v>
      </c>
      <c r="C59">
        <v>104639</v>
      </c>
      <c r="D59" t="s">
        <v>236</v>
      </c>
      <c r="E59">
        <v>1998</v>
      </c>
      <c r="F59" t="s">
        <v>15</v>
      </c>
      <c r="G59" t="s">
        <v>1921</v>
      </c>
      <c r="H59" t="s">
        <v>1922</v>
      </c>
      <c r="I59" t="s">
        <v>1923</v>
      </c>
      <c r="J59">
        <v>19.87</v>
      </c>
      <c r="K59" s="3">
        <v>159.69999999999999</v>
      </c>
      <c r="U59" s="3">
        <f t="shared" si="1"/>
        <v>104639</v>
      </c>
      <c r="V59" s="3">
        <f>IF(A59&gt;0,IFERROR(VLOOKUP(C59,AthleteTable[],1,FALSE),0),0)</f>
        <v>0</v>
      </c>
      <c r="W59" s="3">
        <f t="shared" si="3"/>
        <v>0</v>
      </c>
      <c r="X59" s="11">
        <f>IF(A59&gt;0,IF(V59&lt;&gt;0,IF(OR(codex589[[#This Row],[1]]&gt;Y58,Y58="1"),(X58+1+codex589[[#This Row],[T]]),X58+codex589[[#This Row],[T]]),X58+codex589[[#This Row],[T]]),0)</f>
        <v>25</v>
      </c>
      <c r="Y59" s="3">
        <f t="shared" si="0"/>
        <v>58</v>
      </c>
    </row>
    <row r="60" spans="1:25" x14ac:dyDescent="0.25">
      <c r="A60">
        <v>59</v>
      </c>
      <c r="B60">
        <v>80</v>
      </c>
      <c r="C60">
        <v>202905</v>
      </c>
      <c r="D60" t="s">
        <v>1095</v>
      </c>
      <c r="E60">
        <v>1998</v>
      </c>
      <c r="F60" t="s">
        <v>1096</v>
      </c>
      <c r="G60" t="s">
        <v>1924</v>
      </c>
      <c r="H60" t="s">
        <v>1925</v>
      </c>
      <c r="I60" t="s">
        <v>1926</v>
      </c>
      <c r="J60">
        <v>20.28</v>
      </c>
      <c r="K60" s="3">
        <v>162.63</v>
      </c>
      <c r="U60" s="3">
        <f t="shared" si="1"/>
        <v>202905</v>
      </c>
      <c r="V60" s="3">
        <f>IF(A60&gt;0,IFERROR(VLOOKUP(C60,AthleteTable[],1,FALSE),0),0)</f>
        <v>0</v>
      </c>
      <c r="W60" s="3">
        <f t="shared" si="3"/>
        <v>0</v>
      </c>
      <c r="X60" s="11">
        <f>IF(A60&gt;0,IF(V60&lt;&gt;0,IF(OR(codex589[[#This Row],[1]]&gt;Y59,Y59="1"),(X59+1+codex589[[#This Row],[T]]),X59+codex589[[#This Row],[T]]),X59+codex589[[#This Row],[T]]),0)</f>
        <v>25</v>
      </c>
      <c r="Y60" s="3">
        <f t="shared" si="0"/>
        <v>59</v>
      </c>
    </row>
    <row r="61" spans="1:25" x14ac:dyDescent="0.25">
      <c r="A61">
        <v>60</v>
      </c>
      <c r="B61">
        <v>62</v>
      </c>
      <c r="C61">
        <v>270050</v>
      </c>
      <c r="D61" t="s">
        <v>1766</v>
      </c>
      <c r="E61">
        <v>1955</v>
      </c>
      <c r="F61" t="s">
        <v>1767</v>
      </c>
      <c r="G61" t="s">
        <v>221</v>
      </c>
      <c r="H61" t="s">
        <v>1927</v>
      </c>
      <c r="I61" t="s">
        <v>1928</v>
      </c>
      <c r="J61">
        <v>20.51</v>
      </c>
      <c r="K61" s="3">
        <v>164.27</v>
      </c>
      <c r="U61" s="3">
        <f t="shared" si="1"/>
        <v>270050</v>
      </c>
      <c r="V61" s="3">
        <f>IF(A61&gt;0,IFERROR(VLOOKUP(C61,AthleteTable[],1,FALSE),0),0)</f>
        <v>0</v>
      </c>
      <c r="W61" s="3">
        <f t="shared" si="3"/>
        <v>0</v>
      </c>
      <c r="X61" s="11">
        <f>IF(A61&gt;0,IF(V61&lt;&gt;0,IF(OR(codex589[[#This Row],[1]]&gt;Y60,Y60="1"),(X60+1+codex589[[#This Row],[T]]),X60+codex589[[#This Row],[T]]),X60+codex589[[#This Row],[T]]),0)</f>
        <v>25</v>
      </c>
      <c r="Y61" s="3">
        <f t="shared" si="0"/>
        <v>60</v>
      </c>
    </row>
    <row r="62" spans="1:25" x14ac:dyDescent="0.25">
      <c r="A62">
        <v>61</v>
      </c>
      <c r="B62">
        <v>54</v>
      </c>
      <c r="C62">
        <v>104464</v>
      </c>
      <c r="D62" t="s">
        <v>111</v>
      </c>
      <c r="E62">
        <v>1997</v>
      </c>
      <c r="F62" t="s">
        <v>15</v>
      </c>
      <c r="G62" t="s">
        <v>1929</v>
      </c>
      <c r="H62" t="s">
        <v>1930</v>
      </c>
      <c r="I62" t="s">
        <v>1931</v>
      </c>
      <c r="J62">
        <v>21.39</v>
      </c>
      <c r="K62" s="3">
        <v>170.56</v>
      </c>
      <c r="U62" s="3">
        <f t="shared" si="1"/>
        <v>104464</v>
      </c>
      <c r="V62" s="3">
        <f>IF(A62&gt;0,IFERROR(VLOOKUP(C62,AthleteTable[],1,FALSE),0),0)</f>
        <v>104464</v>
      </c>
      <c r="W62" s="3">
        <f t="shared" si="3"/>
        <v>0</v>
      </c>
      <c r="X62" s="11">
        <f>IF(A62&gt;0,IF(V62&lt;&gt;0,IF(OR(codex589[[#This Row],[1]]&gt;Y61,Y61="1"),(X61+1+codex589[[#This Row],[T]]),X61+codex589[[#This Row],[T]]),X61+codex589[[#This Row],[T]]),0)</f>
        <v>26</v>
      </c>
      <c r="Y62" s="3">
        <f t="shared" si="0"/>
        <v>61</v>
      </c>
    </row>
    <row r="63" spans="1:25" x14ac:dyDescent="0.25">
      <c r="A63">
        <v>62</v>
      </c>
      <c r="B63">
        <v>82</v>
      </c>
      <c r="C63">
        <v>104583</v>
      </c>
      <c r="D63" t="s">
        <v>101</v>
      </c>
      <c r="E63">
        <v>1998</v>
      </c>
      <c r="F63" t="s">
        <v>15</v>
      </c>
      <c r="G63" t="s">
        <v>1932</v>
      </c>
      <c r="H63" t="s">
        <v>1933</v>
      </c>
      <c r="I63" t="s">
        <v>1934</v>
      </c>
      <c r="J63">
        <v>26.01</v>
      </c>
      <c r="K63" s="3">
        <v>203.57</v>
      </c>
      <c r="U63" s="3">
        <f t="shared" si="1"/>
        <v>104583</v>
      </c>
      <c r="V63" s="3">
        <f>IF(A63&gt;0,IFERROR(VLOOKUP(C63,AthleteTable[],1,FALSE),0),0)</f>
        <v>104583</v>
      </c>
      <c r="W63" s="3">
        <f t="shared" si="3"/>
        <v>0</v>
      </c>
      <c r="X63" s="11">
        <f>IF(A63&gt;0,IF(V63&lt;&gt;0,IF(OR(codex589[[#This Row],[1]]&gt;Y62,Y62="1"),(X62+1+codex589[[#This Row],[T]]),X62+codex589[[#This Row],[T]]),X62+codex589[[#This Row],[T]]),0)</f>
        <v>27</v>
      </c>
      <c r="Y63" s="3">
        <f t="shared" si="0"/>
        <v>62</v>
      </c>
    </row>
    <row r="64" spans="1:25" x14ac:dyDescent="0.25">
      <c r="A64">
        <v>63</v>
      </c>
      <c r="B64">
        <v>83</v>
      </c>
      <c r="C64">
        <v>6300591</v>
      </c>
      <c r="D64" t="s">
        <v>242</v>
      </c>
      <c r="E64">
        <v>1998</v>
      </c>
      <c r="F64" t="s">
        <v>240</v>
      </c>
      <c r="G64" t="s">
        <v>1935</v>
      </c>
      <c r="H64" t="s">
        <v>1936</v>
      </c>
      <c r="I64" t="s">
        <v>1937</v>
      </c>
      <c r="J64">
        <v>41.83</v>
      </c>
      <c r="K64" s="3">
        <v>316.61</v>
      </c>
      <c r="U64" s="3">
        <f t="shared" si="1"/>
        <v>6300591</v>
      </c>
      <c r="V64" s="3">
        <f>IF(A64&gt;0,IFERROR(VLOOKUP(C64,AthleteTable[],1,FALSE),0),0)</f>
        <v>0</v>
      </c>
      <c r="W64" s="3">
        <f t="shared" si="3"/>
        <v>0</v>
      </c>
      <c r="X64" s="11">
        <f>IF(A64&gt;0,IF(V64&lt;&gt;0,IF(OR(codex589[[#This Row],[1]]&gt;Y63,Y63="1"),(X63+1+codex589[[#This Row],[T]]),X63+codex589[[#This Row],[T]]),X63+codex589[[#This Row],[T]]),0)</f>
        <v>27</v>
      </c>
      <c r="Y64" s="3">
        <f t="shared" si="0"/>
        <v>63</v>
      </c>
    </row>
    <row r="65" spans="1:25" x14ac:dyDescent="0.25">
      <c r="A65" t="s">
        <v>165</v>
      </c>
      <c r="U65" s="3">
        <f t="shared" si="1"/>
        <v>0</v>
      </c>
      <c r="V65" s="3">
        <f>IF(A65&gt;0,IFERROR(VLOOKUP(C65,AthleteTable[],1,FALSE),0),0)</f>
        <v>0</v>
      </c>
      <c r="W65" s="3">
        <f t="shared" si="3"/>
        <v>0</v>
      </c>
      <c r="X65" s="11">
        <f>IF(A65&gt;0,IF(V65&lt;&gt;0,IF(OR(codex589[[#This Row],[1]]&gt;Y64,Y64="1"),(X64+1+codex589[[#This Row],[T]]),X64+codex589[[#This Row],[T]]),X64+codex589[[#This Row],[T]]),0)</f>
        <v>27</v>
      </c>
      <c r="Y65" s="3" t="str">
        <f t="shared" si="0"/>
        <v>Disqualified 2nd run</v>
      </c>
    </row>
    <row r="66" spans="1:25" x14ac:dyDescent="0.25">
      <c r="U66" s="3">
        <f t="shared" si="1"/>
        <v>0</v>
      </c>
      <c r="V66" s="3">
        <f>IF(A66&gt;0,IFERROR(VLOOKUP(C66,AthleteTable[],1,FALSE),0),0)</f>
        <v>0</v>
      </c>
      <c r="W66" s="3">
        <f t="shared" si="3"/>
        <v>0</v>
      </c>
      <c r="X66" s="11">
        <f>IF(A66&gt;0,IF(V66&lt;&gt;0,IF(OR(codex589[[#This Row],[1]]&gt;Y65,Y65="1"),(X65+1+codex589[[#This Row],[T]]),X65+codex589[[#This Row],[T]]),X65+codex589[[#This Row],[T]]),0)</f>
        <v>0</v>
      </c>
      <c r="Y66" s="3">
        <f t="shared" ref="Y66:Y90" si="4">IF(A66&gt;0,A66,0)</f>
        <v>0</v>
      </c>
    </row>
    <row r="67" spans="1:25" x14ac:dyDescent="0.25">
      <c r="B67">
        <v>13</v>
      </c>
      <c r="C67">
        <v>104531</v>
      </c>
      <c r="D67" t="s">
        <v>184</v>
      </c>
      <c r="E67">
        <v>1997</v>
      </c>
      <c r="F67" t="s">
        <v>15</v>
      </c>
      <c r="U67" s="3">
        <f t="shared" ref="U67:U93" si="5">C67</f>
        <v>104531</v>
      </c>
      <c r="V67" s="3">
        <f>IF(A67&gt;0,IFERROR(VLOOKUP(C67,AthleteTable[],1,FALSE),0),0)</f>
        <v>0</v>
      </c>
      <c r="W67" s="3">
        <f t="shared" si="3"/>
        <v>0</v>
      </c>
      <c r="X67" s="11">
        <f>IF(A67&gt;0,IF(V67&lt;&gt;0,IF(OR(codex589[[#This Row],[1]]&gt;Y66,Y66="1"),(X66+1+codex589[[#This Row],[T]]),X66+codex589[[#This Row],[T]]),X66+codex589[[#This Row],[T]]),0)</f>
        <v>0</v>
      </c>
      <c r="Y67" s="3">
        <f t="shared" si="4"/>
        <v>0</v>
      </c>
    </row>
    <row r="68" spans="1:25" x14ac:dyDescent="0.25">
      <c r="A68" t="s">
        <v>253</v>
      </c>
      <c r="U68" s="3">
        <f t="shared" si="5"/>
        <v>0</v>
      </c>
      <c r="V68" s="3">
        <f>IF(A68&gt;0,IFERROR(VLOOKUP(C68,AthleteTable[],1,FALSE),0),0)</f>
        <v>0</v>
      </c>
      <c r="W68" s="3">
        <f t="shared" si="3"/>
        <v>0</v>
      </c>
      <c r="X68" s="11">
        <f>IF(A68&gt;0,IF(V68&lt;&gt;0,IF(OR(codex589[[#This Row],[1]]&gt;Y67,Y67="1"),(X67+1+codex589[[#This Row],[T]]),X67+codex589[[#This Row],[T]]),X67+codex589[[#This Row],[T]]),0)</f>
        <v>0</v>
      </c>
      <c r="Y68" s="3" t="str">
        <f t="shared" si="4"/>
        <v>Did not start 1st run</v>
      </c>
    </row>
    <row r="69" spans="1:25" x14ac:dyDescent="0.25">
      <c r="U69" s="3">
        <f t="shared" si="5"/>
        <v>0</v>
      </c>
      <c r="V69" s="3">
        <f>IF(A69&gt;0,IFERROR(VLOOKUP(C69,AthleteTable[],1,FALSE),0),0)</f>
        <v>0</v>
      </c>
      <c r="W69" s="3">
        <f t="shared" si="3"/>
        <v>0</v>
      </c>
      <c r="X69" s="11">
        <f>IF(A69&gt;0,IF(V69&lt;&gt;0,IF(OR(codex589[[#This Row],[1]]&gt;Y68,Y68="1"),(X68+1+codex589[[#This Row],[T]]),X68+codex589[[#This Row],[T]]),X68+codex589[[#This Row],[T]]),0)</f>
        <v>0</v>
      </c>
      <c r="Y69" s="3">
        <f t="shared" si="4"/>
        <v>0</v>
      </c>
    </row>
    <row r="70" spans="1:25" x14ac:dyDescent="0.25">
      <c r="B70">
        <v>73</v>
      </c>
      <c r="C70">
        <v>104536</v>
      </c>
      <c r="D70" t="s">
        <v>1773</v>
      </c>
      <c r="E70">
        <v>1997</v>
      </c>
      <c r="F70" t="s">
        <v>15</v>
      </c>
      <c r="U70" s="3">
        <f t="shared" si="5"/>
        <v>104536</v>
      </c>
      <c r="V70" s="3">
        <f>IF(A70&gt;0,IFERROR(VLOOKUP(C70,AthleteTable[],1,FALSE),0),0)</f>
        <v>0</v>
      </c>
      <c r="W70" s="3">
        <f t="shared" ref="W70:W133" si="6">IFERROR(IF(Y70&gt;0,IF(Y69=Y68,IF(V69&gt;0,IF(V68&gt;0,1,0),0),0),0),0)</f>
        <v>0</v>
      </c>
      <c r="X70" s="11">
        <f>IF(A70&gt;0,IF(V70&lt;&gt;0,IF(OR(codex589[[#This Row],[1]]&gt;Y69,Y69="1"),(X69+1+codex589[[#This Row],[T]]),X69+codex589[[#This Row],[T]]),X69+codex589[[#This Row],[T]]),0)</f>
        <v>0</v>
      </c>
      <c r="Y70" s="3">
        <f t="shared" si="4"/>
        <v>0</v>
      </c>
    </row>
    <row r="71" spans="1:25" x14ac:dyDescent="0.25">
      <c r="B71">
        <v>58</v>
      </c>
      <c r="C71">
        <v>104546</v>
      </c>
      <c r="D71" t="s">
        <v>286</v>
      </c>
      <c r="E71">
        <v>1997</v>
      </c>
      <c r="F71" t="s">
        <v>15</v>
      </c>
      <c r="U71" s="3">
        <f t="shared" si="5"/>
        <v>104546</v>
      </c>
      <c r="V71" s="3">
        <f>IF(A71&gt;0,IFERROR(VLOOKUP(C71,AthleteTable[],1,FALSE),0),0)</f>
        <v>0</v>
      </c>
      <c r="W71" s="3">
        <f t="shared" si="6"/>
        <v>0</v>
      </c>
      <c r="X71" s="11">
        <f>IF(A71&gt;0,IF(V71&lt;&gt;0,IF(OR(codex589[[#This Row],[1]]&gt;Y70,Y70="1"),(X70+1+codex589[[#This Row],[T]]),X70+codex589[[#This Row],[T]]),X70+codex589[[#This Row],[T]]),0)</f>
        <v>0</v>
      </c>
      <c r="Y71" s="3">
        <f t="shared" si="4"/>
        <v>0</v>
      </c>
    </row>
    <row r="72" spans="1:25" x14ac:dyDescent="0.25">
      <c r="A72" t="s">
        <v>107</v>
      </c>
      <c r="U72" s="3">
        <f t="shared" si="5"/>
        <v>0</v>
      </c>
      <c r="V72" s="3">
        <f>IF(A72&gt;0,IFERROR(VLOOKUP(C72,AthleteTable[],1,FALSE),0),0)</f>
        <v>0</v>
      </c>
      <c r="W72" s="3">
        <f t="shared" si="6"/>
        <v>0</v>
      </c>
      <c r="X72" s="11">
        <f>IF(A72&gt;0,IF(V72&lt;&gt;0,IF(OR(codex589[[#This Row],[1]]&gt;Y71,Y71="1"),(X71+1+codex589[[#This Row],[T]]),X71+codex589[[#This Row],[T]]),X71+codex589[[#This Row],[T]]),0)</f>
        <v>0</v>
      </c>
      <c r="Y72" s="3" t="str">
        <f t="shared" si="4"/>
        <v>Did not finish 2nd run</v>
      </c>
    </row>
    <row r="73" spans="1:25" x14ac:dyDescent="0.25">
      <c r="U73" s="3">
        <f t="shared" si="5"/>
        <v>0</v>
      </c>
      <c r="V73" s="3">
        <f>IF(A73&gt;0,IFERROR(VLOOKUP(C73,AthleteTable[],1,FALSE),0),0)</f>
        <v>0</v>
      </c>
      <c r="W73" s="3">
        <f t="shared" si="6"/>
        <v>0</v>
      </c>
      <c r="X73" s="11">
        <f>IF(A73&gt;0,IF(V73&lt;&gt;0,IF(OR(codex589[[#This Row],[1]]&gt;Y72,Y72="1"),(X72+1+codex589[[#This Row],[T]]),X72+codex589[[#This Row],[T]]),X72+codex589[[#This Row],[T]]),0)</f>
        <v>0</v>
      </c>
      <c r="Y73" s="3">
        <f t="shared" si="4"/>
        <v>0</v>
      </c>
    </row>
    <row r="74" spans="1:25" x14ac:dyDescent="0.25">
      <c r="B74">
        <v>49</v>
      </c>
      <c r="C74">
        <v>104281</v>
      </c>
      <c r="D74" t="s">
        <v>264</v>
      </c>
      <c r="E74">
        <v>1995</v>
      </c>
      <c r="F74" t="s">
        <v>15</v>
      </c>
      <c r="U74" s="3">
        <f t="shared" si="5"/>
        <v>104281</v>
      </c>
      <c r="V74" s="3">
        <f>IF(A74&gt;0,IFERROR(VLOOKUP(C74,AthleteTable[],1,FALSE),0),0)</f>
        <v>0</v>
      </c>
      <c r="W74" s="3">
        <f t="shared" si="6"/>
        <v>0</v>
      </c>
      <c r="X74" s="11">
        <f>IF(A74&gt;0,IF(V74&lt;&gt;0,IF(OR(codex589[[#This Row],[1]]&gt;Y73,Y73="1"),(X73+1+codex589[[#This Row],[T]]),X73+codex589[[#This Row],[T]]),X73+codex589[[#This Row],[T]]),0)</f>
        <v>0</v>
      </c>
      <c r="Y74" s="3">
        <f t="shared" si="4"/>
        <v>0</v>
      </c>
    </row>
    <row r="75" spans="1:25" x14ac:dyDescent="0.25">
      <c r="B75">
        <v>44</v>
      </c>
      <c r="C75">
        <v>104612</v>
      </c>
      <c r="D75" t="s">
        <v>232</v>
      </c>
      <c r="E75">
        <v>1998</v>
      </c>
      <c r="F75" t="s">
        <v>15</v>
      </c>
      <c r="U75" s="3">
        <f t="shared" si="5"/>
        <v>104612</v>
      </c>
      <c r="V75" s="3">
        <f>IF(A75&gt;0,IFERROR(VLOOKUP(C75,AthleteTable[],1,FALSE),0),0)</f>
        <v>0</v>
      </c>
      <c r="W75" s="3">
        <f t="shared" si="6"/>
        <v>0</v>
      </c>
      <c r="X75" s="11">
        <f>IF(A75&gt;0,IF(V75&lt;&gt;0,IF(OR(codex589[[#This Row],[1]]&gt;Y74,Y74="1"),(X74+1+codex589[[#This Row],[T]]),X74+codex589[[#This Row],[T]]),X74+codex589[[#This Row],[T]]),0)</f>
        <v>0</v>
      </c>
      <c r="Y75" s="3">
        <f t="shared" si="4"/>
        <v>0</v>
      </c>
    </row>
    <row r="76" spans="1:25" x14ac:dyDescent="0.25">
      <c r="B76">
        <v>8</v>
      </c>
      <c r="C76">
        <v>104307</v>
      </c>
      <c r="D76" t="s">
        <v>41</v>
      </c>
      <c r="E76">
        <v>1995</v>
      </c>
      <c r="F76" t="s">
        <v>15</v>
      </c>
      <c r="U76" s="3">
        <f t="shared" si="5"/>
        <v>104307</v>
      </c>
      <c r="V76" s="3">
        <f>IF(A76&gt;0,IFERROR(VLOOKUP(C76,AthleteTable[],1,FALSE),0),0)</f>
        <v>0</v>
      </c>
      <c r="W76" s="3">
        <f t="shared" si="6"/>
        <v>0</v>
      </c>
      <c r="X76" s="11">
        <f>IF(A76&gt;0,IF(V76&lt;&gt;0,IF(OR(codex589[[#This Row],[1]]&gt;Y75,Y75="1"),(X75+1+codex589[[#This Row],[T]]),X75+codex589[[#This Row],[T]]),X75+codex589[[#This Row],[T]]),0)</f>
        <v>0</v>
      </c>
      <c r="Y76" s="3">
        <f t="shared" si="4"/>
        <v>0</v>
      </c>
    </row>
    <row r="77" spans="1:25" x14ac:dyDescent="0.25">
      <c r="B77">
        <v>1</v>
      </c>
      <c r="C77">
        <v>104097</v>
      </c>
      <c r="D77" t="s">
        <v>17</v>
      </c>
      <c r="E77">
        <v>1994</v>
      </c>
      <c r="F77" t="s">
        <v>15</v>
      </c>
      <c r="U77" s="3">
        <f t="shared" si="5"/>
        <v>104097</v>
      </c>
      <c r="V77" s="3">
        <f>IF(A77&gt;0,IFERROR(VLOOKUP(C77,AthleteTable[],1,FALSE),0),0)</f>
        <v>0</v>
      </c>
      <c r="W77" s="3">
        <f t="shared" si="6"/>
        <v>0</v>
      </c>
      <c r="X77" s="11">
        <f>IF(A77&gt;0,IF(V77&lt;&gt;0,IF(OR(codex589[[#This Row],[1]]&gt;Y76,Y76="1"),(X76+1+codex589[[#This Row],[T]]),X76+codex589[[#This Row],[T]]),X76+codex589[[#This Row],[T]]),0)</f>
        <v>0</v>
      </c>
      <c r="Y77" s="3">
        <f t="shared" si="4"/>
        <v>0</v>
      </c>
    </row>
    <row r="78" spans="1:25" x14ac:dyDescent="0.25">
      <c r="A78" t="s">
        <v>115</v>
      </c>
      <c r="U78" s="3">
        <f t="shared" si="5"/>
        <v>0</v>
      </c>
      <c r="V78" s="3">
        <f>IF(A78&gt;0,IFERROR(VLOOKUP(C78,AthleteTable[],1,FALSE),0),0)</f>
        <v>0</v>
      </c>
      <c r="W78" s="3">
        <f t="shared" si="6"/>
        <v>0</v>
      </c>
      <c r="X78" s="11">
        <f>IF(A78&gt;0,IF(V78&lt;&gt;0,IF(OR(codex589[[#This Row],[1]]&gt;Y77,Y77="1"),(X77+1+codex589[[#This Row],[T]]),X77+codex589[[#This Row],[T]]),X77+codex589[[#This Row],[T]]),0)</f>
        <v>0</v>
      </c>
      <c r="Y78" s="3" t="str">
        <f t="shared" si="4"/>
        <v>Did not finish 1st run</v>
      </c>
    </row>
    <row r="79" spans="1:25" x14ac:dyDescent="0.25">
      <c r="U79" s="3">
        <f t="shared" si="5"/>
        <v>0</v>
      </c>
      <c r="V79" s="3">
        <f>IF(A79&gt;0,IFERROR(VLOOKUP(C79,AthleteTable[],1,FALSE),0),0)</f>
        <v>0</v>
      </c>
      <c r="W79" s="3">
        <f t="shared" si="6"/>
        <v>0</v>
      </c>
      <c r="X79" s="11">
        <f>IF(A79&gt;0,IF(V79&lt;&gt;0,IF(OR(codex589[[#This Row],[1]]&gt;Y78,Y78="1"),(X78+1+codex589[[#This Row],[T]]),X78+codex589[[#This Row],[T]]),X78+codex589[[#This Row],[T]]),0)</f>
        <v>0</v>
      </c>
      <c r="Y79" s="3">
        <f t="shared" si="4"/>
        <v>0</v>
      </c>
    </row>
    <row r="80" spans="1:25" x14ac:dyDescent="0.25">
      <c r="B80">
        <v>79</v>
      </c>
      <c r="C80">
        <v>104592</v>
      </c>
      <c r="D80" t="s">
        <v>119</v>
      </c>
      <c r="E80">
        <v>1998</v>
      </c>
      <c r="F80" t="s">
        <v>15</v>
      </c>
      <c r="U80" s="3">
        <f t="shared" si="5"/>
        <v>104592</v>
      </c>
      <c r="V80" s="3">
        <f>IF(A80&gt;0,IFERROR(VLOOKUP(C80,AthleteTable[],1,FALSE),0),0)</f>
        <v>0</v>
      </c>
      <c r="W80" s="3">
        <f t="shared" si="6"/>
        <v>0</v>
      </c>
      <c r="X80" s="11">
        <f>IF(A80&gt;0,IF(V80&lt;&gt;0,IF(OR(codex589[[#This Row],[1]]&gt;Y79,Y79="1"),(X79+1+codex589[[#This Row],[T]]),X79+codex589[[#This Row],[T]]),X79+codex589[[#This Row],[T]]),0)</f>
        <v>0</v>
      </c>
      <c r="Y80" s="3">
        <f t="shared" si="4"/>
        <v>0</v>
      </c>
    </row>
    <row r="81" spans="1:25" x14ac:dyDescent="0.25">
      <c r="B81">
        <v>77</v>
      </c>
      <c r="C81">
        <v>104521</v>
      </c>
      <c r="D81" t="s">
        <v>284</v>
      </c>
      <c r="E81">
        <v>1997</v>
      </c>
      <c r="F81" t="s">
        <v>15</v>
      </c>
      <c r="U81" s="3">
        <f t="shared" si="5"/>
        <v>104521</v>
      </c>
      <c r="V81" s="3">
        <f>IF(A81&gt;0,IFERROR(VLOOKUP(C81,AthleteTable[],1,FALSE),0),0)</f>
        <v>0</v>
      </c>
      <c r="W81" s="3">
        <f t="shared" si="6"/>
        <v>0</v>
      </c>
      <c r="X81" s="11">
        <f>IF(A81&gt;0,IF(V81&lt;&gt;0,IF(OR(codex589[[#This Row],[1]]&gt;Y80,Y80="1"),(X80+1+codex589[[#This Row],[T]]),X80+codex589[[#This Row],[T]]),X80+codex589[[#This Row],[T]]),0)</f>
        <v>0</v>
      </c>
      <c r="Y81" s="3">
        <f t="shared" si="4"/>
        <v>0</v>
      </c>
    </row>
    <row r="82" spans="1:25" x14ac:dyDescent="0.25">
      <c r="B82">
        <v>71</v>
      </c>
      <c r="C82">
        <v>104597</v>
      </c>
      <c r="D82" t="s">
        <v>1255</v>
      </c>
      <c r="E82">
        <v>1998</v>
      </c>
      <c r="F82" t="s">
        <v>15</v>
      </c>
      <c r="U82" s="3">
        <f t="shared" si="5"/>
        <v>104597</v>
      </c>
      <c r="V82" s="3">
        <f>IF(A82&gt;0,IFERROR(VLOOKUP(C82,AthleteTable[],1,FALSE),0),0)</f>
        <v>0</v>
      </c>
      <c r="W82" s="3">
        <f t="shared" si="6"/>
        <v>0</v>
      </c>
      <c r="X82" s="11">
        <f>IF(A82&gt;0,IF(V82&lt;&gt;0,IF(OR(codex589[[#This Row],[1]]&gt;Y81,Y81="1"),(X81+1+codex589[[#This Row],[T]]),X81+codex589[[#This Row],[T]]),X81+codex589[[#This Row],[T]]),0)</f>
        <v>0</v>
      </c>
      <c r="Y82" s="3">
        <f t="shared" si="4"/>
        <v>0</v>
      </c>
    </row>
    <row r="83" spans="1:25" x14ac:dyDescent="0.25">
      <c r="B83">
        <v>70</v>
      </c>
      <c r="C83">
        <v>104594</v>
      </c>
      <c r="D83" t="s">
        <v>83</v>
      </c>
      <c r="E83">
        <v>1998</v>
      </c>
      <c r="F83" t="s">
        <v>15</v>
      </c>
      <c r="U83" s="3">
        <f t="shared" si="5"/>
        <v>104594</v>
      </c>
      <c r="V83" s="3">
        <f>IF(A83&gt;0,IFERROR(VLOOKUP(C83,AthleteTable[],1,FALSE),0),0)</f>
        <v>0</v>
      </c>
      <c r="W83" s="3">
        <f t="shared" si="6"/>
        <v>0</v>
      </c>
      <c r="X83" s="11">
        <f>IF(A83&gt;0,IF(V83&lt;&gt;0,IF(OR(codex589[[#This Row],[1]]&gt;Y82,Y82="1"),(X82+1+codex589[[#This Row],[T]]),X82+codex589[[#This Row],[T]]),X82+codex589[[#This Row],[T]]),0)</f>
        <v>0</v>
      </c>
      <c r="Y83" s="3">
        <f t="shared" si="4"/>
        <v>0</v>
      </c>
    </row>
    <row r="84" spans="1:25" x14ac:dyDescent="0.25">
      <c r="B84">
        <v>68</v>
      </c>
      <c r="C84">
        <v>104636</v>
      </c>
      <c r="D84" t="s">
        <v>260</v>
      </c>
      <c r="E84">
        <v>1998</v>
      </c>
      <c r="F84" t="s">
        <v>15</v>
      </c>
      <c r="U84" s="3">
        <f t="shared" si="5"/>
        <v>104636</v>
      </c>
      <c r="V84" s="3">
        <f>IF(A84&gt;0,IFERROR(VLOOKUP(C84,AthleteTable[],1,FALSE),0),0)</f>
        <v>0</v>
      </c>
      <c r="W84" s="3">
        <f t="shared" si="6"/>
        <v>0</v>
      </c>
      <c r="X84" s="11">
        <f>IF(A84&gt;0,IF(V84&lt;&gt;0,IF(OR(codex589[[#This Row],[1]]&gt;Y83,Y83="1"),(X83+1+codex589[[#This Row],[T]]),X83+codex589[[#This Row],[T]]),X83+codex589[[#This Row],[T]]),0)</f>
        <v>0</v>
      </c>
      <c r="Y84" s="3">
        <f t="shared" si="4"/>
        <v>0</v>
      </c>
    </row>
    <row r="85" spans="1:25" x14ac:dyDescent="0.25">
      <c r="B85">
        <v>65</v>
      </c>
      <c r="C85">
        <v>104599</v>
      </c>
      <c r="D85" t="s">
        <v>57</v>
      </c>
      <c r="E85">
        <v>1998</v>
      </c>
      <c r="F85" t="s">
        <v>15</v>
      </c>
      <c r="U85" s="3">
        <f t="shared" si="5"/>
        <v>104599</v>
      </c>
      <c r="V85" s="3">
        <f>IF(A85&gt;0,IFERROR(VLOOKUP(C85,AthleteTable[],1,FALSE),0),0)</f>
        <v>0</v>
      </c>
      <c r="W85" s="3">
        <f t="shared" si="6"/>
        <v>0</v>
      </c>
      <c r="X85" s="11">
        <f>IF(A85&gt;0,IF(V85&lt;&gt;0,IF(OR(codex589[[#This Row],[1]]&gt;Y84,Y84="1"),(X84+1+codex589[[#This Row],[T]]),X84+codex589[[#This Row],[T]]),X84+codex589[[#This Row],[T]]),0)</f>
        <v>0</v>
      </c>
      <c r="Y85" s="3">
        <f t="shared" si="4"/>
        <v>0</v>
      </c>
    </row>
    <row r="86" spans="1:25" x14ac:dyDescent="0.25">
      <c r="B86">
        <v>63</v>
      </c>
      <c r="C86">
        <v>104621</v>
      </c>
      <c r="D86" t="s">
        <v>280</v>
      </c>
      <c r="E86">
        <v>1998</v>
      </c>
      <c r="F86" t="s">
        <v>15</v>
      </c>
      <c r="U86" s="3">
        <f t="shared" si="5"/>
        <v>104621</v>
      </c>
      <c r="V86" s="3">
        <f>IF(A86&gt;0,IFERROR(VLOOKUP(C86,AthleteTable[],1,FALSE),0),0)</f>
        <v>0</v>
      </c>
      <c r="W86" s="3">
        <f t="shared" si="6"/>
        <v>0</v>
      </c>
      <c r="X86" s="11">
        <f>IF(A86&gt;0,IF(V86&lt;&gt;0,IF(OR(codex589[[#This Row],[1]]&gt;Y85,Y85="1"),(X85+1+codex589[[#This Row],[T]]),X85+codex589[[#This Row],[T]]),X85+codex589[[#This Row],[T]]),0)</f>
        <v>0</v>
      </c>
      <c r="Y86" s="3">
        <f t="shared" si="4"/>
        <v>0</v>
      </c>
    </row>
    <row r="87" spans="1:25" x14ac:dyDescent="0.25">
      <c r="B87">
        <v>61</v>
      </c>
      <c r="C87">
        <v>304559</v>
      </c>
      <c r="D87" t="s">
        <v>283</v>
      </c>
      <c r="E87">
        <v>1995</v>
      </c>
      <c r="F87" t="s">
        <v>240</v>
      </c>
      <c r="U87" s="3">
        <f t="shared" si="5"/>
        <v>304559</v>
      </c>
      <c r="V87" s="3">
        <f>IF(A87&gt;0,IFERROR(VLOOKUP(C87,AthleteTable[],1,FALSE),0),0)</f>
        <v>0</v>
      </c>
      <c r="W87" s="3">
        <f t="shared" si="6"/>
        <v>0</v>
      </c>
      <c r="X87" s="11">
        <f>IF(A87&gt;0,IF(V87&lt;&gt;0,IF(OR(codex589[[#This Row],[1]]&gt;Y86,Y86="1"),(X86+1+codex589[[#This Row],[T]]),X86+codex589[[#This Row],[T]]),X86+codex589[[#This Row],[T]]),0)</f>
        <v>0</v>
      </c>
      <c r="Y87" s="3">
        <f t="shared" si="4"/>
        <v>0</v>
      </c>
    </row>
    <row r="88" spans="1:25" x14ac:dyDescent="0.25">
      <c r="B88">
        <v>59</v>
      </c>
      <c r="C88">
        <v>104587</v>
      </c>
      <c r="D88" t="s">
        <v>79</v>
      </c>
      <c r="E88">
        <v>1998</v>
      </c>
      <c r="F88" t="s">
        <v>15</v>
      </c>
      <c r="U88" s="3">
        <f t="shared" si="5"/>
        <v>104587</v>
      </c>
      <c r="V88" s="3">
        <f>IF(A88&gt;0,IFERROR(VLOOKUP(C88,AthleteTable[],1,FALSE),0),0)</f>
        <v>0</v>
      </c>
      <c r="W88" s="3">
        <f t="shared" si="6"/>
        <v>0</v>
      </c>
      <c r="X88" s="11">
        <f>IF(A88&gt;0,IF(V88&lt;&gt;0,IF(OR(codex589[[#This Row],[1]]&gt;Y87,Y87="1"),(X87+1+codex589[[#This Row],[T]]),X87+codex589[[#This Row],[T]]),X87+codex589[[#This Row],[T]]),0)</f>
        <v>0</v>
      </c>
      <c r="Y88" s="3">
        <f t="shared" si="4"/>
        <v>0</v>
      </c>
    </row>
    <row r="89" spans="1:25" x14ac:dyDescent="0.25">
      <c r="B89">
        <v>41</v>
      </c>
      <c r="C89">
        <v>104601</v>
      </c>
      <c r="D89" t="s">
        <v>117</v>
      </c>
      <c r="E89">
        <v>1998</v>
      </c>
      <c r="F89" t="s">
        <v>15</v>
      </c>
      <c r="U89" s="3">
        <f t="shared" si="5"/>
        <v>104601</v>
      </c>
      <c r="V89" s="3">
        <f>IF(A89&gt;0,IFERROR(VLOOKUP(C89,AthleteTable[],1,FALSE),0),0)</f>
        <v>0</v>
      </c>
      <c r="W89" s="3">
        <f t="shared" si="6"/>
        <v>0</v>
      </c>
      <c r="X89" s="11">
        <f>IF(A89&gt;0,IF(V89&lt;&gt;0,IF(OR(codex589[[#This Row],[1]]&gt;Y88,Y88="1"),(X88+1+codex589[[#This Row],[T]]),X88+codex589[[#This Row],[T]]),X88+codex589[[#This Row],[T]]),0)</f>
        <v>0</v>
      </c>
      <c r="Y89" s="3">
        <f t="shared" si="4"/>
        <v>0</v>
      </c>
    </row>
    <row r="90" spans="1:25" x14ac:dyDescent="0.25">
      <c r="B90">
        <v>33</v>
      </c>
      <c r="C90">
        <v>104346</v>
      </c>
      <c r="D90" t="s">
        <v>27</v>
      </c>
      <c r="E90">
        <v>1996</v>
      </c>
      <c r="F90" t="s">
        <v>15</v>
      </c>
      <c r="U90" s="3">
        <f t="shared" si="5"/>
        <v>104346</v>
      </c>
      <c r="V90" s="3">
        <f>IF(A90&gt;0,IFERROR(VLOOKUP(C90,AthleteTable[],1,FALSE),0),0)</f>
        <v>0</v>
      </c>
      <c r="W90" s="3">
        <f t="shared" si="6"/>
        <v>0</v>
      </c>
      <c r="X90" s="11">
        <f>IF(A90&gt;0,IF(V90&lt;&gt;0,IF(OR(codex589[[#This Row],[1]]&gt;Y89,Y89="1"),(X89+1+codex589[[#This Row],[T]]),X89+codex589[[#This Row],[T]]),X89+codex589[[#This Row],[T]]),0)</f>
        <v>0</v>
      </c>
      <c r="Y90" s="3">
        <f t="shared" si="4"/>
        <v>0</v>
      </c>
    </row>
    <row r="91" spans="1:25" x14ac:dyDescent="0.25">
      <c r="B91">
        <v>32</v>
      </c>
      <c r="C91">
        <v>104352</v>
      </c>
      <c r="D91" t="s">
        <v>49</v>
      </c>
      <c r="E91">
        <v>1996</v>
      </c>
      <c r="F91" t="s">
        <v>15</v>
      </c>
      <c r="U91" s="3">
        <f t="shared" si="5"/>
        <v>104352</v>
      </c>
      <c r="V91" s="3">
        <f>IF(A91&gt;0,IFERROR(VLOOKUP(C91,AthleteTable[],1,FALSE),0),0)</f>
        <v>0</v>
      </c>
      <c r="W91" s="3">
        <f t="shared" si="6"/>
        <v>0</v>
      </c>
      <c r="X91" s="11">
        <f>IF(A91&gt;0,IF(V91&lt;&gt;0,IF(OR(codex589[[#This Row],[1]]&gt;Y90,Y90="1"),(X90+1+codex589[[#This Row],[T]]),X90+codex589[[#This Row],[T]]),X90+codex589[[#This Row],[T]]),0)</f>
        <v>0</v>
      </c>
      <c r="Y91" s="3" t="e">
        <f>IF(#REF!&gt;0,#REF!,0)</f>
        <v>#REF!</v>
      </c>
    </row>
    <row r="92" spans="1:25" x14ac:dyDescent="0.25">
      <c r="B92">
        <v>22</v>
      </c>
      <c r="C92">
        <v>104238</v>
      </c>
      <c r="D92" t="s">
        <v>125</v>
      </c>
      <c r="E92">
        <v>1995</v>
      </c>
      <c r="F92" t="s">
        <v>15</v>
      </c>
      <c r="U92" s="3">
        <f t="shared" si="5"/>
        <v>104238</v>
      </c>
      <c r="V92" s="3">
        <f>IF(A92&gt;0,IFERROR(VLOOKUP(C92,AthleteTable[],1,FALSE),0),0)</f>
        <v>0</v>
      </c>
      <c r="W92" s="3">
        <f t="shared" si="6"/>
        <v>0</v>
      </c>
      <c r="X92" s="11">
        <f>IF(A92&gt;0,IF(V92&lt;&gt;0,IF(OR(codex589[[#This Row],[1]]&gt;Y91,Y91="1"),(X91+1+codex589[[#This Row],[T]]),X91+codex589[[#This Row],[T]]),X91+codex589[[#This Row],[T]]),0)</f>
        <v>0</v>
      </c>
      <c r="Y92" s="3" t="e">
        <f>IF(#REF!&gt;0,#REF!,0)</f>
        <v>#REF!</v>
      </c>
    </row>
    <row r="93" spans="1:25" x14ac:dyDescent="0.25">
      <c r="B93">
        <v>20</v>
      </c>
      <c r="C93">
        <v>6531634</v>
      </c>
      <c r="D93" t="s">
        <v>1690</v>
      </c>
      <c r="E93">
        <v>1996</v>
      </c>
      <c r="F93" t="s">
        <v>113</v>
      </c>
      <c r="U93" s="3">
        <f t="shared" si="5"/>
        <v>6531634</v>
      </c>
      <c r="V93" s="3">
        <f>IF(A93&gt;0,IFERROR(VLOOKUP(C93,AthleteTable[],1,FALSE),0),0)</f>
        <v>0</v>
      </c>
      <c r="W93" s="3">
        <f t="shared" si="6"/>
        <v>0</v>
      </c>
      <c r="X93" s="11">
        <f>IF(A93&gt;0,IF(V93&lt;&gt;0,IF(OR(codex589[[#This Row],[1]]&gt;Y92,Y92="1"),(X92+1+codex589[[#This Row],[T]]),X92+codex589[[#This Row],[T]]),X92+codex589[[#This Row],[T]]),0)</f>
        <v>0</v>
      </c>
      <c r="Y93" s="3" t="e">
        <f>IF(#REF!&gt;0,#REF!,0)</f>
        <v>#REF!</v>
      </c>
    </row>
    <row r="94" spans="1:25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U94" s="3" t="e">
        <f>#REF!</f>
        <v>#REF!</v>
      </c>
      <c r="V94" s="3" t="e">
        <f>IF(#REF!&gt;0,IFERROR(VLOOKUP(#REF!,AthleteTable[],1,FALSE),0),0)</f>
        <v>#REF!</v>
      </c>
      <c r="W94" s="3">
        <f t="shared" si="6"/>
        <v>0</v>
      </c>
      <c r="X94" s="11" t="e">
        <f>IF(#REF!&gt;0,IF(V94&lt;&gt;0,IF(OR(codex589[[#This Row],[1]]&gt;Y93,Y93="1"),(X93+1+codex589[[#This Row],[T]]),X93+codex589[[#This Row],[T]]),X93+codex589[[#This Row],[T]]),0)</f>
        <v>#REF!</v>
      </c>
      <c r="Y94" s="3" t="e">
        <f>IF(#REF!&gt;0,#REF!,0)</f>
        <v>#REF!</v>
      </c>
    </row>
    <row r="95" spans="1:25" x14ac:dyDescent="0.25">
      <c r="U95" s="3" t="e">
        <f>#REF!</f>
        <v>#REF!</v>
      </c>
      <c r="V95" s="3" t="e">
        <f>IF(#REF!&gt;0,IFERROR(VLOOKUP(#REF!,AthleteTable[],1,FALSE),0),0)</f>
        <v>#REF!</v>
      </c>
      <c r="W95" s="3">
        <f t="shared" si="6"/>
        <v>0</v>
      </c>
      <c r="X95" s="11" t="e">
        <f>IF(#REF!&gt;0,IF(V95&lt;&gt;0,IF(OR(codex589[[#This Row],[1]]&gt;Y94,Y94="1"),(X94+1+codex589[[#This Row],[T]]),X94+codex589[[#This Row],[T]]),X94+codex589[[#This Row],[T]]),0)</f>
        <v>#REF!</v>
      </c>
      <c r="Y95" s="3" t="e">
        <f>IF(#REF!&gt;0,#REF!,0)</f>
        <v>#REF!</v>
      </c>
    </row>
    <row r="96" spans="1:25" x14ac:dyDescent="0.25">
      <c r="U96" s="3" t="e">
        <f>#REF!</f>
        <v>#REF!</v>
      </c>
      <c r="V96" s="3" t="e">
        <f>IF(#REF!&gt;0,IFERROR(VLOOKUP(#REF!,AthleteTable[],1,FALSE),0),0)</f>
        <v>#REF!</v>
      </c>
      <c r="W96" s="3">
        <f t="shared" si="6"/>
        <v>0</v>
      </c>
      <c r="X96" s="11" t="e">
        <f>IF(#REF!&gt;0,IF(V96&lt;&gt;0,IF(OR(codex589[[#This Row],[1]]&gt;Y95,Y95="1"),(X95+1+codex589[[#This Row],[T]]),X95+codex589[[#This Row],[T]]),X95+codex589[[#This Row],[T]]),0)</f>
        <v>#REF!</v>
      </c>
      <c r="Y96" s="3" t="e">
        <f>IF(#REF!&gt;0,#REF!,0)</f>
        <v>#REF!</v>
      </c>
    </row>
    <row r="97" spans="21:25" x14ac:dyDescent="0.25">
      <c r="U97" s="3" t="e">
        <f>#REF!</f>
        <v>#REF!</v>
      </c>
      <c r="V97" s="3" t="e">
        <f>IF(#REF!&gt;0,IFERROR(VLOOKUP(#REF!,AthleteTable[],1,FALSE),0),0)</f>
        <v>#REF!</v>
      </c>
      <c r="W97" s="3">
        <f t="shared" si="6"/>
        <v>0</v>
      </c>
      <c r="X97" s="11" t="e">
        <f>IF(#REF!&gt;0,IF(V97&lt;&gt;0,IF(OR(codex589[[#This Row],[1]]&gt;Y96,Y96="1"),(X96+1+codex589[[#This Row],[T]]),X96+codex589[[#This Row],[T]]),X96+codex589[[#This Row],[T]]),0)</f>
        <v>#REF!</v>
      </c>
      <c r="Y97" s="3" t="e">
        <f>IF(#REF!&gt;0,#REF!,0)</f>
        <v>#REF!</v>
      </c>
    </row>
    <row r="98" spans="21:25" x14ac:dyDescent="0.25">
      <c r="U98" s="3" t="e">
        <f>#REF!</f>
        <v>#REF!</v>
      </c>
      <c r="V98" s="3" t="e">
        <f>IF(#REF!&gt;0,IFERROR(VLOOKUP(#REF!,AthleteTable[],1,FALSE),0),0)</f>
        <v>#REF!</v>
      </c>
      <c r="W98" s="3">
        <f t="shared" si="6"/>
        <v>0</v>
      </c>
      <c r="X98" s="11" t="e">
        <f>IF(#REF!&gt;0,IF(V98&lt;&gt;0,IF(OR(codex589[[#This Row],[1]]&gt;Y97,Y97="1"),(X97+1+codex589[[#This Row],[T]]),X97+codex589[[#This Row],[T]]),X97+codex589[[#This Row],[T]]),0)</f>
        <v>#REF!</v>
      </c>
      <c r="Y98" s="3" t="e">
        <f>IF(#REF!&gt;0,#REF!,0)</f>
        <v>#REF!</v>
      </c>
    </row>
    <row r="99" spans="21:25" x14ac:dyDescent="0.25">
      <c r="U99" s="3" t="e">
        <f>#REF!</f>
        <v>#REF!</v>
      </c>
      <c r="V99" s="3" t="e">
        <f>IF(#REF!&gt;0,IFERROR(VLOOKUP(#REF!,AthleteTable[],1,FALSE),0),0)</f>
        <v>#REF!</v>
      </c>
      <c r="W99" s="3">
        <f t="shared" si="6"/>
        <v>0</v>
      </c>
      <c r="X99" s="11" t="e">
        <f>IF(#REF!&gt;0,IF(V99&lt;&gt;0,IF(OR(codex589[[#This Row],[1]]&gt;Y98,Y98="1"),(X98+1+codex589[[#This Row],[T]]),X98+codex589[[#This Row],[T]]),X98+codex589[[#This Row],[T]]),0)</f>
        <v>#REF!</v>
      </c>
      <c r="Y99" s="3" t="e">
        <f>IF(#REF!&gt;0,#REF!,0)</f>
        <v>#REF!</v>
      </c>
    </row>
    <row r="100" spans="21:25" x14ac:dyDescent="0.25">
      <c r="U100" s="3" t="e">
        <f>#REF!</f>
        <v>#REF!</v>
      </c>
      <c r="V100" s="3" t="e">
        <f>IF(#REF!&gt;0,IFERROR(VLOOKUP(#REF!,AthleteTable[],1,FALSE),0),0)</f>
        <v>#REF!</v>
      </c>
      <c r="W100" s="3">
        <f t="shared" si="6"/>
        <v>0</v>
      </c>
      <c r="X100" s="11" t="e">
        <f>IF(#REF!&gt;0,IF(V100&lt;&gt;0,IF(OR(codex589[[#This Row],[1]]&gt;Y99,Y99="1"),(X99+1+codex589[[#This Row],[T]]),X99+codex589[[#This Row],[T]]),X99+codex589[[#This Row],[T]]),0)</f>
        <v>#REF!</v>
      </c>
      <c r="Y100" s="3" t="e">
        <f>IF(#REF!&gt;0,#REF!,0)</f>
        <v>#REF!</v>
      </c>
    </row>
    <row r="101" spans="21:25" x14ac:dyDescent="0.25">
      <c r="U101" s="3" t="e">
        <f>#REF!</f>
        <v>#REF!</v>
      </c>
      <c r="V101" s="3" t="e">
        <f>IF(#REF!&gt;0,IFERROR(VLOOKUP(#REF!,AthleteTable[],1,FALSE),0),0)</f>
        <v>#REF!</v>
      </c>
      <c r="W101" s="3">
        <f t="shared" si="6"/>
        <v>0</v>
      </c>
      <c r="X101" s="11" t="e">
        <f>IF(#REF!&gt;0,IF(V101&lt;&gt;0,IF(OR(codex589[[#This Row],[1]]&gt;Y100,Y100="1"),(X100+1+codex589[[#This Row],[T]]),X100+codex589[[#This Row],[T]]),X100+codex589[[#This Row],[T]]),0)</f>
        <v>#REF!</v>
      </c>
      <c r="Y101" s="3" t="e">
        <f>IF(#REF!&gt;0,#REF!,0)</f>
        <v>#REF!</v>
      </c>
    </row>
    <row r="102" spans="21:25" x14ac:dyDescent="0.25">
      <c r="U102" s="3" t="e">
        <f>#REF!</f>
        <v>#REF!</v>
      </c>
      <c r="V102" s="3" t="e">
        <f>IF(#REF!&gt;0,IFERROR(VLOOKUP(#REF!,AthleteTable[],1,FALSE),0),0)</f>
        <v>#REF!</v>
      </c>
      <c r="W102" s="3">
        <f t="shared" si="6"/>
        <v>0</v>
      </c>
      <c r="X102" s="11" t="e">
        <f>IF(#REF!&gt;0,IF(V102&lt;&gt;0,IF(OR(codex589[[#This Row],[1]]&gt;Y101,Y101="1"),(X101+1+codex589[[#This Row],[T]]),X101+codex589[[#This Row],[T]]),X101+codex589[[#This Row],[T]]),0)</f>
        <v>#REF!</v>
      </c>
      <c r="Y102" s="3" t="e">
        <f>IF(#REF!&gt;0,#REF!,0)</f>
        <v>#REF!</v>
      </c>
    </row>
    <row r="103" spans="21:25" x14ac:dyDescent="0.25">
      <c r="U103" s="3" t="e">
        <f>#REF!</f>
        <v>#REF!</v>
      </c>
      <c r="V103" s="3" t="e">
        <f>IF(#REF!&gt;0,IFERROR(VLOOKUP(#REF!,AthleteTable[],1,FALSE),0),0)</f>
        <v>#REF!</v>
      </c>
      <c r="W103" s="3">
        <f t="shared" si="6"/>
        <v>0</v>
      </c>
      <c r="X103" s="11" t="e">
        <f>IF(#REF!&gt;0,IF(V103&lt;&gt;0,IF(OR(codex589[[#This Row],[1]]&gt;Y102,Y102="1"),(X102+1+codex589[[#This Row],[T]]),X102+codex589[[#This Row],[T]]),X102+codex589[[#This Row],[T]]),0)</f>
        <v>#REF!</v>
      </c>
      <c r="Y103" s="3" t="e">
        <f>IF(#REF!&gt;0,#REF!,0)</f>
        <v>#REF!</v>
      </c>
    </row>
    <row r="104" spans="21:25" x14ac:dyDescent="0.25">
      <c r="U104" s="3" t="e">
        <f>#REF!</f>
        <v>#REF!</v>
      </c>
      <c r="V104" s="3" t="e">
        <f>IF(#REF!&gt;0,IFERROR(VLOOKUP(#REF!,AthleteTable[],1,FALSE),0),0)</f>
        <v>#REF!</v>
      </c>
      <c r="W104" s="3">
        <f t="shared" si="6"/>
        <v>0</v>
      </c>
      <c r="X104" s="11" t="e">
        <f>IF(#REF!&gt;0,IF(V104&lt;&gt;0,IF(OR(codex589[[#This Row],[1]]&gt;Y103,Y103="1"),(X103+1+codex589[[#This Row],[T]]),X103+codex589[[#This Row],[T]]),X103+codex589[[#This Row],[T]]),0)</f>
        <v>#REF!</v>
      </c>
      <c r="Y104" s="3" t="e">
        <f>IF(#REF!&gt;0,#REF!,0)</f>
        <v>#REF!</v>
      </c>
    </row>
    <row r="105" spans="21:25" x14ac:dyDescent="0.25">
      <c r="U105" s="3" t="e">
        <f>#REF!</f>
        <v>#REF!</v>
      </c>
      <c r="V105" s="3" t="e">
        <f>IF(#REF!&gt;0,IFERROR(VLOOKUP(#REF!,AthleteTable[],1,FALSE),0),0)</f>
        <v>#REF!</v>
      </c>
      <c r="W105" s="3">
        <f t="shared" si="6"/>
        <v>0</v>
      </c>
      <c r="X105" s="11" t="e">
        <f>IF(#REF!&gt;0,IF(V105&lt;&gt;0,IF(OR(codex589[[#This Row],[1]]&gt;Y104,Y104="1"),(X104+1+codex589[[#This Row],[T]]),X104+codex589[[#This Row],[T]]),X104+codex589[[#This Row],[T]]),0)</f>
        <v>#REF!</v>
      </c>
      <c r="Y105" s="3" t="e">
        <f>IF(#REF!&gt;0,#REF!,0)</f>
        <v>#REF!</v>
      </c>
    </row>
    <row r="106" spans="21:25" x14ac:dyDescent="0.25">
      <c r="U106" s="3" t="e">
        <f>#REF!</f>
        <v>#REF!</v>
      </c>
      <c r="V106" s="3" t="e">
        <f>IF(#REF!&gt;0,IFERROR(VLOOKUP(#REF!,AthleteTable[],1,FALSE),0),0)</f>
        <v>#REF!</v>
      </c>
      <c r="W106" s="3">
        <f t="shared" si="6"/>
        <v>0</v>
      </c>
      <c r="X106" s="11" t="e">
        <f>IF(#REF!&gt;0,IF(V106&lt;&gt;0,IF(OR(codex589[[#This Row],[1]]&gt;Y105,Y105="1"),(X105+1+codex589[[#This Row],[T]]),X105+codex589[[#This Row],[T]]),X105+codex589[[#This Row],[T]]),0)</f>
        <v>#REF!</v>
      </c>
      <c r="Y106" s="3" t="e">
        <f>IF(#REF!&gt;0,#REF!,0)</f>
        <v>#REF!</v>
      </c>
    </row>
    <row r="107" spans="21:25" x14ac:dyDescent="0.25">
      <c r="U107" s="3" t="e">
        <f>#REF!</f>
        <v>#REF!</v>
      </c>
      <c r="V107" s="3" t="e">
        <f>IF(#REF!&gt;0,IFERROR(VLOOKUP(#REF!,AthleteTable[],1,FALSE),0),0)</f>
        <v>#REF!</v>
      </c>
      <c r="W107" s="3">
        <f t="shared" si="6"/>
        <v>0</v>
      </c>
      <c r="X107" s="11" t="e">
        <f>IF(#REF!&gt;0,IF(V107&lt;&gt;0,IF(OR(codex589[[#This Row],[1]]&gt;Y106,Y106="1"),(X106+1+codex589[[#This Row],[T]]),X106+codex589[[#This Row],[T]]),X106+codex589[[#This Row],[T]]),0)</f>
        <v>#REF!</v>
      </c>
      <c r="Y107" s="3" t="e">
        <f>IF(#REF!&gt;0,#REF!,0)</f>
        <v>#REF!</v>
      </c>
    </row>
    <row r="108" spans="21:25" x14ac:dyDescent="0.25">
      <c r="U108" s="3" t="e">
        <f>#REF!</f>
        <v>#REF!</v>
      </c>
      <c r="V108" s="3" t="e">
        <f>IF(#REF!&gt;0,IFERROR(VLOOKUP(#REF!,AthleteTable[],1,FALSE),0),0)</f>
        <v>#REF!</v>
      </c>
      <c r="W108" s="3">
        <f t="shared" si="6"/>
        <v>0</v>
      </c>
      <c r="X108" s="11" t="e">
        <f>IF(#REF!&gt;0,IF(V108&lt;&gt;0,IF(OR(codex589[[#This Row],[1]]&gt;Y107,Y107="1"),(X107+1+codex589[[#This Row],[T]]),X107+codex589[[#This Row],[T]]),X107+codex589[[#This Row],[T]]),0)</f>
        <v>#REF!</v>
      </c>
      <c r="Y108" s="3" t="e">
        <f>IF(#REF!&gt;0,#REF!,0)</f>
        <v>#REF!</v>
      </c>
    </row>
    <row r="109" spans="21:25" x14ac:dyDescent="0.25">
      <c r="U109" s="3" t="e">
        <f>#REF!</f>
        <v>#REF!</v>
      </c>
      <c r="V109" s="3" t="e">
        <f>IF(#REF!&gt;0,IFERROR(VLOOKUP(#REF!,AthleteTable[],1,FALSE),0),0)</f>
        <v>#REF!</v>
      </c>
      <c r="W109" s="3">
        <f t="shared" si="6"/>
        <v>0</v>
      </c>
      <c r="X109" s="11" t="e">
        <f>IF(#REF!&gt;0,IF(V109&lt;&gt;0,IF(OR(codex589[[#This Row],[1]]&gt;Y108,Y108="1"),(X108+1+codex589[[#This Row],[T]]),X108+codex589[[#This Row],[T]]),X108+codex589[[#This Row],[T]]),0)</f>
        <v>#REF!</v>
      </c>
      <c r="Y109" s="3" t="e">
        <f>IF(#REF!&gt;0,#REF!,0)</f>
        <v>#REF!</v>
      </c>
    </row>
    <row r="110" spans="21:25" x14ac:dyDescent="0.25">
      <c r="U110" s="3" t="e">
        <f>#REF!</f>
        <v>#REF!</v>
      </c>
      <c r="V110" s="3" t="e">
        <f>IF(#REF!&gt;0,IFERROR(VLOOKUP(#REF!,AthleteTable[],1,FALSE),0),0)</f>
        <v>#REF!</v>
      </c>
      <c r="W110" s="3">
        <f t="shared" si="6"/>
        <v>0</v>
      </c>
      <c r="X110" s="11" t="e">
        <f>IF(#REF!&gt;0,IF(V110&lt;&gt;0,IF(OR(codex589[[#This Row],[1]]&gt;Y109,Y109="1"),(X109+1+codex589[[#This Row],[T]]),X109+codex589[[#This Row],[T]]),X109+codex589[[#This Row],[T]]),0)</f>
        <v>#REF!</v>
      </c>
      <c r="Y110" s="3" t="e">
        <f>IF(#REF!&gt;0,#REF!,0)</f>
        <v>#REF!</v>
      </c>
    </row>
    <row r="111" spans="21:25" x14ac:dyDescent="0.25">
      <c r="U111" s="3" t="e">
        <f>#REF!</f>
        <v>#REF!</v>
      </c>
      <c r="V111" s="3" t="e">
        <f>IF(#REF!&gt;0,IFERROR(VLOOKUP(#REF!,AthleteTable[],1,FALSE),0),0)</f>
        <v>#REF!</v>
      </c>
      <c r="W111" s="3">
        <f t="shared" si="6"/>
        <v>0</v>
      </c>
      <c r="X111" s="11" t="e">
        <f>IF(#REF!&gt;0,IF(V111&lt;&gt;0,IF(OR(codex589[[#This Row],[1]]&gt;Y110,Y110="1"),(X110+1+codex589[[#This Row],[T]]),X110+codex589[[#This Row],[T]]),X110+codex589[[#This Row],[T]]),0)</f>
        <v>#REF!</v>
      </c>
      <c r="Y111" s="3" t="e">
        <f>IF(#REF!&gt;0,#REF!,0)</f>
        <v>#REF!</v>
      </c>
    </row>
    <row r="112" spans="21:25" x14ac:dyDescent="0.25">
      <c r="U112" s="3" t="e">
        <f>#REF!</f>
        <v>#REF!</v>
      </c>
      <c r="V112" s="3" t="e">
        <f>IF(#REF!&gt;0,IFERROR(VLOOKUP(#REF!,AthleteTable[],1,FALSE),0),0)</f>
        <v>#REF!</v>
      </c>
      <c r="W112" s="3">
        <f t="shared" si="6"/>
        <v>0</v>
      </c>
      <c r="X112" s="11" t="e">
        <f>IF(#REF!&gt;0,IF(V112&lt;&gt;0,IF(OR(codex589[[#This Row],[1]]&gt;Y111,Y111="1"),(X111+1+codex589[[#This Row],[T]]),X111+codex589[[#This Row],[T]]),X111+codex589[[#This Row],[T]]),0)</f>
        <v>#REF!</v>
      </c>
      <c r="Y112" s="3" t="e">
        <f>IF(#REF!&gt;0,#REF!,0)</f>
        <v>#REF!</v>
      </c>
    </row>
    <row r="113" spans="21:25" x14ac:dyDescent="0.25">
      <c r="U113" s="3" t="e">
        <f>#REF!</f>
        <v>#REF!</v>
      </c>
      <c r="V113" s="3" t="e">
        <f>IF(#REF!&gt;0,IFERROR(VLOOKUP(#REF!,AthleteTable[],1,FALSE),0),0)</f>
        <v>#REF!</v>
      </c>
      <c r="W113" s="3">
        <f t="shared" si="6"/>
        <v>0</v>
      </c>
      <c r="X113" s="11" t="e">
        <f>IF(#REF!&gt;0,IF(V113&lt;&gt;0,IF(OR(codex589[[#This Row],[1]]&gt;Y112,Y112="1"),(X112+1+codex589[[#This Row],[T]]),X112+codex589[[#This Row],[T]]),X112+codex589[[#This Row],[T]]),0)</f>
        <v>#REF!</v>
      </c>
      <c r="Y113" s="3" t="e">
        <f>IF(#REF!&gt;0,#REF!,0)</f>
        <v>#REF!</v>
      </c>
    </row>
    <row r="114" spans="21:25" x14ac:dyDescent="0.25">
      <c r="U114" s="3" t="e">
        <f>#REF!</f>
        <v>#REF!</v>
      </c>
      <c r="V114" s="3" t="e">
        <f>IF(#REF!&gt;0,IFERROR(VLOOKUP(#REF!,AthleteTable[],1,FALSE),0),0)</f>
        <v>#REF!</v>
      </c>
      <c r="W114" s="3">
        <f t="shared" si="6"/>
        <v>0</v>
      </c>
      <c r="X114" s="11" t="e">
        <f>IF(#REF!&gt;0,IF(V114&lt;&gt;0,IF(OR(codex589[[#This Row],[1]]&gt;Y113,Y113="1"),(X113+1+codex589[[#This Row],[T]]),X113+codex589[[#This Row],[T]]),X113+codex589[[#This Row],[T]]),0)</f>
        <v>#REF!</v>
      </c>
      <c r="Y114" s="3" t="e">
        <f>IF(#REF!&gt;0,#REF!,0)</f>
        <v>#REF!</v>
      </c>
    </row>
    <row r="115" spans="21:25" x14ac:dyDescent="0.25">
      <c r="U115" s="3" t="e">
        <f>#REF!</f>
        <v>#REF!</v>
      </c>
      <c r="V115" s="3" t="e">
        <f>IF(#REF!&gt;0,IFERROR(VLOOKUP(#REF!,AthleteTable[],1,FALSE),0),0)</f>
        <v>#REF!</v>
      </c>
      <c r="W115" s="3">
        <f t="shared" si="6"/>
        <v>0</v>
      </c>
      <c r="X115" s="11" t="e">
        <f>IF(#REF!&gt;0,IF(V115&lt;&gt;0,IF(OR(codex589[[#This Row],[1]]&gt;Y114,Y114="1"),(X114+1+codex589[[#This Row],[T]]),X114+codex589[[#This Row],[T]]),X114+codex589[[#This Row],[T]]),0)</f>
        <v>#REF!</v>
      </c>
      <c r="Y115" s="3" t="e">
        <f>IF(#REF!&gt;0,#REF!,0)</f>
        <v>#REF!</v>
      </c>
    </row>
    <row r="116" spans="21:25" x14ac:dyDescent="0.25">
      <c r="U116" s="3" t="e">
        <f>#REF!</f>
        <v>#REF!</v>
      </c>
      <c r="V116" s="3" t="e">
        <f>IF(#REF!&gt;0,IFERROR(VLOOKUP(#REF!,AthleteTable[],1,FALSE),0),0)</f>
        <v>#REF!</v>
      </c>
      <c r="W116" s="3">
        <f t="shared" si="6"/>
        <v>0</v>
      </c>
      <c r="X116" s="11" t="e">
        <f>IF(#REF!&gt;0,IF(V116&lt;&gt;0,IF(OR(codex589[[#This Row],[1]]&gt;Y115,Y115="1"),(X115+1+codex589[[#This Row],[T]]),X115+codex589[[#This Row],[T]]),X115+codex589[[#This Row],[T]]),0)</f>
        <v>#REF!</v>
      </c>
      <c r="Y116" s="3" t="e">
        <f>IF(#REF!&gt;0,#REF!,0)</f>
        <v>#REF!</v>
      </c>
    </row>
    <row r="117" spans="21:25" x14ac:dyDescent="0.25">
      <c r="U117" s="3" t="e">
        <f>#REF!</f>
        <v>#REF!</v>
      </c>
      <c r="V117" s="3" t="e">
        <f>IF(#REF!&gt;0,IFERROR(VLOOKUP(#REF!,AthleteTable[],1,FALSE),0),0)</f>
        <v>#REF!</v>
      </c>
      <c r="W117" s="3">
        <f t="shared" si="6"/>
        <v>0</v>
      </c>
      <c r="X117" s="11" t="e">
        <f>IF(#REF!&gt;0,IF(V117&lt;&gt;0,IF(OR(codex589[[#This Row],[1]]&gt;Y116,Y116="1"),(X116+1+codex589[[#This Row],[T]]),X116+codex589[[#This Row],[T]]),X116+codex589[[#This Row],[T]]),0)</f>
        <v>#REF!</v>
      </c>
      <c r="Y117" s="3" t="e">
        <f>IF(#REF!&gt;0,#REF!,0)</f>
        <v>#REF!</v>
      </c>
    </row>
    <row r="118" spans="21:25" x14ac:dyDescent="0.25">
      <c r="U118" s="3" t="e">
        <f>#REF!</f>
        <v>#REF!</v>
      </c>
      <c r="V118" s="3" t="e">
        <f>IF(#REF!&gt;0,IFERROR(VLOOKUP(#REF!,AthleteTable[],1,FALSE),0),0)</f>
        <v>#REF!</v>
      </c>
      <c r="W118" s="3">
        <f t="shared" si="6"/>
        <v>0</v>
      </c>
      <c r="X118" s="11" t="e">
        <f>IF(#REF!&gt;0,IF(V118&lt;&gt;0,IF(OR(codex589[[#This Row],[1]]&gt;Y117,Y117="1"),(X117+1+codex589[[#This Row],[T]]),X117+codex589[[#This Row],[T]]),X117+codex589[[#This Row],[T]]),0)</f>
        <v>#REF!</v>
      </c>
      <c r="Y118" s="3" t="e">
        <f>IF(#REF!&gt;0,#REF!,0)</f>
        <v>#REF!</v>
      </c>
    </row>
    <row r="119" spans="21:25" x14ac:dyDescent="0.25">
      <c r="U119" s="3" t="e">
        <f>#REF!</f>
        <v>#REF!</v>
      </c>
      <c r="V119" s="3" t="e">
        <f>IF(#REF!&gt;0,IFERROR(VLOOKUP(#REF!,AthleteTable[],1,FALSE),0),0)</f>
        <v>#REF!</v>
      </c>
      <c r="W119" s="3">
        <f t="shared" si="6"/>
        <v>0</v>
      </c>
      <c r="X119" s="11" t="e">
        <f>IF(#REF!&gt;0,IF(V119&lt;&gt;0,IF(OR(codex589[[#This Row],[1]]&gt;Y118,Y118="1"),(X118+1+codex589[[#This Row],[T]]),X118+codex589[[#This Row],[T]]),X118+codex589[[#This Row],[T]]),0)</f>
        <v>#REF!</v>
      </c>
      <c r="Y119" s="3" t="e">
        <f>IF(#REF!&gt;0,#REF!,0)</f>
        <v>#REF!</v>
      </c>
    </row>
    <row r="120" spans="21:25" x14ac:dyDescent="0.25">
      <c r="U120" s="3" t="e">
        <f>#REF!</f>
        <v>#REF!</v>
      </c>
      <c r="V120" s="3" t="e">
        <f>IF(#REF!&gt;0,IFERROR(VLOOKUP(#REF!,AthleteTable[],1,FALSE),0),0)</f>
        <v>#REF!</v>
      </c>
      <c r="W120" s="3">
        <f t="shared" si="6"/>
        <v>0</v>
      </c>
      <c r="X120" s="11" t="e">
        <f>IF(#REF!&gt;0,IF(V120&lt;&gt;0,IF(OR(codex589[[#This Row],[1]]&gt;Y119,Y119="1"),(X119+1+codex589[[#This Row],[T]]),X119+codex589[[#This Row],[T]]),X119+codex589[[#This Row],[T]]),0)</f>
        <v>#REF!</v>
      </c>
      <c r="Y120" s="3" t="e">
        <f>IF(#REF!&gt;0,#REF!,0)</f>
        <v>#REF!</v>
      </c>
    </row>
    <row r="121" spans="21:25" x14ac:dyDescent="0.25">
      <c r="U121" s="3" t="e">
        <f>#REF!</f>
        <v>#REF!</v>
      </c>
      <c r="V121" s="3" t="e">
        <f>IF(#REF!&gt;0,IFERROR(VLOOKUP(#REF!,AthleteTable[],1,FALSE),0),0)</f>
        <v>#REF!</v>
      </c>
      <c r="W121" s="3">
        <f t="shared" si="6"/>
        <v>0</v>
      </c>
      <c r="X121" s="11" t="e">
        <f>IF(#REF!&gt;0,IF(V121&lt;&gt;0,IF(OR(codex589[[#This Row],[1]]&gt;Y120,Y120="1"),(X120+1+codex589[[#This Row],[T]]),X120+codex589[[#This Row],[T]]),X120+codex589[[#This Row],[T]]),0)</f>
        <v>#REF!</v>
      </c>
      <c r="Y121" s="3" t="e">
        <f>IF(#REF!&gt;0,#REF!,0)</f>
        <v>#REF!</v>
      </c>
    </row>
    <row r="122" spans="21:25" x14ac:dyDescent="0.25">
      <c r="U122" s="3" t="e">
        <f>#REF!</f>
        <v>#REF!</v>
      </c>
      <c r="V122" s="3" t="e">
        <f>IF(#REF!&gt;0,IFERROR(VLOOKUP(#REF!,AthleteTable[],1,FALSE),0),0)</f>
        <v>#REF!</v>
      </c>
      <c r="W122" s="3">
        <f t="shared" si="6"/>
        <v>0</v>
      </c>
      <c r="X122" s="11" t="e">
        <f>IF(#REF!&gt;0,IF(V122&lt;&gt;0,IF(OR(codex589[[#This Row],[1]]&gt;Y121,Y121="1"),(X121+1+codex589[[#This Row],[T]]),X121+codex589[[#This Row],[T]]),X121+codex589[[#This Row],[T]]),0)</f>
        <v>#REF!</v>
      </c>
      <c r="Y122" s="3" t="e">
        <f>IF(#REF!&gt;0,#REF!,0)</f>
        <v>#REF!</v>
      </c>
    </row>
    <row r="123" spans="21:25" x14ac:dyDescent="0.25">
      <c r="U123" s="3" t="e">
        <f>#REF!</f>
        <v>#REF!</v>
      </c>
      <c r="V123" s="3" t="e">
        <f>IF(#REF!&gt;0,IFERROR(VLOOKUP(#REF!,AthleteTable[],1,FALSE),0),0)</f>
        <v>#REF!</v>
      </c>
      <c r="W123" s="3">
        <f t="shared" si="6"/>
        <v>0</v>
      </c>
      <c r="X123" s="11" t="e">
        <f>IF(#REF!&gt;0,IF(V123&lt;&gt;0,IF(OR(codex589[[#This Row],[1]]&gt;Y122,Y122="1"),(X122+1+codex589[[#This Row],[T]]),X122+codex589[[#This Row],[T]]),X122+codex589[[#This Row],[T]]),0)</f>
        <v>#REF!</v>
      </c>
      <c r="Y123" s="3" t="e">
        <f>IF(#REF!&gt;0,#REF!,0)</f>
        <v>#REF!</v>
      </c>
    </row>
    <row r="124" spans="21:25" x14ac:dyDescent="0.25">
      <c r="U124" s="3" t="e">
        <f>#REF!</f>
        <v>#REF!</v>
      </c>
      <c r="V124" s="3" t="e">
        <f>IF(#REF!&gt;0,IFERROR(VLOOKUP(#REF!,AthleteTable[],1,FALSE),0),0)</f>
        <v>#REF!</v>
      </c>
      <c r="W124" s="3">
        <f t="shared" si="6"/>
        <v>0</v>
      </c>
      <c r="X124" s="11" t="e">
        <f>IF(#REF!&gt;0,IF(V124&lt;&gt;0,IF(OR(codex589[[#This Row],[1]]&gt;Y123,Y123="1"),(X123+1+codex589[[#This Row],[T]]),X123+codex589[[#This Row],[T]]),X123+codex589[[#This Row],[T]]),0)</f>
        <v>#REF!</v>
      </c>
      <c r="Y124" s="3" t="e">
        <f>IF(#REF!&gt;0,#REF!,0)</f>
        <v>#REF!</v>
      </c>
    </row>
    <row r="125" spans="21:25" x14ac:dyDescent="0.25">
      <c r="U125" s="3" t="e">
        <f>#REF!</f>
        <v>#REF!</v>
      </c>
      <c r="V125" s="3" t="e">
        <f>IF(#REF!&gt;0,IFERROR(VLOOKUP(#REF!,AthleteTable[],1,FALSE),0),0)</f>
        <v>#REF!</v>
      </c>
      <c r="W125" s="3">
        <f t="shared" si="6"/>
        <v>0</v>
      </c>
      <c r="X125" s="11" t="e">
        <f>IF(#REF!&gt;0,IF(V125&lt;&gt;0,IF(OR(codex589[[#This Row],[1]]&gt;Y124,Y124="1"),(X124+1+codex589[[#This Row],[T]]),X124+codex589[[#This Row],[T]]),X124+codex589[[#This Row],[T]]),0)</f>
        <v>#REF!</v>
      </c>
      <c r="Y125" s="3" t="e">
        <f>IF(#REF!&gt;0,#REF!,0)</f>
        <v>#REF!</v>
      </c>
    </row>
    <row r="126" spans="21:25" x14ac:dyDescent="0.25">
      <c r="U126" s="3" t="e">
        <f>#REF!</f>
        <v>#REF!</v>
      </c>
      <c r="V126" s="3" t="e">
        <f>IF(#REF!&gt;0,IFERROR(VLOOKUP(#REF!,AthleteTable[],1,FALSE),0),0)</f>
        <v>#REF!</v>
      </c>
      <c r="W126" s="3">
        <f t="shared" si="6"/>
        <v>0</v>
      </c>
      <c r="X126" s="11" t="e">
        <f>IF(#REF!&gt;0,IF(V126&lt;&gt;0,IF(OR(codex589[[#This Row],[1]]&gt;Y125,Y125="1"),(X125+1+codex589[[#This Row],[T]]),X125+codex589[[#This Row],[T]]),X125+codex589[[#This Row],[T]]),0)</f>
        <v>#REF!</v>
      </c>
      <c r="Y126" s="3" t="e">
        <f>IF(#REF!&gt;0,#REF!,0)</f>
        <v>#REF!</v>
      </c>
    </row>
    <row r="127" spans="21:25" x14ac:dyDescent="0.25">
      <c r="U127" s="3" t="e">
        <f>#REF!</f>
        <v>#REF!</v>
      </c>
      <c r="V127" s="3" t="e">
        <f>IF(#REF!&gt;0,IFERROR(VLOOKUP(#REF!,AthleteTable[],1,FALSE),0),0)</f>
        <v>#REF!</v>
      </c>
      <c r="W127" s="3">
        <f t="shared" si="6"/>
        <v>0</v>
      </c>
      <c r="X127" s="11" t="e">
        <f>IF(#REF!&gt;0,IF(V127&lt;&gt;0,IF(OR(codex589[[#This Row],[1]]&gt;Y126,Y126="1"),(X126+1+codex589[[#This Row],[T]]),X126+codex589[[#This Row],[T]]),X126+codex589[[#This Row],[T]]),0)</f>
        <v>#REF!</v>
      </c>
      <c r="Y127" s="3" t="e">
        <f>IF(#REF!&gt;0,#REF!,0)</f>
        <v>#REF!</v>
      </c>
    </row>
    <row r="128" spans="21:25" x14ac:dyDescent="0.25">
      <c r="U128" s="3" t="e">
        <f>#REF!</f>
        <v>#REF!</v>
      </c>
      <c r="V128" s="3" t="e">
        <f>IF(#REF!&gt;0,IFERROR(VLOOKUP(#REF!,AthleteTable[],1,FALSE),0),0)</f>
        <v>#REF!</v>
      </c>
      <c r="W128" s="3">
        <f t="shared" si="6"/>
        <v>0</v>
      </c>
      <c r="X128" s="11" t="e">
        <f>IF(#REF!&gt;0,IF(V128&lt;&gt;0,IF(OR(codex589[[#This Row],[1]]&gt;Y127,Y127="1"),(X127+1+codex589[[#This Row],[T]]),X127+codex589[[#This Row],[T]]),X127+codex589[[#This Row],[T]]),0)</f>
        <v>#REF!</v>
      </c>
      <c r="Y128" s="3" t="e">
        <f>IF(#REF!&gt;0,#REF!,0)</f>
        <v>#REF!</v>
      </c>
    </row>
    <row r="129" spans="21:25" x14ac:dyDescent="0.25">
      <c r="U129" s="3" t="e">
        <f>#REF!</f>
        <v>#REF!</v>
      </c>
      <c r="V129" s="3" t="e">
        <f>IF(#REF!&gt;0,IFERROR(VLOOKUP(#REF!,AthleteTable[],1,FALSE),0),0)</f>
        <v>#REF!</v>
      </c>
      <c r="W129" s="3">
        <f t="shared" si="6"/>
        <v>0</v>
      </c>
      <c r="X129" s="11" t="e">
        <f>IF(#REF!&gt;0,IF(V129&lt;&gt;0,IF(OR(codex589[[#This Row],[1]]&gt;Y128,Y128="1"),(X128+1+codex589[[#This Row],[T]]),X128+codex589[[#This Row],[T]]),X128+codex589[[#This Row],[T]]),0)</f>
        <v>#REF!</v>
      </c>
      <c r="Y129" s="3" t="e">
        <f>IF(#REF!&gt;0,#REF!,0)</f>
        <v>#REF!</v>
      </c>
    </row>
    <row r="130" spans="21:25" x14ac:dyDescent="0.25">
      <c r="U130" s="3" t="e">
        <f>#REF!</f>
        <v>#REF!</v>
      </c>
      <c r="V130" s="3" t="e">
        <f>IF(#REF!&gt;0,IFERROR(VLOOKUP(#REF!,AthleteTable[],1,FALSE),0),0)</f>
        <v>#REF!</v>
      </c>
      <c r="W130" s="3">
        <f t="shared" si="6"/>
        <v>0</v>
      </c>
      <c r="X130" s="11" t="e">
        <f>IF(#REF!&gt;0,IF(V130&lt;&gt;0,IF(OR(codex589[[#This Row],[1]]&gt;Y129,Y129="1"),(X129+1+codex589[[#This Row],[T]]),X129+codex589[[#This Row],[T]]),X129+codex589[[#This Row],[T]]),0)</f>
        <v>#REF!</v>
      </c>
      <c r="Y130" s="3" t="e">
        <f>IF(#REF!&gt;0,#REF!,0)</f>
        <v>#REF!</v>
      </c>
    </row>
    <row r="131" spans="21:25" x14ac:dyDescent="0.25">
      <c r="U131" s="3" t="e">
        <f>#REF!</f>
        <v>#REF!</v>
      </c>
      <c r="V131" s="3" t="e">
        <f>IF(#REF!&gt;0,IFERROR(VLOOKUP(#REF!,AthleteTable[],1,FALSE),0),0)</f>
        <v>#REF!</v>
      </c>
      <c r="W131" s="3">
        <f t="shared" si="6"/>
        <v>0</v>
      </c>
      <c r="X131" s="11" t="e">
        <f>IF(#REF!&gt;0,IF(V131&lt;&gt;0,IF(OR(codex589[[#This Row],[1]]&gt;Y130,Y130="1"),(X130+1+codex589[[#This Row],[T]]),X130+codex589[[#This Row],[T]]),X130+codex589[[#This Row],[T]]),0)</f>
        <v>#REF!</v>
      </c>
      <c r="Y131" s="3" t="e">
        <f>IF(#REF!&gt;0,#REF!,0)</f>
        <v>#REF!</v>
      </c>
    </row>
    <row r="132" spans="21:25" x14ac:dyDescent="0.25">
      <c r="U132" s="3" t="e">
        <f>#REF!</f>
        <v>#REF!</v>
      </c>
      <c r="V132" s="3" t="e">
        <f>IF(#REF!&gt;0,IFERROR(VLOOKUP(#REF!,AthleteTable[],1,FALSE),0),0)</f>
        <v>#REF!</v>
      </c>
      <c r="W132" s="3">
        <f t="shared" si="6"/>
        <v>0</v>
      </c>
      <c r="X132" s="11" t="e">
        <f>IF(#REF!&gt;0,IF(V132&lt;&gt;0,IF(OR(codex589[[#This Row],[1]]&gt;Y131,Y131="1"),(X131+1+codex589[[#This Row],[T]]),X131+codex589[[#This Row],[T]]),X131+codex589[[#This Row],[T]]),0)</f>
        <v>#REF!</v>
      </c>
      <c r="Y132" s="3" t="e">
        <f>IF(#REF!&gt;0,#REF!,0)</f>
        <v>#REF!</v>
      </c>
    </row>
    <row r="133" spans="21:25" x14ac:dyDescent="0.25">
      <c r="U133" s="3" t="e">
        <f>#REF!</f>
        <v>#REF!</v>
      </c>
      <c r="V133" s="3" t="e">
        <f>IF(#REF!&gt;0,IFERROR(VLOOKUP(#REF!,AthleteTable[],1,FALSE),0),0)</f>
        <v>#REF!</v>
      </c>
      <c r="W133" s="3">
        <f t="shared" si="6"/>
        <v>0</v>
      </c>
      <c r="X133" s="11" t="e">
        <f>IF(#REF!&gt;0,IF(V133&lt;&gt;0,IF(OR(codex589[[#This Row],[1]]&gt;Y132,Y132="1"),(X132+1+codex589[[#This Row],[T]]),X132+codex589[[#This Row],[T]]),X132+codex589[[#This Row],[T]]),0)</f>
        <v>#REF!</v>
      </c>
      <c r="Y133" s="3" t="e">
        <f>IF(#REF!&gt;0,#REF!,0)</f>
        <v>#REF!</v>
      </c>
    </row>
    <row r="134" spans="21:25" x14ac:dyDescent="0.25">
      <c r="U134" s="3" t="e">
        <f>#REF!</f>
        <v>#REF!</v>
      </c>
      <c r="V134" s="3" t="e">
        <f>IF(#REF!&gt;0,IFERROR(VLOOKUP(#REF!,AthleteTable[],1,FALSE),0),0)</f>
        <v>#REF!</v>
      </c>
      <c r="W134" s="3">
        <f t="shared" ref="W134:W197" si="7">IFERROR(IF(Y134&gt;0,IF(Y133=Y132,IF(V133&gt;0,IF(V132&gt;0,1,0),0),0),0),0)</f>
        <v>0</v>
      </c>
      <c r="X134" s="11" t="e">
        <f>IF(#REF!&gt;0,IF(V134&lt;&gt;0,IF(OR(codex589[[#This Row],[1]]&gt;Y133,Y133="1"),(X133+1+codex589[[#This Row],[T]]),X133+codex589[[#This Row],[T]]),X133+codex589[[#This Row],[T]]),0)</f>
        <v>#REF!</v>
      </c>
      <c r="Y134" s="3" t="e">
        <f>IF(#REF!&gt;0,#REF!,0)</f>
        <v>#REF!</v>
      </c>
    </row>
    <row r="135" spans="21:25" x14ac:dyDescent="0.25">
      <c r="U135" s="3" t="e">
        <f>#REF!</f>
        <v>#REF!</v>
      </c>
      <c r="V135" s="3" t="e">
        <f>IF(#REF!&gt;0,IFERROR(VLOOKUP(#REF!,AthleteTable[],1,FALSE),0),0)</f>
        <v>#REF!</v>
      </c>
      <c r="W135" s="3">
        <f t="shared" si="7"/>
        <v>0</v>
      </c>
      <c r="X135" s="11" t="e">
        <f>IF(#REF!&gt;0,IF(V135&lt;&gt;0,IF(OR(codex589[[#This Row],[1]]&gt;Y134,Y134="1"),(X134+1+codex589[[#This Row],[T]]),X134+codex589[[#This Row],[T]]),X134+codex589[[#This Row],[T]]),0)</f>
        <v>#REF!</v>
      </c>
      <c r="Y135" s="3" t="e">
        <f>IF(#REF!&gt;0,#REF!,0)</f>
        <v>#REF!</v>
      </c>
    </row>
    <row r="136" spans="21:25" x14ac:dyDescent="0.25">
      <c r="U136" s="3" t="e">
        <f>#REF!</f>
        <v>#REF!</v>
      </c>
      <c r="V136" s="3" t="e">
        <f>IF(#REF!&gt;0,IFERROR(VLOOKUP(#REF!,AthleteTable[],1,FALSE),0),0)</f>
        <v>#REF!</v>
      </c>
      <c r="W136" s="3">
        <f t="shared" si="7"/>
        <v>0</v>
      </c>
      <c r="X136" s="11" t="e">
        <f>IF(#REF!&gt;0,IF(V136&lt;&gt;0,IF(OR(codex589[[#This Row],[1]]&gt;Y135,Y135="1"),(X135+1+codex589[[#This Row],[T]]),X135+codex589[[#This Row],[T]]),X135+codex589[[#This Row],[T]]),0)</f>
        <v>#REF!</v>
      </c>
      <c r="Y136" s="3" t="e">
        <f>IF(#REF!&gt;0,#REF!,0)</f>
        <v>#REF!</v>
      </c>
    </row>
    <row r="137" spans="21:25" x14ac:dyDescent="0.25">
      <c r="U137" s="3" t="e">
        <f>#REF!</f>
        <v>#REF!</v>
      </c>
      <c r="V137" s="3" t="e">
        <f>IF(#REF!&gt;0,IFERROR(VLOOKUP(#REF!,AthleteTable[],1,FALSE),0),0)</f>
        <v>#REF!</v>
      </c>
      <c r="W137" s="3">
        <f t="shared" si="7"/>
        <v>0</v>
      </c>
      <c r="X137" s="11" t="e">
        <f>IF(#REF!&gt;0,IF(V137&lt;&gt;0,IF(OR(codex589[[#This Row],[1]]&gt;Y136,Y136="1"),(X136+1+codex589[[#This Row],[T]]),X136+codex589[[#This Row],[T]]),X136+codex589[[#This Row],[T]]),0)</f>
        <v>#REF!</v>
      </c>
      <c r="Y137" s="3">
        <f t="shared" ref="Y137:Y139" si="8">IF(A91&gt;0,A91,0)</f>
        <v>0</v>
      </c>
    </row>
    <row r="138" spans="21:25" x14ac:dyDescent="0.25">
      <c r="U138" s="3" t="e">
        <f>#REF!</f>
        <v>#REF!</v>
      </c>
      <c r="V138" s="3" t="e">
        <f>IF(#REF!&gt;0,IFERROR(VLOOKUP(#REF!,AthleteTable[],1,FALSE),0),0)</f>
        <v>#REF!</v>
      </c>
      <c r="W138" s="3">
        <f t="shared" si="7"/>
        <v>0</v>
      </c>
      <c r="X138" s="11" t="e">
        <f>IF(#REF!&gt;0,IF(V138&lt;&gt;0,IF(OR(codex589[[#This Row],[1]]&gt;Y137,Y137="1"),(X137+1+codex589[[#This Row],[T]]),X137+codex589[[#This Row],[T]]),X137+codex589[[#This Row],[T]]),0)</f>
        <v>#REF!</v>
      </c>
      <c r="Y138" s="3">
        <f t="shared" si="8"/>
        <v>0</v>
      </c>
    </row>
    <row r="139" spans="21:25" x14ac:dyDescent="0.25">
      <c r="U139" s="3" t="e">
        <f>#REF!</f>
        <v>#REF!</v>
      </c>
      <c r="V139" s="3" t="e">
        <f>IF(#REF!&gt;0,IFERROR(VLOOKUP(#REF!,AthleteTable[],1,FALSE),0),0)</f>
        <v>#REF!</v>
      </c>
      <c r="W139" s="3">
        <f t="shared" si="7"/>
        <v>0</v>
      </c>
      <c r="X139" s="11" t="e">
        <f>IF(#REF!&gt;0,IF(V139&lt;&gt;0,IF(OR(codex589[[#This Row],[1]]&gt;Y138,Y138="1"),(X138+1+codex589[[#This Row],[T]]),X138+codex589[[#This Row],[T]]),X138+codex589[[#This Row],[T]]),0)</f>
        <v>#REF!</v>
      </c>
      <c r="Y139" s="3">
        <f t="shared" si="8"/>
        <v>0</v>
      </c>
    </row>
    <row r="140" spans="21:25" x14ac:dyDescent="0.25">
      <c r="U140" s="3" t="e">
        <f>#REF!</f>
        <v>#REF!</v>
      </c>
      <c r="V140" s="3" t="e">
        <f>IF(#REF!&gt;0,IFERROR(VLOOKUP(#REF!,AthleteTable[],1,FALSE),0),0)</f>
        <v>#REF!</v>
      </c>
      <c r="W140" s="3">
        <f t="shared" si="7"/>
        <v>0</v>
      </c>
      <c r="X140" s="11" t="e">
        <f>IF(#REF!&gt;0,IF(V140&lt;&gt;0,IF(OR(codex589[[#This Row],[1]]&gt;Y139,Y139="1"),(X139+1+codex589[[#This Row],[T]]),X139+codex589[[#This Row],[T]]),X139+codex589[[#This Row],[T]]),0)</f>
        <v>#REF!</v>
      </c>
      <c r="Y140" s="3" t="e">
        <f>IF(#REF!&gt;0,#REF!,0)</f>
        <v>#REF!</v>
      </c>
    </row>
    <row r="141" spans="21:25" x14ac:dyDescent="0.25">
      <c r="U141" s="3" t="e">
        <f>#REF!</f>
        <v>#REF!</v>
      </c>
      <c r="V141" s="3" t="e">
        <f>IF(#REF!&gt;0,IFERROR(VLOOKUP(#REF!,AthleteTable[],1,FALSE),0),0)</f>
        <v>#REF!</v>
      </c>
      <c r="W141" s="3">
        <f t="shared" si="7"/>
        <v>0</v>
      </c>
      <c r="X141" s="11" t="e">
        <f>IF(#REF!&gt;0,IF(V141&lt;&gt;0,IF(OR(codex589[[#This Row],[1]]&gt;Y140,Y140="1"),(X140+1+codex589[[#This Row],[T]]),X140+codex589[[#This Row],[T]]),X140+codex589[[#This Row],[T]]),0)</f>
        <v>#REF!</v>
      </c>
      <c r="Y141" s="3" t="e">
        <f>IF(#REF!&gt;0,#REF!,0)</f>
        <v>#REF!</v>
      </c>
    </row>
    <row r="142" spans="21:25" x14ac:dyDescent="0.25">
      <c r="U142" s="3" t="e">
        <f>#REF!</f>
        <v>#REF!</v>
      </c>
      <c r="V142" s="3" t="e">
        <f>IF(#REF!&gt;0,IFERROR(VLOOKUP(#REF!,AthleteTable[],1,FALSE),0),0)</f>
        <v>#REF!</v>
      </c>
      <c r="W142" s="3">
        <f t="shared" si="7"/>
        <v>0</v>
      </c>
      <c r="X142" s="11" t="e">
        <f>IF(#REF!&gt;0,IF(V142&lt;&gt;0,IF(OR(codex589[[#This Row],[1]]&gt;Y141,Y141="1"),(X141+1+codex589[[#This Row],[T]]),X141+codex589[[#This Row],[T]]),X141+codex589[[#This Row],[T]]),0)</f>
        <v>#REF!</v>
      </c>
      <c r="Y142" s="3" t="e">
        <f>IF(#REF!&gt;0,#REF!,0)</f>
        <v>#REF!</v>
      </c>
    </row>
    <row r="143" spans="21:25" x14ac:dyDescent="0.25">
      <c r="U143" s="3" t="e">
        <f>#REF!</f>
        <v>#REF!</v>
      </c>
      <c r="V143" s="3" t="e">
        <f>IF(#REF!&gt;0,IFERROR(VLOOKUP(#REF!,AthleteTable[],1,FALSE),0),0)</f>
        <v>#REF!</v>
      </c>
      <c r="W143" s="3">
        <f t="shared" si="7"/>
        <v>0</v>
      </c>
      <c r="X143" s="11" t="e">
        <f>IF(#REF!&gt;0,IF(V143&lt;&gt;0,IF(OR(codex589[[#This Row],[1]]&gt;Y142,Y142="1"),(X142+1+codex589[[#This Row],[T]]),X142+codex589[[#This Row],[T]]),X142+codex589[[#This Row],[T]]),0)</f>
        <v>#REF!</v>
      </c>
      <c r="Y143" s="3" t="e">
        <f>IF(#REF!&gt;0,#REF!,0)</f>
        <v>#REF!</v>
      </c>
    </row>
    <row r="144" spans="21:25" x14ac:dyDescent="0.25">
      <c r="U144" s="3" t="e">
        <f>#REF!</f>
        <v>#REF!</v>
      </c>
      <c r="V144" s="3" t="e">
        <f>IF(#REF!&gt;0,IFERROR(VLOOKUP(#REF!,AthleteTable[],1,FALSE),0),0)</f>
        <v>#REF!</v>
      </c>
      <c r="W144" s="3">
        <f t="shared" si="7"/>
        <v>0</v>
      </c>
      <c r="X144" s="11" t="e">
        <f>IF(#REF!&gt;0,IF(V144&lt;&gt;0,IF(OR(codex589[[#This Row],[1]]&gt;Y143,Y143="1"),(X143+1+codex589[[#This Row],[T]]),X143+codex589[[#This Row],[T]]),X143+codex589[[#This Row],[T]]),0)</f>
        <v>#REF!</v>
      </c>
      <c r="Y144" s="3" t="e">
        <f>IF(#REF!&gt;0,#REF!,0)</f>
        <v>#REF!</v>
      </c>
    </row>
    <row r="145" spans="21:25" x14ac:dyDescent="0.25">
      <c r="U145" s="3" t="e">
        <f>#REF!</f>
        <v>#REF!</v>
      </c>
      <c r="V145" s="3" t="e">
        <f>IF(#REF!&gt;0,IFERROR(VLOOKUP(#REF!,AthleteTable[],1,FALSE),0),0)</f>
        <v>#REF!</v>
      </c>
      <c r="W145" s="3">
        <f t="shared" si="7"/>
        <v>0</v>
      </c>
      <c r="X145" s="11" t="e">
        <f>IF(#REF!&gt;0,IF(V145&lt;&gt;0,IF(OR(codex589[[#This Row],[1]]&gt;Y144,Y144="1"),(X144+1+codex589[[#This Row],[T]]),X144+codex589[[#This Row],[T]]),X144+codex589[[#This Row],[T]]),0)</f>
        <v>#REF!</v>
      </c>
      <c r="Y145" s="3" t="e">
        <f>IF(#REF!&gt;0,#REF!,0)</f>
        <v>#REF!</v>
      </c>
    </row>
    <row r="146" spans="21:25" x14ac:dyDescent="0.25">
      <c r="U146" s="3" t="e">
        <f>#REF!</f>
        <v>#REF!</v>
      </c>
      <c r="V146" s="3" t="e">
        <f>IF(#REF!&gt;0,IFERROR(VLOOKUP(#REF!,AthleteTable[],1,FALSE),0),0)</f>
        <v>#REF!</v>
      </c>
      <c r="W146" s="3">
        <f t="shared" si="7"/>
        <v>0</v>
      </c>
      <c r="X146" s="11" t="e">
        <f>IF(#REF!&gt;0,IF(V146&lt;&gt;0,IF(OR(codex589[[#This Row],[1]]&gt;Y145,Y145="1"),(X145+1+codex589[[#This Row],[T]]),X145+codex589[[#This Row],[T]]),X145+codex589[[#This Row],[T]]),0)</f>
        <v>#REF!</v>
      </c>
      <c r="Y146" s="3" t="e">
        <f>IF(#REF!&gt;0,#REF!,0)</f>
        <v>#REF!</v>
      </c>
    </row>
    <row r="147" spans="21:25" x14ac:dyDescent="0.25">
      <c r="U147" s="3" t="e">
        <f>#REF!</f>
        <v>#REF!</v>
      </c>
      <c r="V147" s="3" t="e">
        <f>IF(#REF!&gt;0,IFERROR(VLOOKUP(#REF!,AthleteTable[],1,FALSE),0),0)</f>
        <v>#REF!</v>
      </c>
      <c r="W147" s="3">
        <f t="shared" si="7"/>
        <v>0</v>
      </c>
      <c r="X147" s="11" t="e">
        <f>IF(#REF!&gt;0,IF(V147&lt;&gt;0,IF(OR(codex589[[#This Row],[1]]&gt;Y146,Y146="1"),(X146+1+codex589[[#This Row],[T]]),X146+codex589[[#This Row],[T]]),X146+codex589[[#This Row],[T]]),0)</f>
        <v>#REF!</v>
      </c>
      <c r="Y147" s="3" t="e">
        <f>IF(#REF!&gt;0,#REF!,0)</f>
        <v>#REF!</v>
      </c>
    </row>
    <row r="148" spans="21:25" x14ac:dyDescent="0.25">
      <c r="U148" s="3" t="e">
        <f>#REF!</f>
        <v>#REF!</v>
      </c>
      <c r="V148" s="3" t="e">
        <f>IF(#REF!&gt;0,IFERROR(VLOOKUP(#REF!,AthleteTable[],1,FALSE),0),0)</f>
        <v>#REF!</v>
      </c>
      <c r="W148" s="3">
        <f t="shared" si="7"/>
        <v>0</v>
      </c>
      <c r="X148" s="11" t="e">
        <f>IF(#REF!&gt;0,IF(V148&lt;&gt;0,IF(OR(codex589[[#This Row],[1]]&gt;Y147,Y147="1"),(X147+1+codex589[[#This Row],[T]]),X147+codex589[[#This Row],[T]]),X147+codex589[[#This Row],[T]]),0)</f>
        <v>#REF!</v>
      </c>
      <c r="Y148" s="3" t="e">
        <f>IF(#REF!&gt;0,#REF!,0)</f>
        <v>#REF!</v>
      </c>
    </row>
    <row r="149" spans="21:25" x14ac:dyDescent="0.25">
      <c r="U149" s="3" t="e">
        <f>#REF!</f>
        <v>#REF!</v>
      </c>
      <c r="V149" s="3" t="e">
        <f>IF(#REF!&gt;0,IFERROR(VLOOKUP(#REF!,AthleteTable[],1,FALSE),0),0)</f>
        <v>#REF!</v>
      </c>
      <c r="W149" s="3">
        <f t="shared" si="7"/>
        <v>0</v>
      </c>
      <c r="X149" s="11" t="e">
        <f>IF(#REF!&gt;0,IF(V149&lt;&gt;0,IF(OR(codex589[[#This Row],[1]]&gt;Y148,Y148="1"),(X148+1+codex589[[#This Row],[T]]),X148+codex589[[#This Row],[T]]),X148+codex589[[#This Row],[T]]),0)</f>
        <v>#REF!</v>
      </c>
      <c r="Y149" s="3" t="e">
        <f>IF(#REF!&gt;0,#REF!,0)</f>
        <v>#REF!</v>
      </c>
    </row>
    <row r="150" spans="21:25" x14ac:dyDescent="0.25">
      <c r="U150" s="3" t="e">
        <f>#REF!</f>
        <v>#REF!</v>
      </c>
      <c r="V150" s="3" t="e">
        <f>IF(#REF!&gt;0,IFERROR(VLOOKUP(#REF!,AthleteTable[],1,FALSE),0),0)</f>
        <v>#REF!</v>
      </c>
      <c r="W150" s="3">
        <f t="shared" si="7"/>
        <v>0</v>
      </c>
      <c r="X150" s="11" t="e">
        <f>IF(#REF!&gt;0,IF(V150&lt;&gt;0,IF(OR(codex589[[#This Row],[1]]&gt;Y149,Y149="1"),(X149+1+codex589[[#This Row],[T]]),X149+codex589[[#This Row],[T]]),X149+codex589[[#This Row],[T]]),0)</f>
        <v>#REF!</v>
      </c>
      <c r="Y150" s="3" t="e">
        <f>IF(#REF!&gt;0,#REF!,0)</f>
        <v>#REF!</v>
      </c>
    </row>
    <row r="151" spans="21:25" x14ac:dyDescent="0.25">
      <c r="U151" s="3" t="e">
        <f>#REF!</f>
        <v>#REF!</v>
      </c>
      <c r="V151" s="3" t="e">
        <f>IF(#REF!&gt;0,IFERROR(VLOOKUP(#REF!,AthleteTable[],1,FALSE),0),0)</f>
        <v>#REF!</v>
      </c>
      <c r="W151" s="3">
        <f t="shared" si="7"/>
        <v>0</v>
      </c>
      <c r="X151" s="11" t="e">
        <f>IF(#REF!&gt;0,IF(V151&lt;&gt;0,IF(OR(codex589[[#This Row],[1]]&gt;Y150,Y150="1"),(X150+1+codex589[[#This Row],[T]]),X150+codex589[[#This Row],[T]]),X150+codex589[[#This Row],[T]]),0)</f>
        <v>#REF!</v>
      </c>
      <c r="Y151" s="3" t="e">
        <f>IF(#REF!&gt;0,#REF!,0)</f>
        <v>#REF!</v>
      </c>
    </row>
    <row r="152" spans="21:25" x14ac:dyDescent="0.25">
      <c r="U152" s="3" t="e">
        <f>#REF!</f>
        <v>#REF!</v>
      </c>
      <c r="V152" s="3" t="e">
        <f>IF(#REF!&gt;0,IFERROR(VLOOKUP(#REF!,AthleteTable[],1,FALSE),0),0)</f>
        <v>#REF!</v>
      </c>
      <c r="W152" s="3">
        <f t="shared" si="7"/>
        <v>0</v>
      </c>
      <c r="X152" s="11" t="e">
        <f>IF(#REF!&gt;0,IF(V152&lt;&gt;0,IF(OR(codex589[[#This Row],[1]]&gt;Y151,Y151="1"),(X151+1+codex589[[#This Row],[T]]),X151+codex589[[#This Row],[T]]),X151+codex589[[#This Row],[T]]),0)</f>
        <v>#REF!</v>
      </c>
      <c r="Y152" s="3" t="e">
        <f>IF(#REF!&gt;0,#REF!,0)</f>
        <v>#REF!</v>
      </c>
    </row>
    <row r="153" spans="21:25" x14ac:dyDescent="0.25">
      <c r="U153" s="3" t="e">
        <f>#REF!</f>
        <v>#REF!</v>
      </c>
      <c r="V153" s="3" t="e">
        <f>IF(#REF!&gt;0,IFERROR(VLOOKUP(#REF!,AthleteTable[],1,FALSE),0),0)</f>
        <v>#REF!</v>
      </c>
      <c r="W153" s="3">
        <f t="shared" si="7"/>
        <v>0</v>
      </c>
      <c r="X153" s="11" t="e">
        <f>IF(#REF!&gt;0,IF(V153&lt;&gt;0,IF(OR(codex589[[#This Row],[1]]&gt;Y152,Y152="1"),(X152+1+codex589[[#This Row],[T]]),X152+codex589[[#This Row],[T]]),X152+codex589[[#This Row],[T]]),0)</f>
        <v>#REF!</v>
      </c>
      <c r="Y153" s="3" t="e">
        <f>IF(#REF!&gt;0,#REF!,0)</f>
        <v>#REF!</v>
      </c>
    </row>
    <row r="154" spans="21:25" x14ac:dyDescent="0.25">
      <c r="U154" s="3" t="e">
        <f>#REF!</f>
        <v>#REF!</v>
      </c>
      <c r="V154" s="3" t="e">
        <f>IF(#REF!&gt;0,IFERROR(VLOOKUP(#REF!,AthleteTable[],1,FALSE),0),0)</f>
        <v>#REF!</v>
      </c>
      <c r="W154" s="3">
        <f t="shared" si="7"/>
        <v>0</v>
      </c>
      <c r="X154" s="11" t="e">
        <f>IF(#REF!&gt;0,IF(V154&lt;&gt;0,IF(OR(codex589[[#This Row],[1]]&gt;Y153,Y153="1"),(X153+1+codex589[[#This Row],[T]]),X153+codex589[[#This Row],[T]]),X153+codex589[[#This Row],[T]]),0)</f>
        <v>#REF!</v>
      </c>
      <c r="Y154" s="3" t="e">
        <f>IF(#REF!&gt;0,#REF!,0)</f>
        <v>#REF!</v>
      </c>
    </row>
    <row r="155" spans="21:25" x14ac:dyDescent="0.25">
      <c r="U155" s="3" t="e">
        <f>#REF!</f>
        <v>#REF!</v>
      </c>
      <c r="V155" s="3" t="e">
        <f>IF(#REF!&gt;0,IFERROR(VLOOKUP(#REF!,AthleteTable[],1,FALSE),0),0)</f>
        <v>#REF!</v>
      </c>
      <c r="W155" s="3">
        <f t="shared" si="7"/>
        <v>0</v>
      </c>
      <c r="X155" s="11" t="e">
        <f>IF(#REF!&gt;0,IF(V155&lt;&gt;0,IF(OR(codex589[[#This Row],[1]]&gt;Y154,Y154="1"),(X154+1+codex589[[#This Row],[T]]),X154+codex589[[#This Row],[T]]),X154+codex589[[#This Row],[T]]),0)</f>
        <v>#REF!</v>
      </c>
      <c r="Y155" s="3" t="e">
        <f>IF(#REF!&gt;0,#REF!,0)</f>
        <v>#REF!</v>
      </c>
    </row>
    <row r="156" spans="21:25" x14ac:dyDescent="0.25">
      <c r="U156" s="3" t="e">
        <f>#REF!</f>
        <v>#REF!</v>
      </c>
      <c r="V156" s="3" t="e">
        <f>IF(#REF!&gt;0,IFERROR(VLOOKUP(#REF!,AthleteTable[],1,FALSE),0),0)</f>
        <v>#REF!</v>
      </c>
      <c r="W156" s="3">
        <f t="shared" si="7"/>
        <v>0</v>
      </c>
      <c r="X156" s="11" t="e">
        <f>IF(#REF!&gt;0,IF(V156&lt;&gt;0,IF(OR(codex589[[#This Row],[1]]&gt;Y155,Y155="1"),(X155+1+codex589[[#This Row],[T]]),X155+codex589[[#This Row],[T]]),X155+codex589[[#This Row],[T]]),0)</f>
        <v>#REF!</v>
      </c>
      <c r="Y156" s="3" t="e">
        <f>IF(#REF!&gt;0,#REF!,0)</f>
        <v>#REF!</v>
      </c>
    </row>
    <row r="157" spans="21:25" x14ac:dyDescent="0.25">
      <c r="U157" s="3" t="e">
        <f>#REF!</f>
        <v>#REF!</v>
      </c>
      <c r="V157" s="3" t="e">
        <f>IF(#REF!&gt;0,IFERROR(VLOOKUP(#REF!,AthleteTable[],1,FALSE),0),0)</f>
        <v>#REF!</v>
      </c>
      <c r="W157" s="3">
        <f t="shared" si="7"/>
        <v>0</v>
      </c>
      <c r="X157" s="11" t="e">
        <f>IF(#REF!&gt;0,IF(V157&lt;&gt;0,IF(OR(codex589[[#This Row],[1]]&gt;Y156,Y156="1"),(X156+1+codex589[[#This Row],[T]]),X156+codex589[[#This Row],[T]]),X156+codex589[[#This Row],[T]]),0)</f>
        <v>#REF!</v>
      </c>
      <c r="Y157" s="3" t="e">
        <f>IF(#REF!&gt;0,#REF!,0)</f>
        <v>#REF!</v>
      </c>
    </row>
    <row r="158" spans="21:25" x14ac:dyDescent="0.25">
      <c r="U158" s="3" t="e">
        <f>#REF!</f>
        <v>#REF!</v>
      </c>
      <c r="V158" s="3" t="e">
        <f>IF(#REF!&gt;0,IFERROR(VLOOKUP(#REF!,AthleteTable[],1,FALSE),0),0)</f>
        <v>#REF!</v>
      </c>
      <c r="W158" s="3">
        <f t="shared" si="7"/>
        <v>0</v>
      </c>
      <c r="X158" s="11" t="e">
        <f>IF(#REF!&gt;0,IF(V158&lt;&gt;0,IF(OR(codex589[[#This Row],[1]]&gt;Y157,Y157="1"),(X157+1+codex589[[#This Row],[T]]),X157+codex589[[#This Row],[T]]),X157+codex589[[#This Row],[T]]),0)</f>
        <v>#REF!</v>
      </c>
      <c r="Y158" s="3" t="e">
        <f>IF(#REF!&gt;0,#REF!,0)</f>
        <v>#REF!</v>
      </c>
    </row>
    <row r="159" spans="21:25" x14ac:dyDescent="0.25">
      <c r="U159" s="3" t="e">
        <f>#REF!</f>
        <v>#REF!</v>
      </c>
      <c r="V159" s="3" t="e">
        <f>IF(#REF!&gt;0,IFERROR(VLOOKUP(#REF!,AthleteTable[],1,FALSE),0),0)</f>
        <v>#REF!</v>
      </c>
      <c r="W159" s="3">
        <f t="shared" si="7"/>
        <v>0</v>
      </c>
      <c r="X159" s="11" t="e">
        <f>IF(#REF!&gt;0,IF(V159&lt;&gt;0,IF(OR(codex589[[#This Row],[1]]&gt;Y158,Y158="1"),(X158+1+codex589[[#This Row],[T]]),X158+codex589[[#This Row],[T]]),X158+codex589[[#This Row],[T]]),0)</f>
        <v>#REF!</v>
      </c>
      <c r="Y159" s="3" t="e">
        <f>IF(#REF!&gt;0,#REF!,0)</f>
        <v>#REF!</v>
      </c>
    </row>
    <row r="160" spans="21:25" x14ac:dyDescent="0.25">
      <c r="U160" s="3" t="e">
        <f>#REF!</f>
        <v>#REF!</v>
      </c>
      <c r="V160" s="3" t="e">
        <f>IF(#REF!&gt;0,IFERROR(VLOOKUP(#REF!,AthleteTable[],1,FALSE),0),0)</f>
        <v>#REF!</v>
      </c>
      <c r="W160" s="3">
        <f t="shared" si="7"/>
        <v>0</v>
      </c>
      <c r="X160" s="11" t="e">
        <f>IF(#REF!&gt;0,IF(V160&lt;&gt;0,IF(OR(codex589[[#This Row],[1]]&gt;Y159,Y159="1"),(X159+1+codex589[[#This Row],[T]]),X159+codex589[[#This Row],[T]]),X159+codex589[[#This Row],[T]]),0)</f>
        <v>#REF!</v>
      </c>
      <c r="Y160" s="3" t="e">
        <f>IF(#REF!&gt;0,#REF!,0)</f>
        <v>#REF!</v>
      </c>
    </row>
    <row r="161" spans="21:25" x14ac:dyDescent="0.25">
      <c r="U161" s="3" t="e">
        <f>#REF!</f>
        <v>#REF!</v>
      </c>
      <c r="V161" s="3" t="e">
        <f>IF(#REF!&gt;0,IFERROR(VLOOKUP(#REF!,AthleteTable[],1,FALSE),0),0)</f>
        <v>#REF!</v>
      </c>
      <c r="W161" s="3">
        <f t="shared" si="7"/>
        <v>0</v>
      </c>
      <c r="X161" s="11" t="e">
        <f>IF(#REF!&gt;0,IF(V161&lt;&gt;0,IF(OR(codex589[[#This Row],[1]]&gt;Y160,Y160="1"),(X160+1+codex589[[#This Row],[T]]),X160+codex589[[#This Row],[T]]),X160+codex589[[#This Row],[T]]),0)</f>
        <v>#REF!</v>
      </c>
      <c r="Y161" s="3" t="e">
        <f>IF(#REF!&gt;0,#REF!,0)</f>
        <v>#REF!</v>
      </c>
    </row>
    <row r="162" spans="21:25" x14ac:dyDescent="0.25">
      <c r="U162" s="3" t="e">
        <f>#REF!</f>
        <v>#REF!</v>
      </c>
      <c r="V162" s="3" t="e">
        <f>IF(#REF!&gt;0,IFERROR(VLOOKUP(#REF!,AthleteTable[],1,FALSE),0),0)</f>
        <v>#REF!</v>
      </c>
      <c r="W162" s="3">
        <f t="shared" si="7"/>
        <v>0</v>
      </c>
      <c r="X162" s="11" t="e">
        <f>IF(#REF!&gt;0,IF(V162&lt;&gt;0,IF(OR(codex589[[#This Row],[1]]&gt;Y161,Y161="1"),(X161+1+codex589[[#This Row],[T]]),X161+codex589[[#This Row],[T]]),X161+codex589[[#This Row],[T]]),0)</f>
        <v>#REF!</v>
      </c>
      <c r="Y162" s="3" t="e">
        <f>IF(#REF!&gt;0,#REF!,0)</f>
        <v>#REF!</v>
      </c>
    </row>
    <row r="163" spans="21:25" x14ac:dyDescent="0.25">
      <c r="U163" s="3" t="e">
        <f>#REF!</f>
        <v>#REF!</v>
      </c>
      <c r="V163" s="3" t="e">
        <f>IF(#REF!&gt;0,IFERROR(VLOOKUP(#REF!,AthleteTable[],1,FALSE),0),0)</f>
        <v>#REF!</v>
      </c>
      <c r="W163" s="3">
        <f t="shared" si="7"/>
        <v>0</v>
      </c>
      <c r="X163" s="11" t="e">
        <f>IF(#REF!&gt;0,IF(V163&lt;&gt;0,IF(OR(codex589[[#This Row],[1]]&gt;Y162,Y162="1"),(X162+1+codex589[[#This Row],[T]]),X162+codex589[[#This Row],[T]]),X162+codex589[[#This Row],[T]]),0)</f>
        <v>#REF!</v>
      </c>
      <c r="Y163" s="3" t="e">
        <f>IF(#REF!&gt;0,#REF!,0)</f>
        <v>#REF!</v>
      </c>
    </row>
    <row r="164" spans="21:25" x14ac:dyDescent="0.25">
      <c r="U164" s="3" t="e">
        <f>#REF!</f>
        <v>#REF!</v>
      </c>
      <c r="V164" s="3" t="e">
        <f>IF(#REF!&gt;0,IFERROR(VLOOKUP(#REF!,AthleteTable[],1,FALSE),0),0)</f>
        <v>#REF!</v>
      </c>
      <c r="W164" s="3">
        <f t="shared" si="7"/>
        <v>0</v>
      </c>
      <c r="X164" s="11" t="e">
        <f>IF(#REF!&gt;0,IF(V164&lt;&gt;0,IF(OR(codex589[[#This Row],[1]]&gt;Y163,Y163="1"),(X163+1+codex589[[#This Row],[T]]),X163+codex589[[#This Row],[T]]),X163+codex589[[#This Row],[T]]),0)</f>
        <v>#REF!</v>
      </c>
      <c r="Y164" s="3" t="e">
        <f>IF(#REF!&gt;0,#REF!,0)</f>
        <v>#REF!</v>
      </c>
    </row>
    <row r="165" spans="21:25" x14ac:dyDescent="0.25">
      <c r="U165" s="3" t="e">
        <f>#REF!</f>
        <v>#REF!</v>
      </c>
      <c r="V165" s="3" t="e">
        <f>IF(#REF!&gt;0,IFERROR(VLOOKUP(#REF!,AthleteTable[],1,FALSE),0),0)</f>
        <v>#REF!</v>
      </c>
      <c r="W165" s="3">
        <f t="shared" si="7"/>
        <v>0</v>
      </c>
      <c r="X165" s="11" t="e">
        <f>IF(#REF!&gt;0,IF(V165&lt;&gt;0,IF(OR(codex589[[#This Row],[1]]&gt;Y164,Y164="1"),(X164+1+codex589[[#This Row],[T]]),X164+codex589[[#This Row],[T]]),X164+codex589[[#This Row],[T]]),0)</f>
        <v>#REF!</v>
      </c>
      <c r="Y165" s="3" t="e">
        <f>IF(#REF!&gt;0,#REF!,0)</f>
        <v>#REF!</v>
      </c>
    </row>
    <row r="166" spans="21:25" x14ac:dyDescent="0.25">
      <c r="U166" s="3" t="e">
        <f>#REF!</f>
        <v>#REF!</v>
      </c>
      <c r="V166" s="3" t="e">
        <f>IF(#REF!&gt;0,IFERROR(VLOOKUP(#REF!,AthleteTable[],1,FALSE),0),0)</f>
        <v>#REF!</v>
      </c>
      <c r="W166" s="3">
        <f t="shared" si="7"/>
        <v>0</v>
      </c>
      <c r="X166" s="11" t="e">
        <f>IF(#REF!&gt;0,IF(V166&lt;&gt;0,IF(OR(codex589[[#This Row],[1]]&gt;Y165,Y165="1"),(X165+1+codex589[[#This Row],[T]]),X165+codex589[[#This Row],[T]]),X165+codex589[[#This Row],[T]]),0)</f>
        <v>#REF!</v>
      </c>
      <c r="Y166" s="3" t="e">
        <f>IF(#REF!&gt;0,#REF!,0)</f>
        <v>#REF!</v>
      </c>
    </row>
    <row r="167" spans="21:25" x14ac:dyDescent="0.25">
      <c r="U167" s="3" t="e">
        <f>#REF!</f>
        <v>#REF!</v>
      </c>
      <c r="V167" s="3" t="e">
        <f>IF(#REF!&gt;0,IFERROR(VLOOKUP(#REF!,AthleteTable[],1,FALSE),0),0)</f>
        <v>#REF!</v>
      </c>
      <c r="W167" s="3">
        <f t="shared" si="7"/>
        <v>0</v>
      </c>
      <c r="X167" s="11" t="e">
        <f>IF(#REF!&gt;0,IF(V167&lt;&gt;0,IF(OR(codex589[[#This Row],[1]]&gt;Y166,Y166="1"),(X166+1+codex589[[#This Row],[T]]),X166+codex589[[#This Row],[T]]),X166+codex589[[#This Row],[T]]),0)</f>
        <v>#REF!</v>
      </c>
      <c r="Y167" s="3" t="e">
        <f>IF(#REF!&gt;0,#REF!,0)</f>
        <v>#REF!</v>
      </c>
    </row>
    <row r="168" spans="21:25" x14ac:dyDescent="0.25">
      <c r="U168" s="3" t="e">
        <f>#REF!</f>
        <v>#REF!</v>
      </c>
      <c r="V168" s="3" t="e">
        <f>IF(#REF!&gt;0,IFERROR(VLOOKUP(#REF!,AthleteTable[],1,FALSE),0),0)</f>
        <v>#REF!</v>
      </c>
      <c r="W168" s="3">
        <f t="shared" si="7"/>
        <v>0</v>
      </c>
      <c r="X168" s="11" t="e">
        <f>IF(#REF!&gt;0,IF(V168&lt;&gt;0,IF(OR(codex589[[#This Row],[1]]&gt;Y167,Y167="1"),(X167+1+codex589[[#This Row],[T]]),X167+codex589[[#This Row],[T]]),X167+codex589[[#This Row],[T]]),0)</f>
        <v>#REF!</v>
      </c>
      <c r="Y168" s="3" t="e">
        <f>IF(#REF!&gt;0,#REF!,0)</f>
        <v>#REF!</v>
      </c>
    </row>
    <row r="169" spans="21:25" x14ac:dyDescent="0.25">
      <c r="U169" s="3" t="e">
        <f>#REF!</f>
        <v>#REF!</v>
      </c>
      <c r="V169" s="3" t="e">
        <f>IF(#REF!&gt;0,IFERROR(VLOOKUP(#REF!,AthleteTable[],1,FALSE),0),0)</f>
        <v>#REF!</v>
      </c>
      <c r="W169" s="3">
        <f t="shared" si="7"/>
        <v>0</v>
      </c>
      <c r="X169" s="11" t="e">
        <f>IF(#REF!&gt;0,IF(V169&lt;&gt;0,IF(OR(codex589[[#This Row],[1]]&gt;Y168,Y168="1"),(X168+1+codex589[[#This Row],[T]]),X168+codex589[[#This Row],[T]]),X168+codex589[[#This Row],[T]]),0)</f>
        <v>#REF!</v>
      </c>
      <c r="Y169" s="3" t="e">
        <f>IF(#REF!&gt;0,#REF!,0)</f>
        <v>#REF!</v>
      </c>
    </row>
    <row r="170" spans="21:25" x14ac:dyDescent="0.25">
      <c r="U170" s="3" t="e">
        <f>#REF!</f>
        <v>#REF!</v>
      </c>
      <c r="V170" s="3" t="e">
        <f>IF(#REF!&gt;0,IFERROR(VLOOKUP(#REF!,AthleteTable[],1,FALSE),0),0)</f>
        <v>#REF!</v>
      </c>
      <c r="W170" s="3">
        <f t="shared" si="7"/>
        <v>0</v>
      </c>
      <c r="X170" s="11" t="e">
        <f>IF(#REF!&gt;0,IF(V170&lt;&gt;0,IF(OR(codex589[[#This Row],[1]]&gt;Y169,Y169="1"),(X169+1+codex589[[#This Row],[T]]),X169+codex589[[#This Row],[T]]),X169+codex589[[#This Row],[T]]),0)</f>
        <v>#REF!</v>
      </c>
      <c r="Y170" s="3" t="e">
        <f>IF(#REF!&gt;0,#REF!,0)</f>
        <v>#REF!</v>
      </c>
    </row>
    <row r="171" spans="21:25" x14ac:dyDescent="0.25">
      <c r="U171" s="3" t="e">
        <f>#REF!</f>
        <v>#REF!</v>
      </c>
      <c r="V171" s="3" t="e">
        <f>IF(#REF!&gt;0,IFERROR(VLOOKUP(#REF!,AthleteTable[],1,FALSE),0),0)</f>
        <v>#REF!</v>
      </c>
      <c r="W171" s="3">
        <f t="shared" si="7"/>
        <v>0</v>
      </c>
      <c r="X171" s="11" t="e">
        <f>IF(#REF!&gt;0,IF(V171&lt;&gt;0,IF(OR(codex589[[#This Row],[1]]&gt;Y170,Y170="1"),(X170+1+codex589[[#This Row],[T]]),X170+codex589[[#This Row],[T]]),X170+codex589[[#This Row],[T]]),0)</f>
        <v>#REF!</v>
      </c>
      <c r="Y171" s="3" t="e">
        <f>IF(#REF!&gt;0,#REF!,0)</f>
        <v>#REF!</v>
      </c>
    </row>
    <row r="172" spans="21:25" x14ac:dyDescent="0.25">
      <c r="U172" s="3" t="e">
        <f>#REF!</f>
        <v>#REF!</v>
      </c>
      <c r="V172" s="3" t="e">
        <f>IF(#REF!&gt;0,IFERROR(VLOOKUP(#REF!,AthleteTable[],1,FALSE),0),0)</f>
        <v>#REF!</v>
      </c>
      <c r="W172" s="3">
        <f t="shared" si="7"/>
        <v>0</v>
      </c>
      <c r="X172" s="11" t="e">
        <f>IF(#REF!&gt;0,IF(V172&lt;&gt;0,IF(OR(codex589[[#This Row],[1]]&gt;Y171,Y171="1"),(X171+1+codex589[[#This Row],[T]]),X171+codex589[[#This Row],[T]]),X171+codex589[[#This Row],[T]]),0)</f>
        <v>#REF!</v>
      </c>
      <c r="Y172" s="3" t="e">
        <f>IF(#REF!&gt;0,#REF!,0)</f>
        <v>#REF!</v>
      </c>
    </row>
    <row r="173" spans="21:25" x14ac:dyDescent="0.25">
      <c r="U173" s="3" t="e">
        <f>#REF!</f>
        <v>#REF!</v>
      </c>
      <c r="V173" s="3" t="e">
        <f>IF(#REF!&gt;0,IFERROR(VLOOKUP(#REF!,AthleteTable[],1,FALSE),0),0)</f>
        <v>#REF!</v>
      </c>
      <c r="W173" s="3">
        <f t="shared" si="7"/>
        <v>0</v>
      </c>
      <c r="X173" s="11" t="e">
        <f>IF(#REF!&gt;0,IF(V173&lt;&gt;0,IF(OR(codex589[[#This Row],[1]]&gt;Y172,Y172="1"),(X172+1+codex589[[#This Row],[T]]),X172+codex589[[#This Row],[T]]),X172+codex589[[#This Row],[T]]),0)</f>
        <v>#REF!</v>
      </c>
      <c r="Y173" s="3" t="e">
        <f>IF(#REF!&gt;0,#REF!,0)</f>
        <v>#REF!</v>
      </c>
    </row>
    <row r="174" spans="21:25" x14ac:dyDescent="0.25">
      <c r="U174" s="3" t="e">
        <f>#REF!</f>
        <v>#REF!</v>
      </c>
      <c r="V174" s="3" t="e">
        <f>IF(#REF!&gt;0,IFERROR(VLOOKUP(#REF!,AthleteTable[],1,FALSE),0),0)</f>
        <v>#REF!</v>
      </c>
      <c r="W174" s="3">
        <f t="shared" si="7"/>
        <v>0</v>
      </c>
      <c r="X174" s="11" t="e">
        <f>IF(#REF!&gt;0,IF(V174&lt;&gt;0,IF(OR(codex589[[#This Row],[1]]&gt;Y173,Y173="1"),(X173+1+codex589[[#This Row],[T]]),X173+codex589[[#This Row],[T]]),X173+codex589[[#This Row],[T]]),0)</f>
        <v>#REF!</v>
      </c>
      <c r="Y174" s="3" t="e">
        <f>IF(#REF!&gt;0,#REF!,0)</f>
        <v>#REF!</v>
      </c>
    </row>
    <row r="175" spans="21:25" x14ac:dyDescent="0.25">
      <c r="U175" s="3" t="e">
        <f>#REF!</f>
        <v>#REF!</v>
      </c>
      <c r="V175" s="3" t="e">
        <f>IF(#REF!&gt;0,IFERROR(VLOOKUP(#REF!,AthleteTable[],1,FALSE),0),0)</f>
        <v>#REF!</v>
      </c>
      <c r="W175" s="3">
        <f t="shared" si="7"/>
        <v>0</v>
      </c>
      <c r="X175" s="11" t="e">
        <f>IF(#REF!&gt;0,IF(V175&lt;&gt;0,IF(OR(codex589[[#This Row],[1]]&gt;Y174,Y174="1"),(X174+1+codex589[[#This Row],[T]]),X174+codex589[[#This Row],[T]]),X174+codex589[[#This Row],[T]]),0)</f>
        <v>#REF!</v>
      </c>
      <c r="Y175" s="3" t="e">
        <f>IF(#REF!&gt;0,#REF!,0)</f>
        <v>#REF!</v>
      </c>
    </row>
    <row r="176" spans="21:25" x14ac:dyDescent="0.25">
      <c r="U176" s="3" t="e">
        <f>#REF!</f>
        <v>#REF!</v>
      </c>
      <c r="V176" s="3" t="e">
        <f>IF(#REF!&gt;0,IFERROR(VLOOKUP(#REF!,AthleteTable[],1,FALSE),0),0)</f>
        <v>#REF!</v>
      </c>
      <c r="W176" s="3">
        <f t="shared" si="7"/>
        <v>0</v>
      </c>
      <c r="X176" s="11" t="e">
        <f>IF(#REF!&gt;0,IF(V176&lt;&gt;0,IF(OR(codex589[[#This Row],[1]]&gt;Y175,Y175="1"),(X175+1+codex589[[#This Row],[T]]),X175+codex589[[#This Row],[T]]),X175+codex589[[#This Row],[T]]),0)</f>
        <v>#REF!</v>
      </c>
      <c r="Y176" s="3" t="e">
        <f>IF(#REF!&gt;0,#REF!,0)</f>
        <v>#REF!</v>
      </c>
    </row>
    <row r="177" spans="21:25" x14ac:dyDescent="0.25">
      <c r="U177" s="3" t="e">
        <f>#REF!</f>
        <v>#REF!</v>
      </c>
      <c r="V177" s="3" t="e">
        <f>IF(#REF!&gt;0,IFERROR(VLOOKUP(#REF!,AthleteTable[],1,FALSE),0),0)</f>
        <v>#REF!</v>
      </c>
      <c r="W177" s="3">
        <f t="shared" si="7"/>
        <v>0</v>
      </c>
      <c r="X177" s="11" t="e">
        <f>IF(#REF!&gt;0,IF(V177&lt;&gt;0,IF(OR(codex589[[#This Row],[1]]&gt;Y176,Y176="1"),(X176+1+codex589[[#This Row],[T]]),X176+codex589[[#This Row],[T]]),X176+codex589[[#This Row],[T]]),0)</f>
        <v>#REF!</v>
      </c>
      <c r="Y177" s="3" t="e">
        <f>IF(#REF!&gt;0,#REF!,0)</f>
        <v>#REF!</v>
      </c>
    </row>
    <row r="178" spans="21:25" x14ac:dyDescent="0.25">
      <c r="U178" s="3" t="e">
        <f>#REF!</f>
        <v>#REF!</v>
      </c>
      <c r="V178" s="3" t="e">
        <f>IF(#REF!&gt;0,IFERROR(VLOOKUP(#REF!,AthleteTable[],1,FALSE),0),0)</f>
        <v>#REF!</v>
      </c>
      <c r="W178" s="3">
        <f t="shared" si="7"/>
        <v>0</v>
      </c>
      <c r="X178" s="11" t="e">
        <f>IF(#REF!&gt;0,IF(V178&lt;&gt;0,IF(OR(codex589[[#This Row],[1]]&gt;Y177,Y177="1"),(X177+1+codex589[[#This Row],[T]]),X177+codex589[[#This Row],[T]]),X177+codex589[[#This Row],[T]]),0)</f>
        <v>#REF!</v>
      </c>
      <c r="Y178" s="3" t="e">
        <f>IF(#REF!&gt;0,#REF!,0)</f>
        <v>#REF!</v>
      </c>
    </row>
    <row r="179" spans="21:25" x14ac:dyDescent="0.25">
      <c r="U179" s="3" t="e">
        <f>#REF!</f>
        <v>#REF!</v>
      </c>
      <c r="V179" s="3" t="e">
        <f>IF(#REF!&gt;0,IFERROR(VLOOKUP(#REF!,AthleteTable[],1,FALSE),0),0)</f>
        <v>#REF!</v>
      </c>
      <c r="W179" s="3">
        <f t="shared" si="7"/>
        <v>0</v>
      </c>
      <c r="X179" s="11" t="e">
        <f>IF(#REF!&gt;0,IF(V179&lt;&gt;0,IF(OR(codex589[[#This Row],[1]]&gt;Y178,Y178="1"),(X178+1+codex589[[#This Row],[T]]),X178+codex589[[#This Row],[T]]),X178+codex589[[#This Row],[T]]),0)</f>
        <v>#REF!</v>
      </c>
      <c r="Y179" s="3" t="e">
        <f>IF(#REF!&gt;0,#REF!,0)</f>
        <v>#REF!</v>
      </c>
    </row>
    <row r="180" spans="21:25" x14ac:dyDescent="0.25">
      <c r="U180" s="3" t="e">
        <f>#REF!</f>
        <v>#REF!</v>
      </c>
      <c r="V180" s="3" t="e">
        <f>IF(#REF!&gt;0,IFERROR(VLOOKUP(#REF!,AthleteTable[],1,FALSE),0),0)</f>
        <v>#REF!</v>
      </c>
      <c r="W180" s="3">
        <f t="shared" si="7"/>
        <v>0</v>
      </c>
      <c r="X180" s="11" t="e">
        <f>IF(#REF!&gt;0,IF(V180&lt;&gt;0,IF(OR(codex589[[#This Row],[1]]&gt;Y179,Y179="1"),(X179+1+codex589[[#This Row],[T]]),X179+codex589[[#This Row],[T]]),X179+codex589[[#This Row],[T]]),0)</f>
        <v>#REF!</v>
      </c>
      <c r="Y180" s="3" t="e">
        <f>IF(#REF!&gt;0,#REF!,0)</f>
        <v>#REF!</v>
      </c>
    </row>
    <row r="181" spans="21:25" x14ac:dyDescent="0.25">
      <c r="U181" s="3" t="e">
        <f>#REF!</f>
        <v>#REF!</v>
      </c>
      <c r="V181" s="3" t="e">
        <f>IF(#REF!&gt;0,IFERROR(VLOOKUP(#REF!,AthleteTable[],1,FALSE),0),0)</f>
        <v>#REF!</v>
      </c>
      <c r="W181" s="3">
        <f t="shared" si="7"/>
        <v>0</v>
      </c>
      <c r="X181" s="11" t="e">
        <f>IF(#REF!&gt;0,IF(V181&lt;&gt;0,IF(OR(codex589[[#This Row],[1]]&gt;Y180,Y180="1"),(X180+1+codex589[[#This Row],[T]]),X180+codex589[[#This Row],[T]]),X180+codex589[[#This Row],[T]]),0)</f>
        <v>#REF!</v>
      </c>
      <c r="Y181" s="3" t="e">
        <f>IF(#REF!&gt;0,#REF!,0)</f>
        <v>#REF!</v>
      </c>
    </row>
    <row r="182" spans="21:25" x14ac:dyDescent="0.25">
      <c r="U182" s="3" t="e">
        <f>#REF!</f>
        <v>#REF!</v>
      </c>
      <c r="V182" s="3" t="e">
        <f>IF(#REF!&gt;0,IFERROR(VLOOKUP(#REF!,AthleteTable[],1,FALSE),0),0)</f>
        <v>#REF!</v>
      </c>
      <c r="W182" s="3">
        <f t="shared" si="7"/>
        <v>0</v>
      </c>
      <c r="X182" s="11" t="e">
        <f>IF(#REF!&gt;0,IF(V182&lt;&gt;0,IF(OR(codex589[[#This Row],[1]]&gt;Y181,Y181="1"),(X181+1+codex589[[#This Row],[T]]),X181+codex589[[#This Row],[T]]),X181+codex589[[#This Row],[T]]),0)</f>
        <v>#REF!</v>
      </c>
      <c r="Y182" s="3" t="e">
        <f>IF(#REF!&gt;0,#REF!,0)</f>
        <v>#REF!</v>
      </c>
    </row>
    <row r="183" spans="21:25" x14ac:dyDescent="0.25">
      <c r="U183" s="3" t="e">
        <f>#REF!</f>
        <v>#REF!</v>
      </c>
      <c r="V183" s="3" t="e">
        <f>IF(#REF!&gt;0,IFERROR(VLOOKUP(#REF!,AthleteTable[],1,FALSE),0),0)</f>
        <v>#REF!</v>
      </c>
      <c r="W183" s="3">
        <f t="shared" si="7"/>
        <v>0</v>
      </c>
      <c r="X183" s="11" t="e">
        <f>IF(#REF!&gt;0,IF(V183&lt;&gt;0,IF(OR(codex589[[#This Row],[1]]&gt;Y182,Y182="1"),(X182+1+codex589[[#This Row],[T]]),X182+codex589[[#This Row],[T]]),X182+codex589[[#This Row],[T]]),0)</f>
        <v>#REF!</v>
      </c>
      <c r="Y183" s="3" t="e">
        <f>IF(#REF!&gt;0,#REF!,0)</f>
        <v>#REF!</v>
      </c>
    </row>
    <row r="184" spans="21:25" x14ac:dyDescent="0.25">
      <c r="U184" s="3" t="e">
        <f>#REF!</f>
        <v>#REF!</v>
      </c>
      <c r="V184" s="3" t="e">
        <f>IF(#REF!&gt;0,IFERROR(VLOOKUP(#REF!,AthleteTable[],1,FALSE),0),0)</f>
        <v>#REF!</v>
      </c>
      <c r="W184" s="3">
        <f t="shared" si="7"/>
        <v>0</v>
      </c>
      <c r="X184" s="11" t="e">
        <f>IF(#REF!&gt;0,IF(V184&lt;&gt;0,IF(OR(codex589[[#This Row],[1]]&gt;Y183,Y183="1"),(X183+1+codex589[[#This Row],[T]]),X183+codex589[[#This Row],[T]]),X183+codex589[[#This Row],[T]]),0)</f>
        <v>#REF!</v>
      </c>
      <c r="Y184" s="3" t="e">
        <f>IF(#REF!&gt;0,#REF!,0)</f>
        <v>#REF!</v>
      </c>
    </row>
    <row r="185" spans="21:25" x14ac:dyDescent="0.25">
      <c r="U185" s="3" t="e">
        <f>#REF!</f>
        <v>#REF!</v>
      </c>
      <c r="V185" s="3" t="e">
        <f>IF(#REF!&gt;0,IFERROR(VLOOKUP(#REF!,AthleteTable[],1,FALSE),0),0)</f>
        <v>#REF!</v>
      </c>
      <c r="W185" s="3">
        <f t="shared" si="7"/>
        <v>0</v>
      </c>
      <c r="X185" s="11" t="e">
        <f>IF(#REF!&gt;0,IF(V185&lt;&gt;0,IF(OR(codex589[[#This Row],[1]]&gt;Y184,Y184="1"),(X184+1+codex589[[#This Row],[T]]),X184+codex589[[#This Row],[T]]),X184+codex589[[#This Row],[T]]),0)</f>
        <v>#REF!</v>
      </c>
      <c r="Y185" s="3" t="e">
        <f>IF(#REF!&gt;0,#REF!,0)</f>
        <v>#REF!</v>
      </c>
    </row>
    <row r="186" spans="21:25" x14ac:dyDescent="0.25">
      <c r="U186" s="3" t="e">
        <f>#REF!</f>
        <v>#REF!</v>
      </c>
      <c r="V186" s="3" t="e">
        <f>IF(#REF!&gt;0,IFERROR(VLOOKUP(#REF!,AthleteTable[],1,FALSE),0),0)</f>
        <v>#REF!</v>
      </c>
      <c r="W186" s="3">
        <f t="shared" si="7"/>
        <v>0</v>
      </c>
      <c r="X186" s="11" t="e">
        <f>IF(#REF!&gt;0,IF(V186&lt;&gt;0,IF(OR(codex589[[#This Row],[1]]&gt;Y185,Y185="1"),(X185+1+codex589[[#This Row],[T]]),X185+codex589[[#This Row],[T]]),X185+codex589[[#This Row],[T]]),0)</f>
        <v>#REF!</v>
      </c>
      <c r="Y186" s="3" t="e">
        <f>IF(#REF!&gt;0,#REF!,0)</f>
        <v>#REF!</v>
      </c>
    </row>
    <row r="187" spans="21:25" x14ac:dyDescent="0.25">
      <c r="U187" s="3" t="e">
        <f>#REF!</f>
        <v>#REF!</v>
      </c>
      <c r="V187" s="3" t="e">
        <f>IF(#REF!&gt;0,IFERROR(VLOOKUP(#REF!,AthleteTable[],1,FALSE),0),0)</f>
        <v>#REF!</v>
      </c>
      <c r="W187" s="3">
        <f t="shared" si="7"/>
        <v>0</v>
      </c>
      <c r="X187" s="11" t="e">
        <f>IF(#REF!&gt;0,IF(V187&lt;&gt;0,IF(OR(codex589[[#This Row],[1]]&gt;Y186,Y186="1"),(X186+1+codex589[[#This Row],[T]]),X186+codex589[[#This Row],[T]]),X186+codex589[[#This Row],[T]]),0)</f>
        <v>#REF!</v>
      </c>
      <c r="Y187" s="3" t="e">
        <f>IF(#REF!&gt;0,#REF!,0)</f>
        <v>#REF!</v>
      </c>
    </row>
    <row r="188" spans="21:25" x14ac:dyDescent="0.25">
      <c r="U188" s="3" t="e">
        <f>#REF!</f>
        <v>#REF!</v>
      </c>
      <c r="V188" s="3" t="e">
        <f>IF(#REF!&gt;0,IFERROR(VLOOKUP(#REF!,AthleteTable[],1,FALSE),0),0)</f>
        <v>#REF!</v>
      </c>
      <c r="W188" s="3">
        <f t="shared" si="7"/>
        <v>0</v>
      </c>
      <c r="X188" s="11" t="e">
        <f>IF(#REF!&gt;0,IF(V188&lt;&gt;0,IF(OR(codex589[[#This Row],[1]]&gt;Y187,Y187="1"),(X187+1+codex589[[#This Row],[T]]),X187+codex589[[#This Row],[T]]),X187+codex589[[#This Row],[T]]),0)</f>
        <v>#REF!</v>
      </c>
      <c r="Y188" s="3" t="e">
        <f>IF(#REF!&gt;0,#REF!,0)</f>
        <v>#REF!</v>
      </c>
    </row>
    <row r="189" spans="21:25" x14ac:dyDescent="0.25">
      <c r="U189" s="3" t="e">
        <f>#REF!</f>
        <v>#REF!</v>
      </c>
      <c r="V189" s="3" t="e">
        <f>IF(#REF!&gt;0,IFERROR(VLOOKUP(#REF!,AthleteTable[],1,FALSE),0),0)</f>
        <v>#REF!</v>
      </c>
      <c r="W189" s="3">
        <f t="shared" si="7"/>
        <v>0</v>
      </c>
      <c r="X189" s="11" t="e">
        <f>IF(#REF!&gt;0,IF(V189&lt;&gt;0,IF(OR(codex589[[#This Row],[1]]&gt;Y188,Y188="1"),(X188+1+codex589[[#This Row],[T]]),X188+codex589[[#This Row],[T]]),X188+codex589[[#This Row],[T]]),0)</f>
        <v>#REF!</v>
      </c>
      <c r="Y189" s="3" t="e">
        <f>IF(#REF!&gt;0,#REF!,0)</f>
        <v>#REF!</v>
      </c>
    </row>
    <row r="190" spans="21:25" x14ac:dyDescent="0.25">
      <c r="U190" s="3" t="e">
        <f>#REF!</f>
        <v>#REF!</v>
      </c>
      <c r="V190" s="3" t="e">
        <f>IF(#REF!&gt;0,IFERROR(VLOOKUP(#REF!,AthleteTable[],1,FALSE),0),0)</f>
        <v>#REF!</v>
      </c>
      <c r="W190" s="3">
        <f t="shared" si="7"/>
        <v>0</v>
      </c>
      <c r="X190" s="11" t="e">
        <f>IF(#REF!&gt;0,IF(V190&lt;&gt;0,IF(OR(codex589[[#This Row],[1]]&gt;Y189,Y189="1"),(X189+1+codex589[[#This Row],[T]]),X189+codex589[[#This Row],[T]]),X189+codex589[[#This Row],[T]]),0)</f>
        <v>#REF!</v>
      </c>
      <c r="Y190" s="3" t="e">
        <f>IF(#REF!&gt;0,#REF!,0)</f>
        <v>#REF!</v>
      </c>
    </row>
    <row r="191" spans="21:25" x14ac:dyDescent="0.25">
      <c r="U191" s="3" t="e">
        <f>#REF!</f>
        <v>#REF!</v>
      </c>
      <c r="V191" s="3" t="e">
        <f>IF(#REF!&gt;0,IFERROR(VLOOKUP(#REF!,AthleteTable[],1,FALSE),0),0)</f>
        <v>#REF!</v>
      </c>
      <c r="W191" s="3">
        <f t="shared" si="7"/>
        <v>0</v>
      </c>
      <c r="X191" s="11" t="e">
        <f>IF(#REF!&gt;0,IF(V191&lt;&gt;0,IF(OR(codex589[[#This Row],[1]]&gt;Y190,Y190="1"),(X190+1+codex589[[#This Row],[T]]),X190+codex589[[#This Row],[T]]),X190+codex589[[#This Row],[T]]),0)</f>
        <v>#REF!</v>
      </c>
      <c r="Y191" s="3" t="e">
        <f>IF(#REF!&gt;0,#REF!,0)</f>
        <v>#REF!</v>
      </c>
    </row>
    <row r="192" spans="21:25" x14ac:dyDescent="0.25">
      <c r="U192" s="3" t="e">
        <f>#REF!</f>
        <v>#REF!</v>
      </c>
      <c r="V192" s="3" t="e">
        <f>IF(#REF!&gt;0,IFERROR(VLOOKUP(#REF!,AthleteTable[],1,FALSE),0),0)</f>
        <v>#REF!</v>
      </c>
      <c r="W192" s="3">
        <f t="shared" si="7"/>
        <v>0</v>
      </c>
      <c r="X192" s="11" t="e">
        <f>IF(#REF!&gt;0,IF(V192&lt;&gt;0,IF(OR(codex589[[#This Row],[1]]&gt;Y191,Y191="1"),(X191+1+codex589[[#This Row],[T]]),X191+codex589[[#This Row],[T]]),X191+codex589[[#This Row],[T]]),0)</f>
        <v>#REF!</v>
      </c>
      <c r="Y192" s="3" t="e">
        <f>IF(#REF!&gt;0,#REF!,0)</f>
        <v>#REF!</v>
      </c>
    </row>
    <row r="193" spans="21:25" x14ac:dyDescent="0.25">
      <c r="U193" s="3" t="e">
        <f>#REF!</f>
        <v>#REF!</v>
      </c>
      <c r="V193" s="3" t="e">
        <f>IF(#REF!&gt;0,IFERROR(VLOOKUP(#REF!,AthleteTable[],1,FALSE),0),0)</f>
        <v>#REF!</v>
      </c>
      <c r="W193" s="3">
        <f t="shared" si="7"/>
        <v>0</v>
      </c>
      <c r="X193" s="11" t="e">
        <f>IF(#REF!&gt;0,IF(V193&lt;&gt;0,IF(OR(codex589[[#This Row],[1]]&gt;Y192,Y192="1"),(X192+1+codex589[[#This Row],[T]]),X192+codex589[[#This Row],[T]]),X192+codex589[[#This Row],[T]]),0)</f>
        <v>#REF!</v>
      </c>
      <c r="Y193" s="3" t="e">
        <f>IF(#REF!&gt;0,#REF!,0)</f>
        <v>#REF!</v>
      </c>
    </row>
    <row r="194" spans="21:25" x14ac:dyDescent="0.25">
      <c r="U194" s="3" t="e">
        <f>#REF!</f>
        <v>#REF!</v>
      </c>
      <c r="V194" s="3" t="e">
        <f>IF(#REF!&gt;0,IFERROR(VLOOKUP(#REF!,AthleteTable[],1,FALSE),0),0)</f>
        <v>#REF!</v>
      </c>
      <c r="W194" s="3">
        <f t="shared" si="7"/>
        <v>0</v>
      </c>
      <c r="X194" s="11" t="e">
        <f>IF(#REF!&gt;0,IF(V194&lt;&gt;0,IF(OR(codex589[[#This Row],[1]]&gt;Y193,Y193="1"),(X193+1+codex589[[#This Row],[T]]),X193+codex589[[#This Row],[T]]),X193+codex589[[#This Row],[T]]),0)</f>
        <v>#REF!</v>
      </c>
      <c r="Y194" s="3" t="e">
        <f>IF(#REF!&gt;0,#REF!,0)</f>
        <v>#REF!</v>
      </c>
    </row>
    <row r="195" spans="21:25" x14ac:dyDescent="0.25">
      <c r="U195" s="3" t="e">
        <f>#REF!</f>
        <v>#REF!</v>
      </c>
      <c r="V195" s="3" t="e">
        <f>IF(#REF!&gt;0,IFERROR(VLOOKUP(#REF!,AthleteTable[],1,FALSE),0),0)</f>
        <v>#REF!</v>
      </c>
      <c r="W195" s="3">
        <f t="shared" si="7"/>
        <v>0</v>
      </c>
      <c r="X195" s="11" t="e">
        <f>IF(#REF!&gt;0,IF(V195&lt;&gt;0,IF(OR(codex589[[#This Row],[1]]&gt;Y194,Y194="1"),(X194+1+codex589[[#This Row],[T]]),X194+codex589[[#This Row],[T]]),X194+codex589[[#This Row],[T]]),0)</f>
        <v>#REF!</v>
      </c>
      <c r="Y195" s="3" t="e">
        <f>IF(#REF!&gt;0,#REF!,0)</f>
        <v>#REF!</v>
      </c>
    </row>
    <row r="196" spans="21:25" x14ac:dyDescent="0.25">
      <c r="U196" s="3" t="e">
        <f>#REF!</f>
        <v>#REF!</v>
      </c>
      <c r="V196" s="3" t="e">
        <f>IF(#REF!&gt;0,IFERROR(VLOOKUP(#REF!,AthleteTable[],1,FALSE),0),0)</f>
        <v>#REF!</v>
      </c>
      <c r="W196" s="3">
        <f t="shared" si="7"/>
        <v>0</v>
      </c>
      <c r="X196" s="11" t="e">
        <f>IF(#REF!&gt;0,IF(V196&lt;&gt;0,IF(OR(codex589[[#This Row],[1]]&gt;Y195,Y195="1"),(X195+1+codex589[[#This Row],[T]]),X195+codex589[[#This Row],[T]]),X195+codex589[[#This Row],[T]]),0)</f>
        <v>#REF!</v>
      </c>
      <c r="Y196" s="3" t="e">
        <f>IF(#REF!&gt;0,#REF!,0)</f>
        <v>#REF!</v>
      </c>
    </row>
    <row r="197" spans="21:25" x14ac:dyDescent="0.25">
      <c r="U197" s="3" t="e">
        <f>#REF!</f>
        <v>#REF!</v>
      </c>
      <c r="V197" s="3" t="e">
        <f>IF(#REF!&gt;0,IFERROR(VLOOKUP(#REF!,AthleteTable[],1,FALSE),0),0)</f>
        <v>#REF!</v>
      </c>
      <c r="W197" s="3">
        <f t="shared" si="7"/>
        <v>0</v>
      </c>
      <c r="X197" s="11" t="e">
        <f>IF(#REF!&gt;0,IF(V197&lt;&gt;0,IF(OR(codex589[[#This Row],[1]]&gt;Y196,Y196="1"),(X196+1+codex589[[#This Row],[T]]),X196+codex589[[#This Row],[T]]),X196+codex589[[#This Row],[T]]),0)</f>
        <v>#REF!</v>
      </c>
      <c r="Y197" s="3" t="e">
        <f>IF(#REF!&gt;0,#REF!,0)</f>
        <v>#REF!</v>
      </c>
    </row>
    <row r="198" spans="21:25" x14ac:dyDescent="0.25">
      <c r="U198" s="3" t="e">
        <f>#REF!</f>
        <v>#REF!</v>
      </c>
      <c r="V198" s="3" t="e">
        <f>IF(#REF!&gt;0,IFERROR(VLOOKUP(#REF!,AthleteTable[],1,FALSE),0),0)</f>
        <v>#REF!</v>
      </c>
      <c r="W198" s="3">
        <f t="shared" ref="W198:W222" si="9">IFERROR(IF(Y198&gt;0,IF(Y197=Y196,IF(V197&gt;0,IF(V196&gt;0,1,0),0),0),0),0)</f>
        <v>0</v>
      </c>
      <c r="X198" s="11" t="e">
        <f>IF(#REF!&gt;0,IF(V198&lt;&gt;0,IF(OR(codex589[[#This Row],[1]]&gt;Y197,Y197="1"),(X197+1+codex589[[#This Row],[T]]),X197+codex589[[#This Row],[T]]),X197+codex589[[#This Row],[T]]),0)</f>
        <v>#REF!</v>
      </c>
      <c r="Y198" s="3" t="e">
        <f>IF(#REF!&gt;0,#REF!,0)</f>
        <v>#REF!</v>
      </c>
    </row>
    <row r="199" spans="21:25" x14ac:dyDescent="0.25">
      <c r="U199" s="3" t="e">
        <f>#REF!</f>
        <v>#REF!</v>
      </c>
      <c r="V199" s="3" t="e">
        <f>IF(#REF!&gt;0,IFERROR(VLOOKUP(#REF!,AthleteTable[],1,FALSE),0),0)</f>
        <v>#REF!</v>
      </c>
      <c r="W199" s="3">
        <f t="shared" si="9"/>
        <v>0</v>
      </c>
      <c r="X199" s="11" t="e">
        <f>IF(#REF!&gt;0,IF(V199&lt;&gt;0,IF(OR(codex589[[#This Row],[1]]&gt;Y198,Y198="1"),(X198+1+codex589[[#This Row],[T]]),X198+codex589[[#This Row],[T]]),X198+codex589[[#This Row],[T]]),0)</f>
        <v>#REF!</v>
      </c>
      <c r="Y199" s="3" t="e">
        <f>IF(#REF!&gt;0,#REF!,0)</f>
        <v>#REF!</v>
      </c>
    </row>
    <row r="200" spans="21:25" x14ac:dyDescent="0.25">
      <c r="U200" s="3" t="e">
        <f>#REF!</f>
        <v>#REF!</v>
      </c>
      <c r="V200" s="3" t="e">
        <f>IF(#REF!&gt;0,IFERROR(VLOOKUP(#REF!,AthleteTable[],1,FALSE),0),0)</f>
        <v>#REF!</v>
      </c>
      <c r="W200" s="3">
        <f t="shared" si="9"/>
        <v>0</v>
      </c>
      <c r="X200" s="11" t="e">
        <f>IF(#REF!&gt;0,IF(V200&lt;&gt;0,IF(OR(codex589[[#This Row],[1]]&gt;Y199,Y199="1"),(X199+1+codex589[[#This Row],[T]]),X199+codex589[[#This Row],[T]]),X199+codex589[[#This Row],[T]]),0)</f>
        <v>#REF!</v>
      </c>
      <c r="Y200" s="3" t="e">
        <f>IF(#REF!&gt;0,#REF!,0)</f>
        <v>#REF!</v>
      </c>
    </row>
    <row r="201" spans="21:25" x14ac:dyDescent="0.25">
      <c r="U201" s="3">
        <f t="shared" ref="U201:U222" si="10">C94</f>
        <v>0</v>
      </c>
      <c r="V201" s="3">
        <f>IF(A94&gt;0,IFERROR(VLOOKUP(C94,AthleteTable[],1,FALSE),0),0)</f>
        <v>0</v>
      </c>
      <c r="W201" s="3">
        <f t="shared" si="9"/>
        <v>0</v>
      </c>
      <c r="X201" s="11">
        <f>IF(A94&gt;0,IF(V201&lt;&gt;0,IF(OR(codex589[[#This Row],[1]]&gt;Y200,Y200="1"),(X200+1+codex589[[#This Row],[T]]),X200+codex589[[#This Row],[T]]),X200+codex589[[#This Row],[T]]),0)</f>
        <v>0</v>
      </c>
      <c r="Y201" s="3" t="e">
        <f>IF(#REF!&gt;0,#REF!,0)</f>
        <v>#REF!</v>
      </c>
    </row>
    <row r="202" spans="21:25" x14ac:dyDescent="0.25">
      <c r="U202" s="3">
        <f t="shared" si="10"/>
        <v>0</v>
      </c>
      <c r="V202" s="3">
        <f>IF(A95&gt;0,IFERROR(VLOOKUP(C95,AthleteTable[],1,FALSE),0),0)</f>
        <v>0</v>
      </c>
      <c r="W202" s="3">
        <f t="shared" si="9"/>
        <v>0</v>
      </c>
      <c r="X202" s="11">
        <f>IF(A95&gt;0,IF(V202&lt;&gt;0,IF(OR(codex589[[#This Row],[1]]&gt;Y201,Y201="1"),(X201+1+codex589[[#This Row],[T]]),X201+codex589[[#This Row],[T]]),X201+codex589[[#This Row],[T]]),0)</f>
        <v>0</v>
      </c>
      <c r="Y202" s="3" t="e">
        <f>IF(#REF!&gt;0,#REF!,0)</f>
        <v>#REF!</v>
      </c>
    </row>
    <row r="203" spans="21:25" x14ac:dyDescent="0.25">
      <c r="U203" s="3">
        <f t="shared" si="10"/>
        <v>0</v>
      </c>
      <c r="V203" s="3">
        <f>IF(A96&gt;0,IFERROR(VLOOKUP(C96,AthleteTable[],1,FALSE),0),0)</f>
        <v>0</v>
      </c>
      <c r="W203" s="3">
        <f t="shared" si="9"/>
        <v>0</v>
      </c>
      <c r="X203" s="11">
        <f>IF(A96&gt;0,IF(V203&lt;&gt;0,IF(OR(codex589[[#This Row],[1]]&gt;Y202,Y202="1"),(X202+1+codex589[[#This Row],[T]]),X202+codex589[[#This Row],[T]]),X202+codex589[[#This Row],[T]]),0)</f>
        <v>0</v>
      </c>
      <c r="Y203" s="3" t="e">
        <f>IF(#REF!&gt;0,#REF!,0)</f>
        <v>#REF!</v>
      </c>
    </row>
    <row r="204" spans="21:25" x14ac:dyDescent="0.25">
      <c r="U204" s="3">
        <f t="shared" si="10"/>
        <v>0</v>
      </c>
      <c r="V204" s="3">
        <f>IF(A97&gt;0,IFERROR(VLOOKUP(C97,AthleteTable[],1,FALSE),0),0)</f>
        <v>0</v>
      </c>
      <c r="W204" s="3">
        <f t="shared" si="9"/>
        <v>0</v>
      </c>
      <c r="X204" s="11">
        <f>IF(A97&gt;0,IF(V204&lt;&gt;0,IF(OR(codex589[[#This Row],[1]]&gt;Y203,Y203="1"),(X203+1+codex589[[#This Row],[T]]),X203+codex589[[#This Row],[T]]),X203+codex589[[#This Row],[T]]),0)</f>
        <v>0</v>
      </c>
      <c r="Y204" s="3" t="e">
        <f>IF(#REF!&gt;0,#REF!,0)</f>
        <v>#REF!</v>
      </c>
    </row>
    <row r="205" spans="21:25" x14ac:dyDescent="0.25">
      <c r="U205" s="3">
        <f t="shared" si="10"/>
        <v>0</v>
      </c>
      <c r="V205" s="3">
        <f>IF(A98&gt;0,IFERROR(VLOOKUP(C98,AthleteTable[],1,FALSE),0),0)</f>
        <v>0</v>
      </c>
      <c r="W205" s="3">
        <f t="shared" si="9"/>
        <v>0</v>
      </c>
      <c r="X205" s="11">
        <f>IF(A98&gt;0,IF(V205&lt;&gt;0,IF(OR(codex589[[#This Row],[1]]&gt;Y204,Y204="1"),(X204+1+codex589[[#This Row],[T]]),X204+codex589[[#This Row],[T]]),X204+codex589[[#This Row],[T]]),0)</f>
        <v>0</v>
      </c>
      <c r="Y205" s="3" t="e">
        <f>IF(#REF!&gt;0,#REF!,0)</f>
        <v>#REF!</v>
      </c>
    </row>
    <row r="206" spans="21:25" x14ac:dyDescent="0.25">
      <c r="U206" s="3">
        <f t="shared" si="10"/>
        <v>0</v>
      </c>
      <c r="V206" s="3">
        <f>IF(A99&gt;0,IFERROR(VLOOKUP(C99,AthleteTable[],1,FALSE),0),0)</f>
        <v>0</v>
      </c>
      <c r="W206" s="3">
        <f t="shared" si="9"/>
        <v>0</v>
      </c>
      <c r="X206" s="11">
        <f>IF(A99&gt;0,IF(V206&lt;&gt;0,IF(OR(codex589[[#This Row],[1]]&gt;Y205,Y205="1"),(X205+1+codex589[[#This Row],[T]]),X205+codex589[[#This Row],[T]]),X205+codex589[[#This Row],[T]]),0)</f>
        <v>0</v>
      </c>
      <c r="Y206" s="3" t="e">
        <f>IF(#REF!&gt;0,#REF!,0)</f>
        <v>#REF!</v>
      </c>
    </row>
    <row r="207" spans="21:25" x14ac:dyDescent="0.25">
      <c r="U207" s="3">
        <f t="shared" si="10"/>
        <v>0</v>
      </c>
      <c r="V207" s="3">
        <f>IF(A100&gt;0,IFERROR(VLOOKUP(C100,AthleteTable[],1,FALSE),0),0)</f>
        <v>0</v>
      </c>
      <c r="W207" s="3">
        <f t="shared" si="9"/>
        <v>0</v>
      </c>
      <c r="X207" s="11">
        <f>IF(A100&gt;0,IF(V207&lt;&gt;0,IF(OR(codex589[[#This Row],[1]]&gt;Y206,Y206="1"),(X206+1+codex589[[#This Row],[T]]),X206+codex589[[#This Row],[T]]),X206+codex589[[#This Row],[T]]),0)</f>
        <v>0</v>
      </c>
      <c r="Y207" s="3" t="e">
        <f>IF(#REF!&gt;0,#REF!,0)</f>
        <v>#REF!</v>
      </c>
    </row>
    <row r="208" spans="21:25" x14ac:dyDescent="0.25">
      <c r="U208" s="3">
        <f t="shared" si="10"/>
        <v>0</v>
      </c>
      <c r="V208" s="3">
        <f>IF(A101&gt;0,IFERROR(VLOOKUP(C101,AthleteTable[],1,FALSE),0),0)</f>
        <v>0</v>
      </c>
      <c r="W208" s="3">
        <f t="shared" si="9"/>
        <v>0</v>
      </c>
      <c r="X208" s="11">
        <f>IF(A101&gt;0,IF(V208&lt;&gt;0,IF(OR(codex589[[#This Row],[1]]&gt;Y207,Y207="1"),(X207+1+codex589[[#This Row],[T]]),X207+codex589[[#This Row],[T]]),X207+codex589[[#This Row],[T]]),0)</f>
        <v>0</v>
      </c>
      <c r="Y208" s="3" t="e">
        <f>IF(#REF!&gt;0,#REF!,0)</f>
        <v>#REF!</v>
      </c>
    </row>
    <row r="209" spans="21:25" x14ac:dyDescent="0.25">
      <c r="U209" s="3">
        <f t="shared" si="10"/>
        <v>0</v>
      </c>
      <c r="V209" s="3">
        <f>IF(A102&gt;0,IFERROR(VLOOKUP(C102,AthleteTable[],1,FALSE),0),0)</f>
        <v>0</v>
      </c>
      <c r="W209" s="3">
        <f t="shared" si="9"/>
        <v>0</v>
      </c>
      <c r="X209" s="11">
        <f>IF(A102&gt;0,IF(V209&lt;&gt;0,IF(OR(codex589[[#This Row],[1]]&gt;Y208,Y208="1"),(X208+1+codex589[[#This Row],[T]]),X208+codex589[[#This Row],[T]]),X208+codex589[[#This Row],[T]]),0)</f>
        <v>0</v>
      </c>
      <c r="Y209" s="3" t="e">
        <f>IF(#REF!&gt;0,#REF!,0)</f>
        <v>#REF!</v>
      </c>
    </row>
    <row r="210" spans="21:25" x14ac:dyDescent="0.25">
      <c r="U210" s="3">
        <f t="shared" si="10"/>
        <v>0</v>
      </c>
      <c r="V210" s="3">
        <f>IF(A103&gt;0,IFERROR(VLOOKUP(C103,AthleteTable[],1,FALSE),0),0)</f>
        <v>0</v>
      </c>
      <c r="W210" s="3">
        <f t="shared" si="9"/>
        <v>0</v>
      </c>
      <c r="X210" s="11">
        <f>IF(A103&gt;0,IF(V210&lt;&gt;0,IF(OR(codex589[[#This Row],[1]]&gt;Y209,Y209="1"),(X209+1+codex589[[#This Row],[T]]),X209+codex589[[#This Row],[T]]),X209+codex589[[#This Row],[T]]),0)</f>
        <v>0</v>
      </c>
      <c r="Y210" s="3" t="e">
        <f>IF(#REF!&gt;0,#REF!,0)</f>
        <v>#REF!</v>
      </c>
    </row>
    <row r="211" spans="21:25" x14ac:dyDescent="0.25">
      <c r="U211" s="3">
        <f t="shared" si="10"/>
        <v>0</v>
      </c>
      <c r="V211" s="3">
        <f>IF(A104&gt;0,IFERROR(VLOOKUP(C104,AthleteTable[],1,FALSE),0),0)</f>
        <v>0</v>
      </c>
      <c r="W211" s="3">
        <f t="shared" si="9"/>
        <v>0</v>
      </c>
      <c r="X211" s="11">
        <f>IF(A104&gt;0,IF(V211&lt;&gt;0,IF(OR(codex589[[#This Row],[1]]&gt;Y210,Y210="1"),(X210+1+codex589[[#This Row],[T]]),X210+codex589[[#This Row],[T]]),X210+codex589[[#This Row],[T]]),0)</f>
        <v>0</v>
      </c>
      <c r="Y211" s="3" t="e">
        <f>IF(#REF!&gt;0,#REF!,0)</f>
        <v>#REF!</v>
      </c>
    </row>
    <row r="212" spans="21:25" x14ac:dyDescent="0.25">
      <c r="U212" s="3">
        <f t="shared" si="10"/>
        <v>0</v>
      </c>
      <c r="V212" s="3">
        <f>IF(A105&gt;0,IFERROR(VLOOKUP(C105,AthleteTable[],1,FALSE),0),0)</f>
        <v>0</v>
      </c>
      <c r="W212" s="3">
        <f t="shared" si="9"/>
        <v>0</v>
      </c>
      <c r="X212" s="11">
        <f>IF(A105&gt;0,IF(V212&lt;&gt;0,IF(OR(codex589[[#This Row],[1]]&gt;Y211,Y211="1"),(X211+1+codex589[[#This Row],[T]]),X211+codex589[[#This Row],[T]]),X211+codex589[[#This Row],[T]]),0)</f>
        <v>0</v>
      </c>
      <c r="Y212" s="3" t="e">
        <f>IF(#REF!&gt;0,#REF!,0)</f>
        <v>#REF!</v>
      </c>
    </row>
    <row r="213" spans="21:25" x14ac:dyDescent="0.25">
      <c r="U213" s="3">
        <f t="shared" si="10"/>
        <v>0</v>
      </c>
      <c r="V213" s="3">
        <f>IF(A106&gt;0,IFERROR(VLOOKUP(C106,AthleteTable[],1,FALSE),0),0)</f>
        <v>0</v>
      </c>
      <c r="W213" s="3">
        <f t="shared" si="9"/>
        <v>0</v>
      </c>
      <c r="X213" s="11">
        <f>IF(A106&gt;0,IF(V213&lt;&gt;0,IF(OR(codex589[[#This Row],[1]]&gt;Y212,Y212="1"),(X212+1+codex589[[#This Row],[T]]),X212+codex589[[#This Row],[T]]),X212+codex589[[#This Row],[T]]),0)</f>
        <v>0</v>
      </c>
      <c r="Y213" s="3" t="e">
        <f>IF(#REF!&gt;0,#REF!,0)</f>
        <v>#REF!</v>
      </c>
    </row>
    <row r="214" spans="21:25" x14ac:dyDescent="0.25">
      <c r="U214" s="3">
        <f t="shared" si="10"/>
        <v>0</v>
      </c>
      <c r="V214" s="3">
        <f>IF(A107&gt;0,IFERROR(VLOOKUP(C107,AthleteTable[],1,FALSE),0),0)</f>
        <v>0</v>
      </c>
      <c r="W214" s="3">
        <f t="shared" si="9"/>
        <v>0</v>
      </c>
      <c r="X214" s="11">
        <f>IF(A107&gt;0,IF(V214&lt;&gt;0,IF(OR(codex589[[#This Row],[1]]&gt;Y213,Y213="1"),(X213+1+codex589[[#This Row],[T]]),X213+codex589[[#This Row],[T]]),X213+codex589[[#This Row],[T]]),0)</f>
        <v>0</v>
      </c>
      <c r="Y214" s="3" t="e">
        <f>IF(#REF!&gt;0,#REF!,0)</f>
        <v>#REF!</v>
      </c>
    </row>
    <row r="215" spans="21:25" x14ac:dyDescent="0.25">
      <c r="U215" s="3">
        <f t="shared" si="10"/>
        <v>0</v>
      </c>
      <c r="V215" s="3">
        <f>IF(A108&gt;0,IFERROR(VLOOKUP(C108,AthleteTable[],1,FALSE),0),0)</f>
        <v>0</v>
      </c>
      <c r="W215" s="3">
        <f t="shared" si="9"/>
        <v>0</v>
      </c>
      <c r="X215" s="11">
        <f>IF(A108&gt;0,IF(V215&lt;&gt;0,IF(OR(codex589[[#This Row],[1]]&gt;Y214,Y214="1"),(X214+1+codex589[[#This Row],[T]]),X214+codex589[[#This Row],[T]]),X214+codex589[[#This Row],[T]]),0)</f>
        <v>0</v>
      </c>
      <c r="Y215" s="3" t="e">
        <f>IF(#REF!&gt;0,#REF!,0)</f>
        <v>#REF!</v>
      </c>
    </row>
    <row r="216" spans="21:25" x14ac:dyDescent="0.25">
      <c r="U216" s="3">
        <f t="shared" si="10"/>
        <v>0</v>
      </c>
      <c r="V216" s="3">
        <f>IF(A109&gt;0,IFERROR(VLOOKUP(C109,AthleteTable[],1,FALSE),0),0)</f>
        <v>0</v>
      </c>
      <c r="W216" s="3">
        <f t="shared" si="9"/>
        <v>0</v>
      </c>
      <c r="X216" s="11">
        <f>IF(A109&gt;0,IF(V216&lt;&gt;0,IF(OR(codex589[[#This Row],[1]]&gt;Y215,Y215="1"),(X215+1+codex589[[#This Row],[T]]),X215+codex589[[#This Row],[T]]),X215+codex589[[#This Row],[T]]),0)</f>
        <v>0</v>
      </c>
      <c r="Y216" s="3" t="e">
        <f>IF(#REF!&gt;0,#REF!,0)</f>
        <v>#REF!</v>
      </c>
    </row>
    <row r="217" spans="21:25" x14ac:dyDescent="0.25">
      <c r="U217" s="3">
        <f t="shared" si="10"/>
        <v>0</v>
      </c>
      <c r="V217" s="3">
        <f>IF(A110&gt;0,IFERROR(VLOOKUP(C110,AthleteTable[],1,FALSE),0),0)</f>
        <v>0</v>
      </c>
      <c r="W217" s="3">
        <f t="shared" si="9"/>
        <v>0</v>
      </c>
      <c r="X217" s="11">
        <f>IF(A110&gt;0,IF(V217&lt;&gt;0,IF(OR(codex589[[#This Row],[1]]&gt;Y216,Y216="1"),(X216+1+codex589[[#This Row],[T]]),X216+codex589[[#This Row],[T]]),X216+codex589[[#This Row],[T]]),0)</f>
        <v>0</v>
      </c>
      <c r="Y217" s="3" t="e">
        <f>IF(#REF!&gt;0,#REF!,0)</f>
        <v>#REF!</v>
      </c>
    </row>
    <row r="218" spans="21:25" x14ac:dyDescent="0.25">
      <c r="U218" s="3">
        <f t="shared" si="10"/>
        <v>0</v>
      </c>
      <c r="V218" s="3">
        <f>IF(A111&gt;0,IFERROR(VLOOKUP(C111,AthleteTable[],1,FALSE),0),0)</f>
        <v>0</v>
      </c>
      <c r="W218" s="3">
        <f t="shared" si="9"/>
        <v>0</v>
      </c>
      <c r="X218" s="11">
        <f>IF(A111&gt;0,IF(V218&lt;&gt;0,IF(OR(codex589[[#This Row],[1]]&gt;Y217,Y217="1"),(X217+1+codex589[[#This Row],[T]]),X217+codex589[[#This Row],[T]]),X217+codex589[[#This Row],[T]]),0)</f>
        <v>0</v>
      </c>
      <c r="Y218" s="3" t="e">
        <f>IF(#REF!&gt;0,#REF!,0)</f>
        <v>#REF!</v>
      </c>
    </row>
    <row r="219" spans="21:25" x14ac:dyDescent="0.25">
      <c r="U219" s="3">
        <f t="shared" si="10"/>
        <v>0</v>
      </c>
      <c r="V219" s="3">
        <f>IF(A112&gt;0,IFERROR(VLOOKUP(C112,AthleteTable[],1,FALSE),0),0)</f>
        <v>0</v>
      </c>
      <c r="W219" s="3">
        <f t="shared" si="9"/>
        <v>0</v>
      </c>
      <c r="X219" s="11">
        <f>IF(A112&gt;0,IF(V219&lt;&gt;0,IF(OR(codex589[[#This Row],[1]]&gt;Y218,Y218="1"),(X218+1+codex589[[#This Row],[T]]),X218+codex589[[#This Row],[T]]),X218+codex589[[#This Row],[T]]),0)</f>
        <v>0</v>
      </c>
      <c r="Y219" s="3" t="e">
        <f>IF(#REF!&gt;0,#REF!,0)</f>
        <v>#REF!</v>
      </c>
    </row>
    <row r="220" spans="21:25" x14ac:dyDescent="0.25">
      <c r="U220" s="3">
        <f t="shared" si="10"/>
        <v>0</v>
      </c>
      <c r="V220" s="3">
        <f>IF(A113&gt;0,IFERROR(VLOOKUP(C113,AthleteTable[],1,FALSE),0),0)</f>
        <v>0</v>
      </c>
      <c r="W220" s="3">
        <f t="shared" si="9"/>
        <v>0</v>
      </c>
      <c r="X220" s="11">
        <f>IF(A113&gt;0,IF(V220&lt;&gt;0,IF(OR(codex589[[#This Row],[1]]&gt;Y219,Y219="1"),(X219+1+codex589[[#This Row],[T]]),X219+codex589[[#This Row],[T]]),X219+codex589[[#This Row],[T]]),0)</f>
        <v>0</v>
      </c>
      <c r="Y220" s="3" t="e">
        <f>IF(#REF!&gt;0,#REF!,0)</f>
        <v>#REF!</v>
      </c>
    </row>
    <row r="221" spans="21:25" x14ac:dyDescent="0.25">
      <c r="U221" s="3">
        <f t="shared" si="10"/>
        <v>0</v>
      </c>
      <c r="V221" s="3">
        <f>IF(A114&gt;0,IFERROR(VLOOKUP(C114,AthleteTable[],1,FALSE),0),0)</f>
        <v>0</v>
      </c>
      <c r="W221" s="3">
        <f t="shared" si="9"/>
        <v>0</v>
      </c>
      <c r="X221" s="11">
        <f>IF(A114&gt;0,IF(V221&lt;&gt;0,IF(OR(codex589[[#This Row],[1]]&gt;Y220,Y220="1"),(X220+1+codex589[[#This Row],[T]]),X220+codex589[[#This Row],[T]]),X220+codex589[[#This Row],[T]]),0)</f>
        <v>0</v>
      </c>
      <c r="Y221" s="3" t="e">
        <f>IF(#REF!&gt;0,#REF!,0)</f>
        <v>#REF!</v>
      </c>
    </row>
    <row r="222" spans="21:25" x14ac:dyDescent="0.25">
      <c r="U222" s="3">
        <f t="shared" si="10"/>
        <v>0</v>
      </c>
      <c r="V222" s="3">
        <f>IF(A115&gt;0,IFERROR(VLOOKUP(C115,AthleteTable[],1,FALSE),0),0)</f>
        <v>0</v>
      </c>
      <c r="W222" s="3">
        <f t="shared" si="9"/>
        <v>0</v>
      </c>
      <c r="X222" s="11">
        <f>IF(A115&gt;0,IF(V222&lt;&gt;0,IF(OR(codex589[[#This Row],[1]]&gt;Y221,Y221="1"),(X221+1+codex589[[#This Row],[T]]),X221+codex589[[#This Row],[T]]),X221+codex589[[#This Row],[T]]),0)</f>
        <v>0</v>
      </c>
      <c r="Y222" s="3" t="e">
        <f>IF(#REF!&gt;0,#REF!,0)</f>
        <v>#REF!</v>
      </c>
    </row>
  </sheetData>
  <pageMargins left="0.7" right="0.7" top="0.75" bottom="0.75" header="0.3" footer="0.3"/>
  <tableParts count="1">
    <tablePart r:id="rId1"/>
  </tablePart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22"/>
  <sheetViews>
    <sheetView workbookViewId="0">
      <selection activeCell="V4" sqref="V4"/>
    </sheetView>
  </sheetViews>
  <sheetFormatPr defaultRowHeight="15" x14ac:dyDescent="0.25"/>
  <cols>
    <col min="1" max="1" width="20.28515625" bestFit="1" customWidth="1"/>
    <col min="2" max="2" width="3.85546875" customWidth="1"/>
    <col min="3" max="3" width="8.5703125" bestFit="1" customWidth="1"/>
    <col min="4" max="4" width="23" bestFit="1" customWidth="1"/>
    <col min="5" max="5" width="5" bestFit="1" customWidth="1"/>
    <col min="6" max="6" width="7" bestFit="1" customWidth="1"/>
    <col min="7" max="7" width="7.5703125" bestFit="1" customWidth="1"/>
    <col min="8" max="8" width="6" bestFit="1" customWidth="1"/>
    <col min="9" max="9" width="10.28515625" bestFit="1" customWidth="1"/>
    <col min="10" max="10" width="6" customWidth="1"/>
    <col min="11" max="12" width="9.5703125" style="3" customWidth="1"/>
    <col min="21" max="21" width="11" style="3" customWidth="1"/>
    <col min="22" max="23" width="12.140625" style="3" customWidth="1"/>
    <col min="24" max="24" width="12.140625" style="11" customWidth="1"/>
    <col min="25" max="25" width="15" style="3" customWidth="1"/>
  </cols>
  <sheetData>
    <row r="1" spans="1:25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U1" s="3" t="s">
        <v>1006</v>
      </c>
      <c r="V1" s="3" t="s">
        <v>1007</v>
      </c>
      <c r="W1" s="3" t="s">
        <v>1011</v>
      </c>
      <c r="X1" s="11" t="s">
        <v>1008</v>
      </c>
      <c r="Y1" s="11" t="s">
        <v>1009</v>
      </c>
    </row>
    <row r="2" spans="1:25" x14ac:dyDescent="0.25">
      <c r="A2">
        <v>1</v>
      </c>
      <c r="B2">
        <v>6</v>
      </c>
      <c r="C2">
        <v>104311</v>
      </c>
      <c r="D2" t="s">
        <v>186</v>
      </c>
      <c r="E2">
        <v>1995</v>
      </c>
      <c r="F2" t="s">
        <v>15</v>
      </c>
      <c r="G2">
        <v>45.05</v>
      </c>
      <c r="H2">
        <v>43.94</v>
      </c>
      <c r="I2" t="s">
        <v>2016</v>
      </c>
      <c r="U2" s="3">
        <f>C2</f>
        <v>104311</v>
      </c>
      <c r="V2" s="3">
        <f>IF(A2&gt;0,IFERROR(VLOOKUP(C2,AthleteTable[],1,FALSE),0),0)</f>
        <v>0</v>
      </c>
      <c r="W2" s="3">
        <f>IFERROR(IF(Y2&gt;0,IF(Y1=#REF!,IF(V1&gt;0,IF(#REF!&gt;0,1,0),0),0),0),0)</f>
        <v>0</v>
      </c>
      <c r="X2" s="11">
        <f>IF(A2&gt;0,IF(V2&lt;&gt;0,IF(OR(codex590[[#This Row],[1]]&gt;Y1,Y1="1"),(X1+1+codex590[[#This Row],[T]]),X1+codex590[[#This Row],[T]]),X1+codex590[[#This Row],[T]]),0)</f>
        <v>0</v>
      </c>
      <c r="Y2" s="3">
        <f t="shared" ref="Y2:Y60" si="0">IF(A2&gt;0,A2,0)</f>
        <v>1</v>
      </c>
    </row>
    <row r="3" spans="1:25" x14ac:dyDescent="0.25">
      <c r="A3">
        <v>2</v>
      </c>
      <c r="B3">
        <v>11</v>
      </c>
      <c r="C3">
        <v>104529</v>
      </c>
      <c r="D3" t="s">
        <v>126</v>
      </c>
      <c r="E3">
        <v>1997</v>
      </c>
      <c r="F3" t="s">
        <v>15</v>
      </c>
      <c r="G3">
        <v>45.13</v>
      </c>
      <c r="H3">
        <v>43.88</v>
      </c>
      <c r="I3" t="s">
        <v>2017</v>
      </c>
      <c r="J3">
        <v>0.02</v>
      </c>
      <c r="U3" s="3">
        <f t="shared" ref="U3:U60" si="1">C3</f>
        <v>104529</v>
      </c>
      <c r="V3" s="3">
        <f>IF(A3&gt;0,IFERROR(VLOOKUP(C3,AthleteTable[],1,FALSE),0),0)</f>
        <v>0</v>
      </c>
      <c r="W3" s="3">
        <f t="shared" ref="W3:W4" si="2">IFERROR(IF(Y3&gt;0,IF(Y2=Y1,IF(V2&gt;0,IF(V1&gt;0,1,0),0),0),0),0)</f>
        <v>0</v>
      </c>
      <c r="X3" s="11">
        <f>IF(A3&gt;0,IF(V3&lt;&gt;0,IF(OR(codex590[[#This Row],[1]]&gt;Y2,Y2="1"),(X2+1+codex590[[#This Row],[T]]),X2+codex590[[#This Row],[T]]),X2+codex590[[#This Row],[T]]),0)</f>
        <v>0</v>
      </c>
      <c r="Y3" s="3">
        <f t="shared" si="0"/>
        <v>2</v>
      </c>
    </row>
    <row r="4" spans="1:25" x14ac:dyDescent="0.25">
      <c r="A4">
        <v>3</v>
      </c>
      <c r="B4">
        <v>3</v>
      </c>
      <c r="C4">
        <v>104468</v>
      </c>
      <c r="D4" t="s">
        <v>166</v>
      </c>
      <c r="E4">
        <v>1997</v>
      </c>
      <c r="F4" t="s">
        <v>15</v>
      </c>
      <c r="G4">
        <v>45.37</v>
      </c>
      <c r="H4">
        <v>44.05</v>
      </c>
      <c r="I4" t="s">
        <v>2018</v>
      </c>
      <c r="J4">
        <v>0.43</v>
      </c>
      <c r="U4" s="3">
        <f t="shared" si="1"/>
        <v>104468</v>
      </c>
      <c r="V4" s="3">
        <f>IF(A4&gt;0,IFERROR(VLOOKUP(C4,AthleteTable[],1,FALSE),0),0)</f>
        <v>104468</v>
      </c>
      <c r="W4" s="3">
        <f t="shared" si="2"/>
        <v>0</v>
      </c>
      <c r="X4" s="11">
        <f>IF(A4&gt;0,IF(V4&lt;&gt;0,IF(OR(codex590[[#This Row],[1]]&gt;Y3,Y3="1"),(X3+1+codex590[[#This Row],[T]]),X3+codex590[[#This Row],[T]]),X3+codex590[[#This Row],[T]]),0)</f>
        <v>1</v>
      </c>
      <c r="Y4" s="3">
        <f t="shared" si="0"/>
        <v>3</v>
      </c>
    </row>
    <row r="5" spans="1:25" x14ac:dyDescent="0.25">
      <c r="A5">
        <v>4</v>
      </c>
      <c r="B5">
        <v>15</v>
      </c>
      <c r="C5">
        <v>104467</v>
      </c>
      <c r="D5" t="s">
        <v>19</v>
      </c>
      <c r="E5">
        <v>1997</v>
      </c>
      <c r="F5" t="s">
        <v>15</v>
      </c>
      <c r="G5">
        <v>45.44</v>
      </c>
      <c r="H5">
        <v>44.03</v>
      </c>
      <c r="I5" t="s">
        <v>2019</v>
      </c>
      <c r="J5">
        <v>0.48</v>
      </c>
      <c r="U5" s="3">
        <f t="shared" si="1"/>
        <v>104467</v>
      </c>
      <c r="V5" s="3">
        <f>IF(A5&gt;0,IFERROR(VLOOKUP(C5,AthleteTable[],1,FALSE),0),0)</f>
        <v>104467</v>
      </c>
      <c r="W5" s="3">
        <f>IFERROR(IF(Y5&gt;0,IF(Y4=Y3,IF(V4&gt;0,IF(V3&gt;0,1,0),0),0),0),0)</f>
        <v>0</v>
      </c>
      <c r="X5" s="11">
        <f>IF(A5&gt;0,IF(V5&lt;&gt;0,IF(OR(codex590[[#This Row],[1]]&gt;Y4,Y4="1"),(X4+1+codex590[[#This Row],[T]]),X4+codex590[[#This Row],[T]]),X4+codex590[[#This Row],[T]]),0)</f>
        <v>2</v>
      </c>
      <c r="Y5" s="3">
        <f t="shared" si="0"/>
        <v>4</v>
      </c>
    </row>
    <row r="6" spans="1:25" x14ac:dyDescent="0.25">
      <c r="A6">
        <v>5</v>
      </c>
      <c r="B6">
        <v>12</v>
      </c>
      <c r="C6">
        <v>104133</v>
      </c>
      <c r="D6" t="s">
        <v>23</v>
      </c>
      <c r="E6">
        <v>1994</v>
      </c>
      <c r="F6" t="s">
        <v>15</v>
      </c>
      <c r="G6">
        <v>45.94</v>
      </c>
      <c r="H6">
        <v>43.56</v>
      </c>
      <c r="I6" t="s">
        <v>2020</v>
      </c>
      <c r="J6">
        <v>0.51</v>
      </c>
      <c r="U6" s="3">
        <f t="shared" si="1"/>
        <v>104133</v>
      </c>
      <c r="V6" s="3">
        <f>IF(A6&gt;0,IFERROR(VLOOKUP(C6,AthleteTable[],1,FALSE),0),0)</f>
        <v>104133</v>
      </c>
      <c r="W6" s="3">
        <f t="shared" ref="W6:W69" si="3">IFERROR(IF(Y6&gt;0,IF(Y5=Y4,IF(V5&gt;0,IF(V4&gt;0,1,0),0),0),0),0)</f>
        <v>0</v>
      </c>
      <c r="X6" s="11">
        <f>IF(A6&gt;0,IF(V6&lt;&gt;0,IF(OR(codex590[[#This Row],[1]]&gt;Y5,Y5="1"),(X5+1+codex590[[#This Row],[T]]),X5+codex590[[#This Row],[T]]),X5+codex590[[#This Row],[T]]),0)</f>
        <v>3</v>
      </c>
      <c r="Y6" s="3">
        <f t="shared" si="0"/>
        <v>5</v>
      </c>
    </row>
    <row r="7" spans="1:25" x14ac:dyDescent="0.25">
      <c r="A7">
        <v>6</v>
      </c>
      <c r="B7">
        <v>13</v>
      </c>
      <c r="C7">
        <v>103942</v>
      </c>
      <c r="D7" t="s">
        <v>114</v>
      </c>
      <c r="E7">
        <v>1993</v>
      </c>
      <c r="F7" t="s">
        <v>15</v>
      </c>
      <c r="G7">
        <v>45.85</v>
      </c>
      <c r="H7">
        <v>44.01</v>
      </c>
      <c r="I7" t="s">
        <v>2021</v>
      </c>
      <c r="J7">
        <v>0.87</v>
      </c>
      <c r="U7" s="3">
        <f t="shared" si="1"/>
        <v>103942</v>
      </c>
      <c r="V7" s="3">
        <f>IF(A7&gt;0,IFERROR(VLOOKUP(C7,AthleteTable[],1,FALSE),0),0)</f>
        <v>103942</v>
      </c>
      <c r="W7" s="3">
        <f t="shared" si="3"/>
        <v>0</v>
      </c>
      <c r="X7" s="11">
        <f>IF(A7&gt;0,IF(V7&lt;&gt;0,IF(OR(codex590[[#This Row],[1]]&gt;Y6,Y6="1"),(X6+1+codex590[[#This Row],[T]]),X6+codex590[[#This Row],[T]]),X6+codex590[[#This Row],[T]]),0)</f>
        <v>4</v>
      </c>
      <c r="Y7" s="3">
        <f t="shared" si="0"/>
        <v>6</v>
      </c>
    </row>
    <row r="8" spans="1:25" x14ac:dyDescent="0.25">
      <c r="A8">
        <v>7</v>
      </c>
      <c r="B8">
        <v>9</v>
      </c>
      <c r="C8">
        <v>104354</v>
      </c>
      <c r="D8" t="s">
        <v>35</v>
      </c>
      <c r="E8">
        <v>1996</v>
      </c>
      <c r="F8" t="s">
        <v>15</v>
      </c>
      <c r="G8">
        <v>45.71</v>
      </c>
      <c r="H8">
        <v>44.23</v>
      </c>
      <c r="I8" t="s">
        <v>2022</v>
      </c>
      <c r="J8">
        <v>0.95</v>
      </c>
      <c r="U8" s="3">
        <f t="shared" si="1"/>
        <v>104354</v>
      </c>
      <c r="V8" s="3">
        <f>IF(A8&gt;0,IFERROR(VLOOKUP(C8,AthleteTable[],1,FALSE),0),0)</f>
        <v>104354</v>
      </c>
      <c r="W8" s="3">
        <f t="shared" si="3"/>
        <v>0</v>
      </c>
      <c r="X8" s="11">
        <f>IF(A8&gt;0,IF(V8&lt;&gt;0,IF(OR(codex590[[#This Row],[1]]&gt;Y7,Y7="1"),(X7+1+codex590[[#This Row],[T]]),X7+codex590[[#This Row],[T]]),X7+codex590[[#This Row],[T]]),0)</f>
        <v>5</v>
      </c>
      <c r="Y8" s="3">
        <f t="shared" si="0"/>
        <v>7</v>
      </c>
    </row>
    <row r="9" spans="1:25" x14ac:dyDescent="0.25">
      <c r="A9">
        <v>8</v>
      </c>
      <c r="B9">
        <v>7</v>
      </c>
      <c r="C9">
        <v>104539</v>
      </c>
      <c r="D9" t="s">
        <v>37</v>
      </c>
      <c r="E9">
        <v>1997</v>
      </c>
      <c r="F9" t="s">
        <v>15</v>
      </c>
      <c r="G9">
        <v>45.48</v>
      </c>
      <c r="H9">
        <v>44.93</v>
      </c>
      <c r="I9" t="s">
        <v>2023</v>
      </c>
      <c r="J9">
        <v>1.42</v>
      </c>
      <c r="U9" s="3">
        <f t="shared" si="1"/>
        <v>104539</v>
      </c>
      <c r="V9" s="3">
        <f>IF(A9&gt;0,IFERROR(VLOOKUP(C9,AthleteTable[],1,FALSE),0),0)</f>
        <v>0</v>
      </c>
      <c r="W9" s="3">
        <f t="shared" si="3"/>
        <v>0</v>
      </c>
      <c r="X9" s="11">
        <f>IF(A9&gt;0,IF(V9&lt;&gt;0,IF(OR(codex590[[#This Row],[1]]&gt;Y8,Y8="1"),(X8+1+codex590[[#This Row],[T]]),X8+codex590[[#This Row],[T]]),X8+codex590[[#This Row],[T]]),0)</f>
        <v>5</v>
      </c>
      <c r="Y9" s="3">
        <f t="shared" si="0"/>
        <v>8</v>
      </c>
    </row>
    <row r="10" spans="1:25" x14ac:dyDescent="0.25">
      <c r="A10">
        <v>9</v>
      </c>
      <c r="B10">
        <v>8</v>
      </c>
      <c r="C10">
        <v>104346</v>
      </c>
      <c r="D10" t="s">
        <v>27</v>
      </c>
      <c r="E10">
        <v>1996</v>
      </c>
      <c r="F10" t="s">
        <v>15</v>
      </c>
      <c r="G10">
        <v>45.57</v>
      </c>
      <c r="H10">
        <v>45.19</v>
      </c>
      <c r="I10" t="s">
        <v>2024</v>
      </c>
      <c r="J10">
        <v>1.77</v>
      </c>
      <c r="U10" s="3">
        <f t="shared" si="1"/>
        <v>104346</v>
      </c>
      <c r="V10" s="3">
        <f>IF(A10&gt;0,IFERROR(VLOOKUP(C10,AthleteTable[],1,FALSE),0),0)</f>
        <v>104346</v>
      </c>
      <c r="W10" s="3">
        <f t="shared" si="3"/>
        <v>0</v>
      </c>
      <c r="X10" s="11">
        <f>IF(A10&gt;0,IF(V10&lt;&gt;0,IF(OR(codex590[[#This Row],[1]]&gt;Y9,Y9="1"),(X9+1+codex590[[#This Row],[T]]),X9+codex590[[#This Row],[T]]),X9+codex590[[#This Row],[T]]),0)</f>
        <v>6</v>
      </c>
      <c r="Y10" s="3">
        <f t="shared" si="0"/>
        <v>9</v>
      </c>
    </row>
    <row r="11" spans="1:25" x14ac:dyDescent="0.25">
      <c r="A11">
        <v>10</v>
      </c>
      <c r="B11">
        <v>4</v>
      </c>
      <c r="C11">
        <v>104269</v>
      </c>
      <c r="D11" t="s">
        <v>270</v>
      </c>
      <c r="E11">
        <v>1995</v>
      </c>
      <c r="F11" t="s">
        <v>15</v>
      </c>
      <c r="G11">
        <v>47.1</v>
      </c>
      <c r="H11">
        <v>45.02</v>
      </c>
      <c r="I11" t="s">
        <v>2025</v>
      </c>
      <c r="J11">
        <v>3.13</v>
      </c>
      <c r="U11" s="3">
        <f t="shared" si="1"/>
        <v>104269</v>
      </c>
      <c r="V11" s="3">
        <f>IF(A11&gt;0,IFERROR(VLOOKUP(C11,AthleteTable[],1,FALSE),0),0)</f>
        <v>104269</v>
      </c>
      <c r="W11" s="3">
        <f t="shared" si="3"/>
        <v>0</v>
      </c>
      <c r="X11" s="11">
        <f>IF(A11&gt;0,IF(V11&lt;&gt;0,IF(OR(codex590[[#This Row],[1]]&gt;Y10,Y10="1"),(X10+1+codex590[[#This Row],[T]]),X10+codex590[[#This Row],[T]]),X10+codex590[[#This Row],[T]]),0)</f>
        <v>7</v>
      </c>
      <c r="Y11" s="3">
        <f t="shared" si="0"/>
        <v>10</v>
      </c>
    </row>
    <row r="12" spans="1:25" x14ac:dyDescent="0.25">
      <c r="A12">
        <v>11</v>
      </c>
      <c r="B12">
        <v>17</v>
      </c>
      <c r="C12">
        <v>104620</v>
      </c>
      <c r="D12" t="s">
        <v>70</v>
      </c>
      <c r="E12">
        <v>1998</v>
      </c>
      <c r="F12" t="s">
        <v>15</v>
      </c>
      <c r="G12">
        <v>47.24</v>
      </c>
      <c r="H12">
        <v>45.61</v>
      </c>
      <c r="I12" t="s">
        <v>2026</v>
      </c>
      <c r="J12">
        <v>3.86</v>
      </c>
      <c r="U12" s="3">
        <f t="shared" si="1"/>
        <v>104620</v>
      </c>
      <c r="V12" s="3">
        <f>IF(A12&gt;0,IFERROR(VLOOKUP(C12,AthleteTable[],1,FALSE),0),0)</f>
        <v>0</v>
      </c>
      <c r="W12" s="3">
        <f t="shared" si="3"/>
        <v>0</v>
      </c>
      <c r="X12" s="11">
        <f>IF(A12&gt;0,IF(V12&lt;&gt;0,IF(OR(codex590[[#This Row],[1]]&gt;Y11,Y11="1"),(X11+1+codex590[[#This Row],[T]]),X11+codex590[[#This Row],[T]]),X11+codex590[[#This Row],[T]]),0)</f>
        <v>7</v>
      </c>
      <c r="Y12" s="3">
        <f t="shared" si="0"/>
        <v>11</v>
      </c>
    </row>
    <row r="13" spans="1:25" x14ac:dyDescent="0.25">
      <c r="A13">
        <v>12</v>
      </c>
      <c r="B13">
        <v>19</v>
      </c>
      <c r="C13">
        <v>104581</v>
      </c>
      <c r="D13" t="s">
        <v>59</v>
      </c>
      <c r="E13">
        <v>1998</v>
      </c>
      <c r="F13" t="s">
        <v>15</v>
      </c>
      <c r="G13">
        <v>47.18</v>
      </c>
      <c r="H13">
        <v>45.97</v>
      </c>
      <c r="I13" t="s">
        <v>2027</v>
      </c>
      <c r="J13">
        <v>4.16</v>
      </c>
      <c r="U13" s="3">
        <f t="shared" si="1"/>
        <v>104581</v>
      </c>
      <c r="V13" s="3">
        <f>IF(A13&gt;0,IFERROR(VLOOKUP(C13,AthleteTable[],1,FALSE),0),0)</f>
        <v>104581</v>
      </c>
      <c r="W13" s="3">
        <f t="shared" si="3"/>
        <v>0</v>
      </c>
      <c r="X13" s="11">
        <f>IF(A13&gt;0,IF(V13&lt;&gt;0,IF(OR(codex590[[#This Row],[1]]&gt;Y12,Y12="1"),(X12+1+codex590[[#This Row],[T]]),X12+codex590[[#This Row],[T]]),X12+codex590[[#This Row],[T]]),0)</f>
        <v>8</v>
      </c>
      <c r="Y13" s="3">
        <f t="shared" si="0"/>
        <v>12</v>
      </c>
    </row>
    <row r="14" spans="1:25" x14ac:dyDescent="0.25">
      <c r="A14">
        <v>13</v>
      </c>
      <c r="B14">
        <v>24</v>
      </c>
      <c r="C14">
        <v>104367</v>
      </c>
      <c r="D14" t="s">
        <v>61</v>
      </c>
      <c r="E14">
        <v>1996</v>
      </c>
      <c r="F14" t="s">
        <v>15</v>
      </c>
      <c r="G14">
        <v>47.58</v>
      </c>
      <c r="H14">
        <v>45.86</v>
      </c>
      <c r="I14" t="s">
        <v>2028</v>
      </c>
      <c r="J14">
        <v>4.45</v>
      </c>
      <c r="U14" s="3">
        <f t="shared" si="1"/>
        <v>104367</v>
      </c>
      <c r="V14" s="3">
        <f>IF(A14&gt;0,IFERROR(VLOOKUP(C14,AthleteTable[],1,FALSE),0),0)</f>
        <v>0</v>
      </c>
      <c r="W14" s="3">
        <f t="shared" si="3"/>
        <v>0</v>
      </c>
      <c r="X14" s="11">
        <f>IF(A14&gt;0,IF(V14&lt;&gt;0,IF(OR(codex590[[#This Row],[1]]&gt;Y13,Y13="1"),(X13+1+codex590[[#This Row],[T]]),X13+codex590[[#This Row],[T]]),X13+codex590[[#This Row],[T]]),0)</f>
        <v>8</v>
      </c>
      <c r="Y14" s="3">
        <f t="shared" si="0"/>
        <v>13</v>
      </c>
    </row>
    <row r="15" spans="1:25" x14ac:dyDescent="0.25">
      <c r="A15">
        <v>14</v>
      </c>
      <c r="B15">
        <v>20</v>
      </c>
      <c r="C15">
        <v>104277</v>
      </c>
      <c r="D15" t="s">
        <v>290</v>
      </c>
      <c r="E15">
        <v>1995</v>
      </c>
      <c r="F15" t="s">
        <v>15</v>
      </c>
      <c r="G15">
        <v>47.88</v>
      </c>
      <c r="H15">
        <v>45.91</v>
      </c>
      <c r="I15" t="s">
        <v>2029</v>
      </c>
      <c r="J15">
        <v>4.8</v>
      </c>
      <c r="U15" s="3">
        <f t="shared" si="1"/>
        <v>104277</v>
      </c>
      <c r="V15" s="3">
        <f>IF(A15&gt;0,IFERROR(VLOOKUP(C15,AthleteTable[],1,FALSE),0),0)</f>
        <v>104277</v>
      </c>
      <c r="W15" s="3">
        <f t="shared" si="3"/>
        <v>0</v>
      </c>
      <c r="X15" s="11">
        <f>IF(A15&gt;0,IF(V15&lt;&gt;0,IF(OR(codex590[[#This Row],[1]]&gt;Y14,Y14="1"),(X14+1+codex590[[#This Row],[T]]),X14+codex590[[#This Row],[T]]),X14+codex590[[#This Row],[T]]),0)</f>
        <v>9</v>
      </c>
      <c r="Y15" s="3">
        <f t="shared" si="0"/>
        <v>14</v>
      </c>
    </row>
    <row r="16" spans="1:25" x14ac:dyDescent="0.25">
      <c r="A16">
        <v>15</v>
      </c>
      <c r="B16">
        <v>18</v>
      </c>
      <c r="C16">
        <v>104347</v>
      </c>
      <c r="D16" t="s">
        <v>269</v>
      </c>
      <c r="E16">
        <v>1996</v>
      </c>
      <c r="F16" t="s">
        <v>15</v>
      </c>
      <c r="G16">
        <v>47.6</v>
      </c>
      <c r="H16">
        <v>46.65</v>
      </c>
      <c r="I16" t="s">
        <v>2030</v>
      </c>
      <c r="J16">
        <v>5.26</v>
      </c>
      <c r="U16" s="3">
        <f t="shared" si="1"/>
        <v>104347</v>
      </c>
      <c r="V16" s="3">
        <f>IF(A16&gt;0,IFERROR(VLOOKUP(C16,AthleteTable[],1,FALSE),0),0)</f>
        <v>104347</v>
      </c>
      <c r="W16" s="3">
        <f t="shared" si="3"/>
        <v>0</v>
      </c>
      <c r="X16" s="11">
        <f>IF(A16&gt;0,IF(V16&lt;&gt;0,IF(OR(codex590[[#This Row],[1]]&gt;Y15,Y15="1"),(X15+1+codex590[[#This Row],[T]]),X15+codex590[[#This Row],[T]]),X15+codex590[[#This Row],[T]]),0)</f>
        <v>10</v>
      </c>
      <c r="Y16" s="3">
        <f t="shared" si="0"/>
        <v>15</v>
      </c>
    </row>
    <row r="17" spans="1:25" x14ac:dyDescent="0.25">
      <c r="A17">
        <v>16</v>
      </c>
      <c r="B17">
        <v>14</v>
      </c>
      <c r="C17">
        <v>104352</v>
      </c>
      <c r="D17" t="s">
        <v>49</v>
      </c>
      <c r="E17">
        <v>1996</v>
      </c>
      <c r="F17" t="s">
        <v>15</v>
      </c>
      <c r="G17">
        <v>48.5</v>
      </c>
      <c r="H17">
        <v>45.89</v>
      </c>
      <c r="I17" t="s">
        <v>2031</v>
      </c>
      <c r="J17">
        <v>5.4</v>
      </c>
      <c r="U17" s="3">
        <f t="shared" si="1"/>
        <v>104352</v>
      </c>
      <c r="V17" s="3">
        <f>IF(A17&gt;0,IFERROR(VLOOKUP(C17,AthleteTable[],1,FALSE),0),0)</f>
        <v>104352</v>
      </c>
      <c r="W17" s="3">
        <f t="shared" si="3"/>
        <v>0</v>
      </c>
      <c r="X17" s="11">
        <f>IF(A17&gt;0,IF(V17&lt;&gt;0,IF(OR(codex590[[#This Row],[1]]&gt;Y16,Y16="1"),(X16+1+codex590[[#This Row],[T]]),X16+codex590[[#This Row],[T]]),X16+codex590[[#This Row],[T]]),0)</f>
        <v>11</v>
      </c>
      <c r="Y17" s="3">
        <f t="shared" si="0"/>
        <v>16</v>
      </c>
    </row>
    <row r="18" spans="1:25" x14ac:dyDescent="0.25">
      <c r="A18">
        <v>17</v>
      </c>
      <c r="B18">
        <v>29</v>
      </c>
      <c r="C18">
        <v>104591</v>
      </c>
      <c r="D18" t="s">
        <v>110</v>
      </c>
      <c r="E18">
        <v>1998</v>
      </c>
      <c r="F18" t="s">
        <v>15</v>
      </c>
      <c r="G18">
        <v>48.29</v>
      </c>
      <c r="H18">
        <v>46.42</v>
      </c>
      <c r="I18" t="s">
        <v>2032</v>
      </c>
      <c r="J18">
        <v>5.72</v>
      </c>
      <c r="U18" s="3">
        <f t="shared" si="1"/>
        <v>104591</v>
      </c>
      <c r="V18" s="3">
        <f>IF(A18&gt;0,IFERROR(VLOOKUP(C18,AthleteTable[],1,FALSE),0),0)</f>
        <v>104591</v>
      </c>
      <c r="W18" s="3">
        <f t="shared" si="3"/>
        <v>0</v>
      </c>
      <c r="X18" s="11">
        <f>IF(A18&gt;0,IF(V18&lt;&gt;0,IF(OR(codex590[[#This Row],[1]]&gt;Y17,Y17="1"),(X17+1+codex590[[#This Row],[T]]),X17+codex590[[#This Row],[T]]),X17+codex590[[#This Row],[T]]),0)</f>
        <v>12</v>
      </c>
      <c r="Y18" s="3">
        <f t="shared" si="0"/>
        <v>17</v>
      </c>
    </row>
    <row r="19" spans="1:25" x14ac:dyDescent="0.25">
      <c r="A19">
        <v>18</v>
      </c>
      <c r="B19">
        <v>35</v>
      </c>
      <c r="C19">
        <v>104421</v>
      </c>
      <c r="D19" t="s">
        <v>121</v>
      </c>
      <c r="E19">
        <v>1996</v>
      </c>
      <c r="F19" t="s">
        <v>15</v>
      </c>
      <c r="G19">
        <v>49.5</v>
      </c>
      <c r="H19">
        <v>47.24</v>
      </c>
      <c r="I19" t="s">
        <v>2033</v>
      </c>
      <c r="J19">
        <v>7.75</v>
      </c>
      <c r="U19" s="3">
        <f t="shared" si="1"/>
        <v>104421</v>
      </c>
      <c r="V19" s="3">
        <f>IF(A19&gt;0,IFERROR(VLOOKUP(C19,AthleteTable[],1,FALSE),0),0)</f>
        <v>104421</v>
      </c>
      <c r="W19" s="3">
        <f t="shared" si="3"/>
        <v>0</v>
      </c>
      <c r="X19" s="11">
        <f>IF(A19&gt;0,IF(V19&lt;&gt;0,IF(OR(codex590[[#This Row],[1]]&gt;Y18,Y18="1"),(X18+1+codex590[[#This Row],[T]]),X18+codex590[[#This Row],[T]]),X18+codex590[[#This Row],[T]]),0)</f>
        <v>13</v>
      </c>
      <c r="Y19" s="3">
        <f t="shared" si="0"/>
        <v>18</v>
      </c>
    </row>
    <row r="20" spans="1:25" x14ac:dyDescent="0.25">
      <c r="A20">
        <v>19</v>
      </c>
      <c r="B20">
        <v>25</v>
      </c>
      <c r="C20">
        <v>104538</v>
      </c>
      <c r="D20" t="s">
        <v>263</v>
      </c>
      <c r="E20">
        <v>1997</v>
      </c>
      <c r="F20" t="s">
        <v>15</v>
      </c>
      <c r="G20">
        <v>49.54</v>
      </c>
      <c r="H20">
        <v>48.34</v>
      </c>
      <c r="I20" t="s">
        <v>2034</v>
      </c>
      <c r="J20">
        <v>8.89</v>
      </c>
      <c r="U20" s="3">
        <f t="shared" si="1"/>
        <v>104538</v>
      </c>
      <c r="V20" s="3">
        <f>IF(A20&gt;0,IFERROR(VLOOKUP(C20,AthleteTable[],1,FALSE),0),0)</f>
        <v>0</v>
      </c>
      <c r="W20" s="3">
        <f t="shared" si="3"/>
        <v>0</v>
      </c>
      <c r="X20" s="11">
        <f>IF(A20&gt;0,IF(V20&lt;&gt;0,IF(OR(codex590[[#This Row],[1]]&gt;Y19,Y19="1"),(X19+1+codex590[[#This Row],[T]]),X19+codex590[[#This Row],[T]]),X19+codex590[[#This Row],[T]]),0)</f>
        <v>13</v>
      </c>
      <c r="Y20" s="3">
        <f t="shared" si="0"/>
        <v>19</v>
      </c>
    </row>
    <row r="21" spans="1:25" x14ac:dyDescent="0.25">
      <c r="A21">
        <v>20</v>
      </c>
      <c r="B21">
        <v>33</v>
      </c>
      <c r="C21">
        <v>104464</v>
      </c>
      <c r="D21" t="s">
        <v>111</v>
      </c>
      <c r="E21">
        <v>1997</v>
      </c>
      <c r="F21" t="s">
        <v>15</v>
      </c>
      <c r="G21">
        <v>49.76</v>
      </c>
      <c r="H21">
        <v>48.26</v>
      </c>
      <c r="I21" t="s">
        <v>2035</v>
      </c>
      <c r="J21">
        <v>9.0299999999999994</v>
      </c>
      <c r="U21" s="3">
        <f t="shared" si="1"/>
        <v>104464</v>
      </c>
      <c r="V21" s="3">
        <f>IF(A21&gt;0,IFERROR(VLOOKUP(C21,AthleteTable[],1,FALSE),0),0)</f>
        <v>104464</v>
      </c>
      <c r="W21" s="3">
        <f t="shared" si="3"/>
        <v>0</v>
      </c>
      <c r="X21" s="11">
        <f>IF(A21&gt;0,IF(V21&lt;&gt;0,IF(OR(codex590[[#This Row],[1]]&gt;Y20,Y20="1"),(X20+1+codex590[[#This Row],[T]]),X20+codex590[[#This Row],[T]]),X20+codex590[[#This Row],[T]]),0)</f>
        <v>14</v>
      </c>
      <c r="Y21" s="3">
        <f t="shared" si="0"/>
        <v>20</v>
      </c>
    </row>
    <row r="22" spans="1:25" x14ac:dyDescent="0.25">
      <c r="A22">
        <v>21</v>
      </c>
      <c r="B22">
        <v>32</v>
      </c>
      <c r="C22">
        <v>104459</v>
      </c>
      <c r="D22" t="s">
        <v>68</v>
      </c>
      <c r="E22">
        <v>1997</v>
      </c>
      <c r="F22" t="s">
        <v>15</v>
      </c>
      <c r="G22">
        <v>50.16</v>
      </c>
      <c r="H22">
        <v>48.51</v>
      </c>
      <c r="I22" t="s">
        <v>2036</v>
      </c>
      <c r="J22">
        <v>9.68</v>
      </c>
      <c r="U22" s="3">
        <f t="shared" si="1"/>
        <v>104459</v>
      </c>
      <c r="V22" s="3">
        <f>IF(A22&gt;0,IFERROR(VLOOKUP(C22,AthleteTable[],1,FALSE),0),0)</f>
        <v>104459</v>
      </c>
      <c r="W22" s="3">
        <f t="shared" si="3"/>
        <v>0</v>
      </c>
      <c r="X22" s="11">
        <f>IF(A22&gt;0,IF(V22&lt;&gt;0,IF(OR(codex590[[#This Row],[1]]&gt;Y21,Y21="1"),(X21+1+codex590[[#This Row],[T]]),X21+codex590[[#This Row],[T]]),X21+codex590[[#This Row],[T]]),0)</f>
        <v>15</v>
      </c>
      <c r="Y22" s="3">
        <f t="shared" si="0"/>
        <v>21</v>
      </c>
    </row>
    <row r="23" spans="1:25" x14ac:dyDescent="0.25">
      <c r="A23">
        <v>22</v>
      </c>
      <c r="B23">
        <v>38</v>
      </c>
      <c r="C23">
        <v>959600</v>
      </c>
      <c r="D23" t="s">
        <v>65</v>
      </c>
      <c r="E23">
        <v>1996</v>
      </c>
      <c r="F23" t="s">
        <v>66</v>
      </c>
      <c r="G23">
        <v>50.33</v>
      </c>
      <c r="H23">
        <v>48.97</v>
      </c>
      <c r="I23" t="s">
        <v>139</v>
      </c>
      <c r="J23">
        <v>10.31</v>
      </c>
      <c r="U23" s="3">
        <f t="shared" si="1"/>
        <v>959600</v>
      </c>
      <c r="V23" s="3">
        <f>IF(A23&gt;0,IFERROR(VLOOKUP(C23,AthleteTable[],1,FALSE),0),0)</f>
        <v>959600</v>
      </c>
      <c r="W23" s="3">
        <f t="shared" si="3"/>
        <v>0</v>
      </c>
      <c r="X23" s="11">
        <f>IF(A23&gt;0,IF(V23&lt;&gt;0,IF(OR(codex590[[#This Row],[1]]&gt;Y22,Y22="1"),(X22+1+codex590[[#This Row],[T]]),X22+codex590[[#This Row],[T]]),X22+codex590[[#This Row],[T]]),0)</f>
        <v>16</v>
      </c>
      <c r="Y23" s="3">
        <f t="shared" si="0"/>
        <v>22</v>
      </c>
    </row>
    <row r="24" spans="1:25" x14ac:dyDescent="0.25">
      <c r="A24">
        <v>23</v>
      </c>
      <c r="B24">
        <v>23</v>
      </c>
      <c r="C24">
        <v>104601</v>
      </c>
      <c r="D24" t="s">
        <v>117</v>
      </c>
      <c r="E24">
        <v>1998</v>
      </c>
      <c r="F24" t="s">
        <v>15</v>
      </c>
      <c r="G24">
        <v>52.63</v>
      </c>
      <c r="H24">
        <v>46.95</v>
      </c>
      <c r="I24" t="s">
        <v>2037</v>
      </c>
      <c r="J24">
        <v>10.59</v>
      </c>
      <c r="U24" s="3">
        <f t="shared" si="1"/>
        <v>104601</v>
      </c>
      <c r="V24" s="3">
        <f>IF(A24&gt;0,IFERROR(VLOOKUP(C24,AthleteTable[],1,FALSE),0),0)</f>
        <v>104601</v>
      </c>
      <c r="W24" s="3">
        <f t="shared" si="3"/>
        <v>0</v>
      </c>
      <c r="X24" s="11">
        <f>IF(A24&gt;0,IF(V24&lt;&gt;0,IF(OR(codex590[[#This Row],[1]]&gt;Y23,Y23="1"),(X23+1+codex590[[#This Row],[T]]),X23+codex590[[#This Row],[T]]),X23+codex590[[#This Row],[T]]),0)</f>
        <v>17</v>
      </c>
      <c r="Y24" s="3">
        <f t="shared" si="0"/>
        <v>23</v>
      </c>
    </row>
    <row r="25" spans="1:25" x14ac:dyDescent="0.25">
      <c r="A25">
        <v>24</v>
      </c>
      <c r="B25">
        <v>55</v>
      </c>
      <c r="C25">
        <v>104597</v>
      </c>
      <c r="D25" t="s">
        <v>1255</v>
      </c>
      <c r="E25">
        <v>1998</v>
      </c>
      <c r="F25" t="s">
        <v>15</v>
      </c>
      <c r="G25">
        <v>50.93</v>
      </c>
      <c r="H25">
        <v>49.05</v>
      </c>
      <c r="I25" t="s">
        <v>2038</v>
      </c>
      <c r="J25">
        <v>10.99</v>
      </c>
      <c r="U25" s="3">
        <f t="shared" si="1"/>
        <v>104597</v>
      </c>
      <c r="V25" s="3">
        <f>IF(A25&gt;0,IFERROR(VLOOKUP(C25,AthleteTable[],1,FALSE),0),0)</f>
        <v>104597</v>
      </c>
      <c r="W25" s="3">
        <f t="shared" si="3"/>
        <v>0</v>
      </c>
      <c r="X25" s="11">
        <f>IF(A25&gt;0,IF(V25&lt;&gt;0,IF(OR(codex590[[#This Row],[1]]&gt;Y24,Y24="1"),(X24+1+codex590[[#This Row],[T]]),X24+codex590[[#This Row],[T]]),X24+codex590[[#This Row],[T]]),0)</f>
        <v>18</v>
      </c>
      <c r="Y25" s="3">
        <f t="shared" si="0"/>
        <v>24</v>
      </c>
    </row>
    <row r="26" spans="1:25" x14ac:dyDescent="0.25">
      <c r="A26">
        <v>25</v>
      </c>
      <c r="B26">
        <v>21</v>
      </c>
      <c r="C26">
        <v>104590</v>
      </c>
      <c r="D26" t="s">
        <v>51</v>
      </c>
      <c r="E26">
        <v>1998</v>
      </c>
      <c r="F26" t="s">
        <v>15</v>
      </c>
      <c r="G26">
        <v>47.59</v>
      </c>
      <c r="H26">
        <v>52.55</v>
      </c>
      <c r="I26" t="s">
        <v>2039</v>
      </c>
      <c r="J26">
        <v>11.15</v>
      </c>
      <c r="U26" s="3">
        <f t="shared" si="1"/>
        <v>104590</v>
      </c>
      <c r="V26" s="3">
        <f>IF(A26&gt;0,IFERROR(VLOOKUP(C26,AthleteTable[],1,FALSE),0),0)</f>
        <v>104590</v>
      </c>
      <c r="W26" s="3">
        <f t="shared" si="3"/>
        <v>0</v>
      </c>
      <c r="X26" s="11">
        <f>IF(A26&gt;0,IF(V26&lt;&gt;0,IF(OR(codex590[[#This Row],[1]]&gt;Y25,Y25="1"),(X25+1+codex590[[#This Row],[T]]),X25+codex590[[#This Row],[T]]),X25+codex590[[#This Row],[T]]),0)</f>
        <v>19</v>
      </c>
      <c r="Y26" s="3">
        <f t="shared" si="0"/>
        <v>25</v>
      </c>
    </row>
    <row r="27" spans="1:25" x14ac:dyDescent="0.25">
      <c r="A27">
        <v>26</v>
      </c>
      <c r="B27">
        <v>43</v>
      </c>
      <c r="C27">
        <v>104454</v>
      </c>
      <c r="D27" t="s">
        <v>89</v>
      </c>
      <c r="E27">
        <v>1996</v>
      </c>
      <c r="F27" t="s">
        <v>15</v>
      </c>
      <c r="G27">
        <v>51.67</v>
      </c>
      <c r="H27">
        <v>51.3</v>
      </c>
      <c r="I27" t="s">
        <v>2040</v>
      </c>
      <c r="J27">
        <v>13.98</v>
      </c>
      <c r="U27" s="3">
        <f t="shared" si="1"/>
        <v>104454</v>
      </c>
      <c r="V27" s="3">
        <f>IF(A27&gt;0,IFERROR(VLOOKUP(C27,AthleteTable[],1,FALSE),0),0)</f>
        <v>104454</v>
      </c>
      <c r="W27" s="3">
        <f t="shared" si="3"/>
        <v>0</v>
      </c>
      <c r="X27" s="11">
        <f>IF(A27&gt;0,IF(V27&lt;&gt;0,IF(OR(codex590[[#This Row],[1]]&gt;Y26,Y26="1"),(X26+1+codex590[[#This Row],[T]]),X26+codex590[[#This Row],[T]]),X26+codex590[[#This Row],[T]]),0)</f>
        <v>20</v>
      </c>
      <c r="Y27" s="3">
        <f t="shared" si="0"/>
        <v>26</v>
      </c>
    </row>
    <row r="28" spans="1:25" x14ac:dyDescent="0.25">
      <c r="A28">
        <v>27</v>
      </c>
      <c r="B28">
        <v>49</v>
      </c>
      <c r="C28">
        <v>104644</v>
      </c>
      <c r="D28" t="s">
        <v>93</v>
      </c>
      <c r="E28">
        <v>1998</v>
      </c>
      <c r="F28" t="s">
        <v>15</v>
      </c>
      <c r="G28">
        <v>52.24</v>
      </c>
      <c r="H28">
        <v>51.17</v>
      </c>
      <c r="I28" t="s">
        <v>2041</v>
      </c>
      <c r="J28">
        <v>14.42</v>
      </c>
      <c r="U28" s="3">
        <f t="shared" si="1"/>
        <v>104644</v>
      </c>
      <c r="V28" s="3">
        <f>IF(A28&gt;0,IFERROR(VLOOKUP(C28,AthleteTable[],1,FALSE),0),0)</f>
        <v>104644</v>
      </c>
      <c r="W28" s="3">
        <f t="shared" si="3"/>
        <v>0</v>
      </c>
      <c r="X28" s="11">
        <f>IF(A28&gt;0,IF(V28&lt;&gt;0,IF(OR(codex590[[#This Row],[1]]&gt;Y27,Y27="1"),(X27+1+codex590[[#This Row],[T]]),X27+codex590[[#This Row],[T]]),X27+codex590[[#This Row],[T]]),0)</f>
        <v>21</v>
      </c>
      <c r="Y28" s="3">
        <f t="shared" si="0"/>
        <v>27</v>
      </c>
    </row>
    <row r="29" spans="1:25" x14ac:dyDescent="0.25">
      <c r="A29">
        <v>28</v>
      </c>
      <c r="B29">
        <v>45</v>
      </c>
      <c r="C29">
        <v>104465</v>
      </c>
      <c r="D29" t="s">
        <v>87</v>
      </c>
      <c r="E29">
        <v>1997</v>
      </c>
      <c r="F29" t="s">
        <v>15</v>
      </c>
      <c r="G29">
        <v>53.14</v>
      </c>
      <c r="H29">
        <v>50.53</v>
      </c>
      <c r="I29" t="s">
        <v>2042</v>
      </c>
      <c r="J29">
        <v>14.68</v>
      </c>
      <c r="U29" s="3">
        <f t="shared" si="1"/>
        <v>104465</v>
      </c>
      <c r="V29" s="3">
        <f>IF(A29&gt;0,IFERROR(VLOOKUP(C29,AthleteTable[],1,FALSE),0),0)</f>
        <v>104465</v>
      </c>
      <c r="W29" s="3">
        <f t="shared" si="3"/>
        <v>0</v>
      </c>
      <c r="X29" s="11">
        <f>IF(A29&gt;0,IF(V29&lt;&gt;0,IF(OR(codex590[[#This Row],[1]]&gt;Y28,Y28="1"),(X28+1+codex590[[#This Row],[T]]),X28+codex590[[#This Row],[T]]),X28+codex590[[#This Row],[T]]),0)</f>
        <v>22</v>
      </c>
      <c r="Y29" s="3">
        <f t="shared" si="0"/>
        <v>28</v>
      </c>
    </row>
    <row r="30" spans="1:25" x14ac:dyDescent="0.25">
      <c r="A30">
        <v>29</v>
      </c>
      <c r="B30">
        <v>48</v>
      </c>
      <c r="C30">
        <v>104596</v>
      </c>
      <c r="D30" t="s">
        <v>81</v>
      </c>
      <c r="E30">
        <v>1998</v>
      </c>
      <c r="F30" t="s">
        <v>15</v>
      </c>
      <c r="G30">
        <v>52.64</v>
      </c>
      <c r="H30">
        <v>51.09</v>
      </c>
      <c r="I30" t="s">
        <v>2043</v>
      </c>
      <c r="J30">
        <v>14.74</v>
      </c>
      <c r="U30" s="3">
        <f t="shared" si="1"/>
        <v>104596</v>
      </c>
      <c r="V30" s="3">
        <f>IF(A30&gt;0,IFERROR(VLOOKUP(C30,AthleteTable[],1,FALSE),0),0)</f>
        <v>104596</v>
      </c>
      <c r="W30" s="3">
        <f t="shared" si="3"/>
        <v>0</v>
      </c>
      <c r="X30" s="11">
        <f>IF(A30&gt;0,IF(V30&lt;&gt;0,IF(OR(codex590[[#This Row],[1]]&gt;Y29,Y29="1"),(X29+1+codex590[[#This Row],[T]]),X29+codex590[[#This Row],[T]]),X29+codex590[[#This Row],[T]]),0)</f>
        <v>23</v>
      </c>
      <c r="Y30" s="3">
        <f t="shared" si="0"/>
        <v>29</v>
      </c>
    </row>
    <row r="31" spans="1:25" x14ac:dyDescent="0.25">
      <c r="A31">
        <v>30</v>
      </c>
      <c r="B31">
        <v>50</v>
      </c>
      <c r="C31">
        <v>104461</v>
      </c>
      <c r="D31" t="s">
        <v>98</v>
      </c>
      <c r="E31">
        <v>1997</v>
      </c>
      <c r="F31" t="s">
        <v>15</v>
      </c>
      <c r="G31">
        <v>53.67</v>
      </c>
      <c r="H31">
        <v>51.43</v>
      </c>
      <c r="I31" t="s">
        <v>2044</v>
      </c>
      <c r="J31">
        <v>16.11</v>
      </c>
      <c r="U31" s="3">
        <f t="shared" si="1"/>
        <v>104461</v>
      </c>
      <c r="V31" s="3">
        <f>IF(A31&gt;0,IFERROR(VLOOKUP(C31,AthleteTable[],1,FALSE),0),0)</f>
        <v>104461</v>
      </c>
      <c r="W31" s="3">
        <f t="shared" si="3"/>
        <v>0</v>
      </c>
      <c r="X31" s="11">
        <f>IF(A31&gt;0,IF(V31&lt;&gt;0,IF(OR(codex590[[#This Row],[1]]&gt;Y30,Y30="1"),(X30+1+codex590[[#This Row],[T]]),X30+codex590[[#This Row],[T]]),X30+codex590[[#This Row],[T]]),0)</f>
        <v>24</v>
      </c>
      <c r="Y31" s="3">
        <f t="shared" si="0"/>
        <v>30</v>
      </c>
    </row>
    <row r="32" spans="1:25" x14ac:dyDescent="0.25">
      <c r="A32">
        <v>31</v>
      </c>
      <c r="B32">
        <v>2</v>
      </c>
      <c r="C32">
        <v>104534</v>
      </c>
      <c r="D32" t="s">
        <v>45</v>
      </c>
      <c r="E32">
        <v>1997</v>
      </c>
      <c r="F32" t="s">
        <v>15</v>
      </c>
      <c r="G32">
        <v>58.16</v>
      </c>
      <c r="H32">
        <v>47.52</v>
      </c>
      <c r="I32" t="s">
        <v>2045</v>
      </c>
      <c r="J32">
        <v>16.690000000000001</v>
      </c>
      <c r="U32" s="3">
        <f t="shared" si="1"/>
        <v>104534</v>
      </c>
      <c r="V32" s="3">
        <f>IF(A32&gt;0,IFERROR(VLOOKUP(C32,AthleteTable[],1,FALSE),0),0)</f>
        <v>0</v>
      </c>
      <c r="W32" s="3">
        <f t="shared" si="3"/>
        <v>0</v>
      </c>
      <c r="X32" s="11">
        <f>IF(A32&gt;0,IF(V32&lt;&gt;0,IF(OR(codex590[[#This Row],[1]]&gt;Y31,Y31="1"),(X31+1+codex590[[#This Row],[T]]),X31+codex590[[#This Row],[T]]),X31+codex590[[#This Row],[T]]),0)</f>
        <v>24</v>
      </c>
      <c r="Y32" s="3">
        <f t="shared" si="0"/>
        <v>31</v>
      </c>
    </row>
    <row r="33" spans="1:25" x14ac:dyDescent="0.25">
      <c r="A33">
        <v>32</v>
      </c>
      <c r="B33">
        <v>28</v>
      </c>
      <c r="C33">
        <v>104535</v>
      </c>
      <c r="D33" t="s">
        <v>266</v>
      </c>
      <c r="E33">
        <v>1997</v>
      </c>
      <c r="F33" t="s">
        <v>15</v>
      </c>
      <c r="G33">
        <v>48.78</v>
      </c>
      <c r="H33">
        <v>58.18</v>
      </c>
      <c r="I33" t="s">
        <v>2046</v>
      </c>
      <c r="J33">
        <v>17.97</v>
      </c>
      <c r="U33" s="3">
        <f t="shared" si="1"/>
        <v>104535</v>
      </c>
      <c r="V33" s="3">
        <f>IF(A33&gt;0,IFERROR(VLOOKUP(C33,AthleteTable[],1,FALSE),0),0)</f>
        <v>0</v>
      </c>
      <c r="W33" s="3">
        <f t="shared" si="3"/>
        <v>0</v>
      </c>
      <c r="X33" s="11">
        <f>IF(A33&gt;0,IF(V33&lt;&gt;0,IF(OR(codex590[[#This Row],[1]]&gt;Y32,Y32="1"),(X32+1+codex590[[#This Row],[T]]),X32+codex590[[#This Row],[T]]),X32+codex590[[#This Row],[T]]),0)</f>
        <v>24</v>
      </c>
      <c r="Y33" s="3">
        <f t="shared" si="0"/>
        <v>32</v>
      </c>
    </row>
    <row r="34" spans="1:25" x14ac:dyDescent="0.25">
      <c r="A34">
        <v>33</v>
      </c>
      <c r="B34">
        <v>41</v>
      </c>
      <c r="C34">
        <v>104470</v>
      </c>
      <c r="D34" t="s">
        <v>72</v>
      </c>
      <c r="E34">
        <v>1997</v>
      </c>
      <c r="F34" t="s">
        <v>15</v>
      </c>
      <c r="G34" t="s">
        <v>2047</v>
      </c>
      <c r="H34">
        <v>48.58</v>
      </c>
      <c r="I34" t="s">
        <v>2048</v>
      </c>
      <c r="J34">
        <v>20.260000000000002</v>
      </c>
      <c r="U34" s="3">
        <f t="shared" si="1"/>
        <v>104470</v>
      </c>
      <c r="V34" s="3">
        <f>IF(A34&gt;0,IFERROR(VLOOKUP(C34,AthleteTable[],1,FALSE),0),0)</f>
        <v>104470</v>
      </c>
      <c r="W34" s="3">
        <f t="shared" si="3"/>
        <v>0</v>
      </c>
      <c r="X34" s="11">
        <f>IF(A34&gt;0,IF(V34&lt;&gt;0,IF(OR(codex590[[#This Row],[1]]&gt;Y33,Y33="1"),(X33+1+codex590[[#This Row],[T]]),X33+codex590[[#This Row],[T]]),X33+codex590[[#This Row],[T]]),0)</f>
        <v>25</v>
      </c>
      <c r="Y34" s="3">
        <f t="shared" si="0"/>
        <v>33</v>
      </c>
    </row>
    <row r="35" spans="1:25" x14ac:dyDescent="0.25">
      <c r="A35">
        <v>34</v>
      </c>
      <c r="B35">
        <v>54</v>
      </c>
      <c r="C35">
        <v>104588</v>
      </c>
      <c r="D35" t="s">
        <v>2049</v>
      </c>
      <c r="E35">
        <v>1998</v>
      </c>
      <c r="F35" t="s">
        <v>15</v>
      </c>
      <c r="G35">
        <v>57.07</v>
      </c>
      <c r="H35">
        <v>56.51</v>
      </c>
      <c r="I35" t="s">
        <v>2050</v>
      </c>
      <c r="J35">
        <v>24.59</v>
      </c>
      <c r="U35" s="3">
        <f t="shared" si="1"/>
        <v>104588</v>
      </c>
      <c r="V35" s="3">
        <f>IF(A35&gt;0,IFERROR(VLOOKUP(C35,AthleteTable[],1,FALSE),0),0)</f>
        <v>104588</v>
      </c>
      <c r="W35" s="3">
        <f t="shared" si="3"/>
        <v>0</v>
      </c>
      <c r="X35" s="11">
        <f>IF(A35&gt;0,IF(V35&lt;&gt;0,IF(OR(codex590[[#This Row],[1]]&gt;Y34,Y34="1"),(X34+1+codex590[[#This Row],[T]]),X34+codex590[[#This Row],[T]]),X34+codex590[[#This Row],[T]]),0)</f>
        <v>26</v>
      </c>
      <c r="Y35" s="3">
        <f t="shared" si="0"/>
        <v>34</v>
      </c>
    </row>
    <row r="36" spans="1:25" x14ac:dyDescent="0.25">
      <c r="A36">
        <v>35</v>
      </c>
      <c r="B36">
        <v>51</v>
      </c>
      <c r="C36">
        <v>104583</v>
      </c>
      <c r="D36" t="s">
        <v>101</v>
      </c>
      <c r="E36">
        <v>1998</v>
      </c>
      <c r="F36" t="s">
        <v>15</v>
      </c>
      <c r="G36" t="s">
        <v>2047</v>
      </c>
      <c r="H36">
        <v>57.78</v>
      </c>
      <c r="I36" t="s">
        <v>2051</v>
      </c>
      <c r="J36">
        <v>29.46</v>
      </c>
      <c r="U36" s="3">
        <f t="shared" si="1"/>
        <v>104583</v>
      </c>
      <c r="V36" s="3">
        <f>IF(A36&gt;0,IFERROR(VLOOKUP(C36,AthleteTable[],1,FALSE),0),0)</f>
        <v>104583</v>
      </c>
      <c r="W36" s="3">
        <f t="shared" si="3"/>
        <v>0</v>
      </c>
      <c r="X36" s="11">
        <f>IF(A36&gt;0,IF(V36&lt;&gt;0,IF(OR(codex590[[#This Row],[1]]&gt;Y35,Y35="1"),(X35+1+codex590[[#This Row],[T]]),X35+codex590[[#This Row],[T]]),X35+codex590[[#This Row],[T]]),0)</f>
        <v>27</v>
      </c>
      <c r="Y36" s="3">
        <f t="shared" si="0"/>
        <v>35</v>
      </c>
    </row>
    <row r="37" spans="1:25" x14ac:dyDescent="0.25">
      <c r="A37" t="s">
        <v>107</v>
      </c>
      <c r="U37" s="3">
        <f t="shared" si="1"/>
        <v>0</v>
      </c>
      <c r="V37" s="3">
        <f>IF(A37&gt;0,IFERROR(VLOOKUP(C37,AthleteTable[],1,FALSE),0),0)</f>
        <v>0</v>
      </c>
      <c r="W37" s="3">
        <f t="shared" si="3"/>
        <v>0</v>
      </c>
      <c r="X37" s="11">
        <f>IF(A37&gt;0,IF(V37&lt;&gt;0,IF(OR(codex590[[#This Row],[1]]&gt;Y36,Y36="1"),(X36+1+codex590[[#This Row],[T]]),X36+codex590[[#This Row],[T]]),X36+codex590[[#This Row],[T]]),0)</f>
        <v>27</v>
      </c>
      <c r="Y37" s="3" t="str">
        <f t="shared" si="0"/>
        <v>Did not finish 2nd run</v>
      </c>
    </row>
    <row r="38" spans="1:25" x14ac:dyDescent="0.25">
      <c r="U38" s="3">
        <f t="shared" si="1"/>
        <v>0</v>
      </c>
      <c r="V38" s="3">
        <f>IF(A38&gt;0,IFERROR(VLOOKUP(C38,AthleteTable[],1,FALSE),0),0)</f>
        <v>0</v>
      </c>
      <c r="W38" s="3">
        <f t="shared" si="3"/>
        <v>0</v>
      </c>
      <c r="X38" s="11">
        <f>IF(A38&gt;0,IF(V38&lt;&gt;0,IF(OR(codex590[[#This Row],[1]]&gt;Y37,Y37="1"),(X37+1+codex590[[#This Row],[T]]),X37+codex590[[#This Row],[T]]),X37+codex590[[#This Row],[T]]),0)</f>
        <v>0</v>
      </c>
      <c r="Y38" s="3">
        <f t="shared" si="0"/>
        <v>0</v>
      </c>
    </row>
    <row r="39" spans="1:25" x14ac:dyDescent="0.25">
      <c r="B39">
        <v>47</v>
      </c>
      <c r="C39">
        <v>104466</v>
      </c>
      <c r="D39" t="s">
        <v>120</v>
      </c>
      <c r="E39">
        <v>1997</v>
      </c>
      <c r="F39" t="s">
        <v>15</v>
      </c>
      <c r="U39" s="3">
        <f t="shared" si="1"/>
        <v>104466</v>
      </c>
      <c r="V39" s="3">
        <f>IF(A39&gt;0,IFERROR(VLOOKUP(C39,AthleteTable[],1,FALSE),0),0)</f>
        <v>0</v>
      </c>
      <c r="W39" s="3">
        <f t="shared" si="3"/>
        <v>0</v>
      </c>
      <c r="X39" s="11">
        <f>IF(A39&gt;0,IF(V39&lt;&gt;0,IF(OR(codex590[[#This Row],[1]]&gt;Y38,Y38="1"),(X38+1+codex590[[#This Row],[T]]),X38+codex590[[#This Row],[T]]),X38+codex590[[#This Row],[T]]),0)</f>
        <v>0</v>
      </c>
      <c r="Y39" s="3">
        <f t="shared" si="0"/>
        <v>0</v>
      </c>
    </row>
    <row r="40" spans="1:25" x14ac:dyDescent="0.25">
      <c r="B40">
        <v>39</v>
      </c>
      <c r="C40">
        <v>104599</v>
      </c>
      <c r="D40" t="s">
        <v>57</v>
      </c>
      <c r="E40">
        <v>1998</v>
      </c>
      <c r="F40" t="s">
        <v>15</v>
      </c>
      <c r="U40" s="3">
        <f t="shared" si="1"/>
        <v>104599</v>
      </c>
      <c r="V40" s="3">
        <f>IF(A40&gt;0,IFERROR(VLOOKUP(C40,AthleteTable[],1,FALSE),0),0)</f>
        <v>0</v>
      </c>
      <c r="W40" s="3">
        <f t="shared" si="3"/>
        <v>0</v>
      </c>
      <c r="X40" s="11">
        <f>IF(A40&gt;0,IF(V40&lt;&gt;0,IF(OR(codex590[[#This Row],[1]]&gt;Y39,Y39="1"),(X39+1+codex590[[#This Row],[T]]),X39+codex590[[#This Row],[T]]),X39+codex590[[#This Row],[T]]),0)</f>
        <v>0</v>
      </c>
      <c r="Y40" s="3">
        <f t="shared" si="0"/>
        <v>0</v>
      </c>
    </row>
    <row r="41" spans="1:25" x14ac:dyDescent="0.25">
      <c r="B41">
        <v>27</v>
      </c>
      <c r="C41">
        <v>104637</v>
      </c>
      <c r="D41" t="s">
        <v>279</v>
      </c>
      <c r="E41">
        <v>1998</v>
      </c>
      <c r="F41" t="s">
        <v>15</v>
      </c>
      <c r="U41" s="3">
        <f t="shared" si="1"/>
        <v>104637</v>
      </c>
      <c r="V41" s="3">
        <f>IF(A41&gt;0,IFERROR(VLOOKUP(C41,AthleteTable[],1,FALSE),0),0)</f>
        <v>0</v>
      </c>
      <c r="W41" s="3">
        <f t="shared" si="3"/>
        <v>0</v>
      </c>
      <c r="X41" s="11">
        <f>IF(A41&gt;0,IF(V41&lt;&gt;0,IF(OR(codex590[[#This Row],[1]]&gt;Y40,Y40="1"),(X40+1+codex590[[#This Row],[T]]),X40+codex590[[#This Row],[T]]),X40+codex590[[#This Row],[T]]),0)</f>
        <v>0</v>
      </c>
      <c r="Y41" s="3">
        <f t="shared" si="0"/>
        <v>0</v>
      </c>
    </row>
    <row r="42" spans="1:25" x14ac:dyDescent="0.25">
      <c r="B42">
        <v>10</v>
      </c>
      <c r="C42">
        <v>104097</v>
      </c>
      <c r="D42" t="s">
        <v>17</v>
      </c>
      <c r="E42">
        <v>1994</v>
      </c>
      <c r="F42" t="s">
        <v>15</v>
      </c>
      <c r="U42" s="3">
        <f t="shared" si="1"/>
        <v>104097</v>
      </c>
      <c r="V42" s="3">
        <f>IF(A42&gt;0,IFERROR(VLOOKUP(C42,AthleteTable[],1,FALSE),0),0)</f>
        <v>0</v>
      </c>
      <c r="W42" s="3">
        <f t="shared" si="3"/>
        <v>0</v>
      </c>
      <c r="X42" s="11">
        <f>IF(A42&gt;0,IF(V42&lt;&gt;0,IF(OR(codex590[[#This Row],[1]]&gt;Y41,Y41="1"),(X41+1+codex590[[#This Row],[T]]),X41+codex590[[#This Row],[T]]),X41+codex590[[#This Row],[T]]),0)</f>
        <v>0</v>
      </c>
      <c r="Y42" s="3">
        <f t="shared" si="0"/>
        <v>0</v>
      </c>
    </row>
    <row r="43" spans="1:25" x14ac:dyDescent="0.25">
      <c r="B43">
        <v>1</v>
      </c>
      <c r="C43">
        <v>104525</v>
      </c>
      <c r="D43" t="s">
        <v>53</v>
      </c>
      <c r="E43">
        <v>1997</v>
      </c>
      <c r="F43" t="s">
        <v>15</v>
      </c>
      <c r="U43" s="3">
        <f t="shared" si="1"/>
        <v>104525</v>
      </c>
      <c r="V43" s="3">
        <f>IF(A43&gt;0,IFERROR(VLOOKUP(C43,AthleteTable[],1,FALSE),0),0)</f>
        <v>0</v>
      </c>
      <c r="W43" s="3">
        <f t="shared" si="3"/>
        <v>0</v>
      </c>
      <c r="X43" s="11">
        <f>IF(A43&gt;0,IF(V43&lt;&gt;0,IF(OR(codex590[[#This Row],[1]]&gt;Y42,Y42="1"),(X42+1+codex590[[#This Row],[T]]),X42+codex590[[#This Row],[T]]),X42+codex590[[#This Row],[T]]),0)</f>
        <v>0</v>
      </c>
      <c r="Y43" s="3">
        <f t="shared" si="0"/>
        <v>0</v>
      </c>
    </row>
    <row r="44" spans="1:25" x14ac:dyDescent="0.25">
      <c r="A44" t="s">
        <v>115</v>
      </c>
      <c r="U44" s="3">
        <f t="shared" si="1"/>
        <v>0</v>
      </c>
      <c r="V44" s="3">
        <f>IF(A44&gt;0,IFERROR(VLOOKUP(C44,AthleteTable[],1,FALSE),0),0)</f>
        <v>0</v>
      </c>
      <c r="W44" s="3">
        <f t="shared" si="3"/>
        <v>0</v>
      </c>
      <c r="X44" s="11">
        <f>IF(A44&gt;0,IF(V44&lt;&gt;0,IF(OR(codex590[[#This Row],[1]]&gt;Y43,Y43="1"),(X43+1+codex590[[#This Row],[T]]),X43+codex590[[#This Row],[T]]),X43+codex590[[#This Row],[T]]),0)</f>
        <v>0</v>
      </c>
      <c r="Y44" s="3" t="str">
        <f t="shared" si="0"/>
        <v>Did not finish 1st run</v>
      </c>
    </row>
    <row r="45" spans="1:25" x14ac:dyDescent="0.25">
      <c r="U45" s="3">
        <f t="shared" si="1"/>
        <v>0</v>
      </c>
      <c r="V45" s="3">
        <f>IF(A45&gt;0,IFERROR(VLOOKUP(C45,AthleteTable[],1,FALSE),0),0)</f>
        <v>0</v>
      </c>
      <c r="W45" s="3">
        <f t="shared" si="3"/>
        <v>0</v>
      </c>
      <c r="X45" s="11">
        <f>IF(A45&gt;0,IF(V45&lt;&gt;0,IF(OR(codex590[[#This Row],[1]]&gt;Y44,Y44="1"),(X44+1+codex590[[#This Row],[T]]),X44+codex590[[#This Row],[T]]),X44+codex590[[#This Row],[T]]),0)</f>
        <v>0</v>
      </c>
      <c r="Y45" s="3">
        <f t="shared" si="0"/>
        <v>0</v>
      </c>
    </row>
    <row r="46" spans="1:25" x14ac:dyDescent="0.25">
      <c r="B46">
        <v>53</v>
      </c>
      <c r="C46">
        <v>104585</v>
      </c>
      <c r="D46" t="s">
        <v>109</v>
      </c>
      <c r="E46">
        <v>1998</v>
      </c>
      <c r="F46" t="s">
        <v>15</v>
      </c>
      <c r="U46" s="3">
        <f t="shared" si="1"/>
        <v>104585</v>
      </c>
      <c r="V46" s="3">
        <f>IF(A46&gt;0,IFERROR(VLOOKUP(C46,AthleteTable[],1,FALSE),0),0)</f>
        <v>0</v>
      </c>
      <c r="W46" s="3">
        <f t="shared" si="3"/>
        <v>0</v>
      </c>
      <c r="X46" s="11">
        <f>IF(A46&gt;0,IF(V46&lt;&gt;0,IF(OR(codex590[[#This Row],[1]]&gt;Y45,Y45="1"),(X45+1+codex590[[#This Row],[T]]),X45+codex590[[#This Row],[T]]),X45+codex590[[#This Row],[T]]),0)</f>
        <v>0</v>
      </c>
      <c r="Y46" s="3">
        <f t="shared" si="0"/>
        <v>0</v>
      </c>
    </row>
    <row r="47" spans="1:25" x14ac:dyDescent="0.25">
      <c r="B47">
        <v>52</v>
      </c>
      <c r="C47">
        <v>202905</v>
      </c>
      <c r="D47" t="s">
        <v>1095</v>
      </c>
      <c r="E47">
        <v>1998</v>
      </c>
      <c r="F47" t="s">
        <v>1096</v>
      </c>
      <c r="U47" s="3">
        <f t="shared" si="1"/>
        <v>202905</v>
      </c>
      <c r="V47" s="3">
        <f>IF(A47&gt;0,IFERROR(VLOOKUP(C47,AthleteTable[],1,FALSE),0),0)</f>
        <v>0</v>
      </c>
      <c r="W47" s="3">
        <f t="shared" si="3"/>
        <v>0</v>
      </c>
      <c r="X47" s="11">
        <f>IF(A47&gt;0,IF(V47&lt;&gt;0,IF(OR(codex590[[#This Row],[1]]&gt;Y46,Y46="1"),(X46+1+codex590[[#This Row],[T]]),X46+codex590[[#This Row],[T]]),X46+codex590[[#This Row],[T]]),0)</f>
        <v>0</v>
      </c>
      <c r="Y47" s="3">
        <f t="shared" si="0"/>
        <v>0</v>
      </c>
    </row>
    <row r="48" spans="1:25" x14ac:dyDescent="0.25">
      <c r="B48">
        <v>46</v>
      </c>
      <c r="C48">
        <v>6292435</v>
      </c>
      <c r="D48" t="s">
        <v>1215</v>
      </c>
      <c r="E48">
        <v>1997</v>
      </c>
      <c r="F48" t="s">
        <v>1216</v>
      </c>
      <c r="U48" s="3">
        <f t="shared" si="1"/>
        <v>6292435</v>
      </c>
      <c r="V48" s="3">
        <f>IF(A48&gt;0,IFERROR(VLOOKUP(C48,AthleteTable[],1,FALSE),0),0)</f>
        <v>0</v>
      </c>
      <c r="W48" s="3">
        <f t="shared" si="3"/>
        <v>0</v>
      </c>
      <c r="X48" s="11">
        <f>IF(A48&gt;0,IF(V48&lt;&gt;0,IF(OR(codex590[[#This Row],[1]]&gt;Y47,Y47="1"),(X47+1+codex590[[#This Row],[T]]),X47+codex590[[#This Row],[T]]),X47+codex590[[#This Row],[T]]),0)</f>
        <v>0</v>
      </c>
      <c r="Y48" s="3">
        <f t="shared" si="0"/>
        <v>0</v>
      </c>
    </row>
    <row r="49" spans="1:25" x14ac:dyDescent="0.25">
      <c r="B49">
        <v>44</v>
      </c>
      <c r="C49">
        <v>104587</v>
      </c>
      <c r="D49" t="s">
        <v>79</v>
      </c>
      <c r="E49">
        <v>1998</v>
      </c>
      <c r="F49" t="s">
        <v>15</v>
      </c>
      <c r="U49" s="3">
        <f t="shared" si="1"/>
        <v>104587</v>
      </c>
      <c r="V49" s="3">
        <f>IF(A49&gt;0,IFERROR(VLOOKUP(C49,AthleteTable[],1,FALSE),0),0)</f>
        <v>0</v>
      </c>
      <c r="W49" s="3">
        <f t="shared" si="3"/>
        <v>0</v>
      </c>
      <c r="X49" s="11">
        <f>IF(A49&gt;0,IF(V49&lt;&gt;0,IF(OR(codex590[[#This Row],[1]]&gt;Y48,Y48="1"),(X48+1+codex590[[#This Row],[T]]),X48+codex590[[#This Row],[T]]),X48+codex590[[#This Row],[T]]),0)</f>
        <v>0</v>
      </c>
      <c r="Y49" s="3">
        <f t="shared" si="0"/>
        <v>0</v>
      </c>
    </row>
    <row r="50" spans="1:25" x14ac:dyDescent="0.25">
      <c r="B50">
        <v>42</v>
      </c>
      <c r="C50">
        <v>104528</v>
      </c>
      <c r="D50" t="s">
        <v>1688</v>
      </c>
      <c r="E50">
        <v>1997</v>
      </c>
      <c r="F50" t="s">
        <v>15</v>
      </c>
      <c r="U50" s="3">
        <f t="shared" si="1"/>
        <v>104528</v>
      </c>
      <c r="V50" s="3">
        <f>IF(A50&gt;0,IFERROR(VLOOKUP(C50,AthleteTable[],1,FALSE),0),0)</f>
        <v>0</v>
      </c>
      <c r="W50" s="3">
        <f t="shared" si="3"/>
        <v>0</v>
      </c>
      <c r="X50" s="11">
        <f>IF(A50&gt;0,IF(V50&lt;&gt;0,IF(OR(codex590[[#This Row],[1]]&gt;Y49,Y49="1"),(X49+1+codex590[[#This Row],[T]]),X49+codex590[[#This Row],[T]]),X49+codex590[[#This Row],[T]]),0)</f>
        <v>0</v>
      </c>
      <c r="Y50" s="3">
        <f t="shared" si="0"/>
        <v>0</v>
      </c>
    </row>
    <row r="51" spans="1:25" x14ac:dyDescent="0.25">
      <c r="B51">
        <v>40</v>
      </c>
      <c r="C51">
        <v>104643</v>
      </c>
      <c r="D51" t="s">
        <v>108</v>
      </c>
      <c r="E51">
        <v>1998</v>
      </c>
      <c r="F51" t="s">
        <v>15</v>
      </c>
      <c r="U51" s="3">
        <f t="shared" si="1"/>
        <v>104643</v>
      </c>
      <c r="V51" s="3">
        <f>IF(A51&gt;0,IFERROR(VLOOKUP(C51,AthleteTable[],1,FALSE),0),0)</f>
        <v>0</v>
      </c>
      <c r="W51" s="3">
        <f t="shared" si="3"/>
        <v>0</v>
      </c>
      <c r="X51" s="11">
        <f>IF(A51&gt;0,IF(V51&lt;&gt;0,IF(OR(codex590[[#This Row],[1]]&gt;Y50,Y50="1"),(X50+1+codex590[[#This Row],[T]]),X50+codex590[[#This Row],[T]]),X50+codex590[[#This Row],[T]]),0)</f>
        <v>0</v>
      </c>
      <c r="Y51" s="3">
        <f t="shared" si="0"/>
        <v>0</v>
      </c>
    </row>
    <row r="52" spans="1:25" x14ac:dyDescent="0.25">
      <c r="B52">
        <v>37</v>
      </c>
      <c r="C52">
        <v>104636</v>
      </c>
      <c r="D52" t="s">
        <v>260</v>
      </c>
      <c r="E52">
        <v>1998</v>
      </c>
      <c r="F52" t="s">
        <v>15</v>
      </c>
      <c r="U52" s="3">
        <f t="shared" si="1"/>
        <v>104636</v>
      </c>
      <c r="V52" s="3">
        <f>IF(A52&gt;0,IFERROR(VLOOKUP(C52,AthleteTable[],1,FALSE),0),0)</f>
        <v>0</v>
      </c>
      <c r="W52" s="3">
        <f t="shared" si="3"/>
        <v>0</v>
      </c>
      <c r="X52" s="11">
        <f>IF(A52&gt;0,IF(V52&lt;&gt;0,IF(OR(codex590[[#This Row],[1]]&gt;Y51,Y51="1"),(X51+1+codex590[[#This Row],[T]]),X51+codex590[[#This Row],[T]]),X51+codex590[[#This Row],[T]]),0)</f>
        <v>0</v>
      </c>
      <c r="Y52" s="3">
        <f t="shared" si="0"/>
        <v>0</v>
      </c>
    </row>
    <row r="53" spans="1:25" x14ac:dyDescent="0.25">
      <c r="B53">
        <v>36</v>
      </c>
      <c r="C53">
        <v>104598</v>
      </c>
      <c r="D53" t="s">
        <v>85</v>
      </c>
      <c r="E53">
        <v>1998</v>
      </c>
      <c r="F53" t="s">
        <v>15</v>
      </c>
      <c r="U53" s="3">
        <f t="shared" si="1"/>
        <v>104598</v>
      </c>
      <c r="V53" s="3">
        <f>IF(A53&gt;0,IFERROR(VLOOKUP(C53,AthleteTable[],1,FALSE),0),0)</f>
        <v>0</v>
      </c>
      <c r="W53" s="3">
        <f t="shared" si="3"/>
        <v>0</v>
      </c>
      <c r="X53" s="11">
        <f>IF(A53&gt;0,IF(V53&lt;&gt;0,IF(OR(codex590[[#This Row],[1]]&gt;Y52,Y52="1"),(X52+1+codex590[[#This Row],[T]]),X52+codex590[[#This Row],[T]]),X52+codex590[[#This Row],[T]]),0)</f>
        <v>0</v>
      </c>
      <c r="Y53" s="3">
        <f t="shared" si="0"/>
        <v>0</v>
      </c>
    </row>
    <row r="54" spans="1:25" x14ac:dyDescent="0.25">
      <c r="B54">
        <v>34</v>
      </c>
      <c r="C54">
        <v>104472</v>
      </c>
      <c r="D54" t="s">
        <v>55</v>
      </c>
      <c r="E54">
        <v>1997</v>
      </c>
      <c r="F54" t="s">
        <v>15</v>
      </c>
      <c r="U54" s="3">
        <f t="shared" si="1"/>
        <v>104472</v>
      </c>
      <c r="V54" s="3">
        <f>IF(A54&gt;0,IFERROR(VLOOKUP(C54,AthleteTable[],1,FALSE),0),0)</f>
        <v>0</v>
      </c>
      <c r="W54" s="3">
        <f t="shared" si="3"/>
        <v>0</v>
      </c>
      <c r="X54" s="11">
        <f>IF(A54&gt;0,IF(V54&lt;&gt;0,IF(OR(codex590[[#This Row],[1]]&gt;Y53,Y53="1"),(X53+1+codex590[[#This Row],[T]]),X53+codex590[[#This Row],[T]]),X53+codex590[[#This Row],[T]]),0)</f>
        <v>0</v>
      </c>
      <c r="Y54" s="3">
        <f t="shared" si="0"/>
        <v>0</v>
      </c>
    </row>
    <row r="55" spans="1:25" x14ac:dyDescent="0.25">
      <c r="B55">
        <v>31</v>
      </c>
      <c r="C55">
        <v>104582</v>
      </c>
      <c r="D55" t="s">
        <v>63</v>
      </c>
      <c r="E55">
        <v>1998</v>
      </c>
      <c r="F55" t="s">
        <v>15</v>
      </c>
      <c r="U55" s="3">
        <f t="shared" si="1"/>
        <v>104582</v>
      </c>
      <c r="V55" s="3">
        <f>IF(A55&gt;0,IFERROR(VLOOKUP(C55,AthleteTable[],1,FALSE),0),0)</f>
        <v>0</v>
      </c>
      <c r="W55" s="3">
        <f t="shared" si="3"/>
        <v>0</v>
      </c>
      <c r="X55" s="11">
        <f>IF(A55&gt;0,IF(V55&lt;&gt;0,IF(OR(codex590[[#This Row],[1]]&gt;Y54,Y54="1"),(X54+1+codex590[[#This Row],[T]]),X54+codex590[[#This Row],[T]]),X54+codex590[[#This Row],[T]]),0)</f>
        <v>0</v>
      </c>
      <c r="Y55" s="3">
        <f t="shared" si="0"/>
        <v>0</v>
      </c>
    </row>
    <row r="56" spans="1:25" x14ac:dyDescent="0.25">
      <c r="B56">
        <v>30</v>
      </c>
      <c r="C56">
        <v>104537</v>
      </c>
      <c r="D56" t="s">
        <v>106</v>
      </c>
      <c r="E56">
        <v>1997</v>
      </c>
      <c r="F56" t="s">
        <v>15</v>
      </c>
      <c r="U56" s="3">
        <f t="shared" si="1"/>
        <v>104537</v>
      </c>
      <c r="V56" s="3">
        <f>IF(A56&gt;0,IFERROR(VLOOKUP(C56,AthleteTable[],1,FALSE),0),0)</f>
        <v>0</v>
      </c>
      <c r="W56" s="3">
        <f t="shared" si="3"/>
        <v>0</v>
      </c>
      <c r="X56" s="11">
        <f>IF(A56&gt;0,IF(V56&lt;&gt;0,IF(OR(codex590[[#This Row],[1]]&gt;Y55,Y55="1"),(X55+1+codex590[[#This Row],[T]]),X55+codex590[[#This Row],[T]]),X55+codex590[[#This Row],[T]]),0)</f>
        <v>0</v>
      </c>
      <c r="Y56" s="3">
        <f t="shared" si="0"/>
        <v>0</v>
      </c>
    </row>
    <row r="57" spans="1:25" x14ac:dyDescent="0.25">
      <c r="B57">
        <v>26</v>
      </c>
      <c r="C57">
        <v>104343</v>
      </c>
      <c r="D57" t="s">
        <v>1051</v>
      </c>
      <c r="E57">
        <v>1996</v>
      </c>
      <c r="F57" t="s">
        <v>15</v>
      </c>
      <c r="U57" s="3">
        <f t="shared" si="1"/>
        <v>104343</v>
      </c>
      <c r="V57" s="3">
        <f>IF(A57&gt;0,IFERROR(VLOOKUP(C57,AthleteTable[],1,FALSE),0),0)</f>
        <v>0</v>
      </c>
      <c r="W57" s="3">
        <f t="shared" si="3"/>
        <v>0</v>
      </c>
      <c r="X57" s="11">
        <f>IF(A57&gt;0,IF(V57&lt;&gt;0,IF(OR(codex590[[#This Row],[1]]&gt;Y56,Y56="1"),(X56+1+codex590[[#This Row],[T]]),X56+codex590[[#This Row],[T]]),X56+codex590[[#This Row],[T]]),0)</f>
        <v>0</v>
      </c>
      <c r="Y57" s="3">
        <f t="shared" si="0"/>
        <v>0</v>
      </c>
    </row>
    <row r="58" spans="1:25" x14ac:dyDescent="0.25">
      <c r="B58">
        <v>22</v>
      </c>
      <c r="C58">
        <v>104282</v>
      </c>
      <c r="D58" t="s">
        <v>43</v>
      </c>
      <c r="E58">
        <v>1995</v>
      </c>
      <c r="F58" t="s">
        <v>15</v>
      </c>
      <c r="U58" s="3">
        <f t="shared" si="1"/>
        <v>104282</v>
      </c>
      <c r="V58" s="3">
        <f>IF(A58&gt;0,IFERROR(VLOOKUP(C58,AthleteTable[],1,FALSE),0),0)</f>
        <v>0</v>
      </c>
      <c r="W58" s="3">
        <f t="shared" si="3"/>
        <v>0</v>
      </c>
      <c r="X58" s="11">
        <f>IF(A58&gt;0,IF(V58&lt;&gt;0,IF(OR(codex590[[#This Row],[1]]&gt;Y57,Y57="1"),(X57+1+codex590[[#This Row],[T]]),X57+codex590[[#This Row],[T]]),X57+codex590[[#This Row],[T]]),0)</f>
        <v>0</v>
      </c>
      <c r="Y58" s="3">
        <f t="shared" si="0"/>
        <v>0</v>
      </c>
    </row>
    <row r="59" spans="1:25" x14ac:dyDescent="0.25">
      <c r="B59">
        <v>16</v>
      </c>
      <c r="C59">
        <v>104233</v>
      </c>
      <c r="D59" t="s">
        <v>31</v>
      </c>
      <c r="E59">
        <v>1995</v>
      </c>
      <c r="F59" t="s">
        <v>15</v>
      </c>
      <c r="U59" s="3">
        <f t="shared" si="1"/>
        <v>104233</v>
      </c>
      <c r="V59" s="3">
        <f>IF(A59&gt;0,IFERROR(VLOOKUP(C59,AthleteTable[],1,FALSE),0),0)</f>
        <v>0</v>
      </c>
      <c r="W59" s="3">
        <f t="shared" si="3"/>
        <v>0</v>
      </c>
      <c r="X59" s="11">
        <f>IF(A59&gt;0,IF(V59&lt;&gt;0,IF(OR(codex590[[#This Row],[1]]&gt;Y58,Y58="1"),(X58+1+codex590[[#This Row],[T]]),X58+codex590[[#This Row],[T]]),X58+codex590[[#This Row],[T]]),0)</f>
        <v>0</v>
      </c>
      <c r="Y59" s="3">
        <f t="shared" si="0"/>
        <v>0</v>
      </c>
    </row>
    <row r="60" spans="1:25" x14ac:dyDescent="0.25">
      <c r="B60">
        <v>5</v>
      </c>
      <c r="C60">
        <v>104156</v>
      </c>
      <c r="D60" t="s">
        <v>174</v>
      </c>
      <c r="E60">
        <v>1994</v>
      </c>
      <c r="F60" t="s">
        <v>15</v>
      </c>
      <c r="U60" s="3">
        <f t="shared" si="1"/>
        <v>104156</v>
      </c>
      <c r="V60" s="3">
        <f>IF(A60&gt;0,IFERROR(VLOOKUP(C60,AthleteTable[],1,FALSE),0),0)</f>
        <v>0</v>
      </c>
      <c r="W60" s="3">
        <f t="shared" si="3"/>
        <v>0</v>
      </c>
      <c r="X60" s="11">
        <f>IF(A60&gt;0,IF(V60&lt;&gt;0,IF(OR(codex590[[#This Row],[1]]&gt;Y59,Y59="1"),(X59+1+codex590[[#This Row],[T]]),X59+codex590[[#This Row],[T]]),X59+codex590[[#This Row],[T]]),0)</f>
        <v>0</v>
      </c>
      <c r="Y60" s="3">
        <f t="shared" si="0"/>
        <v>0</v>
      </c>
    </row>
    <row r="61" spans="1:25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U61" s="3" t="e">
        <f>#REF!</f>
        <v>#REF!</v>
      </c>
      <c r="V61" s="3" t="e">
        <f>IF(#REF!&gt;0,IFERROR(VLOOKUP(#REF!,AthleteTable[],1,FALSE),0),0)</f>
        <v>#REF!</v>
      </c>
      <c r="W61" s="3">
        <f t="shared" si="3"/>
        <v>0</v>
      </c>
      <c r="X61" s="11" t="e">
        <f>IF(#REF!&gt;0,IF(V61&lt;&gt;0,IF(OR(codex590[[#This Row],[1]]&gt;Y60,Y60="1"),(X60+1+codex590[[#This Row],[T]]),X60+codex590[[#This Row],[T]]),X60+codex590[[#This Row],[T]]),0)</f>
        <v>#REF!</v>
      </c>
      <c r="Y61" s="3" t="e">
        <f>IF(#REF!&gt;0,#REF!,0)</f>
        <v>#REF!</v>
      </c>
    </row>
    <row r="62" spans="1:25" x14ac:dyDescent="0.25">
      <c r="U62" s="3" t="e">
        <f>#REF!</f>
        <v>#REF!</v>
      </c>
      <c r="V62" s="3" t="e">
        <f>IF(#REF!&gt;0,IFERROR(VLOOKUP(#REF!,AthleteTable[],1,FALSE),0),0)</f>
        <v>#REF!</v>
      </c>
      <c r="W62" s="3">
        <f t="shared" si="3"/>
        <v>0</v>
      </c>
      <c r="X62" s="11" t="e">
        <f>IF(#REF!&gt;0,IF(V62&lt;&gt;0,IF(OR(codex590[[#This Row],[1]]&gt;Y61,Y61="1"),(X61+1+codex590[[#This Row],[T]]),X61+codex590[[#This Row],[T]]),X61+codex590[[#This Row],[T]]),0)</f>
        <v>#REF!</v>
      </c>
      <c r="Y62" s="3" t="e">
        <f>IF(#REF!&gt;0,#REF!,0)</f>
        <v>#REF!</v>
      </c>
    </row>
    <row r="63" spans="1:25" x14ac:dyDescent="0.25">
      <c r="U63" s="3" t="e">
        <f>#REF!</f>
        <v>#REF!</v>
      </c>
      <c r="V63" s="3" t="e">
        <f>IF(#REF!&gt;0,IFERROR(VLOOKUP(#REF!,AthleteTable[],1,FALSE),0),0)</f>
        <v>#REF!</v>
      </c>
      <c r="W63" s="3">
        <f t="shared" si="3"/>
        <v>0</v>
      </c>
      <c r="X63" s="11" t="e">
        <f>IF(#REF!&gt;0,IF(V63&lt;&gt;0,IF(OR(codex590[[#This Row],[1]]&gt;Y62,Y62="1"),(X62+1+codex590[[#This Row],[T]]),X62+codex590[[#This Row],[T]]),X62+codex590[[#This Row],[T]]),0)</f>
        <v>#REF!</v>
      </c>
      <c r="Y63" s="3" t="e">
        <f>IF(#REF!&gt;0,#REF!,0)</f>
        <v>#REF!</v>
      </c>
    </row>
    <row r="64" spans="1:25" x14ac:dyDescent="0.25">
      <c r="U64" s="3" t="e">
        <f>#REF!</f>
        <v>#REF!</v>
      </c>
      <c r="V64" s="3" t="e">
        <f>IF(#REF!&gt;0,IFERROR(VLOOKUP(#REF!,AthleteTable[],1,FALSE),0),0)</f>
        <v>#REF!</v>
      </c>
      <c r="W64" s="3">
        <f t="shared" si="3"/>
        <v>0</v>
      </c>
      <c r="X64" s="11" t="e">
        <f>IF(#REF!&gt;0,IF(V64&lt;&gt;0,IF(OR(codex590[[#This Row],[1]]&gt;Y63,Y63="1"),(X63+1+codex590[[#This Row],[T]]),X63+codex590[[#This Row],[T]]),X63+codex590[[#This Row],[T]]),0)</f>
        <v>#REF!</v>
      </c>
      <c r="Y64" s="3" t="e">
        <f>IF(#REF!&gt;0,#REF!,0)</f>
        <v>#REF!</v>
      </c>
    </row>
    <row r="65" spans="21:25" x14ac:dyDescent="0.25">
      <c r="U65" s="3" t="e">
        <f>#REF!</f>
        <v>#REF!</v>
      </c>
      <c r="V65" s="3" t="e">
        <f>IF(#REF!&gt;0,IFERROR(VLOOKUP(#REF!,AthleteTable[],1,FALSE),0),0)</f>
        <v>#REF!</v>
      </c>
      <c r="W65" s="3">
        <f t="shared" si="3"/>
        <v>0</v>
      </c>
      <c r="X65" s="11" t="e">
        <f>IF(#REF!&gt;0,IF(V65&lt;&gt;0,IF(OR(codex590[[#This Row],[1]]&gt;Y64,Y64="1"),(X64+1+codex590[[#This Row],[T]]),X64+codex590[[#This Row],[T]]),X64+codex590[[#This Row],[T]]),0)</f>
        <v>#REF!</v>
      </c>
      <c r="Y65" s="3" t="e">
        <f>IF(#REF!&gt;0,#REF!,0)</f>
        <v>#REF!</v>
      </c>
    </row>
    <row r="66" spans="21:25" x14ac:dyDescent="0.25">
      <c r="U66" s="3" t="e">
        <f>#REF!</f>
        <v>#REF!</v>
      </c>
      <c r="V66" s="3" t="e">
        <f>IF(#REF!&gt;0,IFERROR(VLOOKUP(#REF!,AthleteTable[],1,FALSE),0),0)</f>
        <v>#REF!</v>
      </c>
      <c r="W66" s="3">
        <f t="shared" si="3"/>
        <v>0</v>
      </c>
      <c r="X66" s="11" t="e">
        <f>IF(#REF!&gt;0,IF(V66&lt;&gt;0,IF(OR(codex590[[#This Row],[1]]&gt;Y65,Y65="1"),(X65+1+codex590[[#This Row],[T]]),X65+codex590[[#This Row],[T]]),X65+codex590[[#This Row],[T]]),0)</f>
        <v>#REF!</v>
      </c>
      <c r="Y66" s="3" t="e">
        <f>IF(#REF!&gt;0,#REF!,0)</f>
        <v>#REF!</v>
      </c>
    </row>
    <row r="67" spans="21:25" x14ac:dyDescent="0.25">
      <c r="U67" s="3" t="e">
        <f>#REF!</f>
        <v>#REF!</v>
      </c>
      <c r="V67" s="3" t="e">
        <f>IF(#REF!&gt;0,IFERROR(VLOOKUP(#REF!,AthleteTable[],1,FALSE),0),0)</f>
        <v>#REF!</v>
      </c>
      <c r="W67" s="3">
        <f t="shared" si="3"/>
        <v>0</v>
      </c>
      <c r="X67" s="11" t="e">
        <f>IF(#REF!&gt;0,IF(V67&lt;&gt;0,IF(OR(codex590[[#This Row],[1]]&gt;Y66,Y66="1"),(X66+1+codex590[[#This Row],[T]]),X66+codex590[[#This Row],[T]]),X66+codex590[[#This Row],[T]]),0)</f>
        <v>#REF!</v>
      </c>
      <c r="Y67" s="3" t="e">
        <f>IF(#REF!&gt;0,#REF!,0)</f>
        <v>#REF!</v>
      </c>
    </row>
    <row r="68" spans="21:25" x14ac:dyDescent="0.25">
      <c r="U68" s="3" t="e">
        <f>#REF!</f>
        <v>#REF!</v>
      </c>
      <c r="V68" s="3" t="e">
        <f>IF(#REF!&gt;0,IFERROR(VLOOKUP(#REF!,AthleteTable[],1,FALSE),0),0)</f>
        <v>#REF!</v>
      </c>
      <c r="W68" s="3">
        <f t="shared" si="3"/>
        <v>0</v>
      </c>
      <c r="X68" s="11" t="e">
        <f>IF(#REF!&gt;0,IF(V68&lt;&gt;0,IF(OR(codex590[[#This Row],[1]]&gt;Y67,Y67="1"),(X67+1+codex590[[#This Row],[T]]),X67+codex590[[#This Row],[T]]),X67+codex590[[#This Row],[T]]),0)</f>
        <v>#REF!</v>
      </c>
      <c r="Y68" s="3" t="e">
        <f>IF(#REF!&gt;0,#REF!,0)</f>
        <v>#REF!</v>
      </c>
    </row>
    <row r="69" spans="21:25" x14ac:dyDescent="0.25">
      <c r="U69" s="3" t="e">
        <f>#REF!</f>
        <v>#REF!</v>
      </c>
      <c r="V69" s="3" t="e">
        <f>IF(#REF!&gt;0,IFERROR(VLOOKUP(#REF!,AthleteTable[],1,FALSE),0),0)</f>
        <v>#REF!</v>
      </c>
      <c r="W69" s="3">
        <f t="shared" si="3"/>
        <v>0</v>
      </c>
      <c r="X69" s="11" t="e">
        <f>IF(#REF!&gt;0,IF(V69&lt;&gt;0,IF(OR(codex590[[#This Row],[1]]&gt;Y68,Y68="1"),(X68+1+codex590[[#This Row],[T]]),X68+codex590[[#This Row],[T]]),X68+codex590[[#This Row],[T]]),0)</f>
        <v>#REF!</v>
      </c>
      <c r="Y69" s="3" t="e">
        <f>IF(#REF!&gt;0,#REF!,0)</f>
        <v>#REF!</v>
      </c>
    </row>
    <row r="70" spans="21:25" x14ac:dyDescent="0.25">
      <c r="U70" s="3" t="e">
        <f>#REF!</f>
        <v>#REF!</v>
      </c>
      <c r="V70" s="3" t="e">
        <f>IF(#REF!&gt;0,IFERROR(VLOOKUP(#REF!,AthleteTable[],1,FALSE),0),0)</f>
        <v>#REF!</v>
      </c>
      <c r="W70" s="3">
        <f t="shared" ref="W70:W133" si="4">IFERROR(IF(Y70&gt;0,IF(Y69=Y68,IF(V69&gt;0,IF(V68&gt;0,1,0),0),0),0),0)</f>
        <v>0</v>
      </c>
      <c r="X70" s="11" t="e">
        <f>IF(#REF!&gt;0,IF(V70&lt;&gt;0,IF(OR(codex590[[#This Row],[1]]&gt;Y69,Y69="1"),(X69+1+codex590[[#This Row],[T]]),X69+codex590[[#This Row],[T]]),X69+codex590[[#This Row],[T]]),0)</f>
        <v>#REF!</v>
      </c>
      <c r="Y70" s="3" t="e">
        <f>IF(#REF!&gt;0,#REF!,0)</f>
        <v>#REF!</v>
      </c>
    </row>
    <row r="71" spans="21:25" x14ac:dyDescent="0.25">
      <c r="U71" s="3" t="e">
        <f>#REF!</f>
        <v>#REF!</v>
      </c>
      <c r="V71" s="3" t="e">
        <f>IF(#REF!&gt;0,IFERROR(VLOOKUP(#REF!,AthleteTable[],1,FALSE),0),0)</f>
        <v>#REF!</v>
      </c>
      <c r="W71" s="3">
        <f t="shared" si="4"/>
        <v>0</v>
      </c>
      <c r="X71" s="11" t="e">
        <f>IF(#REF!&gt;0,IF(V71&lt;&gt;0,IF(OR(codex590[[#This Row],[1]]&gt;Y70,Y70="1"),(X70+1+codex590[[#This Row],[T]]),X70+codex590[[#This Row],[T]]),X70+codex590[[#This Row],[T]]),0)</f>
        <v>#REF!</v>
      </c>
      <c r="Y71" s="3" t="e">
        <f>IF(#REF!&gt;0,#REF!,0)</f>
        <v>#REF!</v>
      </c>
    </row>
    <row r="72" spans="21:25" x14ac:dyDescent="0.25">
      <c r="U72" s="3" t="e">
        <f>#REF!</f>
        <v>#REF!</v>
      </c>
      <c r="V72" s="3" t="e">
        <f>IF(#REF!&gt;0,IFERROR(VLOOKUP(#REF!,AthleteTable[],1,FALSE),0),0)</f>
        <v>#REF!</v>
      </c>
      <c r="W72" s="3">
        <f t="shared" si="4"/>
        <v>0</v>
      </c>
      <c r="X72" s="11" t="e">
        <f>IF(#REF!&gt;0,IF(V72&lt;&gt;0,IF(OR(codex590[[#This Row],[1]]&gt;Y71,Y71="1"),(X71+1+codex590[[#This Row],[T]]),X71+codex590[[#This Row],[T]]),X71+codex590[[#This Row],[T]]),0)</f>
        <v>#REF!</v>
      </c>
      <c r="Y72" s="3" t="e">
        <f>IF(#REF!&gt;0,#REF!,0)</f>
        <v>#REF!</v>
      </c>
    </row>
    <row r="73" spans="21:25" x14ac:dyDescent="0.25">
      <c r="U73" s="3" t="e">
        <f>#REF!</f>
        <v>#REF!</v>
      </c>
      <c r="V73" s="3" t="e">
        <f>IF(#REF!&gt;0,IFERROR(VLOOKUP(#REF!,AthleteTable[],1,FALSE),0),0)</f>
        <v>#REF!</v>
      </c>
      <c r="W73" s="3">
        <f t="shared" si="4"/>
        <v>0</v>
      </c>
      <c r="X73" s="11" t="e">
        <f>IF(#REF!&gt;0,IF(V73&lt;&gt;0,IF(OR(codex590[[#This Row],[1]]&gt;Y72,Y72="1"),(X72+1+codex590[[#This Row],[T]]),X72+codex590[[#This Row],[T]]),X72+codex590[[#This Row],[T]]),0)</f>
        <v>#REF!</v>
      </c>
      <c r="Y73" s="3" t="e">
        <f>IF(#REF!&gt;0,#REF!,0)</f>
        <v>#REF!</v>
      </c>
    </row>
    <row r="74" spans="21:25" x14ac:dyDescent="0.25">
      <c r="U74" s="3" t="e">
        <f>#REF!</f>
        <v>#REF!</v>
      </c>
      <c r="V74" s="3" t="e">
        <f>IF(#REF!&gt;0,IFERROR(VLOOKUP(#REF!,AthleteTable[],1,FALSE),0),0)</f>
        <v>#REF!</v>
      </c>
      <c r="W74" s="3">
        <f t="shared" si="4"/>
        <v>0</v>
      </c>
      <c r="X74" s="11" t="e">
        <f>IF(#REF!&gt;0,IF(V74&lt;&gt;0,IF(OR(codex590[[#This Row],[1]]&gt;Y73,Y73="1"),(X73+1+codex590[[#This Row],[T]]),X73+codex590[[#This Row],[T]]),X73+codex590[[#This Row],[T]]),0)</f>
        <v>#REF!</v>
      </c>
      <c r="Y74" s="3" t="e">
        <f>IF(#REF!&gt;0,#REF!,0)</f>
        <v>#REF!</v>
      </c>
    </row>
    <row r="75" spans="21:25" x14ac:dyDescent="0.25">
      <c r="U75" s="3" t="e">
        <f>#REF!</f>
        <v>#REF!</v>
      </c>
      <c r="V75" s="3" t="e">
        <f>IF(#REF!&gt;0,IFERROR(VLOOKUP(#REF!,AthleteTable[],1,FALSE),0),0)</f>
        <v>#REF!</v>
      </c>
      <c r="W75" s="3">
        <f t="shared" si="4"/>
        <v>0</v>
      </c>
      <c r="X75" s="11" t="e">
        <f>IF(#REF!&gt;0,IF(V75&lt;&gt;0,IF(OR(codex590[[#This Row],[1]]&gt;Y74,Y74="1"),(X74+1+codex590[[#This Row],[T]]),X74+codex590[[#This Row],[T]]),X74+codex590[[#This Row],[T]]),0)</f>
        <v>#REF!</v>
      </c>
      <c r="Y75" s="3" t="e">
        <f>IF(#REF!&gt;0,#REF!,0)</f>
        <v>#REF!</v>
      </c>
    </row>
    <row r="76" spans="21:25" x14ac:dyDescent="0.25">
      <c r="U76" s="3" t="e">
        <f>#REF!</f>
        <v>#REF!</v>
      </c>
      <c r="V76" s="3" t="e">
        <f>IF(#REF!&gt;0,IFERROR(VLOOKUP(#REF!,AthleteTable[],1,FALSE),0),0)</f>
        <v>#REF!</v>
      </c>
      <c r="W76" s="3">
        <f t="shared" si="4"/>
        <v>0</v>
      </c>
      <c r="X76" s="11" t="e">
        <f>IF(#REF!&gt;0,IF(V76&lt;&gt;0,IF(OR(codex590[[#This Row],[1]]&gt;Y75,Y75="1"),(X75+1+codex590[[#This Row],[T]]),X75+codex590[[#This Row],[T]]),X75+codex590[[#This Row],[T]]),0)</f>
        <v>#REF!</v>
      </c>
      <c r="Y76" s="3" t="e">
        <f>IF(#REF!&gt;0,#REF!,0)</f>
        <v>#REF!</v>
      </c>
    </row>
    <row r="77" spans="21:25" x14ac:dyDescent="0.25">
      <c r="U77" s="3" t="e">
        <f>#REF!</f>
        <v>#REF!</v>
      </c>
      <c r="V77" s="3" t="e">
        <f>IF(#REF!&gt;0,IFERROR(VLOOKUP(#REF!,AthleteTable[],1,FALSE),0),0)</f>
        <v>#REF!</v>
      </c>
      <c r="W77" s="3">
        <f t="shared" si="4"/>
        <v>0</v>
      </c>
      <c r="X77" s="11" t="e">
        <f>IF(#REF!&gt;0,IF(V77&lt;&gt;0,IF(OR(codex590[[#This Row],[1]]&gt;Y76,Y76="1"),(X76+1+codex590[[#This Row],[T]]),X76+codex590[[#This Row],[T]]),X76+codex590[[#This Row],[T]]),0)</f>
        <v>#REF!</v>
      </c>
      <c r="Y77" s="3" t="e">
        <f>IF(#REF!&gt;0,#REF!,0)</f>
        <v>#REF!</v>
      </c>
    </row>
    <row r="78" spans="21:25" x14ac:dyDescent="0.25">
      <c r="U78" s="3" t="e">
        <f>#REF!</f>
        <v>#REF!</v>
      </c>
      <c r="V78" s="3" t="e">
        <f>IF(#REF!&gt;0,IFERROR(VLOOKUP(#REF!,AthleteTable[],1,FALSE),0),0)</f>
        <v>#REF!</v>
      </c>
      <c r="W78" s="3">
        <f t="shared" si="4"/>
        <v>0</v>
      </c>
      <c r="X78" s="11" t="e">
        <f>IF(#REF!&gt;0,IF(V78&lt;&gt;0,IF(OR(codex590[[#This Row],[1]]&gt;Y77,Y77="1"),(X77+1+codex590[[#This Row],[T]]),X77+codex590[[#This Row],[T]]),X77+codex590[[#This Row],[T]]),0)</f>
        <v>#REF!</v>
      </c>
      <c r="Y78" s="3" t="e">
        <f>IF(#REF!&gt;0,#REF!,0)</f>
        <v>#REF!</v>
      </c>
    </row>
    <row r="79" spans="21:25" x14ac:dyDescent="0.25">
      <c r="U79" s="3" t="e">
        <f>#REF!</f>
        <v>#REF!</v>
      </c>
      <c r="V79" s="3" t="e">
        <f>IF(#REF!&gt;0,IFERROR(VLOOKUP(#REF!,AthleteTable[],1,FALSE),0),0)</f>
        <v>#REF!</v>
      </c>
      <c r="W79" s="3">
        <f t="shared" si="4"/>
        <v>0</v>
      </c>
      <c r="X79" s="11" t="e">
        <f>IF(#REF!&gt;0,IF(V79&lt;&gt;0,IF(OR(codex590[[#This Row],[1]]&gt;Y78,Y78="1"),(X78+1+codex590[[#This Row],[T]]),X78+codex590[[#This Row],[T]]),X78+codex590[[#This Row],[T]]),0)</f>
        <v>#REF!</v>
      </c>
      <c r="Y79" s="3" t="e">
        <f>IF(#REF!&gt;0,#REF!,0)</f>
        <v>#REF!</v>
      </c>
    </row>
    <row r="80" spans="21:25" x14ac:dyDescent="0.25">
      <c r="U80" s="3" t="e">
        <f>#REF!</f>
        <v>#REF!</v>
      </c>
      <c r="V80" s="3" t="e">
        <f>IF(#REF!&gt;0,IFERROR(VLOOKUP(#REF!,AthleteTable[],1,FALSE),0),0)</f>
        <v>#REF!</v>
      </c>
      <c r="W80" s="3">
        <f t="shared" si="4"/>
        <v>0</v>
      </c>
      <c r="X80" s="11" t="e">
        <f>IF(#REF!&gt;0,IF(V80&lt;&gt;0,IF(OR(codex590[[#This Row],[1]]&gt;Y79,Y79="1"),(X79+1+codex590[[#This Row],[T]]),X79+codex590[[#This Row],[T]]),X79+codex590[[#This Row],[T]]),0)</f>
        <v>#REF!</v>
      </c>
      <c r="Y80" s="3" t="e">
        <f>IF(#REF!&gt;0,#REF!,0)</f>
        <v>#REF!</v>
      </c>
    </row>
    <row r="81" spans="21:25" x14ac:dyDescent="0.25">
      <c r="U81" s="3" t="e">
        <f>#REF!</f>
        <v>#REF!</v>
      </c>
      <c r="V81" s="3" t="e">
        <f>IF(#REF!&gt;0,IFERROR(VLOOKUP(#REF!,AthleteTable[],1,FALSE),0),0)</f>
        <v>#REF!</v>
      </c>
      <c r="W81" s="3">
        <f t="shared" si="4"/>
        <v>0</v>
      </c>
      <c r="X81" s="11" t="e">
        <f>IF(#REF!&gt;0,IF(V81&lt;&gt;0,IF(OR(codex590[[#This Row],[1]]&gt;Y80,Y80="1"),(X80+1+codex590[[#This Row],[T]]),X80+codex590[[#This Row],[T]]),X80+codex590[[#This Row],[T]]),0)</f>
        <v>#REF!</v>
      </c>
      <c r="Y81" s="3" t="e">
        <f>IF(#REF!&gt;0,#REF!,0)</f>
        <v>#REF!</v>
      </c>
    </row>
    <row r="82" spans="21:25" x14ac:dyDescent="0.25">
      <c r="U82" s="3" t="e">
        <f>#REF!</f>
        <v>#REF!</v>
      </c>
      <c r="V82" s="3" t="e">
        <f>IF(#REF!&gt;0,IFERROR(VLOOKUP(#REF!,AthleteTable[],1,FALSE),0),0)</f>
        <v>#REF!</v>
      </c>
      <c r="W82" s="3">
        <f t="shared" si="4"/>
        <v>0</v>
      </c>
      <c r="X82" s="11" t="e">
        <f>IF(#REF!&gt;0,IF(V82&lt;&gt;0,IF(OR(codex590[[#This Row],[1]]&gt;Y81,Y81="1"),(X81+1+codex590[[#This Row],[T]]),X81+codex590[[#This Row],[T]]),X81+codex590[[#This Row],[T]]),0)</f>
        <v>#REF!</v>
      </c>
      <c r="Y82" s="3" t="e">
        <f>IF(#REF!&gt;0,#REF!,0)</f>
        <v>#REF!</v>
      </c>
    </row>
    <row r="83" spans="21:25" x14ac:dyDescent="0.25">
      <c r="U83" s="3" t="e">
        <f>#REF!</f>
        <v>#REF!</v>
      </c>
      <c r="V83" s="3" t="e">
        <f>IF(#REF!&gt;0,IFERROR(VLOOKUP(#REF!,AthleteTable[],1,FALSE),0),0)</f>
        <v>#REF!</v>
      </c>
      <c r="W83" s="3">
        <f t="shared" si="4"/>
        <v>0</v>
      </c>
      <c r="X83" s="11" t="e">
        <f>IF(#REF!&gt;0,IF(V83&lt;&gt;0,IF(OR(codex590[[#This Row],[1]]&gt;Y82,Y82="1"),(X82+1+codex590[[#This Row],[T]]),X82+codex590[[#This Row],[T]]),X82+codex590[[#This Row],[T]]),0)</f>
        <v>#REF!</v>
      </c>
      <c r="Y83" s="3" t="e">
        <f>IF(#REF!&gt;0,#REF!,0)</f>
        <v>#REF!</v>
      </c>
    </row>
    <row r="84" spans="21:25" x14ac:dyDescent="0.25">
      <c r="U84" s="3" t="e">
        <f>#REF!</f>
        <v>#REF!</v>
      </c>
      <c r="V84" s="3" t="e">
        <f>IF(#REF!&gt;0,IFERROR(VLOOKUP(#REF!,AthleteTable[],1,FALSE),0),0)</f>
        <v>#REF!</v>
      </c>
      <c r="W84" s="3">
        <f t="shared" si="4"/>
        <v>0</v>
      </c>
      <c r="X84" s="11" t="e">
        <f>IF(#REF!&gt;0,IF(V84&lt;&gt;0,IF(OR(codex590[[#This Row],[1]]&gt;Y83,Y83="1"),(X83+1+codex590[[#This Row],[T]]),X83+codex590[[#This Row],[T]]),X83+codex590[[#This Row],[T]]),0)</f>
        <v>#REF!</v>
      </c>
      <c r="Y84" s="3" t="e">
        <f>IF(#REF!&gt;0,#REF!,0)</f>
        <v>#REF!</v>
      </c>
    </row>
    <row r="85" spans="21:25" x14ac:dyDescent="0.25">
      <c r="U85" s="3" t="e">
        <f>#REF!</f>
        <v>#REF!</v>
      </c>
      <c r="V85" s="3" t="e">
        <f>IF(#REF!&gt;0,IFERROR(VLOOKUP(#REF!,AthleteTable[],1,FALSE),0),0)</f>
        <v>#REF!</v>
      </c>
      <c r="W85" s="3">
        <f t="shared" si="4"/>
        <v>0</v>
      </c>
      <c r="X85" s="11" t="e">
        <f>IF(#REF!&gt;0,IF(V85&lt;&gt;0,IF(OR(codex590[[#This Row],[1]]&gt;Y84,Y84="1"),(X84+1+codex590[[#This Row],[T]]),X84+codex590[[#This Row],[T]]),X84+codex590[[#This Row],[T]]),0)</f>
        <v>#REF!</v>
      </c>
      <c r="Y85" s="3" t="e">
        <f>IF(#REF!&gt;0,#REF!,0)</f>
        <v>#REF!</v>
      </c>
    </row>
    <row r="86" spans="21:25" x14ac:dyDescent="0.25">
      <c r="U86" s="3" t="e">
        <f>#REF!</f>
        <v>#REF!</v>
      </c>
      <c r="V86" s="3" t="e">
        <f>IF(#REF!&gt;0,IFERROR(VLOOKUP(#REF!,AthleteTable[],1,FALSE),0),0)</f>
        <v>#REF!</v>
      </c>
      <c r="W86" s="3">
        <f t="shared" si="4"/>
        <v>0</v>
      </c>
      <c r="X86" s="11" t="e">
        <f>IF(#REF!&gt;0,IF(V86&lt;&gt;0,IF(OR(codex590[[#This Row],[1]]&gt;Y85,Y85="1"),(X85+1+codex590[[#This Row],[T]]),X85+codex590[[#This Row],[T]]),X85+codex590[[#This Row],[T]]),0)</f>
        <v>#REF!</v>
      </c>
      <c r="Y86" s="3" t="e">
        <f>IF(#REF!&gt;0,#REF!,0)</f>
        <v>#REF!</v>
      </c>
    </row>
    <row r="87" spans="21:25" x14ac:dyDescent="0.25">
      <c r="U87" s="3" t="e">
        <f>#REF!</f>
        <v>#REF!</v>
      </c>
      <c r="V87" s="3" t="e">
        <f>IF(#REF!&gt;0,IFERROR(VLOOKUP(#REF!,AthleteTable[],1,FALSE),0),0)</f>
        <v>#REF!</v>
      </c>
      <c r="W87" s="3">
        <f t="shared" si="4"/>
        <v>0</v>
      </c>
      <c r="X87" s="11" t="e">
        <f>IF(#REF!&gt;0,IF(V87&lt;&gt;0,IF(OR(codex590[[#This Row],[1]]&gt;Y86,Y86="1"),(X86+1+codex590[[#This Row],[T]]),X86+codex590[[#This Row],[T]]),X86+codex590[[#This Row],[T]]),0)</f>
        <v>#REF!</v>
      </c>
      <c r="Y87" s="3" t="e">
        <f>IF(#REF!&gt;0,#REF!,0)</f>
        <v>#REF!</v>
      </c>
    </row>
    <row r="88" spans="21:25" x14ac:dyDescent="0.25">
      <c r="U88" s="3" t="e">
        <f>#REF!</f>
        <v>#REF!</v>
      </c>
      <c r="V88" s="3" t="e">
        <f>IF(#REF!&gt;0,IFERROR(VLOOKUP(#REF!,AthleteTable[],1,FALSE),0),0)</f>
        <v>#REF!</v>
      </c>
      <c r="W88" s="3">
        <f t="shared" si="4"/>
        <v>0</v>
      </c>
      <c r="X88" s="11" t="e">
        <f>IF(#REF!&gt;0,IF(V88&lt;&gt;0,IF(OR(codex590[[#This Row],[1]]&gt;Y87,Y87="1"),(X87+1+codex590[[#This Row],[T]]),X87+codex590[[#This Row],[T]]),X87+codex590[[#This Row],[T]]),0)</f>
        <v>#REF!</v>
      </c>
      <c r="Y88" s="3" t="e">
        <f>IF(#REF!&gt;0,#REF!,0)</f>
        <v>#REF!</v>
      </c>
    </row>
    <row r="89" spans="21:25" x14ac:dyDescent="0.25">
      <c r="U89" s="3" t="e">
        <f>#REF!</f>
        <v>#REF!</v>
      </c>
      <c r="V89" s="3" t="e">
        <f>IF(#REF!&gt;0,IFERROR(VLOOKUP(#REF!,AthleteTable[],1,FALSE),0),0)</f>
        <v>#REF!</v>
      </c>
      <c r="W89" s="3">
        <f t="shared" si="4"/>
        <v>0</v>
      </c>
      <c r="X89" s="11" t="e">
        <f>IF(#REF!&gt;0,IF(V89&lt;&gt;0,IF(OR(codex590[[#This Row],[1]]&gt;Y88,Y88="1"),(X88+1+codex590[[#This Row],[T]]),X88+codex590[[#This Row],[T]]),X88+codex590[[#This Row],[T]]),0)</f>
        <v>#REF!</v>
      </c>
      <c r="Y89" s="3" t="e">
        <f>IF(#REF!&gt;0,#REF!,0)</f>
        <v>#REF!</v>
      </c>
    </row>
    <row r="90" spans="21:25" x14ac:dyDescent="0.25">
      <c r="U90" s="3" t="e">
        <f>#REF!</f>
        <v>#REF!</v>
      </c>
      <c r="V90" s="3" t="e">
        <f>IF(#REF!&gt;0,IFERROR(VLOOKUP(#REF!,AthleteTable[],1,FALSE),0),0)</f>
        <v>#REF!</v>
      </c>
      <c r="W90" s="3">
        <f t="shared" si="4"/>
        <v>0</v>
      </c>
      <c r="X90" s="11" t="e">
        <f>IF(#REF!&gt;0,IF(V90&lt;&gt;0,IF(OR(codex590[[#This Row],[1]]&gt;Y89,Y89="1"),(X89+1+codex590[[#This Row],[T]]),X89+codex590[[#This Row],[T]]),X89+codex590[[#This Row],[T]]),0)</f>
        <v>#REF!</v>
      </c>
      <c r="Y90" s="3" t="e">
        <f>IF(#REF!&gt;0,#REF!,0)</f>
        <v>#REF!</v>
      </c>
    </row>
    <row r="91" spans="21:25" x14ac:dyDescent="0.25">
      <c r="U91" s="3" t="e">
        <f>#REF!</f>
        <v>#REF!</v>
      </c>
      <c r="V91" s="3" t="e">
        <f>IF(#REF!&gt;0,IFERROR(VLOOKUP(#REF!,AthleteTable[],1,FALSE),0),0)</f>
        <v>#REF!</v>
      </c>
      <c r="W91" s="3">
        <f t="shared" si="4"/>
        <v>0</v>
      </c>
      <c r="X91" s="11" t="e">
        <f>IF(#REF!&gt;0,IF(V91&lt;&gt;0,IF(OR(codex590[[#This Row],[1]]&gt;Y90,Y90="1"),(X90+1+codex590[[#This Row],[T]]),X90+codex590[[#This Row],[T]]),X90+codex590[[#This Row],[T]]),0)</f>
        <v>#REF!</v>
      </c>
      <c r="Y91" s="3" t="e">
        <f>IF(#REF!&gt;0,#REF!,0)</f>
        <v>#REF!</v>
      </c>
    </row>
    <row r="92" spans="21:25" x14ac:dyDescent="0.25">
      <c r="U92" s="3" t="e">
        <f>#REF!</f>
        <v>#REF!</v>
      </c>
      <c r="V92" s="3" t="e">
        <f>IF(#REF!&gt;0,IFERROR(VLOOKUP(#REF!,AthleteTable[],1,FALSE),0),0)</f>
        <v>#REF!</v>
      </c>
      <c r="W92" s="3">
        <f t="shared" si="4"/>
        <v>0</v>
      </c>
      <c r="X92" s="11" t="e">
        <f>IF(#REF!&gt;0,IF(V92&lt;&gt;0,IF(OR(codex590[[#This Row],[1]]&gt;Y91,Y91="1"),(X91+1+codex590[[#This Row],[T]]),X91+codex590[[#This Row],[T]]),X91+codex590[[#This Row],[T]]),0)</f>
        <v>#REF!</v>
      </c>
      <c r="Y92" s="3" t="e">
        <f>IF(#REF!&gt;0,#REF!,0)</f>
        <v>#REF!</v>
      </c>
    </row>
    <row r="93" spans="21:25" x14ac:dyDescent="0.25">
      <c r="U93" s="3" t="e">
        <f>#REF!</f>
        <v>#REF!</v>
      </c>
      <c r="V93" s="3" t="e">
        <f>IF(#REF!&gt;0,IFERROR(VLOOKUP(#REF!,AthleteTable[],1,FALSE),0),0)</f>
        <v>#REF!</v>
      </c>
      <c r="W93" s="3">
        <f t="shared" si="4"/>
        <v>0</v>
      </c>
      <c r="X93" s="11" t="e">
        <f>IF(#REF!&gt;0,IF(V93&lt;&gt;0,IF(OR(codex590[[#This Row],[1]]&gt;Y92,Y92="1"),(X92+1+codex590[[#This Row],[T]]),X92+codex590[[#This Row],[T]]),X92+codex590[[#This Row],[T]]),0)</f>
        <v>#REF!</v>
      </c>
      <c r="Y93" s="3" t="e">
        <f>IF(#REF!&gt;0,#REF!,0)</f>
        <v>#REF!</v>
      </c>
    </row>
    <row r="94" spans="21:25" x14ac:dyDescent="0.25">
      <c r="U94" s="3" t="e">
        <f>#REF!</f>
        <v>#REF!</v>
      </c>
      <c r="V94" s="3" t="e">
        <f>IF(#REF!&gt;0,IFERROR(VLOOKUP(#REF!,AthleteTable[],1,FALSE),0),0)</f>
        <v>#REF!</v>
      </c>
      <c r="W94" s="3">
        <f t="shared" si="4"/>
        <v>0</v>
      </c>
      <c r="X94" s="11" t="e">
        <f>IF(#REF!&gt;0,IF(V94&lt;&gt;0,IF(OR(codex590[[#This Row],[1]]&gt;Y93,Y93="1"),(X93+1+codex590[[#This Row],[T]]),X93+codex590[[#This Row],[T]]),X93+codex590[[#This Row],[T]]),0)</f>
        <v>#REF!</v>
      </c>
      <c r="Y94" s="3" t="e">
        <f>IF(#REF!&gt;0,#REF!,0)</f>
        <v>#REF!</v>
      </c>
    </row>
    <row r="95" spans="21:25" x14ac:dyDescent="0.25">
      <c r="U95" s="3" t="e">
        <f>#REF!</f>
        <v>#REF!</v>
      </c>
      <c r="V95" s="3" t="e">
        <f>IF(#REF!&gt;0,IFERROR(VLOOKUP(#REF!,AthleteTable[],1,FALSE),0),0)</f>
        <v>#REF!</v>
      </c>
      <c r="W95" s="3">
        <f t="shared" si="4"/>
        <v>0</v>
      </c>
      <c r="X95" s="11" t="e">
        <f>IF(#REF!&gt;0,IF(V95&lt;&gt;0,IF(OR(codex590[[#This Row],[1]]&gt;Y94,Y94="1"),(X94+1+codex590[[#This Row],[T]]),X94+codex590[[#This Row],[T]]),X94+codex590[[#This Row],[T]]),0)</f>
        <v>#REF!</v>
      </c>
      <c r="Y95" s="3" t="e">
        <f>IF(#REF!&gt;0,#REF!,0)</f>
        <v>#REF!</v>
      </c>
    </row>
    <row r="96" spans="21:25" x14ac:dyDescent="0.25">
      <c r="U96" s="3" t="e">
        <f>#REF!</f>
        <v>#REF!</v>
      </c>
      <c r="V96" s="3" t="e">
        <f>IF(#REF!&gt;0,IFERROR(VLOOKUP(#REF!,AthleteTable[],1,FALSE),0),0)</f>
        <v>#REF!</v>
      </c>
      <c r="W96" s="3">
        <f t="shared" si="4"/>
        <v>0</v>
      </c>
      <c r="X96" s="11" t="e">
        <f>IF(#REF!&gt;0,IF(V96&lt;&gt;0,IF(OR(codex590[[#This Row],[1]]&gt;Y95,Y95="1"),(X95+1+codex590[[#This Row],[T]]),X95+codex590[[#This Row],[T]]),X95+codex590[[#This Row],[T]]),0)</f>
        <v>#REF!</v>
      </c>
      <c r="Y96" s="3" t="e">
        <f>IF(#REF!&gt;0,#REF!,0)</f>
        <v>#REF!</v>
      </c>
    </row>
    <row r="97" spans="21:25" x14ac:dyDescent="0.25">
      <c r="U97" s="3" t="e">
        <f>#REF!</f>
        <v>#REF!</v>
      </c>
      <c r="V97" s="3" t="e">
        <f>IF(#REF!&gt;0,IFERROR(VLOOKUP(#REF!,AthleteTable[],1,FALSE),0),0)</f>
        <v>#REF!</v>
      </c>
      <c r="W97" s="3">
        <f t="shared" si="4"/>
        <v>0</v>
      </c>
      <c r="X97" s="11" t="e">
        <f>IF(#REF!&gt;0,IF(V97&lt;&gt;0,IF(OR(codex590[[#This Row],[1]]&gt;Y96,Y96="1"),(X96+1+codex590[[#This Row],[T]]),X96+codex590[[#This Row],[T]]),X96+codex590[[#This Row],[T]]),0)</f>
        <v>#REF!</v>
      </c>
      <c r="Y97" s="3" t="e">
        <f>IF(#REF!&gt;0,#REF!,0)</f>
        <v>#REF!</v>
      </c>
    </row>
    <row r="98" spans="21:25" x14ac:dyDescent="0.25">
      <c r="U98" s="3" t="e">
        <f>#REF!</f>
        <v>#REF!</v>
      </c>
      <c r="V98" s="3" t="e">
        <f>IF(#REF!&gt;0,IFERROR(VLOOKUP(#REF!,AthleteTable[],1,FALSE),0),0)</f>
        <v>#REF!</v>
      </c>
      <c r="W98" s="3">
        <f t="shared" si="4"/>
        <v>0</v>
      </c>
      <c r="X98" s="11" t="e">
        <f>IF(#REF!&gt;0,IF(V98&lt;&gt;0,IF(OR(codex590[[#This Row],[1]]&gt;Y97,Y97="1"),(X97+1+codex590[[#This Row],[T]]),X97+codex590[[#This Row],[T]]),X97+codex590[[#This Row],[T]]),0)</f>
        <v>#REF!</v>
      </c>
      <c r="Y98" s="3" t="e">
        <f>IF(#REF!&gt;0,#REF!,0)</f>
        <v>#REF!</v>
      </c>
    </row>
    <row r="99" spans="21:25" x14ac:dyDescent="0.25">
      <c r="U99" s="3" t="e">
        <f>#REF!</f>
        <v>#REF!</v>
      </c>
      <c r="V99" s="3" t="e">
        <f>IF(#REF!&gt;0,IFERROR(VLOOKUP(#REF!,AthleteTable[],1,FALSE),0),0)</f>
        <v>#REF!</v>
      </c>
      <c r="W99" s="3">
        <f t="shared" si="4"/>
        <v>0</v>
      </c>
      <c r="X99" s="11" t="e">
        <f>IF(#REF!&gt;0,IF(V99&lt;&gt;0,IF(OR(codex590[[#This Row],[1]]&gt;Y98,Y98="1"),(X98+1+codex590[[#This Row],[T]]),X98+codex590[[#This Row],[T]]),X98+codex590[[#This Row],[T]]),0)</f>
        <v>#REF!</v>
      </c>
      <c r="Y99" s="3" t="e">
        <f>IF(#REF!&gt;0,#REF!,0)</f>
        <v>#REF!</v>
      </c>
    </row>
    <row r="100" spans="21:25" x14ac:dyDescent="0.25">
      <c r="U100" s="3" t="e">
        <f>#REF!</f>
        <v>#REF!</v>
      </c>
      <c r="V100" s="3" t="e">
        <f>IF(#REF!&gt;0,IFERROR(VLOOKUP(#REF!,AthleteTable[],1,FALSE),0),0)</f>
        <v>#REF!</v>
      </c>
      <c r="W100" s="3">
        <f t="shared" si="4"/>
        <v>0</v>
      </c>
      <c r="X100" s="11" t="e">
        <f>IF(#REF!&gt;0,IF(V100&lt;&gt;0,IF(OR(codex590[[#This Row],[1]]&gt;Y99,Y99="1"),(X99+1+codex590[[#This Row],[T]]),X99+codex590[[#This Row],[T]]),X99+codex590[[#This Row],[T]]),0)</f>
        <v>#REF!</v>
      </c>
      <c r="Y100" s="3" t="e">
        <f>IF(#REF!&gt;0,#REF!,0)</f>
        <v>#REF!</v>
      </c>
    </row>
    <row r="101" spans="21:25" x14ac:dyDescent="0.25">
      <c r="U101" s="3" t="e">
        <f>#REF!</f>
        <v>#REF!</v>
      </c>
      <c r="V101" s="3" t="e">
        <f>IF(#REF!&gt;0,IFERROR(VLOOKUP(#REF!,AthleteTable[],1,FALSE),0),0)</f>
        <v>#REF!</v>
      </c>
      <c r="W101" s="3">
        <f t="shared" si="4"/>
        <v>0</v>
      </c>
      <c r="X101" s="11" t="e">
        <f>IF(#REF!&gt;0,IF(V101&lt;&gt;0,IF(OR(codex590[[#This Row],[1]]&gt;Y100,Y100="1"),(X100+1+codex590[[#This Row],[T]]),X100+codex590[[#This Row],[T]]),X100+codex590[[#This Row],[T]]),0)</f>
        <v>#REF!</v>
      </c>
      <c r="Y101" s="3" t="e">
        <f>IF(#REF!&gt;0,#REF!,0)</f>
        <v>#REF!</v>
      </c>
    </row>
    <row r="102" spans="21:25" x14ac:dyDescent="0.25">
      <c r="U102" s="3" t="e">
        <f>#REF!</f>
        <v>#REF!</v>
      </c>
      <c r="V102" s="3" t="e">
        <f>IF(#REF!&gt;0,IFERROR(VLOOKUP(#REF!,AthleteTable[],1,FALSE),0),0)</f>
        <v>#REF!</v>
      </c>
      <c r="W102" s="3">
        <f t="shared" si="4"/>
        <v>0</v>
      </c>
      <c r="X102" s="11" t="e">
        <f>IF(#REF!&gt;0,IF(V102&lt;&gt;0,IF(OR(codex590[[#This Row],[1]]&gt;Y101,Y101="1"),(X101+1+codex590[[#This Row],[T]]),X101+codex590[[#This Row],[T]]),X101+codex590[[#This Row],[T]]),0)</f>
        <v>#REF!</v>
      </c>
      <c r="Y102" s="3" t="e">
        <f>IF(#REF!&gt;0,#REF!,0)</f>
        <v>#REF!</v>
      </c>
    </row>
    <row r="103" spans="21:25" x14ac:dyDescent="0.25">
      <c r="U103" s="3" t="e">
        <f>#REF!</f>
        <v>#REF!</v>
      </c>
      <c r="V103" s="3" t="e">
        <f>IF(#REF!&gt;0,IFERROR(VLOOKUP(#REF!,AthleteTable[],1,FALSE),0),0)</f>
        <v>#REF!</v>
      </c>
      <c r="W103" s="3">
        <f t="shared" si="4"/>
        <v>0</v>
      </c>
      <c r="X103" s="11" t="e">
        <f>IF(#REF!&gt;0,IF(V103&lt;&gt;0,IF(OR(codex590[[#This Row],[1]]&gt;Y102,Y102="1"),(X102+1+codex590[[#This Row],[T]]),X102+codex590[[#This Row],[T]]),X102+codex590[[#This Row],[T]]),0)</f>
        <v>#REF!</v>
      </c>
      <c r="Y103" s="3" t="e">
        <f>IF(#REF!&gt;0,#REF!,0)</f>
        <v>#REF!</v>
      </c>
    </row>
    <row r="104" spans="21:25" x14ac:dyDescent="0.25">
      <c r="U104" s="3" t="e">
        <f>#REF!</f>
        <v>#REF!</v>
      </c>
      <c r="V104" s="3" t="e">
        <f>IF(#REF!&gt;0,IFERROR(VLOOKUP(#REF!,AthleteTable[],1,FALSE),0),0)</f>
        <v>#REF!</v>
      </c>
      <c r="W104" s="3">
        <f t="shared" si="4"/>
        <v>0</v>
      </c>
      <c r="X104" s="11" t="e">
        <f>IF(#REF!&gt;0,IF(V104&lt;&gt;0,IF(OR(codex590[[#This Row],[1]]&gt;Y103,Y103="1"),(X103+1+codex590[[#This Row],[T]]),X103+codex590[[#This Row],[T]]),X103+codex590[[#This Row],[T]]),0)</f>
        <v>#REF!</v>
      </c>
      <c r="Y104" s="3" t="e">
        <f>IF(#REF!&gt;0,#REF!,0)</f>
        <v>#REF!</v>
      </c>
    </row>
    <row r="105" spans="21:25" x14ac:dyDescent="0.25">
      <c r="U105" s="3" t="e">
        <f>#REF!</f>
        <v>#REF!</v>
      </c>
      <c r="V105" s="3" t="e">
        <f>IF(#REF!&gt;0,IFERROR(VLOOKUP(#REF!,AthleteTable[],1,FALSE),0),0)</f>
        <v>#REF!</v>
      </c>
      <c r="W105" s="3">
        <f t="shared" si="4"/>
        <v>0</v>
      </c>
      <c r="X105" s="11" t="e">
        <f>IF(#REF!&gt;0,IF(V105&lt;&gt;0,IF(OR(codex590[[#This Row],[1]]&gt;Y104,Y104="1"),(X104+1+codex590[[#This Row],[T]]),X104+codex590[[#This Row],[T]]),X104+codex590[[#This Row],[T]]),0)</f>
        <v>#REF!</v>
      </c>
      <c r="Y105" s="3" t="e">
        <f>IF(#REF!&gt;0,#REF!,0)</f>
        <v>#REF!</v>
      </c>
    </row>
    <row r="106" spans="21:25" x14ac:dyDescent="0.25">
      <c r="U106" s="3" t="e">
        <f>#REF!</f>
        <v>#REF!</v>
      </c>
      <c r="V106" s="3" t="e">
        <f>IF(#REF!&gt;0,IFERROR(VLOOKUP(#REF!,AthleteTable[],1,FALSE),0),0)</f>
        <v>#REF!</v>
      </c>
      <c r="W106" s="3">
        <f t="shared" si="4"/>
        <v>0</v>
      </c>
      <c r="X106" s="11" t="e">
        <f>IF(#REF!&gt;0,IF(V106&lt;&gt;0,IF(OR(codex590[[#This Row],[1]]&gt;Y105,Y105="1"),(X105+1+codex590[[#This Row],[T]]),X105+codex590[[#This Row],[T]]),X105+codex590[[#This Row],[T]]),0)</f>
        <v>#REF!</v>
      </c>
      <c r="Y106" s="3" t="e">
        <f>IF(#REF!&gt;0,#REF!,0)</f>
        <v>#REF!</v>
      </c>
    </row>
    <row r="107" spans="21:25" x14ac:dyDescent="0.25">
      <c r="U107" s="3" t="e">
        <f>#REF!</f>
        <v>#REF!</v>
      </c>
      <c r="V107" s="3" t="e">
        <f>IF(#REF!&gt;0,IFERROR(VLOOKUP(#REF!,AthleteTable[],1,FALSE),0),0)</f>
        <v>#REF!</v>
      </c>
      <c r="W107" s="3">
        <f t="shared" si="4"/>
        <v>0</v>
      </c>
      <c r="X107" s="11" t="e">
        <f>IF(#REF!&gt;0,IF(V107&lt;&gt;0,IF(OR(codex590[[#This Row],[1]]&gt;Y106,Y106="1"),(X106+1+codex590[[#This Row],[T]]),X106+codex590[[#This Row],[T]]),X106+codex590[[#This Row],[T]]),0)</f>
        <v>#REF!</v>
      </c>
      <c r="Y107" s="3" t="e">
        <f>IF(#REF!&gt;0,#REF!,0)</f>
        <v>#REF!</v>
      </c>
    </row>
    <row r="108" spans="21:25" x14ac:dyDescent="0.25">
      <c r="U108" s="3" t="e">
        <f>#REF!</f>
        <v>#REF!</v>
      </c>
      <c r="V108" s="3" t="e">
        <f>IF(#REF!&gt;0,IFERROR(VLOOKUP(#REF!,AthleteTable[],1,FALSE),0),0)</f>
        <v>#REF!</v>
      </c>
      <c r="W108" s="3">
        <f t="shared" si="4"/>
        <v>0</v>
      </c>
      <c r="X108" s="11" t="e">
        <f>IF(#REF!&gt;0,IF(V108&lt;&gt;0,IF(OR(codex590[[#This Row],[1]]&gt;Y107,Y107="1"),(X107+1+codex590[[#This Row],[T]]),X107+codex590[[#This Row],[T]]),X107+codex590[[#This Row],[T]]),0)</f>
        <v>#REF!</v>
      </c>
      <c r="Y108" s="3" t="e">
        <f>IF(#REF!&gt;0,#REF!,0)</f>
        <v>#REF!</v>
      </c>
    </row>
    <row r="109" spans="21:25" x14ac:dyDescent="0.25">
      <c r="U109" s="3" t="e">
        <f>#REF!</f>
        <v>#REF!</v>
      </c>
      <c r="V109" s="3" t="e">
        <f>IF(#REF!&gt;0,IFERROR(VLOOKUP(#REF!,AthleteTable[],1,FALSE),0),0)</f>
        <v>#REF!</v>
      </c>
      <c r="W109" s="3">
        <f t="shared" si="4"/>
        <v>0</v>
      </c>
      <c r="X109" s="11" t="e">
        <f>IF(#REF!&gt;0,IF(V109&lt;&gt;0,IF(OR(codex590[[#This Row],[1]]&gt;Y108,Y108="1"),(X108+1+codex590[[#This Row],[T]]),X108+codex590[[#This Row],[T]]),X108+codex590[[#This Row],[T]]),0)</f>
        <v>#REF!</v>
      </c>
      <c r="Y109" s="3" t="e">
        <f>IF(#REF!&gt;0,#REF!,0)</f>
        <v>#REF!</v>
      </c>
    </row>
    <row r="110" spans="21:25" x14ac:dyDescent="0.25">
      <c r="U110" s="3" t="e">
        <f>#REF!</f>
        <v>#REF!</v>
      </c>
      <c r="V110" s="3" t="e">
        <f>IF(#REF!&gt;0,IFERROR(VLOOKUP(#REF!,AthleteTable[],1,FALSE),0),0)</f>
        <v>#REF!</v>
      </c>
      <c r="W110" s="3">
        <f t="shared" si="4"/>
        <v>0</v>
      </c>
      <c r="X110" s="11" t="e">
        <f>IF(#REF!&gt;0,IF(V110&lt;&gt;0,IF(OR(codex590[[#This Row],[1]]&gt;Y109,Y109="1"),(X109+1+codex590[[#This Row],[T]]),X109+codex590[[#This Row],[T]]),X109+codex590[[#This Row],[T]]),0)</f>
        <v>#REF!</v>
      </c>
      <c r="Y110" s="3" t="e">
        <f>IF(#REF!&gt;0,#REF!,0)</f>
        <v>#REF!</v>
      </c>
    </row>
    <row r="111" spans="21:25" x14ac:dyDescent="0.25">
      <c r="U111" s="3" t="e">
        <f>#REF!</f>
        <v>#REF!</v>
      </c>
      <c r="V111" s="3" t="e">
        <f>IF(#REF!&gt;0,IFERROR(VLOOKUP(#REF!,AthleteTable[],1,FALSE),0),0)</f>
        <v>#REF!</v>
      </c>
      <c r="W111" s="3">
        <f t="shared" si="4"/>
        <v>0</v>
      </c>
      <c r="X111" s="11" t="e">
        <f>IF(#REF!&gt;0,IF(V111&lt;&gt;0,IF(OR(codex590[[#This Row],[1]]&gt;Y110,Y110="1"),(X110+1+codex590[[#This Row],[T]]),X110+codex590[[#This Row],[T]]),X110+codex590[[#This Row],[T]]),0)</f>
        <v>#REF!</v>
      </c>
      <c r="Y111" s="3" t="e">
        <f>IF(#REF!&gt;0,#REF!,0)</f>
        <v>#REF!</v>
      </c>
    </row>
    <row r="112" spans="21:25" x14ac:dyDescent="0.25">
      <c r="U112" s="3" t="e">
        <f>#REF!</f>
        <v>#REF!</v>
      </c>
      <c r="V112" s="3" t="e">
        <f>IF(#REF!&gt;0,IFERROR(VLOOKUP(#REF!,AthleteTable[],1,FALSE),0),0)</f>
        <v>#REF!</v>
      </c>
      <c r="W112" s="3">
        <f t="shared" si="4"/>
        <v>0</v>
      </c>
      <c r="X112" s="11" t="e">
        <f>IF(#REF!&gt;0,IF(V112&lt;&gt;0,IF(OR(codex590[[#This Row],[1]]&gt;Y111,Y111="1"),(X111+1+codex590[[#This Row],[T]]),X111+codex590[[#This Row],[T]]),X111+codex590[[#This Row],[T]]),0)</f>
        <v>#REF!</v>
      </c>
      <c r="Y112" s="3" t="e">
        <f>IF(#REF!&gt;0,#REF!,0)</f>
        <v>#REF!</v>
      </c>
    </row>
    <row r="113" spans="21:25" x14ac:dyDescent="0.25">
      <c r="U113" s="3" t="e">
        <f>#REF!</f>
        <v>#REF!</v>
      </c>
      <c r="V113" s="3" t="e">
        <f>IF(#REF!&gt;0,IFERROR(VLOOKUP(#REF!,AthleteTable[],1,FALSE),0),0)</f>
        <v>#REF!</v>
      </c>
      <c r="W113" s="3">
        <f t="shared" si="4"/>
        <v>0</v>
      </c>
      <c r="X113" s="11" t="e">
        <f>IF(#REF!&gt;0,IF(V113&lt;&gt;0,IF(OR(codex590[[#This Row],[1]]&gt;Y112,Y112="1"),(X112+1+codex590[[#This Row],[T]]),X112+codex590[[#This Row],[T]]),X112+codex590[[#This Row],[T]]),0)</f>
        <v>#REF!</v>
      </c>
      <c r="Y113" s="3" t="e">
        <f>IF(#REF!&gt;0,#REF!,0)</f>
        <v>#REF!</v>
      </c>
    </row>
    <row r="114" spans="21:25" x14ac:dyDescent="0.25">
      <c r="U114" s="3" t="e">
        <f>#REF!</f>
        <v>#REF!</v>
      </c>
      <c r="V114" s="3" t="e">
        <f>IF(#REF!&gt;0,IFERROR(VLOOKUP(#REF!,AthleteTable[],1,FALSE),0),0)</f>
        <v>#REF!</v>
      </c>
      <c r="W114" s="3">
        <f t="shared" si="4"/>
        <v>0</v>
      </c>
      <c r="X114" s="11" t="e">
        <f>IF(#REF!&gt;0,IF(V114&lt;&gt;0,IF(OR(codex590[[#This Row],[1]]&gt;Y113,Y113="1"),(X113+1+codex590[[#This Row],[T]]),X113+codex590[[#This Row],[T]]),X113+codex590[[#This Row],[T]]),0)</f>
        <v>#REF!</v>
      </c>
      <c r="Y114" s="3" t="e">
        <f>IF(#REF!&gt;0,#REF!,0)</f>
        <v>#REF!</v>
      </c>
    </row>
    <row r="115" spans="21:25" x14ac:dyDescent="0.25">
      <c r="U115" s="3" t="e">
        <f>#REF!</f>
        <v>#REF!</v>
      </c>
      <c r="V115" s="3" t="e">
        <f>IF(#REF!&gt;0,IFERROR(VLOOKUP(#REF!,AthleteTable[],1,FALSE),0),0)</f>
        <v>#REF!</v>
      </c>
      <c r="W115" s="3">
        <f t="shared" si="4"/>
        <v>0</v>
      </c>
      <c r="X115" s="11" t="e">
        <f>IF(#REF!&gt;0,IF(V115&lt;&gt;0,IF(OR(codex590[[#This Row],[1]]&gt;Y114,Y114="1"),(X114+1+codex590[[#This Row],[T]]),X114+codex590[[#This Row],[T]]),X114+codex590[[#This Row],[T]]),0)</f>
        <v>#REF!</v>
      </c>
      <c r="Y115" s="3" t="e">
        <f>IF(#REF!&gt;0,#REF!,0)</f>
        <v>#REF!</v>
      </c>
    </row>
    <row r="116" spans="21:25" x14ac:dyDescent="0.25">
      <c r="U116" s="3" t="e">
        <f>#REF!</f>
        <v>#REF!</v>
      </c>
      <c r="V116" s="3" t="e">
        <f>IF(#REF!&gt;0,IFERROR(VLOOKUP(#REF!,AthleteTable[],1,FALSE),0),0)</f>
        <v>#REF!</v>
      </c>
      <c r="W116" s="3">
        <f t="shared" si="4"/>
        <v>0</v>
      </c>
      <c r="X116" s="11" t="e">
        <f>IF(#REF!&gt;0,IF(V116&lt;&gt;0,IF(OR(codex590[[#This Row],[1]]&gt;Y115,Y115="1"),(X115+1+codex590[[#This Row],[T]]),X115+codex590[[#This Row],[T]]),X115+codex590[[#This Row],[T]]),0)</f>
        <v>#REF!</v>
      </c>
      <c r="Y116" s="3" t="e">
        <f>IF(#REF!&gt;0,#REF!,0)</f>
        <v>#REF!</v>
      </c>
    </row>
    <row r="117" spans="21:25" x14ac:dyDescent="0.25">
      <c r="U117" s="3" t="e">
        <f>#REF!</f>
        <v>#REF!</v>
      </c>
      <c r="V117" s="3" t="e">
        <f>IF(#REF!&gt;0,IFERROR(VLOOKUP(#REF!,AthleteTable[],1,FALSE),0),0)</f>
        <v>#REF!</v>
      </c>
      <c r="W117" s="3">
        <f t="shared" si="4"/>
        <v>0</v>
      </c>
      <c r="X117" s="11" t="e">
        <f>IF(#REF!&gt;0,IF(V117&lt;&gt;0,IF(OR(codex590[[#This Row],[1]]&gt;Y116,Y116="1"),(X116+1+codex590[[#This Row],[T]]),X116+codex590[[#This Row],[T]]),X116+codex590[[#This Row],[T]]),0)</f>
        <v>#REF!</v>
      </c>
      <c r="Y117" s="3" t="e">
        <f>IF(#REF!&gt;0,#REF!,0)</f>
        <v>#REF!</v>
      </c>
    </row>
    <row r="118" spans="21:25" x14ac:dyDescent="0.25">
      <c r="U118" s="3" t="e">
        <f>#REF!</f>
        <v>#REF!</v>
      </c>
      <c r="V118" s="3" t="e">
        <f>IF(#REF!&gt;0,IFERROR(VLOOKUP(#REF!,AthleteTable[],1,FALSE),0),0)</f>
        <v>#REF!</v>
      </c>
      <c r="W118" s="3">
        <f t="shared" si="4"/>
        <v>0</v>
      </c>
      <c r="X118" s="11" t="e">
        <f>IF(#REF!&gt;0,IF(V118&lt;&gt;0,IF(OR(codex590[[#This Row],[1]]&gt;Y117,Y117="1"),(X117+1+codex590[[#This Row],[T]]),X117+codex590[[#This Row],[T]]),X117+codex590[[#This Row],[T]]),0)</f>
        <v>#REF!</v>
      </c>
      <c r="Y118" s="3" t="e">
        <f>IF(#REF!&gt;0,#REF!,0)</f>
        <v>#REF!</v>
      </c>
    </row>
    <row r="119" spans="21:25" x14ac:dyDescent="0.25">
      <c r="U119" s="3" t="e">
        <f>#REF!</f>
        <v>#REF!</v>
      </c>
      <c r="V119" s="3" t="e">
        <f>IF(#REF!&gt;0,IFERROR(VLOOKUP(#REF!,AthleteTable[],1,FALSE),0),0)</f>
        <v>#REF!</v>
      </c>
      <c r="W119" s="3">
        <f t="shared" si="4"/>
        <v>0</v>
      </c>
      <c r="X119" s="11" t="e">
        <f>IF(#REF!&gt;0,IF(V119&lt;&gt;0,IF(OR(codex590[[#This Row],[1]]&gt;Y118,Y118="1"),(X118+1+codex590[[#This Row],[T]]),X118+codex590[[#This Row],[T]]),X118+codex590[[#This Row],[T]]),0)</f>
        <v>#REF!</v>
      </c>
      <c r="Y119" s="3" t="e">
        <f>IF(#REF!&gt;0,#REF!,0)</f>
        <v>#REF!</v>
      </c>
    </row>
    <row r="120" spans="21:25" x14ac:dyDescent="0.25">
      <c r="U120" s="3" t="e">
        <f>#REF!</f>
        <v>#REF!</v>
      </c>
      <c r="V120" s="3" t="e">
        <f>IF(#REF!&gt;0,IFERROR(VLOOKUP(#REF!,AthleteTable[],1,FALSE),0),0)</f>
        <v>#REF!</v>
      </c>
      <c r="W120" s="3">
        <f t="shared" si="4"/>
        <v>0</v>
      </c>
      <c r="X120" s="11" t="e">
        <f>IF(#REF!&gt;0,IF(V120&lt;&gt;0,IF(OR(codex590[[#This Row],[1]]&gt;Y119,Y119="1"),(X119+1+codex590[[#This Row],[T]]),X119+codex590[[#This Row],[T]]),X119+codex590[[#This Row],[T]]),0)</f>
        <v>#REF!</v>
      </c>
      <c r="Y120" s="3" t="e">
        <f>IF(#REF!&gt;0,#REF!,0)</f>
        <v>#REF!</v>
      </c>
    </row>
    <row r="121" spans="21:25" x14ac:dyDescent="0.25">
      <c r="U121" s="3" t="e">
        <f>#REF!</f>
        <v>#REF!</v>
      </c>
      <c r="V121" s="3" t="e">
        <f>IF(#REF!&gt;0,IFERROR(VLOOKUP(#REF!,AthleteTable[],1,FALSE),0),0)</f>
        <v>#REF!</v>
      </c>
      <c r="W121" s="3">
        <f t="shared" si="4"/>
        <v>0</v>
      </c>
      <c r="X121" s="11" t="e">
        <f>IF(#REF!&gt;0,IF(V121&lt;&gt;0,IF(OR(codex590[[#This Row],[1]]&gt;Y120,Y120="1"),(X120+1+codex590[[#This Row],[T]]),X120+codex590[[#This Row],[T]]),X120+codex590[[#This Row],[T]]),0)</f>
        <v>#REF!</v>
      </c>
      <c r="Y121" s="3" t="e">
        <f>IF(#REF!&gt;0,#REF!,0)</f>
        <v>#REF!</v>
      </c>
    </row>
    <row r="122" spans="21:25" x14ac:dyDescent="0.25">
      <c r="U122" s="3" t="e">
        <f>#REF!</f>
        <v>#REF!</v>
      </c>
      <c r="V122" s="3" t="e">
        <f>IF(#REF!&gt;0,IFERROR(VLOOKUP(#REF!,AthleteTable[],1,FALSE),0),0)</f>
        <v>#REF!</v>
      </c>
      <c r="W122" s="3">
        <f t="shared" si="4"/>
        <v>0</v>
      </c>
      <c r="X122" s="11" t="e">
        <f>IF(#REF!&gt;0,IF(V122&lt;&gt;0,IF(OR(codex590[[#This Row],[1]]&gt;Y121,Y121="1"),(X121+1+codex590[[#This Row],[T]]),X121+codex590[[#This Row],[T]]),X121+codex590[[#This Row],[T]]),0)</f>
        <v>#REF!</v>
      </c>
      <c r="Y122" s="3" t="e">
        <f>IF(#REF!&gt;0,#REF!,0)</f>
        <v>#REF!</v>
      </c>
    </row>
    <row r="123" spans="21:25" x14ac:dyDescent="0.25">
      <c r="U123" s="3" t="e">
        <f>#REF!</f>
        <v>#REF!</v>
      </c>
      <c r="V123" s="3" t="e">
        <f>IF(#REF!&gt;0,IFERROR(VLOOKUP(#REF!,AthleteTable[],1,FALSE),0),0)</f>
        <v>#REF!</v>
      </c>
      <c r="W123" s="3">
        <f t="shared" si="4"/>
        <v>0</v>
      </c>
      <c r="X123" s="11" t="e">
        <f>IF(#REF!&gt;0,IF(V123&lt;&gt;0,IF(OR(codex590[[#This Row],[1]]&gt;Y122,Y122="1"),(X122+1+codex590[[#This Row],[T]]),X122+codex590[[#This Row],[T]]),X122+codex590[[#This Row],[T]]),0)</f>
        <v>#REF!</v>
      </c>
      <c r="Y123" s="3" t="e">
        <f>IF(#REF!&gt;0,#REF!,0)</f>
        <v>#REF!</v>
      </c>
    </row>
    <row r="124" spans="21:25" x14ac:dyDescent="0.25">
      <c r="U124" s="3" t="e">
        <f>#REF!</f>
        <v>#REF!</v>
      </c>
      <c r="V124" s="3" t="e">
        <f>IF(#REF!&gt;0,IFERROR(VLOOKUP(#REF!,AthleteTable[],1,FALSE),0),0)</f>
        <v>#REF!</v>
      </c>
      <c r="W124" s="3">
        <f t="shared" si="4"/>
        <v>0</v>
      </c>
      <c r="X124" s="11" t="e">
        <f>IF(#REF!&gt;0,IF(V124&lt;&gt;0,IF(OR(codex590[[#This Row],[1]]&gt;Y123,Y123="1"),(X123+1+codex590[[#This Row],[T]]),X123+codex590[[#This Row],[T]]),X123+codex590[[#This Row],[T]]),0)</f>
        <v>#REF!</v>
      </c>
      <c r="Y124" s="3" t="e">
        <f>IF(#REF!&gt;0,#REF!,0)</f>
        <v>#REF!</v>
      </c>
    </row>
    <row r="125" spans="21:25" x14ac:dyDescent="0.25">
      <c r="U125" s="3" t="e">
        <f>#REF!</f>
        <v>#REF!</v>
      </c>
      <c r="V125" s="3" t="e">
        <f>IF(#REF!&gt;0,IFERROR(VLOOKUP(#REF!,AthleteTable[],1,FALSE),0),0)</f>
        <v>#REF!</v>
      </c>
      <c r="W125" s="3">
        <f t="shared" si="4"/>
        <v>0</v>
      </c>
      <c r="X125" s="11" t="e">
        <f>IF(#REF!&gt;0,IF(V125&lt;&gt;0,IF(OR(codex590[[#This Row],[1]]&gt;Y124,Y124="1"),(X124+1+codex590[[#This Row],[T]]),X124+codex590[[#This Row],[T]]),X124+codex590[[#This Row],[T]]),0)</f>
        <v>#REF!</v>
      </c>
      <c r="Y125" s="3" t="e">
        <f>IF(#REF!&gt;0,#REF!,0)</f>
        <v>#REF!</v>
      </c>
    </row>
    <row r="126" spans="21:25" x14ac:dyDescent="0.25">
      <c r="U126" s="3" t="e">
        <f>#REF!</f>
        <v>#REF!</v>
      </c>
      <c r="V126" s="3" t="e">
        <f>IF(#REF!&gt;0,IFERROR(VLOOKUP(#REF!,AthleteTable[],1,FALSE),0),0)</f>
        <v>#REF!</v>
      </c>
      <c r="W126" s="3">
        <f t="shared" si="4"/>
        <v>0</v>
      </c>
      <c r="X126" s="11" t="e">
        <f>IF(#REF!&gt;0,IF(V126&lt;&gt;0,IF(OR(codex590[[#This Row],[1]]&gt;Y125,Y125="1"),(X125+1+codex590[[#This Row],[T]]),X125+codex590[[#This Row],[T]]),X125+codex590[[#This Row],[T]]),0)</f>
        <v>#REF!</v>
      </c>
      <c r="Y126" s="3" t="e">
        <f>IF(#REF!&gt;0,#REF!,0)</f>
        <v>#REF!</v>
      </c>
    </row>
    <row r="127" spans="21:25" x14ac:dyDescent="0.25">
      <c r="U127" s="3" t="e">
        <f>#REF!</f>
        <v>#REF!</v>
      </c>
      <c r="V127" s="3" t="e">
        <f>IF(#REF!&gt;0,IFERROR(VLOOKUP(#REF!,AthleteTable[],1,FALSE),0),0)</f>
        <v>#REF!</v>
      </c>
      <c r="W127" s="3">
        <f t="shared" si="4"/>
        <v>0</v>
      </c>
      <c r="X127" s="11" t="e">
        <f>IF(#REF!&gt;0,IF(V127&lt;&gt;0,IF(OR(codex590[[#This Row],[1]]&gt;Y126,Y126="1"),(X126+1+codex590[[#This Row],[T]]),X126+codex590[[#This Row],[T]]),X126+codex590[[#This Row],[T]]),0)</f>
        <v>#REF!</v>
      </c>
      <c r="Y127" s="3" t="e">
        <f>IF(#REF!&gt;0,#REF!,0)</f>
        <v>#REF!</v>
      </c>
    </row>
    <row r="128" spans="21:25" x14ac:dyDescent="0.25">
      <c r="U128" s="3" t="e">
        <f>#REF!</f>
        <v>#REF!</v>
      </c>
      <c r="V128" s="3" t="e">
        <f>IF(#REF!&gt;0,IFERROR(VLOOKUP(#REF!,AthleteTable[],1,FALSE),0),0)</f>
        <v>#REF!</v>
      </c>
      <c r="W128" s="3">
        <f t="shared" si="4"/>
        <v>0</v>
      </c>
      <c r="X128" s="11" t="e">
        <f>IF(#REF!&gt;0,IF(V128&lt;&gt;0,IF(OR(codex590[[#This Row],[1]]&gt;Y127,Y127="1"),(X127+1+codex590[[#This Row],[T]]),X127+codex590[[#This Row],[T]]),X127+codex590[[#This Row],[T]]),0)</f>
        <v>#REF!</v>
      </c>
      <c r="Y128" s="3" t="e">
        <f>IF(#REF!&gt;0,#REF!,0)</f>
        <v>#REF!</v>
      </c>
    </row>
    <row r="129" spans="21:25" x14ac:dyDescent="0.25">
      <c r="U129" s="3" t="e">
        <f>#REF!</f>
        <v>#REF!</v>
      </c>
      <c r="V129" s="3" t="e">
        <f>IF(#REF!&gt;0,IFERROR(VLOOKUP(#REF!,AthleteTable[],1,FALSE),0),0)</f>
        <v>#REF!</v>
      </c>
      <c r="W129" s="3">
        <f t="shared" si="4"/>
        <v>0</v>
      </c>
      <c r="X129" s="11" t="e">
        <f>IF(#REF!&gt;0,IF(V129&lt;&gt;0,IF(OR(codex590[[#This Row],[1]]&gt;Y128,Y128="1"),(X128+1+codex590[[#This Row],[T]]),X128+codex590[[#This Row],[T]]),X128+codex590[[#This Row],[T]]),0)</f>
        <v>#REF!</v>
      </c>
      <c r="Y129" s="3" t="e">
        <f>IF(#REF!&gt;0,#REF!,0)</f>
        <v>#REF!</v>
      </c>
    </row>
    <row r="130" spans="21:25" x14ac:dyDescent="0.25">
      <c r="U130" s="3" t="e">
        <f>#REF!</f>
        <v>#REF!</v>
      </c>
      <c r="V130" s="3" t="e">
        <f>IF(#REF!&gt;0,IFERROR(VLOOKUP(#REF!,AthleteTable[],1,FALSE),0),0)</f>
        <v>#REF!</v>
      </c>
      <c r="W130" s="3">
        <f t="shared" si="4"/>
        <v>0</v>
      </c>
      <c r="X130" s="11" t="e">
        <f>IF(#REF!&gt;0,IF(V130&lt;&gt;0,IF(OR(codex590[[#This Row],[1]]&gt;Y129,Y129="1"),(X129+1+codex590[[#This Row],[T]]),X129+codex590[[#This Row],[T]]),X129+codex590[[#This Row],[T]]),0)</f>
        <v>#REF!</v>
      </c>
      <c r="Y130" s="3" t="e">
        <f>IF(#REF!&gt;0,#REF!,0)</f>
        <v>#REF!</v>
      </c>
    </row>
    <row r="131" spans="21:25" x14ac:dyDescent="0.25">
      <c r="U131" s="3" t="e">
        <f>#REF!</f>
        <v>#REF!</v>
      </c>
      <c r="V131" s="3" t="e">
        <f>IF(#REF!&gt;0,IFERROR(VLOOKUP(#REF!,AthleteTable[],1,FALSE),0),0)</f>
        <v>#REF!</v>
      </c>
      <c r="W131" s="3">
        <f t="shared" si="4"/>
        <v>0</v>
      </c>
      <c r="X131" s="11" t="e">
        <f>IF(#REF!&gt;0,IF(V131&lt;&gt;0,IF(OR(codex590[[#This Row],[1]]&gt;Y130,Y130="1"),(X130+1+codex590[[#This Row],[T]]),X130+codex590[[#This Row],[T]]),X130+codex590[[#This Row],[T]]),0)</f>
        <v>#REF!</v>
      </c>
      <c r="Y131" s="3" t="e">
        <f>IF(#REF!&gt;0,#REF!,0)</f>
        <v>#REF!</v>
      </c>
    </row>
    <row r="132" spans="21:25" x14ac:dyDescent="0.25">
      <c r="U132" s="3" t="e">
        <f>#REF!</f>
        <v>#REF!</v>
      </c>
      <c r="V132" s="3" t="e">
        <f>IF(#REF!&gt;0,IFERROR(VLOOKUP(#REF!,AthleteTable[],1,FALSE),0),0)</f>
        <v>#REF!</v>
      </c>
      <c r="W132" s="3">
        <f t="shared" si="4"/>
        <v>0</v>
      </c>
      <c r="X132" s="11" t="e">
        <f>IF(#REF!&gt;0,IF(V132&lt;&gt;0,IF(OR(codex590[[#This Row],[1]]&gt;Y131,Y131="1"),(X131+1+codex590[[#This Row],[T]]),X131+codex590[[#This Row],[T]]),X131+codex590[[#This Row],[T]]),0)</f>
        <v>#REF!</v>
      </c>
      <c r="Y132" s="3" t="e">
        <f>IF(#REF!&gt;0,#REF!,0)</f>
        <v>#REF!</v>
      </c>
    </row>
    <row r="133" spans="21:25" x14ac:dyDescent="0.25">
      <c r="U133" s="3" t="e">
        <f>#REF!</f>
        <v>#REF!</v>
      </c>
      <c r="V133" s="3" t="e">
        <f>IF(#REF!&gt;0,IFERROR(VLOOKUP(#REF!,AthleteTable[],1,FALSE),0),0)</f>
        <v>#REF!</v>
      </c>
      <c r="W133" s="3">
        <f t="shared" si="4"/>
        <v>0</v>
      </c>
      <c r="X133" s="11" t="e">
        <f>IF(#REF!&gt;0,IF(V133&lt;&gt;0,IF(OR(codex590[[#This Row],[1]]&gt;Y132,Y132="1"),(X132+1+codex590[[#This Row],[T]]),X132+codex590[[#This Row],[T]]),X132+codex590[[#This Row],[T]]),0)</f>
        <v>#REF!</v>
      </c>
      <c r="Y133" s="3" t="e">
        <f>IF(#REF!&gt;0,#REF!,0)</f>
        <v>#REF!</v>
      </c>
    </row>
    <row r="134" spans="21:25" x14ac:dyDescent="0.25">
      <c r="U134" s="3" t="e">
        <f>#REF!</f>
        <v>#REF!</v>
      </c>
      <c r="V134" s="3" t="e">
        <f>IF(#REF!&gt;0,IFERROR(VLOOKUP(#REF!,AthleteTable[],1,FALSE),0),0)</f>
        <v>#REF!</v>
      </c>
      <c r="W134" s="3">
        <f t="shared" ref="W134:W197" si="5">IFERROR(IF(Y134&gt;0,IF(Y133=Y132,IF(V133&gt;0,IF(V132&gt;0,1,0),0),0),0),0)</f>
        <v>0</v>
      </c>
      <c r="X134" s="11" t="e">
        <f>IF(#REF!&gt;0,IF(V134&lt;&gt;0,IF(OR(codex590[[#This Row],[1]]&gt;Y133,Y133="1"),(X133+1+codex590[[#This Row],[T]]),X133+codex590[[#This Row],[T]]),X133+codex590[[#This Row],[T]]),0)</f>
        <v>#REF!</v>
      </c>
      <c r="Y134" s="3" t="e">
        <f>IF(#REF!&gt;0,#REF!,0)</f>
        <v>#REF!</v>
      </c>
    </row>
    <row r="135" spans="21:25" x14ac:dyDescent="0.25">
      <c r="U135" s="3" t="e">
        <f>#REF!</f>
        <v>#REF!</v>
      </c>
      <c r="V135" s="3" t="e">
        <f>IF(#REF!&gt;0,IFERROR(VLOOKUP(#REF!,AthleteTable[],1,FALSE),0),0)</f>
        <v>#REF!</v>
      </c>
      <c r="W135" s="3">
        <f t="shared" si="5"/>
        <v>0</v>
      </c>
      <c r="X135" s="11" t="e">
        <f>IF(#REF!&gt;0,IF(V135&lt;&gt;0,IF(OR(codex590[[#This Row],[1]]&gt;Y134,Y134="1"),(X134+1+codex590[[#This Row],[T]]),X134+codex590[[#This Row],[T]]),X134+codex590[[#This Row],[T]]),0)</f>
        <v>#REF!</v>
      </c>
      <c r="Y135" s="3" t="e">
        <f>IF(#REF!&gt;0,#REF!,0)</f>
        <v>#REF!</v>
      </c>
    </row>
    <row r="136" spans="21:25" x14ac:dyDescent="0.25">
      <c r="U136" s="3" t="e">
        <f>#REF!</f>
        <v>#REF!</v>
      </c>
      <c r="V136" s="3" t="e">
        <f>IF(#REF!&gt;0,IFERROR(VLOOKUP(#REF!,AthleteTable[],1,FALSE),0),0)</f>
        <v>#REF!</v>
      </c>
      <c r="W136" s="3">
        <f t="shared" si="5"/>
        <v>0</v>
      </c>
      <c r="X136" s="11" t="e">
        <f>IF(#REF!&gt;0,IF(V136&lt;&gt;0,IF(OR(codex590[[#This Row],[1]]&gt;Y135,Y135="1"),(X135+1+codex590[[#This Row],[T]]),X135+codex590[[#This Row],[T]]),X135+codex590[[#This Row],[T]]),0)</f>
        <v>#REF!</v>
      </c>
      <c r="Y136" s="3" t="e">
        <f>IF(#REF!&gt;0,#REF!,0)</f>
        <v>#REF!</v>
      </c>
    </row>
    <row r="137" spans="21:25" x14ac:dyDescent="0.25">
      <c r="U137" s="3" t="e">
        <f>#REF!</f>
        <v>#REF!</v>
      </c>
      <c r="V137" s="3" t="e">
        <f>IF(#REF!&gt;0,IFERROR(VLOOKUP(#REF!,AthleteTable[],1,FALSE),0),0)</f>
        <v>#REF!</v>
      </c>
      <c r="W137" s="3">
        <f t="shared" si="5"/>
        <v>0</v>
      </c>
      <c r="X137" s="11" t="e">
        <f>IF(#REF!&gt;0,IF(V137&lt;&gt;0,IF(OR(codex590[[#This Row],[1]]&gt;Y136,Y136="1"),(X136+1+codex590[[#This Row],[T]]),X136+codex590[[#This Row],[T]]),X136+codex590[[#This Row],[T]]),0)</f>
        <v>#REF!</v>
      </c>
      <c r="Y137" s="3" t="e">
        <f>IF(#REF!&gt;0,#REF!,0)</f>
        <v>#REF!</v>
      </c>
    </row>
    <row r="138" spans="21:25" x14ac:dyDescent="0.25">
      <c r="U138" s="3" t="e">
        <f>#REF!</f>
        <v>#REF!</v>
      </c>
      <c r="V138" s="3" t="e">
        <f>IF(#REF!&gt;0,IFERROR(VLOOKUP(#REF!,AthleteTable[],1,FALSE),0),0)</f>
        <v>#REF!</v>
      </c>
      <c r="W138" s="3">
        <f t="shared" si="5"/>
        <v>0</v>
      </c>
      <c r="X138" s="11" t="e">
        <f>IF(#REF!&gt;0,IF(V138&lt;&gt;0,IF(OR(codex590[[#This Row],[1]]&gt;Y137,Y137="1"),(X137+1+codex590[[#This Row],[T]]),X137+codex590[[#This Row],[T]]),X137+codex590[[#This Row],[T]]),0)</f>
        <v>#REF!</v>
      </c>
      <c r="Y138" s="3" t="e">
        <f>IF(#REF!&gt;0,#REF!,0)</f>
        <v>#REF!</v>
      </c>
    </row>
    <row r="139" spans="21:25" x14ac:dyDescent="0.25">
      <c r="U139" s="3" t="e">
        <f>#REF!</f>
        <v>#REF!</v>
      </c>
      <c r="V139" s="3" t="e">
        <f>IF(#REF!&gt;0,IFERROR(VLOOKUP(#REF!,AthleteTable[],1,FALSE),0),0)</f>
        <v>#REF!</v>
      </c>
      <c r="W139" s="3">
        <f t="shared" si="5"/>
        <v>0</v>
      </c>
      <c r="X139" s="11" t="e">
        <f>IF(#REF!&gt;0,IF(V139&lt;&gt;0,IF(OR(codex590[[#This Row],[1]]&gt;Y138,Y138="1"),(X138+1+codex590[[#This Row],[T]]),X138+codex590[[#This Row],[T]]),X138+codex590[[#This Row],[T]]),0)</f>
        <v>#REF!</v>
      </c>
      <c r="Y139" s="3" t="e">
        <f>IF(#REF!&gt;0,#REF!,0)</f>
        <v>#REF!</v>
      </c>
    </row>
    <row r="140" spans="21:25" x14ac:dyDescent="0.25">
      <c r="U140" s="3" t="e">
        <f>#REF!</f>
        <v>#REF!</v>
      </c>
      <c r="V140" s="3" t="e">
        <f>IF(#REF!&gt;0,IFERROR(VLOOKUP(#REF!,AthleteTable[],1,FALSE),0),0)</f>
        <v>#REF!</v>
      </c>
      <c r="W140" s="3">
        <f t="shared" si="5"/>
        <v>0</v>
      </c>
      <c r="X140" s="11" t="e">
        <f>IF(#REF!&gt;0,IF(V140&lt;&gt;0,IF(OR(codex590[[#This Row],[1]]&gt;Y139,Y139="1"),(X139+1+codex590[[#This Row],[T]]),X139+codex590[[#This Row],[T]]),X139+codex590[[#This Row],[T]]),0)</f>
        <v>#REF!</v>
      </c>
      <c r="Y140" s="3" t="e">
        <f>IF(#REF!&gt;0,#REF!,0)</f>
        <v>#REF!</v>
      </c>
    </row>
    <row r="141" spans="21:25" x14ac:dyDescent="0.25">
      <c r="U141" s="3" t="e">
        <f>#REF!</f>
        <v>#REF!</v>
      </c>
      <c r="V141" s="3" t="e">
        <f>IF(#REF!&gt;0,IFERROR(VLOOKUP(#REF!,AthleteTable[],1,FALSE),0),0)</f>
        <v>#REF!</v>
      </c>
      <c r="W141" s="3">
        <f t="shared" si="5"/>
        <v>0</v>
      </c>
      <c r="X141" s="11" t="e">
        <f>IF(#REF!&gt;0,IF(V141&lt;&gt;0,IF(OR(codex590[[#This Row],[1]]&gt;Y140,Y140="1"),(X140+1+codex590[[#This Row],[T]]),X140+codex590[[#This Row],[T]]),X140+codex590[[#This Row],[T]]),0)</f>
        <v>#REF!</v>
      </c>
      <c r="Y141" s="3" t="e">
        <f>IF(#REF!&gt;0,#REF!,0)</f>
        <v>#REF!</v>
      </c>
    </row>
    <row r="142" spans="21:25" x14ac:dyDescent="0.25">
      <c r="U142" s="3" t="e">
        <f>#REF!</f>
        <v>#REF!</v>
      </c>
      <c r="V142" s="3" t="e">
        <f>IF(#REF!&gt;0,IFERROR(VLOOKUP(#REF!,AthleteTable[],1,FALSE),0),0)</f>
        <v>#REF!</v>
      </c>
      <c r="W142" s="3">
        <f t="shared" si="5"/>
        <v>0</v>
      </c>
      <c r="X142" s="11" t="e">
        <f>IF(#REF!&gt;0,IF(V142&lt;&gt;0,IF(OR(codex590[[#This Row],[1]]&gt;Y141,Y141="1"),(X141+1+codex590[[#This Row],[T]]),X141+codex590[[#This Row],[T]]),X141+codex590[[#This Row],[T]]),0)</f>
        <v>#REF!</v>
      </c>
      <c r="Y142" s="3" t="e">
        <f>IF(#REF!&gt;0,#REF!,0)</f>
        <v>#REF!</v>
      </c>
    </row>
    <row r="143" spans="21:25" x14ac:dyDescent="0.25">
      <c r="U143" s="3" t="e">
        <f>#REF!</f>
        <v>#REF!</v>
      </c>
      <c r="V143" s="3" t="e">
        <f>IF(#REF!&gt;0,IFERROR(VLOOKUP(#REF!,AthleteTable[],1,FALSE),0),0)</f>
        <v>#REF!</v>
      </c>
      <c r="W143" s="3">
        <f t="shared" si="5"/>
        <v>0</v>
      </c>
      <c r="X143" s="11" t="e">
        <f>IF(#REF!&gt;0,IF(V143&lt;&gt;0,IF(OR(codex590[[#This Row],[1]]&gt;Y142,Y142="1"),(X142+1+codex590[[#This Row],[T]]),X142+codex590[[#This Row],[T]]),X142+codex590[[#This Row],[T]]),0)</f>
        <v>#REF!</v>
      </c>
      <c r="Y143" s="3" t="e">
        <f>IF(#REF!&gt;0,#REF!,0)</f>
        <v>#REF!</v>
      </c>
    </row>
    <row r="144" spans="21:25" x14ac:dyDescent="0.25">
      <c r="U144" s="3" t="e">
        <f>#REF!</f>
        <v>#REF!</v>
      </c>
      <c r="V144" s="3" t="e">
        <f>IF(#REF!&gt;0,IFERROR(VLOOKUP(#REF!,AthleteTable[],1,FALSE),0),0)</f>
        <v>#REF!</v>
      </c>
      <c r="W144" s="3">
        <f t="shared" si="5"/>
        <v>0</v>
      </c>
      <c r="X144" s="11" t="e">
        <f>IF(#REF!&gt;0,IF(V144&lt;&gt;0,IF(OR(codex590[[#This Row],[1]]&gt;Y143,Y143="1"),(X143+1+codex590[[#This Row],[T]]),X143+codex590[[#This Row],[T]]),X143+codex590[[#This Row],[T]]),0)</f>
        <v>#REF!</v>
      </c>
      <c r="Y144" s="3" t="e">
        <f>IF(#REF!&gt;0,#REF!,0)</f>
        <v>#REF!</v>
      </c>
    </row>
    <row r="145" spans="21:25" x14ac:dyDescent="0.25">
      <c r="U145" s="3" t="e">
        <f>#REF!</f>
        <v>#REF!</v>
      </c>
      <c r="V145" s="3" t="e">
        <f>IF(#REF!&gt;0,IFERROR(VLOOKUP(#REF!,AthleteTable[],1,FALSE),0),0)</f>
        <v>#REF!</v>
      </c>
      <c r="W145" s="3">
        <f t="shared" si="5"/>
        <v>0</v>
      </c>
      <c r="X145" s="11" t="e">
        <f>IF(#REF!&gt;0,IF(V145&lt;&gt;0,IF(OR(codex590[[#This Row],[1]]&gt;Y144,Y144="1"),(X144+1+codex590[[#This Row],[T]]),X144+codex590[[#This Row],[T]]),X144+codex590[[#This Row],[T]]),0)</f>
        <v>#REF!</v>
      </c>
      <c r="Y145" s="3" t="e">
        <f>IF(#REF!&gt;0,#REF!,0)</f>
        <v>#REF!</v>
      </c>
    </row>
    <row r="146" spans="21:25" x14ac:dyDescent="0.25">
      <c r="U146" s="3" t="e">
        <f>#REF!</f>
        <v>#REF!</v>
      </c>
      <c r="V146" s="3" t="e">
        <f>IF(#REF!&gt;0,IFERROR(VLOOKUP(#REF!,AthleteTable[],1,FALSE),0),0)</f>
        <v>#REF!</v>
      </c>
      <c r="W146" s="3">
        <f t="shared" si="5"/>
        <v>0</v>
      </c>
      <c r="X146" s="11" t="e">
        <f>IF(#REF!&gt;0,IF(V146&lt;&gt;0,IF(OR(codex590[[#This Row],[1]]&gt;Y145,Y145="1"),(X145+1+codex590[[#This Row],[T]]),X145+codex590[[#This Row],[T]]),X145+codex590[[#This Row],[T]]),0)</f>
        <v>#REF!</v>
      </c>
      <c r="Y146" s="3" t="e">
        <f>IF(#REF!&gt;0,#REF!,0)</f>
        <v>#REF!</v>
      </c>
    </row>
    <row r="147" spans="21:25" x14ac:dyDescent="0.25">
      <c r="U147" s="3" t="e">
        <f>#REF!</f>
        <v>#REF!</v>
      </c>
      <c r="V147" s="3" t="e">
        <f>IF(#REF!&gt;0,IFERROR(VLOOKUP(#REF!,AthleteTable[],1,FALSE),0),0)</f>
        <v>#REF!</v>
      </c>
      <c r="W147" s="3">
        <f t="shared" si="5"/>
        <v>0</v>
      </c>
      <c r="X147" s="11" t="e">
        <f>IF(#REF!&gt;0,IF(V147&lt;&gt;0,IF(OR(codex590[[#This Row],[1]]&gt;Y146,Y146="1"),(X146+1+codex590[[#This Row],[T]]),X146+codex590[[#This Row],[T]]),X146+codex590[[#This Row],[T]]),0)</f>
        <v>#REF!</v>
      </c>
      <c r="Y147" s="3" t="e">
        <f>IF(#REF!&gt;0,#REF!,0)</f>
        <v>#REF!</v>
      </c>
    </row>
    <row r="148" spans="21:25" x14ac:dyDescent="0.25">
      <c r="U148" s="3" t="e">
        <f>#REF!</f>
        <v>#REF!</v>
      </c>
      <c r="V148" s="3" t="e">
        <f>IF(#REF!&gt;0,IFERROR(VLOOKUP(#REF!,AthleteTable[],1,FALSE),0),0)</f>
        <v>#REF!</v>
      </c>
      <c r="W148" s="3">
        <f t="shared" si="5"/>
        <v>0</v>
      </c>
      <c r="X148" s="11" t="e">
        <f>IF(#REF!&gt;0,IF(V148&lt;&gt;0,IF(OR(codex590[[#This Row],[1]]&gt;Y147,Y147="1"),(X147+1+codex590[[#This Row],[T]]),X147+codex590[[#This Row],[T]]),X147+codex590[[#This Row],[T]]),0)</f>
        <v>#REF!</v>
      </c>
      <c r="Y148" s="3" t="e">
        <f>IF(#REF!&gt;0,#REF!,0)</f>
        <v>#REF!</v>
      </c>
    </row>
    <row r="149" spans="21:25" x14ac:dyDescent="0.25">
      <c r="U149" s="3" t="e">
        <f>#REF!</f>
        <v>#REF!</v>
      </c>
      <c r="V149" s="3" t="e">
        <f>IF(#REF!&gt;0,IFERROR(VLOOKUP(#REF!,AthleteTable[],1,FALSE),0),0)</f>
        <v>#REF!</v>
      </c>
      <c r="W149" s="3">
        <f t="shared" si="5"/>
        <v>0</v>
      </c>
      <c r="X149" s="11" t="e">
        <f>IF(#REF!&gt;0,IF(V149&lt;&gt;0,IF(OR(codex590[[#This Row],[1]]&gt;Y148,Y148="1"),(X148+1+codex590[[#This Row],[T]]),X148+codex590[[#This Row],[T]]),X148+codex590[[#This Row],[T]]),0)</f>
        <v>#REF!</v>
      </c>
      <c r="Y149" s="3" t="e">
        <f>IF(#REF!&gt;0,#REF!,0)</f>
        <v>#REF!</v>
      </c>
    </row>
    <row r="150" spans="21:25" x14ac:dyDescent="0.25">
      <c r="U150" s="3" t="e">
        <f>#REF!</f>
        <v>#REF!</v>
      </c>
      <c r="V150" s="3" t="e">
        <f>IF(#REF!&gt;0,IFERROR(VLOOKUP(#REF!,AthleteTable[],1,FALSE),0),0)</f>
        <v>#REF!</v>
      </c>
      <c r="W150" s="3">
        <f t="shared" si="5"/>
        <v>0</v>
      </c>
      <c r="X150" s="11" t="e">
        <f>IF(#REF!&gt;0,IF(V150&lt;&gt;0,IF(OR(codex590[[#This Row],[1]]&gt;Y149,Y149="1"),(X149+1+codex590[[#This Row],[T]]),X149+codex590[[#This Row],[T]]),X149+codex590[[#This Row],[T]]),0)</f>
        <v>#REF!</v>
      </c>
      <c r="Y150" s="3" t="e">
        <f>IF(#REF!&gt;0,#REF!,0)</f>
        <v>#REF!</v>
      </c>
    </row>
    <row r="151" spans="21:25" x14ac:dyDescent="0.25">
      <c r="U151" s="3" t="e">
        <f>#REF!</f>
        <v>#REF!</v>
      </c>
      <c r="V151" s="3" t="e">
        <f>IF(#REF!&gt;0,IFERROR(VLOOKUP(#REF!,AthleteTable[],1,FALSE),0),0)</f>
        <v>#REF!</v>
      </c>
      <c r="W151" s="3">
        <f t="shared" si="5"/>
        <v>0</v>
      </c>
      <c r="X151" s="11" t="e">
        <f>IF(#REF!&gt;0,IF(V151&lt;&gt;0,IF(OR(codex590[[#This Row],[1]]&gt;Y150,Y150="1"),(X150+1+codex590[[#This Row],[T]]),X150+codex590[[#This Row],[T]]),X150+codex590[[#This Row],[T]]),0)</f>
        <v>#REF!</v>
      </c>
      <c r="Y151" s="3" t="e">
        <f>IF(#REF!&gt;0,#REF!,0)</f>
        <v>#REF!</v>
      </c>
    </row>
    <row r="152" spans="21:25" x14ac:dyDescent="0.25">
      <c r="U152" s="3" t="e">
        <f>#REF!</f>
        <v>#REF!</v>
      </c>
      <c r="V152" s="3" t="e">
        <f>IF(#REF!&gt;0,IFERROR(VLOOKUP(#REF!,AthleteTable[],1,FALSE),0),0)</f>
        <v>#REF!</v>
      </c>
      <c r="W152" s="3">
        <f t="shared" si="5"/>
        <v>0</v>
      </c>
      <c r="X152" s="11" t="e">
        <f>IF(#REF!&gt;0,IF(V152&lt;&gt;0,IF(OR(codex590[[#This Row],[1]]&gt;Y151,Y151="1"),(X151+1+codex590[[#This Row],[T]]),X151+codex590[[#This Row],[T]]),X151+codex590[[#This Row],[T]]),0)</f>
        <v>#REF!</v>
      </c>
      <c r="Y152" s="3" t="e">
        <f>IF(#REF!&gt;0,#REF!,0)</f>
        <v>#REF!</v>
      </c>
    </row>
    <row r="153" spans="21:25" x14ac:dyDescent="0.25">
      <c r="U153" s="3" t="e">
        <f>#REF!</f>
        <v>#REF!</v>
      </c>
      <c r="V153" s="3" t="e">
        <f>IF(#REF!&gt;0,IFERROR(VLOOKUP(#REF!,AthleteTable[],1,FALSE),0),0)</f>
        <v>#REF!</v>
      </c>
      <c r="W153" s="3">
        <f t="shared" si="5"/>
        <v>0</v>
      </c>
      <c r="X153" s="11" t="e">
        <f>IF(#REF!&gt;0,IF(V153&lt;&gt;0,IF(OR(codex590[[#This Row],[1]]&gt;Y152,Y152="1"),(X152+1+codex590[[#This Row],[T]]),X152+codex590[[#This Row],[T]]),X152+codex590[[#This Row],[T]]),0)</f>
        <v>#REF!</v>
      </c>
      <c r="Y153" s="3" t="e">
        <f>IF(#REF!&gt;0,#REF!,0)</f>
        <v>#REF!</v>
      </c>
    </row>
    <row r="154" spans="21:25" x14ac:dyDescent="0.25">
      <c r="U154" s="3" t="e">
        <f>#REF!</f>
        <v>#REF!</v>
      </c>
      <c r="V154" s="3" t="e">
        <f>IF(#REF!&gt;0,IFERROR(VLOOKUP(#REF!,AthleteTable[],1,FALSE),0),0)</f>
        <v>#REF!</v>
      </c>
      <c r="W154" s="3">
        <f t="shared" si="5"/>
        <v>0</v>
      </c>
      <c r="X154" s="11" t="e">
        <f>IF(#REF!&gt;0,IF(V154&lt;&gt;0,IF(OR(codex590[[#This Row],[1]]&gt;Y153,Y153="1"),(X153+1+codex590[[#This Row],[T]]),X153+codex590[[#This Row],[T]]),X153+codex590[[#This Row],[T]]),0)</f>
        <v>#REF!</v>
      </c>
      <c r="Y154" s="3" t="e">
        <f>IF(#REF!&gt;0,#REF!,0)</f>
        <v>#REF!</v>
      </c>
    </row>
    <row r="155" spans="21:25" x14ac:dyDescent="0.25">
      <c r="U155" s="3" t="e">
        <f>#REF!</f>
        <v>#REF!</v>
      </c>
      <c r="V155" s="3" t="e">
        <f>IF(#REF!&gt;0,IFERROR(VLOOKUP(#REF!,AthleteTable[],1,FALSE),0),0)</f>
        <v>#REF!</v>
      </c>
      <c r="W155" s="3">
        <f t="shared" si="5"/>
        <v>0</v>
      </c>
      <c r="X155" s="11" t="e">
        <f>IF(#REF!&gt;0,IF(V155&lt;&gt;0,IF(OR(codex590[[#This Row],[1]]&gt;Y154,Y154="1"),(X154+1+codex590[[#This Row],[T]]),X154+codex590[[#This Row],[T]]),X154+codex590[[#This Row],[T]]),0)</f>
        <v>#REF!</v>
      </c>
      <c r="Y155" s="3" t="e">
        <f>IF(#REF!&gt;0,#REF!,0)</f>
        <v>#REF!</v>
      </c>
    </row>
    <row r="156" spans="21:25" x14ac:dyDescent="0.25">
      <c r="U156" s="3" t="e">
        <f>#REF!</f>
        <v>#REF!</v>
      </c>
      <c r="V156" s="3" t="e">
        <f>IF(#REF!&gt;0,IFERROR(VLOOKUP(#REF!,AthleteTable[],1,FALSE),0),0)</f>
        <v>#REF!</v>
      </c>
      <c r="W156" s="3">
        <f t="shared" si="5"/>
        <v>0</v>
      </c>
      <c r="X156" s="11" t="e">
        <f>IF(#REF!&gt;0,IF(V156&lt;&gt;0,IF(OR(codex590[[#This Row],[1]]&gt;Y155,Y155="1"),(X155+1+codex590[[#This Row],[T]]),X155+codex590[[#This Row],[T]]),X155+codex590[[#This Row],[T]]),0)</f>
        <v>#REF!</v>
      </c>
      <c r="Y156" s="3" t="e">
        <f>IF(#REF!&gt;0,#REF!,0)</f>
        <v>#REF!</v>
      </c>
    </row>
    <row r="157" spans="21:25" x14ac:dyDescent="0.25">
      <c r="U157" s="3" t="e">
        <f>#REF!</f>
        <v>#REF!</v>
      </c>
      <c r="V157" s="3" t="e">
        <f>IF(#REF!&gt;0,IFERROR(VLOOKUP(#REF!,AthleteTable[],1,FALSE),0),0)</f>
        <v>#REF!</v>
      </c>
      <c r="W157" s="3">
        <f t="shared" si="5"/>
        <v>0</v>
      </c>
      <c r="X157" s="11" t="e">
        <f>IF(#REF!&gt;0,IF(V157&lt;&gt;0,IF(OR(codex590[[#This Row],[1]]&gt;Y156,Y156="1"),(X156+1+codex590[[#This Row],[T]]),X156+codex590[[#This Row],[T]]),X156+codex590[[#This Row],[T]]),0)</f>
        <v>#REF!</v>
      </c>
      <c r="Y157" s="3" t="e">
        <f>IF(#REF!&gt;0,#REF!,0)</f>
        <v>#REF!</v>
      </c>
    </row>
    <row r="158" spans="21:25" x14ac:dyDescent="0.25">
      <c r="U158" s="3" t="e">
        <f>#REF!</f>
        <v>#REF!</v>
      </c>
      <c r="V158" s="3" t="e">
        <f>IF(#REF!&gt;0,IFERROR(VLOOKUP(#REF!,AthleteTable[],1,FALSE),0),0)</f>
        <v>#REF!</v>
      </c>
      <c r="W158" s="3">
        <f t="shared" si="5"/>
        <v>0</v>
      </c>
      <c r="X158" s="11" t="e">
        <f>IF(#REF!&gt;0,IF(V158&lt;&gt;0,IF(OR(codex590[[#This Row],[1]]&gt;Y157,Y157="1"),(X157+1+codex590[[#This Row],[T]]),X157+codex590[[#This Row],[T]]),X157+codex590[[#This Row],[T]]),0)</f>
        <v>#REF!</v>
      </c>
      <c r="Y158" s="3" t="e">
        <f>IF(#REF!&gt;0,#REF!,0)</f>
        <v>#REF!</v>
      </c>
    </row>
    <row r="159" spans="21:25" x14ac:dyDescent="0.25">
      <c r="U159" s="3" t="e">
        <f>#REF!</f>
        <v>#REF!</v>
      </c>
      <c r="V159" s="3" t="e">
        <f>IF(#REF!&gt;0,IFERROR(VLOOKUP(#REF!,AthleteTable[],1,FALSE),0),0)</f>
        <v>#REF!</v>
      </c>
      <c r="W159" s="3">
        <f t="shared" si="5"/>
        <v>0</v>
      </c>
      <c r="X159" s="11" t="e">
        <f>IF(#REF!&gt;0,IF(V159&lt;&gt;0,IF(OR(codex590[[#This Row],[1]]&gt;Y158,Y158="1"),(X158+1+codex590[[#This Row],[T]]),X158+codex590[[#This Row],[T]]),X158+codex590[[#This Row],[T]]),0)</f>
        <v>#REF!</v>
      </c>
      <c r="Y159" s="3" t="e">
        <f>IF(#REF!&gt;0,#REF!,0)</f>
        <v>#REF!</v>
      </c>
    </row>
    <row r="160" spans="21:25" x14ac:dyDescent="0.25">
      <c r="U160" s="3" t="e">
        <f>#REF!</f>
        <v>#REF!</v>
      </c>
      <c r="V160" s="3" t="e">
        <f>IF(#REF!&gt;0,IFERROR(VLOOKUP(#REF!,AthleteTable[],1,FALSE),0),0)</f>
        <v>#REF!</v>
      </c>
      <c r="W160" s="3">
        <f t="shared" si="5"/>
        <v>0</v>
      </c>
      <c r="X160" s="11" t="e">
        <f>IF(#REF!&gt;0,IF(V160&lt;&gt;0,IF(OR(codex590[[#This Row],[1]]&gt;Y159,Y159="1"),(X159+1+codex590[[#This Row],[T]]),X159+codex590[[#This Row],[T]]),X159+codex590[[#This Row],[T]]),0)</f>
        <v>#REF!</v>
      </c>
      <c r="Y160" s="3" t="e">
        <f>IF(#REF!&gt;0,#REF!,0)</f>
        <v>#REF!</v>
      </c>
    </row>
    <row r="161" spans="21:25" x14ac:dyDescent="0.25">
      <c r="U161" s="3" t="e">
        <f>#REF!</f>
        <v>#REF!</v>
      </c>
      <c r="V161" s="3" t="e">
        <f>IF(#REF!&gt;0,IFERROR(VLOOKUP(#REF!,AthleteTable[],1,FALSE),0),0)</f>
        <v>#REF!</v>
      </c>
      <c r="W161" s="3">
        <f t="shared" si="5"/>
        <v>0</v>
      </c>
      <c r="X161" s="11" t="e">
        <f>IF(#REF!&gt;0,IF(V161&lt;&gt;0,IF(OR(codex590[[#This Row],[1]]&gt;Y160,Y160="1"),(X160+1+codex590[[#This Row],[T]]),X160+codex590[[#This Row],[T]]),X160+codex590[[#This Row],[T]]),0)</f>
        <v>#REF!</v>
      </c>
      <c r="Y161" s="3" t="e">
        <f>IF(#REF!&gt;0,#REF!,0)</f>
        <v>#REF!</v>
      </c>
    </row>
    <row r="162" spans="21:25" x14ac:dyDescent="0.25">
      <c r="U162" s="3" t="e">
        <f>#REF!</f>
        <v>#REF!</v>
      </c>
      <c r="V162" s="3" t="e">
        <f>IF(#REF!&gt;0,IFERROR(VLOOKUP(#REF!,AthleteTable[],1,FALSE),0),0)</f>
        <v>#REF!</v>
      </c>
      <c r="W162" s="3">
        <f t="shared" si="5"/>
        <v>0</v>
      </c>
      <c r="X162" s="11" t="e">
        <f>IF(#REF!&gt;0,IF(V162&lt;&gt;0,IF(OR(codex590[[#This Row],[1]]&gt;Y161,Y161="1"),(X161+1+codex590[[#This Row],[T]]),X161+codex590[[#This Row],[T]]),X161+codex590[[#This Row],[T]]),0)</f>
        <v>#REF!</v>
      </c>
      <c r="Y162" s="3" t="e">
        <f>IF(#REF!&gt;0,#REF!,0)</f>
        <v>#REF!</v>
      </c>
    </row>
    <row r="163" spans="21:25" x14ac:dyDescent="0.25">
      <c r="U163" s="3" t="e">
        <f>#REF!</f>
        <v>#REF!</v>
      </c>
      <c r="V163" s="3" t="e">
        <f>IF(#REF!&gt;0,IFERROR(VLOOKUP(#REF!,AthleteTable[],1,FALSE),0),0)</f>
        <v>#REF!</v>
      </c>
      <c r="W163" s="3">
        <f t="shared" si="5"/>
        <v>0</v>
      </c>
      <c r="X163" s="11" t="e">
        <f>IF(#REF!&gt;0,IF(V163&lt;&gt;0,IF(OR(codex590[[#This Row],[1]]&gt;Y162,Y162="1"),(X162+1+codex590[[#This Row],[T]]),X162+codex590[[#This Row],[T]]),X162+codex590[[#This Row],[T]]),0)</f>
        <v>#REF!</v>
      </c>
      <c r="Y163" s="3" t="e">
        <f>IF(#REF!&gt;0,#REF!,0)</f>
        <v>#REF!</v>
      </c>
    </row>
    <row r="164" spans="21:25" x14ac:dyDescent="0.25">
      <c r="U164" s="3" t="e">
        <f>#REF!</f>
        <v>#REF!</v>
      </c>
      <c r="V164" s="3" t="e">
        <f>IF(#REF!&gt;0,IFERROR(VLOOKUP(#REF!,AthleteTable[],1,FALSE),0),0)</f>
        <v>#REF!</v>
      </c>
      <c r="W164" s="3">
        <f t="shared" si="5"/>
        <v>0</v>
      </c>
      <c r="X164" s="11" t="e">
        <f>IF(#REF!&gt;0,IF(V164&lt;&gt;0,IF(OR(codex590[[#This Row],[1]]&gt;Y163,Y163="1"),(X163+1+codex590[[#This Row],[T]]),X163+codex590[[#This Row],[T]]),X163+codex590[[#This Row],[T]]),0)</f>
        <v>#REF!</v>
      </c>
      <c r="Y164" s="3" t="e">
        <f>IF(#REF!&gt;0,#REF!,0)</f>
        <v>#REF!</v>
      </c>
    </row>
    <row r="165" spans="21:25" x14ac:dyDescent="0.25">
      <c r="U165" s="3" t="e">
        <f>#REF!</f>
        <v>#REF!</v>
      </c>
      <c r="V165" s="3" t="e">
        <f>IF(#REF!&gt;0,IFERROR(VLOOKUP(#REF!,AthleteTable[],1,FALSE),0),0)</f>
        <v>#REF!</v>
      </c>
      <c r="W165" s="3">
        <f t="shared" si="5"/>
        <v>0</v>
      </c>
      <c r="X165" s="11" t="e">
        <f>IF(#REF!&gt;0,IF(V165&lt;&gt;0,IF(OR(codex590[[#This Row],[1]]&gt;Y164,Y164="1"),(X164+1+codex590[[#This Row],[T]]),X164+codex590[[#This Row],[T]]),X164+codex590[[#This Row],[T]]),0)</f>
        <v>#REF!</v>
      </c>
      <c r="Y165" s="3" t="e">
        <f>IF(#REF!&gt;0,#REF!,0)</f>
        <v>#REF!</v>
      </c>
    </row>
    <row r="166" spans="21:25" x14ac:dyDescent="0.25">
      <c r="U166" s="3" t="e">
        <f>#REF!</f>
        <v>#REF!</v>
      </c>
      <c r="V166" s="3" t="e">
        <f>IF(#REF!&gt;0,IFERROR(VLOOKUP(#REF!,AthleteTable[],1,FALSE),0),0)</f>
        <v>#REF!</v>
      </c>
      <c r="W166" s="3">
        <f t="shared" si="5"/>
        <v>0</v>
      </c>
      <c r="X166" s="11" t="e">
        <f>IF(#REF!&gt;0,IF(V166&lt;&gt;0,IF(OR(codex590[[#This Row],[1]]&gt;Y165,Y165="1"),(X165+1+codex590[[#This Row],[T]]),X165+codex590[[#This Row],[T]]),X165+codex590[[#This Row],[T]]),0)</f>
        <v>#REF!</v>
      </c>
      <c r="Y166" s="3" t="e">
        <f>IF(#REF!&gt;0,#REF!,0)</f>
        <v>#REF!</v>
      </c>
    </row>
    <row r="167" spans="21:25" x14ac:dyDescent="0.25">
      <c r="U167" s="3" t="e">
        <f>#REF!</f>
        <v>#REF!</v>
      </c>
      <c r="V167" s="3" t="e">
        <f>IF(#REF!&gt;0,IFERROR(VLOOKUP(#REF!,AthleteTable[],1,FALSE),0),0)</f>
        <v>#REF!</v>
      </c>
      <c r="W167" s="3">
        <f t="shared" si="5"/>
        <v>0</v>
      </c>
      <c r="X167" s="11" t="e">
        <f>IF(#REF!&gt;0,IF(V167&lt;&gt;0,IF(OR(codex590[[#This Row],[1]]&gt;Y166,Y166="1"),(X166+1+codex590[[#This Row],[T]]),X166+codex590[[#This Row],[T]]),X166+codex590[[#This Row],[T]]),0)</f>
        <v>#REF!</v>
      </c>
      <c r="Y167" s="3" t="e">
        <f>IF(#REF!&gt;0,#REF!,0)</f>
        <v>#REF!</v>
      </c>
    </row>
    <row r="168" spans="21:25" x14ac:dyDescent="0.25">
      <c r="U168" s="3" t="e">
        <f>#REF!</f>
        <v>#REF!</v>
      </c>
      <c r="V168" s="3" t="e">
        <f>IF(#REF!&gt;0,IFERROR(VLOOKUP(#REF!,AthleteTable[],1,FALSE),0),0)</f>
        <v>#REF!</v>
      </c>
      <c r="W168" s="3">
        <f t="shared" si="5"/>
        <v>0</v>
      </c>
      <c r="X168" s="11" t="e">
        <f>IF(#REF!&gt;0,IF(V168&lt;&gt;0,IF(OR(codex590[[#This Row],[1]]&gt;Y167,Y167="1"),(X167+1+codex590[[#This Row],[T]]),X167+codex590[[#This Row],[T]]),X167+codex590[[#This Row],[T]]),0)</f>
        <v>#REF!</v>
      </c>
      <c r="Y168" s="3" t="e">
        <f>IF(#REF!&gt;0,#REF!,0)</f>
        <v>#REF!</v>
      </c>
    </row>
    <row r="169" spans="21:25" x14ac:dyDescent="0.25">
      <c r="U169" s="3" t="e">
        <f>#REF!</f>
        <v>#REF!</v>
      </c>
      <c r="V169" s="3" t="e">
        <f>IF(#REF!&gt;0,IFERROR(VLOOKUP(#REF!,AthleteTable[],1,FALSE),0),0)</f>
        <v>#REF!</v>
      </c>
      <c r="W169" s="3">
        <f t="shared" si="5"/>
        <v>0</v>
      </c>
      <c r="X169" s="11" t="e">
        <f>IF(#REF!&gt;0,IF(V169&lt;&gt;0,IF(OR(codex590[[#This Row],[1]]&gt;Y168,Y168="1"),(X168+1+codex590[[#This Row],[T]]),X168+codex590[[#This Row],[T]]),X168+codex590[[#This Row],[T]]),0)</f>
        <v>#REF!</v>
      </c>
      <c r="Y169" s="3" t="e">
        <f>IF(#REF!&gt;0,#REF!,0)</f>
        <v>#REF!</v>
      </c>
    </row>
    <row r="170" spans="21:25" x14ac:dyDescent="0.25">
      <c r="U170" s="3" t="e">
        <f>#REF!</f>
        <v>#REF!</v>
      </c>
      <c r="V170" s="3" t="e">
        <f>IF(#REF!&gt;0,IFERROR(VLOOKUP(#REF!,AthleteTable[],1,FALSE),0),0)</f>
        <v>#REF!</v>
      </c>
      <c r="W170" s="3">
        <f t="shared" si="5"/>
        <v>0</v>
      </c>
      <c r="X170" s="11" t="e">
        <f>IF(#REF!&gt;0,IF(V170&lt;&gt;0,IF(OR(codex590[[#This Row],[1]]&gt;Y169,Y169="1"),(X169+1+codex590[[#This Row],[T]]),X169+codex590[[#This Row],[T]]),X169+codex590[[#This Row],[T]]),0)</f>
        <v>#REF!</v>
      </c>
      <c r="Y170" s="3" t="e">
        <f>IF(#REF!&gt;0,#REF!,0)</f>
        <v>#REF!</v>
      </c>
    </row>
    <row r="171" spans="21:25" x14ac:dyDescent="0.25">
      <c r="U171" s="3" t="e">
        <f>#REF!</f>
        <v>#REF!</v>
      </c>
      <c r="V171" s="3" t="e">
        <f>IF(#REF!&gt;0,IFERROR(VLOOKUP(#REF!,AthleteTable[],1,FALSE),0),0)</f>
        <v>#REF!</v>
      </c>
      <c r="W171" s="3">
        <f t="shared" si="5"/>
        <v>0</v>
      </c>
      <c r="X171" s="11" t="e">
        <f>IF(#REF!&gt;0,IF(V171&lt;&gt;0,IF(OR(codex590[[#This Row],[1]]&gt;Y170,Y170="1"),(X170+1+codex590[[#This Row],[T]]),X170+codex590[[#This Row],[T]]),X170+codex590[[#This Row],[T]]),0)</f>
        <v>#REF!</v>
      </c>
      <c r="Y171" s="3" t="e">
        <f>IF(#REF!&gt;0,#REF!,0)</f>
        <v>#REF!</v>
      </c>
    </row>
    <row r="172" spans="21:25" x14ac:dyDescent="0.25">
      <c r="U172" s="3" t="e">
        <f>#REF!</f>
        <v>#REF!</v>
      </c>
      <c r="V172" s="3" t="e">
        <f>IF(#REF!&gt;0,IFERROR(VLOOKUP(#REF!,AthleteTable[],1,FALSE),0),0)</f>
        <v>#REF!</v>
      </c>
      <c r="W172" s="3">
        <f t="shared" si="5"/>
        <v>0</v>
      </c>
      <c r="X172" s="11" t="e">
        <f>IF(#REF!&gt;0,IF(V172&lt;&gt;0,IF(OR(codex590[[#This Row],[1]]&gt;Y171,Y171="1"),(X171+1+codex590[[#This Row],[T]]),X171+codex590[[#This Row],[T]]),X171+codex590[[#This Row],[T]]),0)</f>
        <v>#REF!</v>
      </c>
      <c r="Y172" s="3" t="e">
        <f>IF(#REF!&gt;0,#REF!,0)</f>
        <v>#REF!</v>
      </c>
    </row>
    <row r="173" spans="21:25" x14ac:dyDescent="0.25">
      <c r="U173" s="3" t="e">
        <f>#REF!</f>
        <v>#REF!</v>
      </c>
      <c r="V173" s="3" t="e">
        <f>IF(#REF!&gt;0,IFERROR(VLOOKUP(#REF!,AthleteTable[],1,FALSE),0),0)</f>
        <v>#REF!</v>
      </c>
      <c r="W173" s="3">
        <f t="shared" si="5"/>
        <v>0</v>
      </c>
      <c r="X173" s="11" t="e">
        <f>IF(#REF!&gt;0,IF(V173&lt;&gt;0,IF(OR(codex590[[#This Row],[1]]&gt;Y172,Y172="1"),(X172+1+codex590[[#This Row],[T]]),X172+codex590[[#This Row],[T]]),X172+codex590[[#This Row],[T]]),0)</f>
        <v>#REF!</v>
      </c>
      <c r="Y173" s="3" t="e">
        <f>IF(#REF!&gt;0,#REF!,0)</f>
        <v>#REF!</v>
      </c>
    </row>
    <row r="174" spans="21:25" x14ac:dyDescent="0.25">
      <c r="U174" s="3" t="e">
        <f>#REF!</f>
        <v>#REF!</v>
      </c>
      <c r="V174" s="3" t="e">
        <f>IF(#REF!&gt;0,IFERROR(VLOOKUP(#REF!,AthleteTable[],1,FALSE),0),0)</f>
        <v>#REF!</v>
      </c>
      <c r="W174" s="3">
        <f t="shared" si="5"/>
        <v>0</v>
      </c>
      <c r="X174" s="11" t="e">
        <f>IF(#REF!&gt;0,IF(V174&lt;&gt;0,IF(OR(codex590[[#This Row],[1]]&gt;Y173,Y173="1"),(X173+1+codex590[[#This Row],[T]]),X173+codex590[[#This Row],[T]]),X173+codex590[[#This Row],[T]]),0)</f>
        <v>#REF!</v>
      </c>
      <c r="Y174" s="3" t="e">
        <f>IF(#REF!&gt;0,#REF!,0)</f>
        <v>#REF!</v>
      </c>
    </row>
    <row r="175" spans="21:25" x14ac:dyDescent="0.25">
      <c r="U175" s="3" t="e">
        <f>#REF!</f>
        <v>#REF!</v>
      </c>
      <c r="V175" s="3" t="e">
        <f>IF(#REF!&gt;0,IFERROR(VLOOKUP(#REF!,AthleteTable[],1,FALSE),0),0)</f>
        <v>#REF!</v>
      </c>
      <c r="W175" s="3">
        <f t="shared" si="5"/>
        <v>0</v>
      </c>
      <c r="X175" s="11" t="e">
        <f>IF(#REF!&gt;0,IF(V175&lt;&gt;0,IF(OR(codex590[[#This Row],[1]]&gt;Y174,Y174="1"),(X174+1+codex590[[#This Row],[T]]),X174+codex590[[#This Row],[T]]),X174+codex590[[#This Row],[T]]),0)</f>
        <v>#REF!</v>
      </c>
      <c r="Y175" s="3" t="e">
        <f>IF(#REF!&gt;0,#REF!,0)</f>
        <v>#REF!</v>
      </c>
    </row>
    <row r="176" spans="21:25" x14ac:dyDescent="0.25">
      <c r="U176" s="3" t="e">
        <f>#REF!</f>
        <v>#REF!</v>
      </c>
      <c r="V176" s="3" t="e">
        <f>IF(#REF!&gt;0,IFERROR(VLOOKUP(#REF!,AthleteTable[],1,FALSE),0),0)</f>
        <v>#REF!</v>
      </c>
      <c r="W176" s="3">
        <f t="shared" si="5"/>
        <v>0</v>
      </c>
      <c r="X176" s="11" t="e">
        <f>IF(#REF!&gt;0,IF(V176&lt;&gt;0,IF(OR(codex590[[#This Row],[1]]&gt;Y175,Y175="1"),(X175+1+codex590[[#This Row],[T]]),X175+codex590[[#This Row],[T]]),X175+codex590[[#This Row],[T]]),0)</f>
        <v>#REF!</v>
      </c>
      <c r="Y176" s="3" t="e">
        <f>IF(#REF!&gt;0,#REF!,0)</f>
        <v>#REF!</v>
      </c>
    </row>
    <row r="177" spans="21:25" x14ac:dyDescent="0.25">
      <c r="U177" s="3" t="e">
        <f>#REF!</f>
        <v>#REF!</v>
      </c>
      <c r="V177" s="3" t="e">
        <f>IF(#REF!&gt;0,IFERROR(VLOOKUP(#REF!,AthleteTable[],1,FALSE),0),0)</f>
        <v>#REF!</v>
      </c>
      <c r="W177" s="3">
        <f t="shared" si="5"/>
        <v>0</v>
      </c>
      <c r="X177" s="11" t="e">
        <f>IF(#REF!&gt;0,IF(V177&lt;&gt;0,IF(OR(codex590[[#This Row],[1]]&gt;Y176,Y176="1"),(X176+1+codex590[[#This Row],[T]]),X176+codex590[[#This Row],[T]]),X176+codex590[[#This Row],[T]]),0)</f>
        <v>#REF!</v>
      </c>
      <c r="Y177" s="3" t="e">
        <f>IF(#REF!&gt;0,#REF!,0)</f>
        <v>#REF!</v>
      </c>
    </row>
    <row r="178" spans="21:25" x14ac:dyDescent="0.25">
      <c r="U178" s="3" t="e">
        <f>#REF!</f>
        <v>#REF!</v>
      </c>
      <c r="V178" s="3" t="e">
        <f>IF(#REF!&gt;0,IFERROR(VLOOKUP(#REF!,AthleteTable[],1,FALSE),0),0)</f>
        <v>#REF!</v>
      </c>
      <c r="W178" s="3">
        <f t="shared" si="5"/>
        <v>0</v>
      </c>
      <c r="X178" s="11" t="e">
        <f>IF(#REF!&gt;0,IF(V178&lt;&gt;0,IF(OR(codex590[[#This Row],[1]]&gt;Y177,Y177="1"),(X177+1+codex590[[#This Row],[T]]),X177+codex590[[#This Row],[T]]),X177+codex590[[#This Row],[T]]),0)</f>
        <v>#REF!</v>
      </c>
      <c r="Y178" s="3" t="e">
        <f>IF(#REF!&gt;0,#REF!,0)</f>
        <v>#REF!</v>
      </c>
    </row>
    <row r="179" spans="21:25" x14ac:dyDescent="0.25">
      <c r="U179" s="3" t="e">
        <f>#REF!</f>
        <v>#REF!</v>
      </c>
      <c r="V179" s="3" t="e">
        <f>IF(#REF!&gt;0,IFERROR(VLOOKUP(#REF!,AthleteTable[],1,FALSE),0),0)</f>
        <v>#REF!</v>
      </c>
      <c r="W179" s="3">
        <f t="shared" si="5"/>
        <v>0</v>
      </c>
      <c r="X179" s="11" t="e">
        <f>IF(#REF!&gt;0,IF(V179&lt;&gt;0,IF(OR(codex590[[#This Row],[1]]&gt;Y178,Y178="1"),(X178+1+codex590[[#This Row],[T]]),X178+codex590[[#This Row],[T]]),X178+codex590[[#This Row],[T]]),0)</f>
        <v>#REF!</v>
      </c>
      <c r="Y179" s="3" t="e">
        <f>IF(#REF!&gt;0,#REF!,0)</f>
        <v>#REF!</v>
      </c>
    </row>
    <row r="180" spans="21:25" x14ac:dyDescent="0.25">
      <c r="U180" s="3" t="e">
        <f>#REF!</f>
        <v>#REF!</v>
      </c>
      <c r="V180" s="3" t="e">
        <f>IF(#REF!&gt;0,IFERROR(VLOOKUP(#REF!,AthleteTable[],1,FALSE),0),0)</f>
        <v>#REF!</v>
      </c>
      <c r="W180" s="3">
        <f t="shared" si="5"/>
        <v>0</v>
      </c>
      <c r="X180" s="11" t="e">
        <f>IF(#REF!&gt;0,IF(V180&lt;&gt;0,IF(OR(codex590[[#This Row],[1]]&gt;Y179,Y179="1"),(X179+1+codex590[[#This Row],[T]]),X179+codex590[[#This Row],[T]]),X179+codex590[[#This Row],[T]]),0)</f>
        <v>#REF!</v>
      </c>
      <c r="Y180" s="3" t="e">
        <f>IF(#REF!&gt;0,#REF!,0)</f>
        <v>#REF!</v>
      </c>
    </row>
    <row r="181" spans="21:25" x14ac:dyDescent="0.25">
      <c r="U181" s="3" t="e">
        <f>#REF!</f>
        <v>#REF!</v>
      </c>
      <c r="V181" s="3" t="e">
        <f>IF(#REF!&gt;0,IFERROR(VLOOKUP(#REF!,AthleteTable[],1,FALSE),0),0)</f>
        <v>#REF!</v>
      </c>
      <c r="W181" s="3">
        <f t="shared" si="5"/>
        <v>0</v>
      </c>
      <c r="X181" s="11" t="e">
        <f>IF(#REF!&gt;0,IF(V181&lt;&gt;0,IF(OR(codex590[[#This Row],[1]]&gt;Y180,Y180="1"),(X180+1+codex590[[#This Row],[T]]),X180+codex590[[#This Row],[T]]),X180+codex590[[#This Row],[T]]),0)</f>
        <v>#REF!</v>
      </c>
      <c r="Y181" s="3" t="e">
        <f>IF(#REF!&gt;0,#REF!,0)</f>
        <v>#REF!</v>
      </c>
    </row>
    <row r="182" spans="21:25" x14ac:dyDescent="0.25">
      <c r="U182" s="3" t="e">
        <f>#REF!</f>
        <v>#REF!</v>
      </c>
      <c r="V182" s="3" t="e">
        <f>IF(#REF!&gt;0,IFERROR(VLOOKUP(#REF!,AthleteTable[],1,FALSE),0),0)</f>
        <v>#REF!</v>
      </c>
      <c r="W182" s="3">
        <f t="shared" si="5"/>
        <v>0</v>
      </c>
      <c r="X182" s="11" t="e">
        <f>IF(#REF!&gt;0,IF(V182&lt;&gt;0,IF(OR(codex590[[#This Row],[1]]&gt;Y181,Y181="1"),(X181+1+codex590[[#This Row],[T]]),X181+codex590[[#This Row],[T]]),X181+codex590[[#This Row],[T]]),0)</f>
        <v>#REF!</v>
      </c>
      <c r="Y182" s="3" t="e">
        <f>IF(#REF!&gt;0,#REF!,0)</f>
        <v>#REF!</v>
      </c>
    </row>
    <row r="183" spans="21:25" x14ac:dyDescent="0.25">
      <c r="U183" s="3" t="e">
        <f>#REF!</f>
        <v>#REF!</v>
      </c>
      <c r="V183" s="3" t="e">
        <f>IF(#REF!&gt;0,IFERROR(VLOOKUP(#REF!,AthleteTable[],1,FALSE),0),0)</f>
        <v>#REF!</v>
      </c>
      <c r="W183" s="3">
        <f t="shared" si="5"/>
        <v>0</v>
      </c>
      <c r="X183" s="11" t="e">
        <f>IF(#REF!&gt;0,IF(V183&lt;&gt;0,IF(OR(codex590[[#This Row],[1]]&gt;Y182,Y182="1"),(X182+1+codex590[[#This Row],[T]]),X182+codex590[[#This Row],[T]]),X182+codex590[[#This Row],[T]]),0)</f>
        <v>#REF!</v>
      </c>
      <c r="Y183" s="3" t="e">
        <f>IF(#REF!&gt;0,#REF!,0)</f>
        <v>#REF!</v>
      </c>
    </row>
    <row r="184" spans="21:25" x14ac:dyDescent="0.25">
      <c r="U184" s="3" t="e">
        <f>#REF!</f>
        <v>#REF!</v>
      </c>
      <c r="V184" s="3" t="e">
        <f>IF(#REF!&gt;0,IFERROR(VLOOKUP(#REF!,AthleteTable[],1,FALSE),0),0)</f>
        <v>#REF!</v>
      </c>
      <c r="W184" s="3">
        <f t="shared" si="5"/>
        <v>0</v>
      </c>
      <c r="X184" s="11" t="e">
        <f>IF(#REF!&gt;0,IF(V184&lt;&gt;0,IF(OR(codex590[[#This Row],[1]]&gt;Y183,Y183="1"),(X183+1+codex590[[#This Row],[T]]),X183+codex590[[#This Row],[T]]),X183+codex590[[#This Row],[T]]),0)</f>
        <v>#REF!</v>
      </c>
      <c r="Y184" s="3" t="e">
        <f>IF(#REF!&gt;0,#REF!,0)</f>
        <v>#REF!</v>
      </c>
    </row>
    <row r="185" spans="21:25" x14ac:dyDescent="0.25">
      <c r="U185" s="3" t="e">
        <f>#REF!</f>
        <v>#REF!</v>
      </c>
      <c r="V185" s="3" t="e">
        <f>IF(#REF!&gt;0,IFERROR(VLOOKUP(#REF!,AthleteTable[],1,FALSE),0),0)</f>
        <v>#REF!</v>
      </c>
      <c r="W185" s="3">
        <f t="shared" si="5"/>
        <v>0</v>
      </c>
      <c r="X185" s="11" t="e">
        <f>IF(#REF!&gt;0,IF(V185&lt;&gt;0,IF(OR(codex590[[#This Row],[1]]&gt;Y184,Y184="1"),(X184+1+codex590[[#This Row],[T]]),X184+codex590[[#This Row],[T]]),X184+codex590[[#This Row],[T]]),0)</f>
        <v>#REF!</v>
      </c>
      <c r="Y185" s="3" t="e">
        <f>IF(#REF!&gt;0,#REF!,0)</f>
        <v>#REF!</v>
      </c>
    </row>
    <row r="186" spans="21:25" x14ac:dyDescent="0.25">
      <c r="U186" s="3" t="e">
        <f>#REF!</f>
        <v>#REF!</v>
      </c>
      <c r="V186" s="3" t="e">
        <f>IF(#REF!&gt;0,IFERROR(VLOOKUP(#REF!,AthleteTable[],1,FALSE),0),0)</f>
        <v>#REF!</v>
      </c>
      <c r="W186" s="3">
        <f t="shared" si="5"/>
        <v>0</v>
      </c>
      <c r="X186" s="11" t="e">
        <f>IF(#REF!&gt;0,IF(V186&lt;&gt;0,IF(OR(codex590[[#This Row],[1]]&gt;Y185,Y185="1"),(X185+1+codex590[[#This Row],[T]]),X185+codex590[[#This Row],[T]]),X185+codex590[[#This Row],[T]]),0)</f>
        <v>#REF!</v>
      </c>
      <c r="Y186" s="3" t="e">
        <f>IF(#REF!&gt;0,#REF!,0)</f>
        <v>#REF!</v>
      </c>
    </row>
    <row r="187" spans="21:25" x14ac:dyDescent="0.25">
      <c r="U187" s="3" t="e">
        <f>#REF!</f>
        <v>#REF!</v>
      </c>
      <c r="V187" s="3" t="e">
        <f>IF(#REF!&gt;0,IFERROR(VLOOKUP(#REF!,AthleteTable[],1,FALSE),0),0)</f>
        <v>#REF!</v>
      </c>
      <c r="W187" s="3">
        <f t="shared" si="5"/>
        <v>0</v>
      </c>
      <c r="X187" s="11" t="e">
        <f>IF(#REF!&gt;0,IF(V187&lt;&gt;0,IF(OR(codex590[[#This Row],[1]]&gt;Y186,Y186="1"),(X186+1+codex590[[#This Row],[T]]),X186+codex590[[#This Row],[T]]),X186+codex590[[#This Row],[T]]),0)</f>
        <v>#REF!</v>
      </c>
      <c r="Y187" s="3" t="e">
        <f>IF(#REF!&gt;0,#REF!,0)</f>
        <v>#REF!</v>
      </c>
    </row>
    <row r="188" spans="21:25" x14ac:dyDescent="0.25">
      <c r="U188" s="3" t="e">
        <f>#REF!</f>
        <v>#REF!</v>
      </c>
      <c r="V188" s="3" t="e">
        <f>IF(#REF!&gt;0,IFERROR(VLOOKUP(#REF!,AthleteTable[],1,FALSE),0),0)</f>
        <v>#REF!</v>
      </c>
      <c r="W188" s="3">
        <f t="shared" si="5"/>
        <v>0</v>
      </c>
      <c r="X188" s="11" t="e">
        <f>IF(#REF!&gt;0,IF(V188&lt;&gt;0,IF(OR(codex590[[#This Row],[1]]&gt;Y187,Y187="1"),(X187+1+codex590[[#This Row],[T]]),X187+codex590[[#This Row],[T]]),X187+codex590[[#This Row],[T]]),0)</f>
        <v>#REF!</v>
      </c>
      <c r="Y188" s="3" t="e">
        <f>IF(#REF!&gt;0,#REF!,0)</f>
        <v>#REF!</v>
      </c>
    </row>
    <row r="189" spans="21:25" x14ac:dyDescent="0.25">
      <c r="U189" s="3" t="e">
        <f>#REF!</f>
        <v>#REF!</v>
      </c>
      <c r="V189" s="3" t="e">
        <f>IF(#REF!&gt;0,IFERROR(VLOOKUP(#REF!,AthleteTable[],1,FALSE),0),0)</f>
        <v>#REF!</v>
      </c>
      <c r="W189" s="3">
        <f t="shared" si="5"/>
        <v>0</v>
      </c>
      <c r="X189" s="11" t="e">
        <f>IF(#REF!&gt;0,IF(V189&lt;&gt;0,IF(OR(codex590[[#This Row],[1]]&gt;Y188,Y188="1"),(X188+1+codex590[[#This Row],[T]]),X188+codex590[[#This Row],[T]]),X188+codex590[[#This Row],[T]]),0)</f>
        <v>#REF!</v>
      </c>
      <c r="Y189" s="3" t="e">
        <f>IF(#REF!&gt;0,#REF!,0)</f>
        <v>#REF!</v>
      </c>
    </row>
    <row r="190" spans="21:25" x14ac:dyDescent="0.25">
      <c r="U190" s="3" t="e">
        <f>#REF!</f>
        <v>#REF!</v>
      </c>
      <c r="V190" s="3" t="e">
        <f>IF(#REF!&gt;0,IFERROR(VLOOKUP(#REF!,AthleteTable[],1,FALSE),0),0)</f>
        <v>#REF!</v>
      </c>
      <c r="W190" s="3">
        <f t="shared" si="5"/>
        <v>0</v>
      </c>
      <c r="X190" s="11" t="e">
        <f>IF(#REF!&gt;0,IF(V190&lt;&gt;0,IF(OR(codex590[[#This Row],[1]]&gt;Y189,Y189="1"),(X189+1+codex590[[#This Row],[T]]),X189+codex590[[#This Row],[T]]),X189+codex590[[#This Row],[T]]),0)</f>
        <v>#REF!</v>
      </c>
      <c r="Y190" s="3" t="e">
        <f>IF(#REF!&gt;0,#REF!,0)</f>
        <v>#REF!</v>
      </c>
    </row>
    <row r="191" spans="21:25" x14ac:dyDescent="0.25">
      <c r="U191" s="3" t="e">
        <f>#REF!</f>
        <v>#REF!</v>
      </c>
      <c r="V191" s="3" t="e">
        <f>IF(#REF!&gt;0,IFERROR(VLOOKUP(#REF!,AthleteTable[],1,FALSE),0),0)</f>
        <v>#REF!</v>
      </c>
      <c r="W191" s="3">
        <f t="shared" si="5"/>
        <v>0</v>
      </c>
      <c r="X191" s="11" t="e">
        <f>IF(#REF!&gt;0,IF(V191&lt;&gt;0,IF(OR(codex590[[#This Row],[1]]&gt;Y190,Y190="1"),(X190+1+codex590[[#This Row],[T]]),X190+codex590[[#This Row],[T]]),X190+codex590[[#This Row],[T]]),0)</f>
        <v>#REF!</v>
      </c>
      <c r="Y191" s="3" t="e">
        <f>IF(#REF!&gt;0,#REF!,0)</f>
        <v>#REF!</v>
      </c>
    </row>
    <row r="192" spans="21:25" x14ac:dyDescent="0.25">
      <c r="U192" s="3" t="e">
        <f>#REF!</f>
        <v>#REF!</v>
      </c>
      <c r="V192" s="3" t="e">
        <f>IF(#REF!&gt;0,IFERROR(VLOOKUP(#REF!,AthleteTable[],1,FALSE),0),0)</f>
        <v>#REF!</v>
      </c>
      <c r="W192" s="3">
        <f t="shared" si="5"/>
        <v>0</v>
      </c>
      <c r="X192" s="11" t="e">
        <f>IF(#REF!&gt;0,IF(V192&lt;&gt;0,IF(OR(codex590[[#This Row],[1]]&gt;Y191,Y191="1"),(X191+1+codex590[[#This Row],[T]]),X191+codex590[[#This Row],[T]]),X191+codex590[[#This Row],[T]]),0)</f>
        <v>#REF!</v>
      </c>
      <c r="Y192" s="3" t="e">
        <f>IF(#REF!&gt;0,#REF!,0)</f>
        <v>#REF!</v>
      </c>
    </row>
    <row r="193" spans="21:25" x14ac:dyDescent="0.25">
      <c r="U193" s="3" t="e">
        <f>#REF!</f>
        <v>#REF!</v>
      </c>
      <c r="V193" s="3" t="e">
        <f>IF(#REF!&gt;0,IFERROR(VLOOKUP(#REF!,AthleteTable[],1,FALSE),0),0)</f>
        <v>#REF!</v>
      </c>
      <c r="W193" s="3">
        <f t="shared" si="5"/>
        <v>0</v>
      </c>
      <c r="X193" s="11" t="e">
        <f>IF(#REF!&gt;0,IF(V193&lt;&gt;0,IF(OR(codex590[[#This Row],[1]]&gt;Y192,Y192="1"),(X192+1+codex590[[#This Row],[T]]),X192+codex590[[#This Row],[T]]),X192+codex590[[#This Row],[T]]),0)</f>
        <v>#REF!</v>
      </c>
      <c r="Y193" s="3" t="e">
        <f>IF(#REF!&gt;0,#REF!,0)</f>
        <v>#REF!</v>
      </c>
    </row>
    <row r="194" spans="21:25" x14ac:dyDescent="0.25">
      <c r="U194" s="3" t="e">
        <f>#REF!</f>
        <v>#REF!</v>
      </c>
      <c r="V194" s="3" t="e">
        <f>IF(#REF!&gt;0,IFERROR(VLOOKUP(#REF!,AthleteTable[],1,FALSE),0),0)</f>
        <v>#REF!</v>
      </c>
      <c r="W194" s="3">
        <f t="shared" si="5"/>
        <v>0</v>
      </c>
      <c r="X194" s="11" t="e">
        <f>IF(#REF!&gt;0,IF(V194&lt;&gt;0,IF(OR(codex590[[#This Row],[1]]&gt;Y193,Y193="1"),(X193+1+codex590[[#This Row],[T]]),X193+codex590[[#This Row],[T]]),X193+codex590[[#This Row],[T]]),0)</f>
        <v>#REF!</v>
      </c>
      <c r="Y194" s="3" t="e">
        <f>IF(#REF!&gt;0,#REF!,0)</f>
        <v>#REF!</v>
      </c>
    </row>
    <row r="195" spans="21:25" x14ac:dyDescent="0.25">
      <c r="U195" s="3" t="e">
        <f>#REF!</f>
        <v>#REF!</v>
      </c>
      <c r="V195" s="3" t="e">
        <f>IF(#REF!&gt;0,IFERROR(VLOOKUP(#REF!,AthleteTable[],1,FALSE),0),0)</f>
        <v>#REF!</v>
      </c>
      <c r="W195" s="3">
        <f t="shared" si="5"/>
        <v>0</v>
      </c>
      <c r="X195" s="11" t="e">
        <f>IF(#REF!&gt;0,IF(V195&lt;&gt;0,IF(OR(codex590[[#This Row],[1]]&gt;Y194,Y194="1"),(X194+1+codex590[[#This Row],[T]]),X194+codex590[[#This Row],[T]]),X194+codex590[[#This Row],[T]]),0)</f>
        <v>#REF!</v>
      </c>
      <c r="Y195" s="3" t="e">
        <f>IF(#REF!&gt;0,#REF!,0)</f>
        <v>#REF!</v>
      </c>
    </row>
    <row r="196" spans="21:25" x14ac:dyDescent="0.25">
      <c r="U196" s="3" t="e">
        <f>#REF!</f>
        <v>#REF!</v>
      </c>
      <c r="V196" s="3" t="e">
        <f>IF(#REF!&gt;0,IFERROR(VLOOKUP(#REF!,AthleteTable[],1,FALSE),0),0)</f>
        <v>#REF!</v>
      </c>
      <c r="W196" s="3">
        <f t="shared" si="5"/>
        <v>0</v>
      </c>
      <c r="X196" s="11" t="e">
        <f>IF(#REF!&gt;0,IF(V196&lt;&gt;0,IF(OR(codex590[[#This Row],[1]]&gt;Y195,Y195="1"),(X195+1+codex590[[#This Row],[T]]),X195+codex590[[#This Row],[T]]),X195+codex590[[#This Row],[T]]),0)</f>
        <v>#REF!</v>
      </c>
      <c r="Y196" s="3" t="e">
        <f>IF(#REF!&gt;0,#REF!,0)</f>
        <v>#REF!</v>
      </c>
    </row>
    <row r="197" spans="21:25" x14ac:dyDescent="0.25">
      <c r="U197" s="3" t="e">
        <f>#REF!</f>
        <v>#REF!</v>
      </c>
      <c r="V197" s="3" t="e">
        <f>IF(#REF!&gt;0,IFERROR(VLOOKUP(#REF!,AthleteTable[],1,FALSE),0),0)</f>
        <v>#REF!</v>
      </c>
      <c r="W197" s="3">
        <f t="shared" si="5"/>
        <v>0</v>
      </c>
      <c r="X197" s="11" t="e">
        <f>IF(#REF!&gt;0,IF(V197&lt;&gt;0,IF(OR(codex590[[#This Row],[1]]&gt;Y196,Y196="1"),(X196+1+codex590[[#This Row],[T]]),X196+codex590[[#This Row],[T]]),X196+codex590[[#This Row],[T]]),0)</f>
        <v>#REF!</v>
      </c>
      <c r="Y197" s="3" t="e">
        <f>IF(#REF!&gt;0,#REF!,0)</f>
        <v>#REF!</v>
      </c>
    </row>
    <row r="198" spans="21:25" x14ac:dyDescent="0.25">
      <c r="U198" s="3" t="e">
        <f>#REF!</f>
        <v>#REF!</v>
      </c>
      <c r="V198" s="3" t="e">
        <f>IF(#REF!&gt;0,IFERROR(VLOOKUP(#REF!,AthleteTable[],1,FALSE),0),0)</f>
        <v>#REF!</v>
      </c>
      <c r="W198" s="3">
        <f t="shared" ref="W198:W222" si="6">IFERROR(IF(Y198&gt;0,IF(Y197=Y196,IF(V197&gt;0,IF(V196&gt;0,1,0),0),0),0),0)</f>
        <v>0</v>
      </c>
      <c r="X198" s="11" t="e">
        <f>IF(#REF!&gt;0,IF(V198&lt;&gt;0,IF(OR(codex590[[#This Row],[1]]&gt;Y197,Y197="1"),(X197+1+codex590[[#This Row],[T]]),X197+codex590[[#This Row],[T]]),X197+codex590[[#This Row],[T]]),0)</f>
        <v>#REF!</v>
      </c>
      <c r="Y198" s="3" t="e">
        <f>IF(#REF!&gt;0,#REF!,0)</f>
        <v>#REF!</v>
      </c>
    </row>
    <row r="199" spans="21:25" x14ac:dyDescent="0.25">
      <c r="U199" s="3" t="e">
        <f>#REF!</f>
        <v>#REF!</v>
      </c>
      <c r="V199" s="3" t="e">
        <f>IF(#REF!&gt;0,IFERROR(VLOOKUP(#REF!,AthleteTable[],1,FALSE),0),0)</f>
        <v>#REF!</v>
      </c>
      <c r="W199" s="3">
        <f t="shared" si="6"/>
        <v>0</v>
      </c>
      <c r="X199" s="11" t="e">
        <f>IF(#REF!&gt;0,IF(V199&lt;&gt;0,IF(OR(codex590[[#This Row],[1]]&gt;Y198,Y198="1"),(X198+1+codex590[[#This Row],[T]]),X198+codex590[[#This Row],[T]]),X198+codex590[[#This Row],[T]]),0)</f>
        <v>#REF!</v>
      </c>
      <c r="Y199" s="3" t="e">
        <f>IF(#REF!&gt;0,#REF!,0)</f>
        <v>#REF!</v>
      </c>
    </row>
    <row r="200" spans="21:25" x14ac:dyDescent="0.25">
      <c r="U200" s="3" t="e">
        <f>#REF!</f>
        <v>#REF!</v>
      </c>
      <c r="V200" s="3" t="e">
        <f>IF(#REF!&gt;0,IFERROR(VLOOKUP(#REF!,AthleteTable[],1,FALSE),0),0)</f>
        <v>#REF!</v>
      </c>
      <c r="W200" s="3">
        <f t="shared" si="6"/>
        <v>0</v>
      </c>
      <c r="X200" s="11" t="e">
        <f>IF(#REF!&gt;0,IF(V200&lt;&gt;0,IF(OR(codex590[[#This Row],[1]]&gt;Y199,Y199="1"),(X199+1+codex590[[#This Row],[T]]),X199+codex590[[#This Row],[T]]),X199+codex590[[#This Row],[T]]),0)</f>
        <v>#REF!</v>
      </c>
      <c r="Y200" s="3" t="e">
        <f>IF(#REF!&gt;0,#REF!,0)</f>
        <v>#REF!</v>
      </c>
    </row>
    <row r="201" spans="21:25" x14ac:dyDescent="0.25">
      <c r="U201" s="3">
        <f>C61</f>
        <v>0</v>
      </c>
      <c r="V201" s="3">
        <f>IF(A61&gt;0,IFERROR(VLOOKUP(C61,AthleteTable[],1,FALSE),0),0)</f>
        <v>0</v>
      </c>
      <c r="W201" s="3">
        <f t="shared" si="6"/>
        <v>0</v>
      </c>
      <c r="X201" s="11">
        <f>IF(A61&gt;0,IF(V201&lt;&gt;0,IF(OR(codex590[[#This Row],[1]]&gt;Y200,Y200="1"),(X200+1+codex590[[#This Row],[T]]),X200+codex590[[#This Row],[T]]),X200+codex590[[#This Row],[T]]),0)</f>
        <v>0</v>
      </c>
      <c r="Y201" s="3" t="e">
        <f>IF(#REF!&gt;0,#REF!,0)</f>
        <v>#REF!</v>
      </c>
    </row>
    <row r="202" spans="21:25" x14ac:dyDescent="0.25">
      <c r="U202" s="3">
        <f>C62</f>
        <v>0</v>
      </c>
      <c r="V202" s="3">
        <f>IF(A62&gt;0,IFERROR(VLOOKUP(C62,AthleteTable[],1,FALSE),0),0)</f>
        <v>0</v>
      </c>
      <c r="W202" s="3">
        <f t="shared" si="6"/>
        <v>0</v>
      </c>
      <c r="X202" s="11">
        <f>IF(A62&gt;0,IF(V202&lt;&gt;0,IF(OR(codex590[[#This Row],[1]]&gt;Y201,Y201="1"),(X201+1+codex590[[#This Row],[T]]),X201+codex590[[#This Row],[T]]),X201+codex590[[#This Row],[T]]),0)</f>
        <v>0</v>
      </c>
      <c r="Y202" s="3" t="e">
        <f>IF(#REF!&gt;0,#REF!,0)</f>
        <v>#REF!</v>
      </c>
    </row>
    <row r="203" spans="21:25" x14ac:dyDescent="0.25">
      <c r="U203" s="3">
        <f>C63</f>
        <v>0</v>
      </c>
      <c r="V203" s="3">
        <f>IF(A63&gt;0,IFERROR(VLOOKUP(C63,AthleteTable[],1,FALSE),0),0)</f>
        <v>0</v>
      </c>
      <c r="W203" s="3">
        <f t="shared" si="6"/>
        <v>0</v>
      </c>
      <c r="X203" s="11">
        <f>IF(A63&gt;0,IF(V203&lt;&gt;0,IF(OR(codex590[[#This Row],[1]]&gt;Y202,Y202="1"),(X202+1+codex590[[#This Row],[T]]),X202+codex590[[#This Row],[T]]),X202+codex590[[#This Row],[T]]),0)</f>
        <v>0</v>
      </c>
      <c r="Y203" s="3" t="e">
        <f>IF(#REF!&gt;0,#REF!,0)</f>
        <v>#REF!</v>
      </c>
    </row>
    <row r="204" spans="21:25" x14ac:dyDescent="0.25">
      <c r="U204" s="3">
        <f>C64</f>
        <v>0</v>
      </c>
      <c r="V204" s="3">
        <f>IF(A64&gt;0,IFERROR(VLOOKUP(C64,AthleteTable[],1,FALSE),0),0)</f>
        <v>0</v>
      </c>
      <c r="W204" s="3">
        <f t="shared" si="6"/>
        <v>0</v>
      </c>
      <c r="X204" s="11">
        <f>IF(A64&gt;0,IF(V204&lt;&gt;0,IF(OR(codex590[[#This Row],[1]]&gt;Y203,Y203="1"),(X203+1+codex590[[#This Row],[T]]),X203+codex590[[#This Row],[T]]),X203+codex590[[#This Row],[T]]),0)</f>
        <v>0</v>
      </c>
      <c r="Y204" s="3" t="e">
        <f>IF(#REF!&gt;0,#REF!,0)</f>
        <v>#REF!</v>
      </c>
    </row>
    <row r="205" spans="21:25" x14ac:dyDescent="0.25">
      <c r="U205" s="3">
        <f>C65</f>
        <v>0</v>
      </c>
      <c r="V205" s="3">
        <f>IF(A65&gt;0,IFERROR(VLOOKUP(C65,AthleteTable[],1,FALSE),0),0)</f>
        <v>0</v>
      </c>
      <c r="W205" s="3">
        <f t="shared" si="6"/>
        <v>0</v>
      </c>
      <c r="X205" s="11">
        <f>IF(A65&gt;0,IF(V205&lt;&gt;0,IF(OR(codex590[[#This Row],[1]]&gt;Y204,Y204="1"),(X204+1+codex590[[#This Row],[T]]),X204+codex590[[#This Row],[T]]),X204+codex590[[#This Row],[T]]),0)</f>
        <v>0</v>
      </c>
      <c r="Y205" s="3" t="e">
        <f>IF(#REF!&gt;0,#REF!,0)</f>
        <v>#REF!</v>
      </c>
    </row>
    <row r="206" spans="21:25" x14ac:dyDescent="0.25">
      <c r="U206" s="3">
        <f>C66</f>
        <v>0</v>
      </c>
      <c r="V206" s="3">
        <f>IF(A66&gt;0,IFERROR(VLOOKUP(C66,AthleteTable[],1,FALSE),0),0)</f>
        <v>0</v>
      </c>
      <c r="W206" s="3">
        <f t="shared" si="6"/>
        <v>0</v>
      </c>
      <c r="X206" s="11">
        <f>IF(A66&gt;0,IF(V206&lt;&gt;0,IF(OR(codex590[[#This Row],[1]]&gt;Y205,Y205="1"),(X205+1+codex590[[#This Row],[T]]),X205+codex590[[#This Row],[T]]),X205+codex590[[#This Row],[T]]),0)</f>
        <v>0</v>
      </c>
      <c r="Y206" s="3" t="e">
        <f>IF(#REF!&gt;0,#REF!,0)</f>
        <v>#REF!</v>
      </c>
    </row>
    <row r="207" spans="21:25" x14ac:dyDescent="0.25">
      <c r="U207" s="3">
        <f>C67</f>
        <v>0</v>
      </c>
      <c r="V207" s="3">
        <f>IF(A67&gt;0,IFERROR(VLOOKUP(C67,AthleteTable[],1,FALSE),0),0)</f>
        <v>0</v>
      </c>
      <c r="W207" s="3">
        <f t="shared" si="6"/>
        <v>0</v>
      </c>
      <c r="X207" s="11">
        <f>IF(A67&gt;0,IF(V207&lt;&gt;0,IF(OR(codex590[[#This Row],[1]]&gt;Y206,Y206="1"),(X206+1+codex590[[#This Row],[T]]),X206+codex590[[#This Row],[T]]),X206+codex590[[#This Row],[T]]),0)</f>
        <v>0</v>
      </c>
      <c r="Y207" s="3" t="e">
        <f>IF(#REF!&gt;0,#REF!,0)</f>
        <v>#REF!</v>
      </c>
    </row>
    <row r="208" spans="21:25" x14ac:dyDescent="0.25">
      <c r="U208" s="3">
        <f>C68</f>
        <v>0</v>
      </c>
      <c r="V208" s="3">
        <f>IF(A68&gt;0,IFERROR(VLOOKUP(C68,AthleteTable[],1,FALSE),0),0)</f>
        <v>0</v>
      </c>
      <c r="W208" s="3">
        <f t="shared" si="6"/>
        <v>0</v>
      </c>
      <c r="X208" s="11">
        <f>IF(A68&gt;0,IF(V208&lt;&gt;0,IF(OR(codex590[[#This Row],[1]]&gt;Y207,Y207="1"),(X207+1+codex590[[#This Row],[T]]),X207+codex590[[#This Row],[T]]),X207+codex590[[#This Row],[T]]),0)</f>
        <v>0</v>
      </c>
      <c r="Y208" s="3" t="e">
        <f>IF(#REF!&gt;0,#REF!,0)</f>
        <v>#REF!</v>
      </c>
    </row>
    <row r="209" spans="21:25" x14ac:dyDescent="0.25">
      <c r="U209" s="3">
        <f>C69</f>
        <v>0</v>
      </c>
      <c r="V209" s="3">
        <f>IF(A69&gt;0,IFERROR(VLOOKUP(C69,AthleteTable[],1,FALSE),0),0)</f>
        <v>0</v>
      </c>
      <c r="W209" s="3">
        <f t="shared" si="6"/>
        <v>0</v>
      </c>
      <c r="X209" s="11">
        <f>IF(A69&gt;0,IF(V209&lt;&gt;0,IF(OR(codex590[[#This Row],[1]]&gt;Y208,Y208="1"),(X208+1+codex590[[#This Row],[T]]),X208+codex590[[#This Row],[T]]),X208+codex590[[#This Row],[T]]),0)</f>
        <v>0</v>
      </c>
      <c r="Y209" s="3" t="e">
        <f>IF(#REF!&gt;0,#REF!,0)</f>
        <v>#REF!</v>
      </c>
    </row>
    <row r="210" spans="21:25" x14ac:dyDescent="0.25">
      <c r="U210" s="3">
        <f>C70</f>
        <v>0</v>
      </c>
      <c r="V210" s="3">
        <f>IF(A70&gt;0,IFERROR(VLOOKUP(C70,AthleteTable[],1,FALSE),0),0)</f>
        <v>0</v>
      </c>
      <c r="W210" s="3">
        <f t="shared" si="6"/>
        <v>0</v>
      </c>
      <c r="X210" s="11">
        <f>IF(A70&gt;0,IF(V210&lt;&gt;0,IF(OR(codex590[[#This Row],[1]]&gt;Y209,Y209="1"),(X209+1+codex590[[#This Row],[T]]),X209+codex590[[#This Row],[T]]),X209+codex590[[#This Row],[T]]),0)</f>
        <v>0</v>
      </c>
      <c r="Y210" s="3" t="e">
        <f>IF(#REF!&gt;0,#REF!,0)</f>
        <v>#REF!</v>
      </c>
    </row>
    <row r="211" spans="21:25" x14ac:dyDescent="0.25">
      <c r="U211" s="3">
        <f>C71</f>
        <v>0</v>
      </c>
      <c r="V211" s="3">
        <f>IF(A71&gt;0,IFERROR(VLOOKUP(C71,AthleteTable[],1,FALSE),0),0)</f>
        <v>0</v>
      </c>
      <c r="W211" s="3">
        <f t="shared" si="6"/>
        <v>0</v>
      </c>
      <c r="X211" s="11">
        <f>IF(A71&gt;0,IF(V211&lt;&gt;0,IF(OR(codex590[[#This Row],[1]]&gt;Y210,Y210="1"),(X210+1+codex590[[#This Row],[T]]),X210+codex590[[#This Row],[T]]),X210+codex590[[#This Row],[T]]),0)</f>
        <v>0</v>
      </c>
      <c r="Y211" s="3" t="e">
        <f>IF(#REF!&gt;0,#REF!,0)</f>
        <v>#REF!</v>
      </c>
    </row>
    <row r="212" spans="21:25" x14ac:dyDescent="0.25">
      <c r="U212" s="3">
        <f>C72</f>
        <v>0</v>
      </c>
      <c r="V212" s="3">
        <f>IF(A72&gt;0,IFERROR(VLOOKUP(C72,AthleteTable[],1,FALSE),0),0)</f>
        <v>0</v>
      </c>
      <c r="W212" s="3">
        <f t="shared" si="6"/>
        <v>0</v>
      </c>
      <c r="X212" s="11">
        <f>IF(A72&gt;0,IF(V212&lt;&gt;0,IF(OR(codex590[[#This Row],[1]]&gt;Y211,Y211="1"),(X211+1+codex590[[#This Row],[T]]),X211+codex590[[#This Row],[T]]),X211+codex590[[#This Row],[T]]),0)</f>
        <v>0</v>
      </c>
      <c r="Y212" s="3" t="e">
        <f>IF(#REF!&gt;0,#REF!,0)</f>
        <v>#REF!</v>
      </c>
    </row>
    <row r="213" spans="21:25" x14ac:dyDescent="0.25">
      <c r="U213" s="3">
        <f>C73</f>
        <v>0</v>
      </c>
      <c r="V213" s="3">
        <f>IF(A73&gt;0,IFERROR(VLOOKUP(C73,AthleteTable[],1,FALSE),0),0)</f>
        <v>0</v>
      </c>
      <c r="W213" s="3">
        <f t="shared" si="6"/>
        <v>0</v>
      </c>
      <c r="X213" s="11">
        <f>IF(A73&gt;0,IF(V213&lt;&gt;0,IF(OR(codex590[[#This Row],[1]]&gt;Y212,Y212="1"),(X212+1+codex590[[#This Row],[T]]),X212+codex590[[#This Row],[T]]),X212+codex590[[#This Row],[T]]),0)</f>
        <v>0</v>
      </c>
      <c r="Y213" s="3" t="e">
        <f>IF(#REF!&gt;0,#REF!,0)</f>
        <v>#REF!</v>
      </c>
    </row>
    <row r="214" spans="21:25" x14ac:dyDescent="0.25">
      <c r="U214" s="3">
        <f>C74</f>
        <v>0</v>
      </c>
      <c r="V214" s="3">
        <f>IF(A74&gt;0,IFERROR(VLOOKUP(C74,AthleteTable[],1,FALSE),0),0)</f>
        <v>0</v>
      </c>
      <c r="W214" s="3">
        <f t="shared" si="6"/>
        <v>0</v>
      </c>
      <c r="X214" s="11">
        <f>IF(A74&gt;0,IF(V214&lt;&gt;0,IF(OR(codex590[[#This Row],[1]]&gt;Y213,Y213="1"),(X213+1+codex590[[#This Row],[T]]),X213+codex590[[#This Row],[T]]),X213+codex590[[#This Row],[T]]),0)</f>
        <v>0</v>
      </c>
      <c r="Y214" s="3" t="e">
        <f>IF(#REF!&gt;0,#REF!,0)</f>
        <v>#REF!</v>
      </c>
    </row>
    <row r="215" spans="21:25" x14ac:dyDescent="0.25">
      <c r="U215" s="3">
        <f>C75</f>
        <v>0</v>
      </c>
      <c r="V215" s="3">
        <f>IF(A75&gt;0,IFERROR(VLOOKUP(C75,AthleteTable[],1,FALSE),0),0)</f>
        <v>0</v>
      </c>
      <c r="W215" s="3">
        <f t="shared" si="6"/>
        <v>0</v>
      </c>
      <c r="X215" s="11">
        <f>IF(A75&gt;0,IF(V215&lt;&gt;0,IF(OR(codex590[[#This Row],[1]]&gt;Y214,Y214="1"),(X214+1+codex590[[#This Row],[T]]),X214+codex590[[#This Row],[T]]),X214+codex590[[#This Row],[T]]),0)</f>
        <v>0</v>
      </c>
      <c r="Y215" s="3" t="e">
        <f>IF(#REF!&gt;0,#REF!,0)</f>
        <v>#REF!</v>
      </c>
    </row>
    <row r="216" spans="21:25" x14ac:dyDescent="0.25">
      <c r="U216" s="3">
        <f>C76</f>
        <v>0</v>
      </c>
      <c r="V216" s="3">
        <f>IF(A76&gt;0,IFERROR(VLOOKUP(C76,AthleteTable[],1,FALSE),0),0)</f>
        <v>0</v>
      </c>
      <c r="W216" s="3">
        <f t="shared" si="6"/>
        <v>0</v>
      </c>
      <c r="X216" s="11">
        <f>IF(A76&gt;0,IF(V216&lt;&gt;0,IF(OR(codex590[[#This Row],[1]]&gt;Y215,Y215="1"),(X215+1+codex590[[#This Row],[T]]),X215+codex590[[#This Row],[T]]),X215+codex590[[#This Row],[T]]),0)</f>
        <v>0</v>
      </c>
      <c r="Y216" s="3" t="e">
        <f>IF(#REF!&gt;0,#REF!,0)</f>
        <v>#REF!</v>
      </c>
    </row>
    <row r="217" spans="21:25" x14ac:dyDescent="0.25">
      <c r="U217" s="3">
        <f>C77</f>
        <v>0</v>
      </c>
      <c r="V217" s="3">
        <f>IF(A77&gt;0,IFERROR(VLOOKUP(C77,AthleteTable[],1,FALSE),0),0)</f>
        <v>0</v>
      </c>
      <c r="W217" s="3">
        <f t="shared" si="6"/>
        <v>0</v>
      </c>
      <c r="X217" s="11">
        <f>IF(A77&gt;0,IF(V217&lt;&gt;0,IF(OR(codex590[[#This Row],[1]]&gt;Y216,Y216="1"),(X216+1+codex590[[#This Row],[T]]),X216+codex590[[#This Row],[T]]),X216+codex590[[#This Row],[T]]),0)</f>
        <v>0</v>
      </c>
      <c r="Y217" s="3" t="e">
        <f>IF(#REF!&gt;0,#REF!,0)</f>
        <v>#REF!</v>
      </c>
    </row>
    <row r="218" spans="21:25" x14ac:dyDescent="0.25">
      <c r="U218" s="3">
        <f>C78</f>
        <v>0</v>
      </c>
      <c r="V218" s="3">
        <f>IF(A78&gt;0,IFERROR(VLOOKUP(C78,AthleteTable[],1,FALSE),0),0)</f>
        <v>0</v>
      </c>
      <c r="W218" s="3">
        <f t="shared" si="6"/>
        <v>0</v>
      </c>
      <c r="X218" s="11">
        <f>IF(A78&gt;0,IF(V218&lt;&gt;0,IF(OR(codex590[[#This Row],[1]]&gt;Y217,Y217="1"),(X217+1+codex590[[#This Row],[T]]),X217+codex590[[#This Row],[T]]),X217+codex590[[#This Row],[T]]),0)</f>
        <v>0</v>
      </c>
      <c r="Y218" s="3" t="e">
        <f>IF(#REF!&gt;0,#REF!,0)</f>
        <v>#REF!</v>
      </c>
    </row>
    <row r="219" spans="21:25" x14ac:dyDescent="0.25">
      <c r="U219" s="3">
        <f>C79</f>
        <v>0</v>
      </c>
      <c r="V219" s="3">
        <f>IF(A79&gt;0,IFERROR(VLOOKUP(C79,AthleteTable[],1,FALSE),0),0)</f>
        <v>0</v>
      </c>
      <c r="W219" s="3">
        <f t="shared" si="6"/>
        <v>0</v>
      </c>
      <c r="X219" s="11">
        <f>IF(A79&gt;0,IF(V219&lt;&gt;0,IF(OR(codex590[[#This Row],[1]]&gt;Y218,Y218="1"),(X218+1+codex590[[#This Row],[T]]),X218+codex590[[#This Row],[T]]),X218+codex590[[#This Row],[T]]),0)</f>
        <v>0</v>
      </c>
      <c r="Y219" s="3" t="e">
        <f>IF(#REF!&gt;0,#REF!,0)</f>
        <v>#REF!</v>
      </c>
    </row>
    <row r="220" spans="21:25" x14ac:dyDescent="0.25">
      <c r="U220" s="3">
        <f>C80</f>
        <v>0</v>
      </c>
      <c r="V220" s="3">
        <f>IF(A80&gt;0,IFERROR(VLOOKUP(C80,AthleteTable[],1,FALSE),0),0)</f>
        <v>0</v>
      </c>
      <c r="W220" s="3">
        <f t="shared" si="6"/>
        <v>0</v>
      </c>
      <c r="X220" s="11">
        <f>IF(A80&gt;0,IF(V220&lt;&gt;0,IF(OR(codex590[[#This Row],[1]]&gt;Y219,Y219="1"),(X219+1+codex590[[#This Row],[T]]),X219+codex590[[#This Row],[T]]),X219+codex590[[#This Row],[T]]),0)</f>
        <v>0</v>
      </c>
      <c r="Y220" s="3" t="e">
        <f>IF(#REF!&gt;0,#REF!,0)</f>
        <v>#REF!</v>
      </c>
    </row>
    <row r="221" spans="21:25" x14ac:dyDescent="0.25">
      <c r="U221" s="3">
        <f>C81</f>
        <v>0</v>
      </c>
      <c r="V221" s="3">
        <f>IF(A81&gt;0,IFERROR(VLOOKUP(C81,AthleteTable[],1,FALSE),0),0)</f>
        <v>0</v>
      </c>
      <c r="W221" s="3">
        <f t="shared" si="6"/>
        <v>0</v>
      </c>
      <c r="X221" s="11">
        <f>IF(A81&gt;0,IF(V221&lt;&gt;0,IF(OR(codex590[[#This Row],[1]]&gt;Y220,Y220="1"),(X220+1+codex590[[#This Row],[T]]),X220+codex590[[#This Row],[T]]),X220+codex590[[#This Row],[T]]),0)</f>
        <v>0</v>
      </c>
      <c r="Y221" s="3" t="e">
        <f>IF(#REF!&gt;0,#REF!,0)</f>
        <v>#REF!</v>
      </c>
    </row>
    <row r="222" spans="21:25" x14ac:dyDescent="0.25">
      <c r="U222" s="3">
        <f>C82</f>
        <v>0</v>
      </c>
      <c r="V222" s="3">
        <f>IF(A82&gt;0,IFERROR(VLOOKUP(C82,AthleteTable[],1,FALSE),0),0)</f>
        <v>0</v>
      </c>
      <c r="W222" s="3">
        <f t="shared" si="6"/>
        <v>0</v>
      </c>
      <c r="X222" s="11">
        <f>IF(A82&gt;0,IF(V222&lt;&gt;0,IF(OR(codex590[[#This Row],[1]]&gt;Y221,Y221="1"),(X221+1+codex590[[#This Row],[T]]),X221+codex590[[#This Row],[T]]),X221+codex590[[#This Row],[T]]),0)</f>
        <v>0</v>
      </c>
      <c r="Y222" s="3" t="e">
        <f>IF(#REF!&gt;0,#REF!,0)</f>
        <v>#REF!</v>
      </c>
    </row>
  </sheetData>
  <pageMargins left="0.7" right="0.7" top="0.75" bottom="0.75" header="0.3" footer="0.3"/>
  <tableParts count="1">
    <tablePart r:id="rId1"/>
  </tablePart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22"/>
  <sheetViews>
    <sheetView workbookViewId="0">
      <selection activeCell="V4" sqref="V4"/>
    </sheetView>
  </sheetViews>
  <sheetFormatPr defaultRowHeight="15" x14ac:dyDescent="0.25"/>
  <cols>
    <col min="1" max="1" width="20.28515625" bestFit="1" customWidth="1"/>
    <col min="2" max="2" width="3.85546875" customWidth="1"/>
    <col min="3" max="3" width="8.5703125" bestFit="1" customWidth="1"/>
    <col min="4" max="4" width="24.5703125" bestFit="1" customWidth="1"/>
    <col min="5" max="5" width="5" bestFit="1" customWidth="1"/>
    <col min="6" max="6" width="7" bestFit="1" customWidth="1"/>
    <col min="7" max="7" width="7.5703125" bestFit="1" customWidth="1"/>
    <col min="8" max="8" width="6" bestFit="1" customWidth="1"/>
    <col min="9" max="9" width="10.28515625" bestFit="1" customWidth="1"/>
    <col min="10" max="10" width="6" customWidth="1"/>
    <col min="11" max="12" width="9.5703125" style="3" customWidth="1"/>
    <col min="21" max="21" width="11" style="3" customWidth="1"/>
    <col min="22" max="23" width="12.140625" style="3" customWidth="1"/>
    <col min="24" max="24" width="12.140625" style="11" customWidth="1"/>
    <col min="25" max="25" width="15" style="3" customWidth="1"/>
  </cols>
  <sheetData>
    <row r="1" spans="1:25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U1" s="3" t="s">
        <v>1006</v>
      </c>
      <c r="V1" s="3" t="s">
        <v>1007</v>
      </c>
      <c r="W1" s="3" t="s">
        <v>1011</v>
      </c>
      <c r="X1" s="11" t="s">
        <v>1008</v>
      </c>
      <c r="Y1" s="11" t="s">
        <v>1009</v>
      </c>
    </row>
    <row r="2" spans="1:25" x14ac:dyDescent="0.25">
      <c r="A2">
        <v>1</v>
      </c>
      <c r="B2">
        <v>8</v>
      </c>
      <c r="C2">
        <v>104311</v>
      </c>
      <c r="D2" t="s">
        <v>186</v>
      </c>
      <c r="E2">
        <v>1995</v>
      </c>
      <c r="F2" t="s">
        <v>15</v>
      </c>
      <c r="G2">
        <v>44.41</v>
      </c>
      <c r="H2">
        <v>46.21</v>
      </c>
      <c r="I2" t="s">
        <v>2052</v>
      </c>
      <c r="U2" s="3">
        <f>C2</f>
        <v>104311</v>
      </c>
      <c r="V2" s="3">
        <f>IF(A2&gt;0,IFERROR(VLOOKUP(C2,AthleteTable[],1,FALSE),0),0)</f>
        <v>0</v>
      </c>
      <c r="W2" s="3">
        <f>IFERROR(IF(Y2&gt;0,IF(Y1=#REF!,IF(V1&gt;0,IF(#REF!&gt;0,1,0),0),0),0),0)</f>
        <v>0</v>
      </c>
      <c r="X2" s="11">
        <f>IF(A2&gt;0,IF(V2&lt;&gt;0,IF(OR(codex591[[#This Row],[1]]&gt;Y1,Y1="1"),(X1+1+codex591[[#This Row],[T]]),X1+codex591[[#This Row],[T]]),X1+codex591[[#This Row],[T]]),0)</f>
        <v>0</v>
      </c>
      <c r="Y2" s="3">
        <f t="shared" ref="Y2:Y63" si="0">IF(A2&gt;0,A2,0)</f>
        <v>1</v>
      </c>
    </row>
    <row r="3" spans="1:25" x14ac:dyDescent="0.25">
      <c r="A3">
        <v>2</v>
      </c>
      <c r="B3">
        <v>14</v>
      </c>
      <c r="C3">
        <v>104097</v>
      </c>
      <c r="D3" t="s">
        <v>17</v>
      </c>
      <c r="E3">
        <v>1994</v>
      </c>
      <c r="F3" t="s">
        <v>15</v>
      </c>
      <c r="G3">
        <v>44.69</v>
      </c>
      <c r="H3">
        <v>46.3</v>
      </c>
      <c r="I3" t="s">
        <v>2053</v>
      </c>
      <c r="J3">
        <v>0.37</v>
      </c>
      <c r="U3" s="3">
        <f t="shared" ref="U3:U63" si="1">C3</f>
        <v>104097</v>
      </c>
      <c r="V3" s="3">
        <f>IF(A3&gt;0,IFERROR(VLOOKUP(C3,AthleteTable[],1,FALSE),0),0)</f>
        <v>0</v>
      </c>
      <c r="W3" s="3">
        <f t="shared" ref="W3:W4" si="2">IFERROR(IF(Y3&gt;0,IF(Y2=Y1,IF(V2&gt;0,IF(V1&gt;0,1,0),0),0),0),0)</f>
        <v>0</v>
      </c>
      <c r="X3" s="11">
        <f>IF(A3&gt;0,IF(V3&lt;&gt;0,IF(OR(codex591[[#This Row],[1]]&gt;Y2,Y2="1"),(X2+1+codex591[[#This Row],[T]]),X2+codex591[[#This Row],[T]]),X2+codex591[[#This Row],[T]]),0)</f>
        <v>0</v>
      </c>
      <c r="Y3" s="3">
        <f t="shared" si="0"/>
        <v>2</v>
      </c>
    </row>
    <row r="4" spans="1:25" x14ac:dyDescent="0.25">
      <c r="A4">
        <v>3</v>
      </c>
      <c r="B4">
        <v>9</v>
      </c>
      <c r="C4">
        <v>103942</v>
      </c>
      <c r="D4" t="s">
        <v>114</v>
      </c>
      <c r="E4">
        <v>1993</v>
      </c>
      <c r="F4" t="s">
        <v>15</v>
      </c>
      <c r="G4">
        <v>44.88</v>
      </c>
      <c r="H4">
        <v>46.27</v>
      </c>
      <c r="I4" t="s">
        <v>2054</v>
      </c>
      <c r="J4">
        <v>0.53</v>
      </c>
      <c r="U4" s="3">
        <f t="shared" si="1"/>
        <v>103942</v>
      </c>
      <c r="V4" s="3">
        <f>IF(A4&gt;0,IFERROR(VLOOKUP(C4,AthleteTable[],1,FALSE),0),0)</f>
        <v>103942</v>
      </c>
      <c r="W4" s="3">
        <f t="shared" si="2"/>
        <v>0</v>
      </c>
      <c r="X4" s="11">
        <f>IF(A4&gt;0,IF(V4&lt;&gt;0,IF(OR(codex591[[#This Row],[1]]&gt;Y3,Y3="1"),(X3+1+codex591[[#This Row],[T]]),X3+codex591[[#This Row],[T]]),X3+codex591[[#This Row],[T]]),0)</f>
        <v>1</v>
      </c>
      <c r="Y4" s="3">
        <f t="shared" si="0"/>
        <v>3</v>
      </c>
    </row>
    <row r="5" spans="1:25" x14ac:dyDescent="0.25">
      <c r="A5">
        <v>4</v>
      </c>
      <c r="B5">
        <v>1</v>
      </c>
      <c r="C5">
        <v>104354</v>
      </c>
      <c r="D5" t="s">
        <v>35</v>
      </c>
      <c r="E5">
        <v>1996</v>
      </c>
      <c r="F5" t="s">
        <v>15</v>
      </c>
      <c r="G5">
        <v>45.29</v>
      </c>
      <c r="H5">
        <v>46.08</v>
      </c>
      <c r="I5" t="s">
        <v>2055</v>
      </c>
      <c r="J5">
        <v>0.75</v>
      </c>
      <c r="U5" s="3">
        <f t="shared" si="1"/>
        <v>104354</v>
      </c>
      <c r="V5" s="3">
        <f>IF(A5&gt;0,IFERROR(VLOOKUP(C5,AthleteTable[],1,FALSE),0),0)</f>
        <v>104354</v>
      </c>
      <c r="W5" s="3">
        <f>IFERROR(IF(Y5&gt;0,IF(Y4=Y3,IF(V4&gt;0,IF(V3&gt;0,1,0),0),0),0),0)</f>
        <v>0</v>
      </c>
      <c r="X5" s="11">
        <f>IF(A5&gt;0,IF(V5&lt;&gt;0,IF(OR(codex591[[#This Row],[1]]&gt;Y4,Y4="1"),(X4+1+codex591[[#This Row],[T]]),X4+codex591[[#This Row],[T]]),X4+codex591[[#This Row],[T]]),0)</f>
        <v>2</v>
      </c>
      <c r="Y5" s="3">
        <f t="shared" si="0"/>
        <v>4</v>
      </c>
    </row>
    <row r="6" spans="1:25" x14ac:dyDescent="0.25">
      <c r="A6">
        <v>5</v>
      </c>
      <c r="B6">
        <v>7</v>
      </c>
      <c r="C6">
        <v>104468</v>
      </c>
      <c r="D6" t="s">
        <v>166</v>
      </c>
      <c r="E6">
        <v>1997</v>
      </c>
      <c r="F6" t="s">
        <v>15</v>
      </c>
      <c r="G6">
        <v>44.46</v>
      </c>
      <c r="H6">
        <v>47.7</v>
      </c>
      <c r="I6" t="s">
        <v>2056</v>
      </c>
      <c r="J6">
        <v>1.54</v>
      </c>
      <c r="U6" s="3">
        <f t="shared" si="1"/>
        <v>104468</v>
      </c>
      <c r="V6" s="3">
        <f>IF(A6&gt;0,IFERROR(VLOOKUP(C6,AthleteTable[],1,FALSE),0),0)</f>
        <v>104468</v>
      </c>
      <c r="W6" s="3">
        <f t="shared" ref="W6:W69" si="3">IFERROR(IF(Y6&gt;0,IF(Y5=Y4,IF(V5&gt;0,IF(V4&gt;0,1,0),0),0),0),0)</f>
        <v>0</v>
      </c>
      <c r="X6" s="11">
        <f>IF(A6&gt;0,IF(V6&lt;&gt;0,IF(OR(codex591[[#This Row],[1]]&gt;Y5,Y5="1"),(X5+1+codex591[[#This Row],[T]]),X5+codex591[[#This Row],[T]]),X5+codex591[[#This Row],[T]]),0)</f>
        <v>3</v>
      </c>
      <c r="Y6" s="3">
        <f t="shared" si="0"/>
        <v>5</v>
      </c>
    </row>
    <row r="7" spans="1:25" x14ac:dyDescent="0.25">
      <c r="A7">
        <v>6</v>
      </c>
      <c r="B7">
        <v>12</v>
      </c>
      <c r="C7">
        <v>104133</v>
      </c>
      <c r="D7" t="s">
        <v>23</v>
      </c>
      <c r="E7">
        <v>1994</v>
      </c>
      <c r="F7" t="s">
        <v>15</v>
      </c>
      <c r="G7">
        <v>45.86</v>
      </c>
      <c r="H7">
        <v>46.96</v>
      </c>
      <c r="I7" t="s">
        <v>2057</v>
      </c>
      <c r="J7">
        <v>2.2000000000000002</v>
      </c>
      <c r="U7" s="3">
        <f t="shared" si="1"/>
        <v>104133</v>
      </c>
      <c r="V7" s="3">
        <f>IF(A7&gt;0,IFERROR(VLOOKUP(C7,AthleteTable[],1,FALSE),0),0)</f>
        <v>104133</v>
      </c>
      <c r="W7" s="3">
        <f t="shared" si="3"/>
        <v>0</v>
      </c>
      <c r="X7" s="11">
        <f>IF(A7&gt;0,IF(V7&lt;&gt;0,IF(OR(codex591[[#This Row],[1]]&gt;Y6,Y6="1"),(X6+1+codex591[[#This Row],[T]]),X6+codex591[[#This Row],[T]]),X6+codex591[[#This Row],[T]]),0)</f>
        <v>4</v>
      </c>
      <c r="Y7" s="3">
        <f t="shared" si="0"/>
        <v>6</v>
      </c>
    </row>
    <row r="8" spans="1:25" x14ac:dyDescent="0.25">
      <c r="A8">
        <v>7</v>
      </c>
      <c r="B8">
        <v>15</v>
      </c>
      <c r="C8">
        <v>104525</v>
      </c>
      <c r="D8" t="s">
        <v>53</v>
      </c>
      <c r="E8">
        <v>1997</v>
      </c>
      <c r="F8" t="s">
        <v>15</v>
      </c>
      <c r="G8">
        <v>46.13</v>
      </c>
      <c r="H8">
        <v>47.34</v>
      </c>
      <c r="I8" t="s">
        <v>2058</v>
      </c>
      <c r="J8">
        <v>2.85</v>
      </c>
      <c r="U8" s="3">
        <f t="shared" si="1"/>
        <v>104525</v>
      </c>
      <c r="V8" s="3">
        <f>IF(A8&gt;0,IFERROR(VLOOKUP(C8,AthleteTable[],1,FALSE),0),0)</f>
        <v>0</v>
      </c>
      <c r="W8" s="3">
        <f t="shared" si="3"/>
        <v>0</v>
      </c>
      <c r="X8" s="11">
        <f>IF(A8&gt;0,IF(V8&lt;&gt;0,IF(OR(codex591[[#This Row],[1]]&gt;Y7,Y7="1"),(X7+1+codex591[[#This Row],[T]]),X7+codex591[[#This Row],[T]]),X7+codex591[[#This Row],[T]]),0)</f>
        <v>4</v>
      </c>
      <c r="Y8" s="3">
        <f t="shared" si="0"/>
        <v>7</v>
      </c>
    </row>
    <row r="9" spans="1:25" x14ac:dyDescent="0.25">
      <c r="A9">
        <v>8</v>
      </c>
      <c r="B9">
        <v>5</v>
      </c>
      <c r="C9">
        <v>104156</v>
      </c>
      <c r="D9" t="s">
        <v>174</v>
      </c>
      <c r="E9">
        <v>1994</v>
      </c>
      <c r="F9" t="s">
        <v>15</v>
      </c>
      <c r="G9">
        <v>46.93</v>
      </c>
      <c r="H9">
        <v>46.62</v>
      </c>
      <c r="I9" t="s">
        <v>2059</v>
      </c>
      <c r="J9">
        <v>2.93</v>
      </c>
      <c r="U9" s="3">
        <f t="shared" si="1"/>
        <v>104156</v>
      </c>
      <c r="V9" s="3">
        <f>IF(A9&gt;0,IFERROR(VLOOKUP(C9,AthleteTable[],1,FALSE),0),0)</f>
        <v>104156</v>
      </c>
      <c r="W9" s="3">
        <f t="shared" si="3"/>
        <v>0</v>
      </c>
      <c r="X9" s="11">
        <f>IF(A9&gt;0,IF(V9&lt;&gt;0,IF(OR(codex591[[#This Row],[1]]&gt;Y8,Y8="1"),(X8+1+codex591[[#This Row],[T]]),X8+codex591[[#This Row],[T]]),X8+codex591[[#This Row],[T]]),0)</f>
        <v>5</v>
      </c>
      <c r="Y9" s="3">
        <f t="shared" si="0"/>
        <v>8</v>
      </c>
    </row>
    <row r="10" spans="1:25" x14ac:dyDescent="0.25">
      <c r="A10">
        <v>9</v>
      </c>
      <c r="B10">
        <v>29</v>
      </c>
      <c r="C10">
        <v>104537</v>
      </c>
      <c r="D10" t="s">
        <v>106</v>
      </c>
      <c r="E10">
        <v>1997</v>
      </c>
      <c r="F10" t="s">
        <v>15</v>
      </c>
      <c r="G10">
        <v>46.25</v>
      </c>
      <c r="H10">
        <v>47.32</v>
      </c>
      <c r="I10" t="s">
        <v>2060</v>
      </c>
      <c r="J10">
        <v>2.95</v>
      </c>
      <c r="U10" s="3">
        <f t="shared" si="1"/>
        <v>104537</v>
      </c>
      <c r="V10" s="3">
        <f>IF(A10&gt;0,IFERROR(VLOOKUP(C10,AthleteTable[],1,FALSE),0),0)</f>
        <v>0</v>
      </c>
      <c r="W10" s="3">
        <f t="shared" si="3"/>
        <v>0</v>
      </c>
      <c r="X10" s="11">
        <f>IF(A10&gt;0,IF(V10&lt;&gt;0,IF(OR(codex591[[#This Row],[1]]&gt;Y9,Y9="1"),(X9+1+codex591[[#This Row],[T]]),X9+codex591[[#This Row],[T]]),X9+codex591[[#This Row],[T]]),0)</f>
        <v>5</v>
      </c>
      <c r="Y10" s="3">
        <f t="shared" si="0"/>
        <v>9</v>
      </c>
    </row>
    <row r="11" spans="1:25" x14ac:dyDescent="0.25">
      <c r="A11">
        <v>10</v>
      </c>
      <c r="B11">
        <v>13</v>
      </c>
      <c r="C11">
        <v>104539</v>
      </c>
      <c r="D11" t="s">
        <v>37</v>
      </c>
      <c r="E11">
        <v>1997</v>
      </c>
      <c r="F11" t="s">
        <v>15</v>
      </c>
      <c r="G11">
        <v>46.32</v>
      </c>
      <c r="H11">
        <v>47.36</v>
      </c>
      <c r="I11" t="s">
        <v>2061</v>
      </c>
      <c r="J11">
        <v>3.06</v>
      </c>
      <c r="U11" s="3">
        <f t="shared" si="1"/>
        <v>104539</v>
      </c>
      <c r="V11" s="3">
        <f>IF(A11&gt;0,IFERROR(VLOOKUP(C11,AthleteTable[],1,FALSE),0),0)</f>
        <v>0</v>
      </c>
      <c r="W11" s="3">
        <f t="shared" si="3"/>
        <v>0</v>
      </c>
      <c r="X11" s="11">
        <f>IF(A11&gt;0,IF(V11&lt;&gt;0,IF(OR(codex591[[#This Row],[1]]&gt;Y10,Y10="1"),(X10+1+codex591[[#This Row],[T]]),X10+codex591[[#This Row],[T]]),X10+codex591[[#This Row],[T]]),0)</f>
        <v>5</v>
      </c>
      <c r="Y11" s="3">
        <f t="shared" si="0"/>
        <v>10</v>
      </c>
    </row>
    <row r="12" spans="1:25" x14ac:dyDescent="0.25">
      <c r="A12">
        <v>11</v>
      </c>
      <c r="B12">
        <v>10</v>
      </c>
      <c r="C12">
        <v>104534</v>
      </c>
      <c r="D12" t="s">
        <v>45</v>
      </c>
      <c r="E12">
        <v>1997</v>
      </c>
      <c r="F12" t="s">
        <v>15</v>
      </c>
      <c r="G12">
        <v>46.06</v>
      </c>
      <c r="H12">
        <v>47.91</v>
      </c>
      <c r="I12" t="s">
        <v>2062</v>
      </c>
      <c r="J12">
        <v>3.35</v>
      </c>
      <c r="U12" s="3">
        <f t="shared" si="1"/>
        <v>104534</v>
      </c>
      <c r="V12" s="3">
        <f>IF(A12&gt;0,IFERROR(VLOOKUP(C12,AthleteTable[],1,FALSE),0),0)</f>
        <v>0</v>
      </c>
      <c r="W12" s="3">
        <f t="shared" si="3"/>
        <v>0</v>
      </c>
      <c r="X12" s="11">
        <f>IF(A12&gt;0,IF(V12&lt;&gt;0,IF(OR(codex591[[#This Row],[1]]&gt;Y11,Y11="1"),(X11+1+codex591[[#This Row],[T]]),X11+codex591[[#This Row],[T]]),X11+codex591[[#This Row],[T]]),0)</f>
        <v>5</v>
      </c>
      <c r="Y12" s="3">
        <f t="shared" si="0"/>
        <v>11</v>
      </c>
    </row>
    <row r="13" spans="1:25" x14ac:dyDescent="0.25">
      <c r="A13">
        <v>12</v>
      </c>
      <c r="B13">
        <v>28</v>
      </c>
      <c r="C13">
        <v>104591</v>
      </c>
      <c r="D13" t="s">
        <v>110</v>
      </c>
      <c r="E13">
        <v>1998</v>
      </c>
      <c r="F13" t="s">
        <v>15</v>
      </c>
      <c r="G13">
        <v>47.31</v>
      </c>
      <c r="H13">
        <v>47.53</v>
      </c>
      <c r="I13" t="s">
        <v>2063</v>
      </c>
      <c r="J13">
        <v>4.22</v>
      </c>
      <c r="U13" s="3">
        <f t="shared" si="1"/>
        <v>104591</v>
      </c>
      <c r="V13" s="3">
        <f>IF(A13&gt;0,IFERROR(VLOOKUP(C13,AthleteTable[],1,FALSE),0),0)</f>
        <v>104591</v>
      </c>
      <c r="W13" s="3">
        <f t="shared" si="3"/>
        <v>0</v>
      </c>
      <c r="X13" s="11">
        <f>IF(A13&gt;0,IF(V13&lt;&gt;0,IF(OR(codex591[[#This Row],[1]]&gt;Y12,Y12="1"),(X12+1+codex591[[#This Row],[T]]),X12+codex591[[#This Row],[T]]),X12+codex591[[#This Row],[T]]),0)</f>
        <v>6</v>
      </c>
      <c r="Y13" s="3">
        <f t="shared" si="0"/>
        <v>12</v>
      </c>
    </row>
    <row r="14" spans="1:25" x14ac:dyDescent="0.25">
      <c r="A14">
        <v>13</v>
      </c>
      <c r="B14">
        <v>23</v>
      </c>
      <c r="C14">
        <v>104367</v>
      </c>
      <c r="D14" t="s">
        <v>61</v>
      </c>
      <c r="E14">
        <v>1996</v>
      </c>
      <c r="F14" t="s">
        <v>15</v>
      </c>
      <c r="G14">
        <v>47.87</v>
      </c>
      <c r="H14">
        <v>47.74</v>
      </c>
      <c r="I14" t="s">
        <v>2064</v>
      </c>
      <c r="J14">
        <v>4.99</v>
      </c>
      <c r="U14" s="3">
        <f t="shared" si="1"/>
        <v>104367</v>
      </c>
      <c r="V14" s="3">
        <f>IF(A14&gt;0,IFERROR(VLOOKUP(C14,AthleteTable[],1,FALSE),0),0)</f>
        <v>0</v>
      </c>
      <c r="W14" s="3">
        <f t="shared" si="3"/>
        <v>0</v>
      </c>
      <c r="X14" s="11">
        <f>IF(A14&gt;0,IF(V14&lt;&gt;0,IF(OR(codex591[[#This Row],[1]]&gt;Y13,Y13="1"),(X13+1+codex591[[#This Row],[T]]),X13+codex591[[#This Row],[T]]),X13+codex591[[#This Row],[T]]),0)</f>
        <v>6</v>
      </c>
      <c r="Y14" s="3">
        <f t="shared" si="0"/>
        <v>13</v>
      </c>
    </row>
    <row r="15" spans="1:25" x14ac:dyDescent="0.25">
      <c r="A15">
        <v>14</v>
      </c>
      <c r="B15">
        <v>16</v>
      </c>
      <c r="C15">
        <v>104233</v>
      </c>
      <c r="D15" t="s">
        <v>31</v>
      </c>
      <c r="E15">
        <v>1995</v>
      </c>
      <c r="F15" t="s">
        <v>15</v>
      </c>
      <c r="G15">
        <v>48.15</v>
      </c>
      <c r="H15">
        <v>47.79</v>
      </c>
      <c r="I15" t="s">
        <v>2065</v>
      </c>
      <c r="J15">
        <v>5.32</v>
      </c>
      <c r="U15" s="3">
        <f t="shared" si="1"/>
        <v>104233</v>
      </c>
      <c r="V15" s="3">
        <f>IF(A15&gt;0,IFERROR(VLOOKUP(C15,AthleteTable[],1,FALSE),0),0)</f>
        <v>104233</v>
      </c>
      <c r="W15" s="3">
        <f t="shared" si="3"/>
        <v>0</v>
      </c>
      <c r="X15" s="11">
        <f>IF(A15&gt;0,IF(V15&lt;&gt;0,IF(OR(codex591[[#This Row],[1]]&gt;Y14,Y14="1"),(X14+1+codex591[[#This Row],[T]]),X14+codex591[[#This Row],[T]]),X14+codex591[[#This Row],[T]]),0)</f>
        <v>7</v>
      </c>
      <c r="Y15" s="3">
        <f t="shared" si="0"/>
        <v>14</v>
      </c>
    </row>
    <row r="16" spans="1:25" x14ac:dyDescent="0.25">
      <c r="A16">
        <v>15</v>
      </c>
      <c r="B16">
        <v>24</v>
      </c>
      <c r="C16">
        <v>104538</v>
      </c>
      <c r="D16" t="s">
        <v>263</v>
      </c>
      <c r="E16">
        <v>1997</v>
      </c>
      <c r="F16" t="s">
        <v>15</v>
      </c>
      <c r="G16">
        <v>48.07</v>
      </c>
      <c r="H16">
        <v>48.1</v>
      </c>
      <c r="I16" t="s">
        <v>2066</v>
      </c>
      <c r="J16">
        <v>5.55</v>
      </c>
      <c r="U16" s="3">
        <f t="shared" si="1"/>
        <v>104538</v>
      </c>
      <c r="V16" s="3">
        <f>IF(A16&gt;0,IFERROR(VLOOKUP(C16,AthleteTable[],1,FALSE),0),0)</f>
        <v>0</v>
      </c>
      <c r="W16" s="3">
        <f t="shared" si="3"/>
        <v>0</v>
      </c>
      <c r="X16" s="11">
        <f>IF(A16&gt;0,IF(V16&lt;&gt;0,IF(OR(codex591[[#This Row],[1]]&gt;Y15,Y15="1"),(X15+1+codex591[[#This Row],[T]]),X15+codex591[[#This Row],[T]]),X15+codex591[[#This Row],[T]]),0)</f>
        <v>7</v>
      </c>
      <c r="Y16" s="3">
        <f t="shared" si="0"/>
        <v>15</v>
      </c>
    </row>
    <row r="17" spans="1:25" x14ac:dyDescent="0.25">
      <c r="A17">
        <v>16</v>
      </c>
      <c r="B17">
        <v>27</v>
      </c>
      <c r="C17">
        <v>104535</v>
      </c>
      <c r="D17" t="s">
        <v>266</v>
      </c>
      <c r="E17">
        <v>1997</v>
      </c>
      <c r="F17" t="s">
        <v>15</v>
      </c>
      <c r="G17">
        <v>48</v>
      </c>
      <c r="H17">
        <v>48.28</v>
      </c>
      <c r="I17" t="s">
        <v>2067</v>
      </c>
      <c r="J17">
        <v>5.66</v>
      </c>
      <c r="U17" s="3">
        <f t="shared" si="1"/>
        <v>104535</v>
      </c>
      <c r="V17" s="3">
        <f>IF(A17&gt;0,IFERROR(VLOOKUP(C17,AthleteTable[],1,FALSE),0),0)</f>
        <v>0</v>
      </c>
      <c r="W17" s="3">
        <f t="shared" si="3"/>
        <v>0</v>
      </c>
      <c r="X17" s="11">
        <f>IF(A17&gt;0,IF(V17&lt;&gt;0,IF(OR(codex591[[#This Row],[1]]&gt;Y16,Y16="1"),(X16+1+codex591[[#This Row],[T]]),X16+codex591[[#This Row],[T]]),X16+codex591[[#This Row],[T]]),0)</f>
        <v>7</v>
      </c>
      <c r="Y17" s="3">
        <f t="shared" si="0"/>
        <v>16</v>
      </c>
    </row>
    <row r="18" spans="1:25" x14ac:dyDescent="0.25">
      <c r="A18">
        <v>17</v>
      </c>
      <c r="B18">
        <v>22</v>
      </c>
      <c r="C18">
        <v>104601</v>
      </c>
      <c r="D18" t="s">
        <v>117</v>
      </c>
      <c r="E18">
        <v>1998</v>
      </c>
      <c r="F18" t="s">
        <v>15</v>
      </c>
      <c r="G18">
        <v>48.17</v>
      </c>
      <c r="H18">
        <v>48.22</v>
      </c>
      <c r="I18" t="s">
        <v>2068</v>
      </c>
      <c r="J18">
        <v>5.77</v>
      </c>
      <c r="U18" s="3">
        <f t="shared" si="1"/>
        <v>104601</v>
      </c>
      <c r="V18" s="3">
        <f>IF(A18&gt;0,IFERROR(VLOOKUP(C18,AthleteTable[],1,FALSE),0),0)</f>
        <v>104601</v>
      </c>
      <c r="W18" s="3">
        <f t="shared" si="3"/>
        <v>0</v>
      </c>
      <c r="X18" s="11">
        <f>IF(A18&gt;0,IF(V18&lt;&gt;0,IF(OR(codex591[[#This Row],[1]]&gt;Y17,Y17="1"),(X17+1+codex591[[#This Row],[T]]),X17+codex591[[#This Row],[T]]),X17+codex591[[#This Row],[T]]),0)</f>
        <v>8</v>
      </c>
      <c r="Y18" s="3">
        <f t="shared" si="0"/>
        <v>17</v>
      </c>
    </row>
    <row r="19" spans="1:25" x14ac:dyDescent="0.25">
      <c r="A19">
        <v>18</v>
      </c>
      <c r="B19">
        <v>35</v>
      </c>
      <c r="C19">
        <v>104421</v>
      </c>
      <c r="D19" t="s">
        <v>121</v>
      </c>
      <c r="E19">
        <v>1996</v>
      </c>
      <c r="F19" t="s">
        <v>15</v>
      </c>
      <c r="G19">
        <v>47.38</v>
      </c>
      <c r="H19">
        <v>49.03</v>
      </c>
      <c r="I19" t="s">
        <v>2069</v>
      </c>
      <c r="J19">
        <v>5.79</v>
      </c>
      <c r="U19" s="3">
        <f t="shared" si="1"/>
        <v>104421</v>
      </c>
      <c r="V19" s="3">
        <f>IF(A19&gt;0,IFERROR(VLOOKUP(C19,AthleteTable[],1,FALSE),0),0)</f>
        <v>104421</v>
      </c>
      <c r="W19" s="3">
        <f t="shared" si="3"/>
        <v>0</v>
      </c>
      <c r="X19" s="11">
        <f>IF(A19&gt;0,IF(V19&lt;&gt;0,IF(OR(codex591[[#This Row],[1]]&gt;Y18,Y18="1"),(X18+1+codex591[[#This Row],[T]]),X18+codex591[[#This Row],[T]]),X18+codex591[[#This Row],[T]]),0)</f>
        <v>9</v>
      </c>
      <c r="Y19" s="3">
        <f t="shared" si="0"/>
        <v>18</v>
      </c>
    </row>
    <row r="20" spans="1:25" x14ac:dyDescent="0.25">
      <c r="A20">
        <v>19</v>
      </c>
      <c r="B20">
        <v>6</v>
      </c>
      <c r="C20">
        <v>104352</v>
      </c>
      <c r="D20" t="s">
        <v>49</v>
      </c>
      <c r="E20">
        <v>1996</v>
      </c>
      <c r="F20" t="s">
        <v>15</v>
      </c>
      <c r="G20">
        <v>46.89</v>
      </c>
      <c r="H20">
        <v>49.59</v>
      </c>
      <c r="I20" t="s">
        <v>2070</v>
      </c>
      <c r="J20">
        <v>5.86</v>
      </c>
      <c r="U20" s="3">
        <f t="shared" si="1"/>
        <v>104352</v>
      </c>
      <c r="V20" s="3">
        <f>IF(A20&gt;0,IFERROR(VLOOKUP(C20,AthleteTable[],1,FALSE),0),0)</f>
        <v>104352</v>
      </c>
      <c r="W20" s="3">
        <f t="shared" si="3"/>
        <v>0</v>
      </c>
      <c r="X20" s="11">
        <f>IF(A20&gt;0,IF(V20&lt;&gt;0,IF(OR(codex591[[#This Row],[1]]&gt;Y19,Y19="1"),(X19+1+codex591[[#This Row],[T]]),X19+codex591[[#This Row],[T]]),X19+codex591[[#This Row],[T]]),0)</f>
        <v>10</v>
      </c>
      <c r="Y20" s="3">
        <f t="shared" si="0"/>
        <v>19</v>
      </c>
    </row>
    <row r="21" spans="1:25" x14ac:dyDescent="0.25">
      <c r="A21">
        <v>20</v>
      </c>
      <c r="B21">
        <v>3</v>
      </c>
      <c r="C21">
        <v>104269</v>
      </c>
      <c r="D21" t="s">
        <v>270</v>
      </c>
      <c r="E21">
        <v>1995</v>
      </c>
      <c r="F21" t="s">
        <v>15</v>
      </c>
      <c r="G21">
        <v>46.8</v>
      </c>
      <c r="H21">
        <v>50.28</v>
      </c>
      <c r="I21" t="s">
        <v>2071</v>
      </c>
      <c r="J21">
        <v>6.46</v>
      </c>
      <c r="U21" s="3">
        <f t="shared" si="1"/>
        <v>104269</v>
      </c>
      <c r="V21" s="3">
        <f>IF(A21&gt;0,IFERROR(VLOOKUP(C21,AthleteTable[],1,FALSE),0),0)</f>
        <v>104269</v>
      </c>
      <c r="W21" s="3">
        <f t="shared" si="3"/>
        <v>0</v>
      </c>
      <c r="X21" s="11">
        <f>IF(A21&gt;0,IF(V21&lt;&gt;0,IF(OR(codex591[[#This Row],[1]]&gt;Y20,Y20="1"),(X20+1+codex591[[#This Row],[T]]),X20+codex591[[#This Row],[T]]),X20+codex591[[#This Row],[T]]),0)</f>
        <v>11</v>
      </c>
      <c r="Y21" s="3">
        <f t="shared" si="0"/>
        <v>20</v>
      </c>
    </row>
    <row r="22" spans="1:25" x14ac:dyDescent="0.25">
      <c r="A22">
        <v>21</v>
      </c>
      <c r="B22">
        <v>17</v>
      </c>
      <c r="C22">
        <v>104347</v>
      </c>
      <c r="D22" t="s">
        <v>269</v>
      </c>
      <c r="E22">
        <v>1996</v>
      </c>
      <c r="F22" t="s">
        <v>15</v>
      </c>
      <c r="G22">
        <v>48.07</v>
      </c>
      <c r="H22">
        <v>49.03</v>
      </c>
      <c r="I22" t="s">
        <v>2072</v>
      </c>
      <c r="J22">
        <v>6.48</v>
      </c>
      <c r="U22" s="3">
        <f t="shared" si="1"/>
        <v>104347</v>
      </c>
      <c r="V22" s="3">
        <f>IF(A22&gt;0,IFERROR(VLOOKUP(C22,AthleteTable[],1,FALSE),0),0)</f>
        <v>104347</v>
      </c>
      <c r="W22" s="3">
        <f t="shared" si="3"/>
        <v>0</v>
      </c>
      <c r="X22" s="11">
        <f>IF(A22&gt;0,IF(V22&lt;&gt;0,IF(OR(codex591[[#This Row],[1]]&gt;Y21,Y21="1"),(X21+1+codex591[[#This Row],[T]]),X21+codex591[[#This Row],[T]]),X21+codex591[[#This Row],[T]]),0)</f>
        <v>12</v>
      </c>
      <c r="Y22" s="3">
        <f t="shared" si="0"/>
        <v>21</v>
      </c>
    </row>
    <row r="23" spans="1:25" x14ac:dyDescent="0.25">
      <c r="A23">
        <v>22</v>
      </c>
      <c r="B23">
        <v>18</v>
      </c>
      <c r="C23">
        <v>104581</v>
      </c>
      <c r="D23" t="s">
        <v>59</v>
      </c>
      <c r="E23">
        <v>1998</v>
      </c>
      <c r="F23" t="s">
        <v>15</v>
      </c>
      <c r="G23">
        <v>49.29</v>
      </c>
      <c r="H23">
        <v>48.34</v>
      </c>
      <c r="I23" t="s">
        <v>2073</v>
      </c>
      <c r="J23">
        <v>7.01</v>
      </c>
      <c r="U23" s="3">
        <f t="shared" si="1"/>
        <v>104581</v>
      </c>
      <c r="V23" s="3">
        <f>IF(A23&gt;0,IFERROR(VLOOKUP(C23,AthleteTable[],1,FALSE),0),0)</f>
        <v>104581</v>
      </c>
      <c r="W23" s="3">
        <f t="shared" si="3"/>
        <v>0</v>
      </c>
      <c r="X23" s="11">
        <f>IF(A23&gt;0,IF(V23&lt;&gt;0,IF(OR(codex591[[#This Row],[1]]&gt;Y22,Y22="1"),(X22+1+codex591[[#This Row],[T]]),X22+codex591[[#This Row],[T]]),X22+codex591[[#This Row],[T]]),0)</f>
        <v>13</v>
      </c>
      <c r="Y23" s="3">
        <f t="shared" si="0"/>
        <v>22</v>
      </c>
    </row>
    <row r="24" spans="1:25" x14ac:dyDescent="0.25">
      <c r="A24">
        <v>23</v>
      </c>
      <c r="B24">
        <v>21</v>
      </c>
      <c r="C24">
        <v>104282</v>
      </c>
      <c r="D24" t="s">
        <v>43</v>
      </c>
      <c r="E24">
        <v>1995</v>
      </c>
      <c r="F24" t="s">
        <v>15</v>
      </c>
      <c r="G24">
        <v>49.79</v>
      </c>
      <c r="H24">
        <v>48.68</v>
      </c>
      <c r="I24" t="s">
        <v>2074</v>
      </c>
      <c r="J24">
        <v>7.85</v>
      </c>
      <c r="U24" s="3">
        <f t="shared" si="1"/>
        <v>104282</v>
      </c>
      <c r="V24" s="3">
        <f>IF(A24&gt;0,IFERROR(VLOOKUP(C24,AthleteTable[],1,FALSE),0),0)</f>
        <v>0</v>
      </c>
      <c r="W24" s="3">
        <f t="shared" si="3"/>
        <v>0</v>
      </c>
      <c r="X24" s="11">
        <f>IF(A24&gt;0,IF(V24&lt;&gt;0,IF(OR(codex591[[#This Row],[1]]&gt;Y23,Y23="1"),(X23+1+codex591[[#This Row],[T]]),X23+codex591[[#This Row],[T]]),X23+codex591[[#This Row],[T]]),0)</f>
        <v>13</v>
      </c>
      <c r="Y24" s="3">
        <f t="shared" si="0"/>
        <v>23</v>
      </c>
    </row>
    <row r="25" spans="1:25" x14ac:dyDescent="0.25">
      <c r="A25">
        <v>24</v>
      </c>
      <c r="B25">
        <v>39</v>
      </c>
      <c r="C25">
        <v>104474</v>
      </c>
      <c r="D25" t="s">
        <v>122</v>
      </c>
      <c r="E25">
        <v>1997</v>
      </c>
      <c r="F25" t="s">
        <v>15</v>
      </c>
      <c r="G25">
        <v>49.49</v>
      </c>
      <c r="H25">
        <v>49.24</v>
      </c>
      <c r="I25" t="s">
        <v>2075</v>
      </c>
      <c r="J25">
        <v>8.11</v>
      </c>
      <c r="U25" s="3">
        <f t="shared" si="1"/>
        <v>104474</v>
      </c>
      <c r="V25" s="3">
        <f>IF(A25&gt;0,IFERROR(VLOOKUP(C25,AthleteTable[],1,FALSE),0),0)</f>
        <v>104474</v>
      </c>
      <c r="W25" s="3">
        <f t="shared" si="3"/>
        <v>0</v>
      </c>
      <c r="X25" s="11">
        <f>IF(A25&gt;0,IF(V25&lt;&gt;0,IF(OR(codex591[[#This Row],[1]]&gt;Y24,Y24="1"),(X24+1+codex591[[#This Row],[T]]),X24+codex591[[#This Row],[T]]),X24+codex591[[#This Row],[T]]),0)</f>
        <v>14</v>
      </c>
      <c r="Y25" s="3">
        <f t="shared" si="0"/>
        <v>24</v>
      </c>
    </row>
    <row r="26" spans="1:25" x14ac:dyDescent="0.25">
      <c r="A26">
        <v>25</v>
      </c>
      <c r="B26">
        <v>31</v>
      </c>
      <c r="C26">
        <v>104459</v>
      </c>
      <c r="D26" t="s">
        <v>68</v>
      </c>
      <c r="E26">
        <v>1997</v>
      </c>
      <c r="F26" t="s">
        <v>15</v>
      </c>
      <c r="G26">
        <v>49.39</v>
      </c>
      <c r="H26">
        <v>49.92</v>
      </c>
      <c r="I26" t="s">
        <v>140</v>
      </c>
      <c r="J26">
        <v>8.69</v>
      </c>
      <c r="U26" s="3">
        <f t="shared" si="1"/>
        <v>104459</v>
      </c>
      <c r="V26" s="3">
        <f>IF(A26&gt;0,IFERROR(VLOOKUP(C26,AthleteTable[],1,FALSE),0),0)</f>
        <v>104459</v>
      </c>
      <c r="W26" s="3">
        <f t="shared" si="3"/>
        <v>0</v>
      </c>
      <c r="X26" s="11">
        <f>IF(A26&gt;0,IF(V26&lt;&gt;0,IF(OR(codex591[[#This Row],[1]]&gt;Y25,Y25="1"),(X25+1+codex591[[#This Row],[T]]),X25+codex591[[#This Row],[T]]),X25+codex591[[#This Row],[T]]),0)</f>
        <v>15</v>
      </c>
      <c r="Y26" s="3">
        <f t="shared" si="0"/>
        <v>25</v>
      </c>
    </row>
    <row r="27" spans="1:25" x14ac:dyDescent="0.25">
      <c r="A27">
        <v>26</v>
      </c>
      <c r="B27">
        <v>20</v>
      </c>
      <c r="C27">
        <v>104590</v>
      </c>
      <c r="D27" t="s">
        <v>51</v>
      </c>
      <c r="E27">
        <v>1998</v>
      </c>
      <c r="F27" t="s">
        <v>15</v>
      </c>
      <c r="G27">
        <v>47.13</v>
      </c>
      <c r="H27">
        <v>53.28</v>
      </c>
      <c r="I27" t="s">
        <v>2076</v>
      </c>
      <c r="J27">
        <v>9.7899999999999991</v>
      </c>
      <c r="U27" s="3">
        <f t="shared" si="1"/>
        <v>104590</v>
      </c>
      <c r="V27" s="3">
        <f>IF(A27&gt;0,IFERROR(VLOOKUP(C27,AthleteTable[],1,FALSE),0),0)</f>
        <v>104590</v>
      </c>
      <c r="W27" s="3">
        <f t="shared" si="3"/>
        <v>0</v>
      </c>
      <c r="X27" s="11">
        <f>IF(A27&gt;0,IF(V27&lt;&gt;0,IF(OR(codex591[[#This Row],[1]]&gt;Y26,Y26="1"),(X26+1+codex591[[#This Row],[T]]),X26+codex591[[#This Row],[T]]),X26+codex591[[#This Row],[T]]),0)</f>
        <v>16</v>
      </c>
      <c r="Y27" s="3">
        <f t="shared" si="0"/>
        <v>26</v>
      </c>
    </row>
    <row r="28" spans="1:25" x14ac:dyDescent="0.25">
      <c r="A28">
        <v>27</v>
      </c>
      <c r="B28">
        <v>33</v>
      </c>
      <c r="C28">
        <v>104472</v>
      </c>
      <c r="D28" t="s">
        <v>55</v>
      </c>
      <c r="E28">
        <v>1997</v>
      </c>
      <c r="F28" t="s">
        <v>15</v>
      </c>
      <c r="G28">
        <v>50.29</v>
      </c>
      <c r="H28">
        <v>50.97</v>
      </c>
      <c r="I28" t="s">
        <v>2077</v>
      </c>
      <c r="J28">
        <v>10.64</v>
      </c>
      <c r="U28" s="3">
        <f t="shared" si="1"/>
        <v>104472</v>
      </c>
      <c r="V28" s="3">
        <f>IF(A28&gt;0,IFERROR(VLOOKUP(C28,AthleteTable[],1,FALSE),0),0)</f>
        <v>104472</v>
      </c>
      <c r="W28" s="3">
        <f t="shared" si="3"/>
        <v>0</v>
      </c>
      <c r="X28" s="11">
        <f>IF(A28&gt;0,IF(V28&lt;&gt;0,IF(OR(codex591[[#This Row],[1]]&gt;Y27,Y27="1"),(X27+1+codex591[[#This Row],[T]]),X27+codex591[[#This Row],[T]]),X27+codex591[[#This Row],[T]]),0)</f>
        <v>17</v>
      </c>
      <c r="Y28" s="3">
        <f t="shared" si="0"/>
        <v>27</v>
      </c>
    </row>
    <row r="29" spans="1:25" x14ac:dyDescent="0.25">
      <c r="A29">
        <v>28</v>
      </c>
      <c r="B29">
        <v>40</v>
      </c>
      <c r="C29">
        <v>104600</v>
      </c>
      <c r="D29" t="s">
        <v>1094</v>
      </c>
      <c r="E29">
        <v>1998</v>
      </c>
      <c r="F29" t="s">
        <v>15</v>
      </c>
      <c r="G29">
        <v>51.2</v>
      </c>
      <c r="H29">
        <v>51.28</v>
      </c>
      <c r="I29" t="s">
        <v>2078</v>
      </c>
      <c r="J29">
        <v>11.86</v>
      </c>
      <c r="U29" s="3">
        <f t="shared" si="1"/>
        <v>104600</v>
      </c>
      <c r="V29" s="3">
        <f>IF(A29&gt;0,IFERROR(VLOOKUP(C29,AthleteTable[],1,FALSE),0),0)</f>
        <v>104600</v>
      </c>
      <c r="W29" s="3">
        <f t="shared" si="3"/>
        <v>0</v>
      </c>
      <c r="X29" s="11">
        <f>IF(A29&gt;0,IF(V29&lt;&gt;0,IF(OR(codex591[[#This Row],[1]]&gt;Y28,Y28="1"),(X28+1+codex591[[#This Row],[T]]),X28+codex591[[#This Row],[T]]),X28+codex591[[#This Row],[T]]),0)</f>
        <v>18</v>
      </c>
      <c r="Y29" s="3">
        <f t="shared" si="0"/>
        <v>28</v>
      </c>
    </row>
    <row r="30" spans="1:25" x14ac:dyDescent="0.25">
      <c r="A30">
        <v>29</v>
      </c>
      <c r="B30">
        <v>48</v>
      </c>
      <c r="C30">
        <v>104466</v>
      </c>
      <c r="D30" t="s">
        <v>120</v>
      </c>
      <c r="E30">
        <v>1997</v>
      </c>
      <c r="F30" t="s">
        <v>15</v>
      </c>
      <c r="G30">
        <v>52.57</v>
      </c>
      <c r="H30">
        <v>51.39</v>
      </c>
      <c r="I30" t="s">
        <v>2079</v>
      </c>
      <c r="J30">
        <v>13.34</v>
      </c>
      <c r="U30" s="3">
        <f t="shared" si="1"/>
        <v>104466</v>
      </c>
      <c r="V30" s="3">
        <f>IF(A30&gt;0,IFERROR(VLOOKUP(C30,AthleteTable[],1,FALSE),0),0)</f>
        <v>104466</v>
      </c>
      <c r="W30" s="3">
        <f t="shared" si="3"/>
        <v>0</v>
      </c>
      <c r="X30" s="11">
        <f>IF(A30&gt;0,IF(V30&lt;&gt;0,IF(OR(codex591[[#This Row],[1]]&gt;Y29,Y29="1"),(X29+1+codex591[[#This Row],[T]]),X29+codex591[[#This Row],[T]]),X29+codex591[[#This Row],[T]]),0)</f>
        <v>19</v>
      </c>
      <c r="Y30" s="3">
        <f t="shared" si="0"/>
        <v>29</v>
      </c>
    </row>
    <row r="31" spans="1:25" x14ac:dyDescent="0.25">
      <c r="A31">
        <v>30</v>
      </c>
      <c r="B31">
        <v>47</v>
      </c>
      <c r="C31">
        <v>6292435</v>
      </c>
      <c r="D31" t="s">
        <v>1215</v>
      </c>
      <c r="E31">
        <v>1997</v>
      </c>
      <c r="F31" t="s">
        <v>1216</v>
      </c>
      <c r="G31">
        <v>51.76</v>
      </c>
      <c r="H31">
        <v>52.64</v>
      </c>
      <c r="I31" t="s">
        <v>2080</v>
      </c>
      <c r="J31">
        <v>13.78</v>
      </c>
      <c r="U31" s="3">
        <f t="shared" si="1"/>
        <v>6292435</v>
      </c>
      <c r="V31" s="3">
        <f>IF(A31&gt;0,IFERROR(VLOOKUP(C31,AthleteTable[],1,FALSE),0),0)</f>
        <v>0</v>
      </c>
      <c r="W31" s="3">
        <f t="shared" si="3"/>
        <v>0</v>
      </c>
      <c r="X31" s="11">
        <f>IF(A31&gt;0,IF(V31&lt;&gt;0,IF(OR(codex591[[#This Row],[1]]&gt;Y30,Y30="1"),(X30+1+codex591[[#This Row],[T]]),X30+codex591[[#This Row],[T]]),X30+codex591[[#This Row],[T]]),0)</f>
        <v>19</v>
      </c>
      <c r="Y31" s="3">
        <f t="shared" si="0"/>
        <v>30</v>
      </c>
    </row>
    <row r="32" spans="1:25" x14ac:dyDescent="0.25">
      <c r="A32">
        <v>31</v>
      </c>
      <c r="B32">
        <v>36</v>
      </c>
      <c r="C32">
        <v>104598</v>
      </c>
      <c r="D32" t="s">
        <v>85</v>
      </c>
      <c r="E32">
        <v>1998</v>
      </c>
      <c r="F32" t="s">
        <v>15</v>
      </c>
      <c r="G32">
        <v>51.51</v>
      </c>
      <c r="H32">
        <v>53.06</v>
      </c>
      <c r="I32" t="s">
        <v>2081</v>
      </c>
      <c r="J32">
        <v>13.95</v>
      </c>
      <c r="U32" s="3">
        <f t="shared" si="1"/>
        <v>104598</v>
      </c>
      <c r="V32" s="3">
        <f>IF(A32&gt;0,IFERROR(VLOOKUP(C32,AthleteTable[],1,FALSE),0),0)</f>
        <v>104598</v>
      </c>
      <c r="W32" s="3">
        <f t="shared" si="3"/>
        <v>0</v>
      </c>
      <c r="X32" s="11">
        <f>IF(A32&gt;0,IF(V32&lt;&gt;0,IF(OR(codex591[[#This Row],[1]]&gt;Y31,Y31="1"),(X31+1+codex591[[#This Row],[T]]),X31+codex591[[#This Row],[T]]),X31+codex591[[#This Row],[T]]),0)</f>
        <v>20</v>
      </c>
      <c r="Y32" s="3">
        <f t="shared" si="0"/>
        <v>31</v>
      </c>
    </row>
    <row r="33" spans="1:25" x14ac:dyDescent="0.25">
      <c r="A33">
        <v>32</v>
      </c>
      <c r="B33">
        <v>46</v>
      </c>
      <c r="C33">
        <v>104465</v>
      </c>
      <c r="D33" t="s">
        <v>87</v>
      </c>
      <c r="E33">
        <v>1997</v>
      </c>
      <c r="F33" t="s">
        <v>15</v>
      </c>
      <c r="G33">
        <v>52.85</v>
      </c>
      <c r="H33">
        <v>51.96</v>
      </c>
      <c r="I33" t="s">
        <v>2082</v>
      </c>
      <c r="J33">
        <v>14.19</v>
      </c>
      <c r="U33" s="3">
        <f t="shared" si="1"/>
        <v>104465</v>
      </c>
      <c r="V33" s="3">
        <f>IF(A33&gt;0,IFERROR(VLOOKUP(C33,AthleteTable[],1,FALSE),0),0)</f>
        <v>104465</v>
      </c>
      <c r="W33" s="3">
        <f t="shared" si="3"/>
        <v>0</v>
      </c>
      <c r="X33" s="11">
        <f>IF(A33&gt;0,IF(V33&lt;&gt;0,IF(OR(codex591[[#This Row],[1]]&gt;Y32,Y32="1"),(X32+1+codex591[[#This Row],[T]]),X32+codex591[[#This Row],[T]]),X32+codex591[[#This Row],[T]]),0)</f>
        <v>21</v>
      </c>
      <c r="Y33" s="3">
        <f t="shared" si="0"/>
        <v>32</v>
      </c>
    </row>
    <row r="34" spans="1:25" x14ac:dyDescent="0.25">
      <c r="A34">
        <v>32</v>
      </c>
      <c r="B34">
        <v>32</v>
      </c>
      <c r="C34">
        <v>104464</v>
      </c>
      <c r="D34" t="s">
        <v>111</v>
      </c>
      <c r="E34">
        <v>1997</v>
      </c>
      <c r="F34" t="s">
        <v>15</v>
      </c>
      <c r="G34">
        <v>50.06</v>
      </c>
      <c r="H34">
        <v>54.75</v>
      </c>
      <c r="I34" t="s">
        <v>2082</v>
      </c>
      <c r="J34">
        <v>14.19</v>
      </c>
      <c r="U34" s="3">
        <f t="shared" si="1"/>
        <v>104464</v>
      </c>
      <c r="V34" s="3">
        <f>IF(A34&gt;0,IFERROR(VLOOKUP(C34,AthleteTable[],1,FALSE),0),0)</f>
        <v>104464</v>
      </c>
      <c r="W34" s="3">
        <f t="shared" si="3"/>
        <v>0</v>
      </c>
      <c r="X34" s="11">
        <f>IF(A34&gt;0,IF(V34&lt;&gt;0,IF(OR(codex591[[#This Row],[1]]&gt;Y33,Y33="1"),(X33+1+codex591[[#This Row],[T]]),X33+codex591[[#This Row],[T]]),X33+codex591[[#This Row],[T]]),0)</f>
        <v>21</v>
      </c>
      <c r="Y34" s="3">
        <f t="shared" si="0"/>
        <v>32</v>
      </c>
    </row>
    <row r="35" spans="1:25" x14ac:dyDescent="0.25">
      <c r="A35">
        <v>34</v>
      </c>
      <c r="B35">
        <v>44</v>
      </c>
      <c r="C35">
        <v>104454</v>
      </c>
      <c r="D35" t="s">
        <v>89</v>
      </c>
      <c r="E35">
        <v>1996</v>
      </c>
      <c r="F35" t="s">
        <v>15</v>
      </c>
      <c r="G35">
        <v>51.87</v>
      </c>
      <c r="H35">
        <v>53.6</v>
      </c>
      <c r="I35" t="s">
        <v>2083</v>
      </c>
      <c r="J35">
        <v>14.85</v>
      </c>
      <c r="U35" s="3">
        <f t="shared" si="1"/>
        <v>104454</v>
      </c>
      <c r="V35" s="3">
        <f>IF(A35&gt;0,IFERROR(VLOOKUP(C35,AthleteTable[],1,FALSE),0),0)</f>
        <v>104454</v>
      </c>
      <c r="W35" s="3">
        <f t="shared" si="3"/>
        <v>1</v>
      </c>
      <c r="X35" s="11">
        <f>IF(A35&gt;0,IF(V35&lt;&gt;0,IF(OR(codex591[[#This Row],[1]]&gt;Y34,Y34="1"),(X34+1+codex591[[#This Row],[T]]),X34+codex591[[#This Row],[T]]),X34+codex591[[#This Row],[T]]),0)</f>
        <v>23</v>
      </c>
      <c r="Y35" s="3">
        <f t="shared" si="0"/>
        <v>34</v>
      </c>
    </row>
    <row r="36" spans="1:25" x14ac:dyDescent="0.25">
      <c r="A36">
        <v>35</v>
      </c>
      <c r="B36">
        <v>49</v>
      </c>
      <c r="C36">
        <v>104596</v>
      </c>
      <c r="D36" t="s">
        <v>81</v>
      </c>
      <c r="E36">
        <v>1998</v>
      </c>
      <c r="F36" t="s">
        <v>15</v>
      </c>
      <c r="G36">
        <v>53.02</v>
      </c>
      <c r="H36">
        <v>53.17</v>
      </c>
      <c r="I36" t="s">
        <v>2084</v>
      </c>
      <c r="J36">
        <v>15.57</v>
      </c>
      <c r="U36" s="3">
        <f t="shared" si="1"/>
        <v>104596</v>
      </c>
      <c r="V36" s="3">
        <f>IF(A36&gt;0,IFERROR(VLOOKUP(C36,AthleteTable[],1,FALSE),0),0)</f>
        <v>104596</v>
      </c>
      <c r="W36" s="3">
        <f t="shared" si="3"/>
        <v>0</v>
      </c>
      <c r="X36" s="11">
        <f>IF(A36&gt;0,IF(V36&lt;&gt;0,IF(OR(codex591[[#This Row],[1]]&gt;Y35,Y35="1"),(X35+1+codex591[[#This Row],[T]]),X35+codex591[[#This Row],[T]]),X35+codex591[[#This Row],[T]]),0)</f>
        <v>24</v>
      </c>
      <c r="Y36" s="3">
        <f t="shared" si="0"/>
        <v>35</v>
      </c>
    </row>
    <row r="37" spans="1:25" x14ac:dyDescent="0.25">
      <c r="A37">
        <v>36</v>
      </c>
      <c r="B37">
        <v>25</v>
      </c>
      <c r="C37">
        <v>104343</v>
      </c>
      <c r="D37" t="s">
        <v>1051</v>
      </c>
      <c r="E37">
        <v>1996</v>
      </c>
      <c r="F37" t="s">
        <v>15</v>
      </c>
      <c r="G37">
        <v>48.09</v>
      </c>
      <c r="H37">
        <v>58.31</v>
      </c>
      <c r="I37" t="s">
        <v>2085</v>
      </c>
      <c r="J37">
        <v>15.78</v>
      </c>
      <c r="U37" s="3">
        <f t="shared" si="1"/>
        <v>104343</v>
      </c>
      <c r="V37" s="3">
        <f>IF(A37&gt;0,IFERROR(VLOOKUP(C37,AthleteTable[],1,FALSE),0),0)</f>
        <v>104343</v>
      </c>
      <c r="W37" s="3">
        <f t="shared" si="3"/>
        <v>0</v>
      </c>
      <c r="X37" s="11">
        <f>IF(A37&gt;0,IF(V37&lt;&gt;0,IF(OR(codex591[[#This Row],[1]]&gt;Y36,Y36="1"),(X36+1+codex591[[#This Row],[T]]),X36+codex591[[#This Row],[T]]),X36+codex591[[#This Row],[T]]),0)</f>
        <v>25</v>
      </c>
      <c r="Y37" s="3">
        <f t="shared" si="0"/>
        <v>36</v>
      </c>
    </row>
    <row r="38" spans="1:25" x14ac:dyDescent="0.25">
      <c r="A38">
        <v>37</v>
      </c>
      <c r="B38">
        <v>50</v>
      </c>
      <c r="C38">
        <v>104644</v>
      </c>
      <c r="D38" t="s">
        <v>93</v>
      </c>
      <c r="E38">
        <v>1998</v>
      </c>
      <c r="F38" t="s">
        <v>15</v>
      </c>
      <c r="G38">
        <v>52.13</v>
      </c>
      <c r="H38">
        <v>55.2</v>
      </c>
      <c r="I38" t="s">
        <v>2086</v>
      </c>
      <c r="J38">
        <v>16.71</v>
      </c>
      <c r="U38" s="3">
        <f t="shared" si="1"/>
        <v>104644</v>
      </c>
      <c r="V38" s="3">
        <f>IF(A38&gt;0,IFERROR(VLOOKUP(C38,AthleteTable[],1,FALSE),0),0)</f>
        <v>104644</v>
      </c>
      <c r="W38" s="3">
        <f t="shared" si="3"/>
        <v>0</v>
      </c>
      <c r="X38" s="11">
        <f>IF(A38&gt;0,IF(V38&lt;&gt;0,IF(OR(codex591[[#This Row],[1]]&gt;Y37,Y37="1"),(X37+1+codex591[[#This Row],[T]]),X37+codex591[[#This Row],[T]]),X37+codex591[[#This Row],[T]]),0)</f>
        <v>26</v>
      </c>
      <c r="Y38" s="3">
        <f t="shared" si="0"/>
        <v>37</v>
      </c>
    </row>
    <row r="39" spans="1:25" x14ac:dyDescent="0.25">
      <c r="A39">
        <v>38</v>
      </c>
      <c r="B39">
        <v>51</v>
      </c>
      <c r="C39">
        <v>104461</v>
      </c>
      <c r="D39" t="s">
        <v>98</v>
      </c>
      <c r="E39">
        <v>1997</v>
      </c>
      <c r="F39" t="s">
        <v>15</v>
      </c>
      <c r="G39">
        <v>53</v>
      </c>
      <c r="H39">
        <v>54.88</v>
      </c>
      <c r="I39" t="s">
        <v>2087</v>
      </c>
      <c r="J39">
        <v>17.260000000000002</v>
      </c>
      <c r="U39" s="3">
        <f t="shared" si="1"/>
        <v>104461</v>
      </c>
      <c r="V39" s="3">
        <f>IF(A39&gt;0,IFERROR(VLOOKUP(C39,AthleteTable[],1,FALSE),0),0)</f>
        <v>104461</v>
      </c>
      <c r="W39" s="3">
        <f t="shared" si="3"/>
        <v>0</v>
      </c>
      <c r="X39" s="11">
        <f>IF(A39&gt;0,IF(V39&lt;&gt;0,IF(OR(codex591[[#This Row],[1]]&gt;Y38,Y38="1"),(X38+1+codex591[[#This Row],[T]]),X38+codex591[[#This Row],[T]]),X38+codex591[[#This Row],[T]]),0)</f>
        <v>27</v>
      </c>
      <c r="Y39" s="3">
        <f t="shared" si="0"/>
        <v>38</v>
      </c>
    </row>
    <row r="40" spans="1:25" x14ac:dyDescent="0.25">
      <c r="A40">
        <v>39</v>
      </c>
      <c r="B40">
        <v>53</v>
      </c>
      <c r="C40">
        <v>202905</v>
      </c>
      <c r="D40" t="s">
        <v>1095</v>
      </c>
      <c r="E40">
        <v>1998</v>
      </c>
      <c r="F40" t="s">
        <v>1096</v>
      </c>
      <c r="G40">
        <v>55.56</v>
      </c>
      <c r="H40">
        <v>55.54</v>
      </c>
      <c r="I40" t="s">
        <v>2088</v>
      </c>
      <c r="J40">
        <v>20.48</v>
      </c>
      <c r="U40" s="3">
        <f t="shared" si="1"/>
        <v>202905</v>
      </c>
      <c r="V40" s="3">
        <f>IF(A40&gt;0,IFERROR(VLOOKUP(C40,AthleteTable[],1,FALSE),0),0)</f>
        <v>0</v>
      </c>
      <c r="W40" s="3">
        <f t="shared" si="3"/>
        <v>0</v>
      </c>
      <c r="X40" s="11">
        <f>IF(A40&gt;0,IF(V40&lt;&gt;0,IF(OR(codex591[[#This Row],[1]]&gt;Y39,Y39="1"),(X39+1+codex591[[#This Row],[T]]),X39+codex591[[#This Row],[T]]),X39+codex591[[#This Row],[T]]),0)</f>
        <v>27</v>
      </c>
      <c r="Y40" s="3">
        <f t="shared" si="0"/>
        <v>39</v>
      </c>
    </row>
    <row r="41" spans="1:25" x14ac:dyDescent="0.25">
      <c r="A41">
        <v>40</v>
      </c>
      <c r="B41">
        <v>56</v>
      </c>
      <c r="C41">
        <v>104588</v>
      </c>
      <c r="D41" t="s">
        <v>2049</v>
      </c>
      <c r="E41">
        <v>1998</v>
      </c>
      <c r="F41" t="s">
        <v>15</v>
      </c>
      <c r="G41">
        <v>55.94</v>
      </c>
      <c r="H41">
        <v>57.11</v>
      </c>
      <c r="I41" t="s">
        <v>2089</v>
      </c>
      <c r="J41">
        <v>22.43</v>
      </c>
      <c r="U41" s="3">
        <f t="shared" si="1"/>
        <v>104588</v>
      </c>
      <c r="V41" s="3">
        <f>IF(A41&gt;0,IFERROR(VLOOKUP(C41,AthleteTable[],1,FALSE),0),0)</f>
        <v>104588</v>
      </c>
      <c r="W41" s="3">
        <f t="shared" si="3"/>
        <v>0</v>
      </c>
      <c r="X41" s="11">
        <f>IF(A41&gt;0,IF(V41&lt;&gt;0,IF(OR(codex591[[#This Row],[1]]&gt;Y40,Y40="1"),(X40+1+codex591[[#This Row],[T]]),X40+codex591[[#This Row],[T]]),X40+codex591[[#This Row],[T]]),0)</f>
        <v>28</v>
      </c>
      <c r="Y41" s="3">
        <f t="shared" si="0"/>
        <v>40</v>
      </c>
    </row>
    <row r="42" spans="1:25" x14ac:dyDescent="0.25">
      <c r="A42">
        <v>41</v>
      </c>
      <c r="B42">
        <v>54</v>
      </c>
      <c r="C42">
        <v>104585</v>
      </c>
      <c r="D42" t="s">
        <v>109</v>
      </c>
      <c r="E42">
        <v>1998</v>
      </c>
      <c r="F42" t="s">
        <v>15</v>
      </c>
      <c r="G42">
        <v>58.18</v>
      </c>
      <c r="H42">
        <v>56.97</v>
      </c>
      <c r="I42" t="s">
        <v>2090</v>
      </c>
      <c r="J42">
        <v>24.53</v>
      </c>
      <c r="U42" s="3">
        <f t="shared" si="1"/>
        <v>104585</v>
      </c>
      <c r="V42" s="3">
        <f>IF(A42&gt;0,IFERROR(VLOOKUP(C42,AthleteTable[],1,FALSE),0),0)</f>
        <v>104585</v>
      </c>
      <c r="W42" s="3">
        <f t="shared" si="3"/>
        <v>0</v>
      </c>
      <c r="X42" s="11">
        <f>IF(A42&gt;0,IF(V42&lt;&gt;0,IF(OR(codex591[[#This Row],[1]]&gt;Y41,Y41="1"),(X41+1+codex591[[#This Row],[T]]),X41+codex591[[#This Row],[T]]),X41+codex591[[#This Row],[T]]),0)</f>
        <v>29</v>
      </c>
      <c r="Y42" s="3">
        <f t="shared" si="0"/>
        <v>41</v>
      </c>
    </row>
    <row r="43" spans="1:25" x14ac:dyDescent="0.25">
      <c r="A43">
        <v>42</v>
      </c>
      <c r="B43">
        <v>45</v>
      </c>
      <c r="C43">
        <v>104587</v>
      </c>
      <c r="D43" t="s">
        <v>79</v>
      </c>
      <c r="E43">
        <v>1998</v>
      </c>
      <c r="F43" t="s">
        <v>15</v>
      </c>
      <c r="G43" t="s">
        <v>1961</v>
      </c>
      <c r="H43">
        <v>52.16</v>
      </c>
      <c r="I43" t="s">
        <v>2091</v>
      </c>
      <c r="J43">
        <v>26.04</v>
      </c>
      <c r="U43" s="3">
        <f t="shared" si="1"/>
        <v>104587</v>
      </c>
      <c r="V43" s="3">
        <f>IF(A43&gt;0,IFERROR(VLOOKUP(C43,AthleteTable[],1,FALSE),0),0)</f>
        <v>104587</v>
      </c>
      <c r="W43" s="3">
        <f t="shared" si="3"/>
        <v>0</v>
      </c>
      <c r="X43" s="11">
        <f>IF(A43&gt;0,IF(V43&lt;&gt;0,IF(OR(codex591[[#This Row],[1]]&gt;Y42,Y42="1"),(X42+1+codex591[[#This Row],[T]]),X42+codex591[[#This Row],[T]]),X42+codex591[[#This Row],[T]]),0)</f>
        <v>30</v>
      </c>
      <c r="Y43" s="3">
        <f t="shared" si="0"/>
        <v>42</v>
      </c>
    </row>
    <row r="44" spans="1:25" x14ac:dyDescent="0.25">
      <c r="A44">
        <v>43</v>
      </c>
      <c r="B44">
        <v>52</v>
      </c>
      <c r="C44">
        <v>104583</v>
      </c>
      <c r="D44" t="s">
        <v>101</v>
      </c>
      <c r="E44">
        <v>1998</v>
      </c>
      <c r="F44" t="s">
        <v>15</v>
      </c>
      <c r="G44">
        <v>59.38</v>
      </c>
      <c r="H44">
        <v>59.85</v>
      </c>
      <c r="I44" t="s">
        <v>2092</v>
      </c>
      <c r="J44">
        <v>28.61</v>
      </c>
      <c r="U44" s="3">
        <f t="shared" si="1"/>
        <v>104583</v>
      </c>
      <c r="V44" s="3">
        <f>IF(A44&gt;0,IFERROR(VLOOKUP(C44,AthleteTable[],1,FALSE),0),0)</f>
        <v>104583</v>
      </c>
      <c r="W44" s="3">
        <f t="shared" si="3"/>
        <v>0</v>
      </c>
      <c r="X44" s="11">
        <f>IF(A44&gt;0,IF(V44&lt;&gt;0,IF(OR(codex591[[#This Row],[1]]&gt;Y43,Y43="1"),(X43+1+codex591[[#This Row],[T]]),X43+codex591[[#This Row],[T]]),X43+codex591[[#This Row],[T]]),0)</f>
        <v>31</v>
      </c>
      <c r="Y44" s="3">
        <f t="shared" si="0"/>
        <v>43</v>
      </c>
    </row>
    <row r="45" spans="1:25" x14ac:dyDescent="0.25">
      <c r="A45" t="s">
        <v>250</v>
      </c>
      <c r="U45" s="3">
        <f t="shared" si="1"/>
        <v>0</v>
      </c>
      <c r="V45" s="3">
        <f>IF(A45&gt;0,IFERROR(VLOOKUP(C45,AthleteTable[],1,FALSE),0),0)</f>
        <v>0</v>
      </c>
      <c r="W45" s="3">
        <f t="shared" si="3"/>
        <v>0</v>
      </c>
      <c r="X45" s="11">
        <f>IF(A45&gt;0,IF(V45&lt;&gt;0,IF(OR(codex591[[#This Row],[1]]&gt;Y44,Y44="1"),(X44+1+codex591[[#This Row],[T]]),X44+codex591[[#This Row],[T]]),X44+codex591[[#This Row],[T]]),0)</f>
        <v>31</v>
      </c>
      <c r="Y45" s="3" t="str">
        <f t="shared" si="0"/>
        <v>Did not start 2nd run</v>
      </c>
    </row>
    <row r="46" spans="1:25" x14ac:dyDescent="0.25">
      <c r="U46" s="3">
        <f t="shared" si="1"/>
        <v>0</v>
      </c>
      <c r="V46" s="3">
        <f>IF(A46&gt;0,IFERROR(VLOOKUP(C46,AthleteTable[],1,FALSE),0),0)</f>
        <v>0</v>
      </c>
      <c r="W46" s="3">
        <f t="shared" si="3"/>
        <v>0</v>
      </c>
      <c r="X46" s="11">
        <f>IF(A46&gt;0,IF(V46&lt;&gt;0,IF(OR(codex591[[#This Row],[1]]&gt;Y45,Y45="1"),(X45+1+codex591[[#This Row],[T]]),X45+codex591[[#This Row],[T]]),X45+codex591[[#This Row],[T]]),0)</f>
        <v>0</v>
      </c>
      <c r="Y46" s="3">
        <f t="shared" si="0"/>
        <v>0</v>
      </c>
    </row>
    <row r="47" spans="1:25" x14ac:dyDescent="0.25">
      <c r="B47">
        <v>2</v>
      </c>
      <c r="C47">
        <v>104346</v>
      </c>
      <c r="D47" t="s">
        <v>27</v>
      </c>
      <c r="E47">
        <v>1996</v>
      </c>
      <c r="F47" t="s">
        <v>15</v>
      </c>
      <c r="U47" s="3">
        <f t="shared" si="1"/>
        <v>104346</v>
      </c>
      <c r="V47" s="3">
        <f>IF(A47&gt;0,IFERROR(VLOOKUP(C47,AthleteTable[],1,FALSE),0),0)</f>
        <v>0</v>
      </c>
      <c r="W47" s="3">
        <f t="shared" si="3"/>
        <v>0</v>
      </c>
      <c r="X47" s="11">
        <f>IF(A47&gt;0,IF(V47&lt;&gt;0,IF(OR(codex591[[#This Row],[1]]&gt;Y46,Y46="1"),(X46+1+codex591[[#This Row],[T]]),X46+codex591[[#This Row],[T]]),X46+codex591[[#This Row],[T]]),0)</f>
        <v>0</v>
      </c>
      <c r="Y47" s="3">
        <f t="shared" si="0"/>
        <v>0</v>
      </c>
    </row>
    <row r="48" spans="1:25" x14ac:dyDescent="0.25">
      <c r="A48" t="s">
        <v>107</v>
      </c>
      <c r="U48" s="3">
        <f t="shared" si="1"/>
        <v>0</v>
      </c>
      <c r="V48" s="3">
        <f>IF(A48&gt;0,IFERROR(VLOOKUP(C48,AthleteTable[],1,FALSE),0),0)</f>
        <v>0</v>
      </c>
      <c r="W48" s="3">
        <f t="shared" si="3"/>
        <v>0</v>
      </c>
      <c r="X48" s="11">
        <f>IF(A48&gt;0,IF(V48&lt;&gt;0,IF(OR(codex591[[#This Row],[1]]&gt;Y47,Y47="1"),(X47+1+codex591[[#This Row],[T]]),X47+codex591[[#This Row],[T]]),X47+codex591[[#This Row],[T]]),0)</f>
        <v>0</v>
      </c>
      <c r="Y48" s="3" t="str">
        <f t="shared" si="0"/>
        <v>Did not finish 2nd run</v>
      </c>
    </row>
    <row r="49" spans="1:25" x14ac:dyDescent="0.25">
      <c r="U49" s="3">
        <f t="shared" si="1"/>
        <v>0</v>
      </c>
      <c r="V49" s="3">
        <f>IF(A49&gt;0,IFERROR(VLOOKUP(C49,AthleteTable[],1,FALSE),0),0)</f>
        <v>0</v>
      </c>
      <c r="W49" s="3">
        <f t="shared" si="3"/>
        <v>0</v>
      </c>
      <c r="X49" s="11">
        <f>IF(A49&gt;0,IF(V49&lt;&gt;0,IF(OR(codex591[[#This Row],[1]]&gt;Y48,Y48="1"),(X48+1+codex591[[#This Row],[T]]),X48+codex591[[#This Row],[T]]),X48+codex591[[#This Row],[T]]),0)</f>
        <v>0</v>
      </c>
      <c r="Y49" s="3">
        <f t="shared" si="0"/>
        <v>0</v>
      </c>
    </row>
    <row r="50" spans="1:25" x14ac:dyDescent="0.25">
      <c r="B50">
        <v>43</v>
      </c>
      <c r="C50">
        <v>104528</v>
      </c>
      <c r="D50" t="s">
        <v>1688</v>
      </c>
      <c r="E50">
        <v>1997</v>
      </c>
      <c r="F50" t="s">
        <v>15</v>
      </c>
      <c r="U50" s="3">
        <f t="shared" si="1"/>
        <v>104528</v>
      </c>
      <c r="V50" s="3">
        <f>IF(A50&gt;0,IFERROR(VLOOKUP(C50,AthleteTable[],1,FALSE),0),0)</f>
        <v>0</v>
      </c>
      <c r="W50" s="3">
        <f t="shared" si="3"/>
        <v>0</v>
      </c>
      <c r="X50" s="11">
        <f>IF(A50&gt;0,IF(V50&lt;&gt;0,IF(OR(codex591[[#This Row],[1]]&gt;Y49,Y49="1"),(X49+1+codex591[[#This Row],[T]]),X49+codex591[[#This Row],[T]]),X49+codex591[[#This Row],[T]]),0)</f>
        <v>0</v>
      </c>
      <c r="Y50" s="3">
        <f t="shared" si="0"/>
        <v>0</v>
      </c>
    </row>
    <row r="51" spans="1:25" x14ac:dyDescent="0.25">
      <c r="B51">
        <v>41</v>
      </c>
      <c r="C51">
        <v>104643</v>
      </c>
      <c r="D51" t="s">
        <v>108</v>
      </c>
      <c r="E51">
        <v>1998</v>
      </c>
      <c r="F51" t="s">
        <v>15</v>
      </c>
      <c r="U51" s="3">
        <f t="shared" si="1"/>
        <v>104643</v>
      </c>
      <c r="V51" s="3">
        <f>IF(A51&gt;0,IFERROR(VLOOKUP(C51,AthleteTable[],1,FALSE),0),0)</f>
        <v>0</v>
      </c>
      <c r="W51" s="3">
        <f t="shared" si="3"/>
        <v>0</v>
      </c>
      <c r="X51" s="11">
        <f>IF(A51&gt;0,IF(V51&lt;&gt;0,IF(OR(codex591[[#This Row],[1]]&gt;Y50,Y50="1"),(X50+1+codex591[[#This Row],[T]]),X50+codex591[[#This Row],[T]]),X50+codex591[[#This Row],[T]]),0)</f>
        <v>0</v>
      </c>
      <c r="Y51" s="3">
        <f t="shared" si="0"/>
        <v>0</v>
      </c>
    </row>
    <row r="52" spans="1:25" x14ac:dyDescent="0.25">
      <c r="B52">
        <v>38</v>
      </c>
      <c r="C52">
        <v>959600</v>
      </c>
      <c r="D52" t="s">
        <v>65</v>
      </c>
      <c r="E52">
        <v>1996</v>
      </c>
      <c r="F52" t="s">
        <v>66</v>
      </c>
      <c r="U52" s="3">
        <f t="shared" si="1"/>
        <v>959600</v>
      </c>
      <c r="V52" s="3">
        <f>IF(A52&gt;0,IFERROR(VLOOKUP(C52,AthleteTable[],1,FALSE),0),0)</f>
        <v>0</v>
      </c>
      <c r="W52" s="3">
        <f t="shared" si="3"/>
        <v>0</v>
      </c>
      <c r="X52" s="11">
        <f>IF(A52&gt;0,IF(V52&lt;&gt;0,IF(OR(codex591[[#This Row],[1]]&gt;Y51,Y51="1"),(X51+1+codex591[[#This Row],[T]]),X51+codex591[[#This Row],[T]]),X51+codex591[[#This Row],[T]]),0)</f>
        <v>0</v>
      </c>
      <c r="Y52" s="3">
        <f t="shared" si="0"/>
        <v>0</v>
      </c>
    </row>
    <row r="53" spans="1:25" x14ac:dyDescent="0.25">
      <c r="B53">
        <v>37</v>
      </c>
      <c r="C53">
        <v>104636</v>
      </c>
      <c r="D53" t="s">
        <v>260</v>
      </c>
      <c r="E53">
        <v>1998</v>
      </c>
      <c r="F53" t="s">
        <v>15</v>
      </c>
      <c r="U53" s="3">
        <f t="shared" si="1"/>
        <v>104636</v>
      </c>
      <c r="V53" s="3">
        <f>IF(A53&gt;0,IFERROR(VLOOKUP(C53,AthleteTable[],1,FALSE),0),0)</f>
        <v>0</v>
      </c>
      <c r="W53" s="3">
        <f t="shared" si="3"/>
        <v>0</v>
      </c>
      <c r="X53" s="11">
        <f>IF(A53&gt;0,IF(V53&lt;&gt;0,IF(OR(codex591[[#This Row],[1]]&gt;Y52,Y52="1"),(X52+1+codex591[[#This Row],[T]]),X52+codex591[[#This Row],[T]]),X52+codex591[[#This Row],[T]]),0)</f>
        <v>0</v>
      </c>
      <c r="Y53" s="3">
        <f t="shared" si="0"/>
        <v>0</v>
      </c>
    </row>
    <row r="54" spans="1:25" x14ac:dyDescent="0.25">
      <c r="B54">
        <v>11</v>
      </c>
      <c r="C54">
        <v>104529</v>
      </c>
      <c r="D54" t="s">
        <v>126</v>
      </c>
      <c r="E54">
        <v>1997</v>
      </c>
      <c r="F54" t="s">
        <v>15</v>
      </c>
      <c r="U54" s="3">
        <f t="shared" si="1"/>
        <v>104529</v>
      </c>
      <c r="V54" s="3">
        <f>IF(A54&gt;0,IFERROR(VLOOKUP(C54,AthleteTable[],1,FALSE),0),0)</f>
        <v>0</v>
      </c>
      <c r="W54" s="3">
        <f t="shared" si="3"/>
        <v>0</v>
      </c>
      <c r="X54" s="11">
        <f>IF(A54&gt;0,IF(V54&lt;&gt;0,IF(OR(codex591[[#This Row],[1]]&gt;Y53,Y53="1"),(X53+1+codex591[[#This Row],[T]]),X53+codex591[[#This Row],[T]]),X53+codex591[[#This Row],[T]]),0)</f>
        <v>0</v>
      </c>
      <c r="Y54" s="3">
        <f t="shared" si="0"/>
        <v>0</v>
      </c>
    </row>
    <row r="55" spans="1:25" x14ac:dyDescent="0.25">
      <c r="A55" t="s">
        <v>115</v>
      </c>
      <c r="U55" s="3">
        <f t="shared" si="1"/>
        <v>0</v>
      </c>
      <c r="V55" s="3">
        <f>IF(A55&gt;0,IFERROR(VLOOKUP(C55,AthleteTable[],1,FALSE),0),0)</f>
        <v>0</v>
      </c>
      <c r="W55" s="3">
        <f t="shared" si="3"/>
        <v>0</v>
      </c>
      <c r="X55" s="11">
        <f>IF(A55&gt;0,IF(V55&lt;&gt;0,IF(OR(codex591[[#This Row],[1]]&gt;Y54,Y54="1"),(X54+1+codex591[[#This Row],[T]]),X54+codex591[[#This Row],[T]]),X54+codex591[[#This Row],[T]]),0)</f>
        <v>0</v>
      </c>
      <c r="Y55" s="3" t="str">
        <f t="shared" si="0"/>
        <v>Did not finish 1st run</v>
      </c>
    </row>
    <row r="56" spans="1:25" x14ac:dyDescent="0.25">
      <c r="U56" s="3">
        <f t="shared" si="1"/>
        <v>0</v>
      </c>
      <c r="V56" s="3">
        <f>IF(A56&gt;0,IFERROR(VLOOKUP(C56,AthleteTable[],1,FALSE),0),0)</f>
        <v>0</v>
      </c>
      <c r="W56" s="3">
        <f t="shared" si="3"/>
        <v>0</v>
      </c>
      <c r="X56" s="11">
        <f>IF(A56&gt;0,IF(V56&lt;&gt;0,IF(OR(codex591[[#This Row],[1]]&gt;Y55,Y55="1"),(X55+1+codex591[[#This Row],[T]]),X55+codex591[[#This Row],[T]]),X55+codex591[[#This Row],[T]]),0)</f>
        <v>0</v>
      </c>
      <c r="Y56" s="3">
        <f t="shared" si="0"/>
        <v>0</v>
      </c>
    </row>
    <row r="57" spans="1:25" x14ac:dyDescent="0.25">
      <c r="B57">
        <v>55</v>
      </c>
      <c r="C57">
        <v>104597</v>
      </c>
      <c r="D57" t="s">
        <v>1255</v>
      </c>
      <c r="E57">
        <v>1998</v>
      </c>
      <c r="F57" t="s">
        <v>15</v>
      </c>
      <c r="U57" s="3">
        <f t="shared" si="1"/>
        <v>104597</v>
      </c>
      <c r="V57" s="3">
        <f>IF(A57&gt;0,IFERROR(VLOOKUP(C57,AthleteTable[],1,FALSE),0),0)</f>
        <v>0</v>
      </c>
      <c r="W57" s="3">
        <f t="shared" si="3"/>
        <v>0</v>
      </c>
      <c r="X57" s="11">
        <f>IF(A57&gt;0,IF(V57&lt;&gt;0,IF(OR(codex591[[#This Row],[1]]&gt;Y56,Y56="1"),(X56+1+codex591[[#This Row],[T]]),X56+codex591[[#This Row],[T]]),X56+codex591[[#This Row],[T]]),0)</f>
        <v>0</v>
      </c>
      <c r="Y57" s="3">
        <f t="shared" si="0"/>
        <v>0</v>
      </c>
    </row>
    <row r="58" spans="1:25" x14ac:dyDescent="0.25">
      <c r="B58">
        <v>42</v>
      </c>
      <c r="C58">
        <v>104470</v>
      </c>
      <c r="D58" t="s">
        <v>72</v>
      </c>
      <c r="E58">
        <v>1997</v>
      </c>
      <c r="F58" t="s">
        <v>15</v>
      </c>
      <c r="U58" s="3">
        <f t="shared" si="1"/>
        <v>104470</v>
      </c>
      <c r="V58" s="3">
        <f>IF(A58&gt;0,IFERROR(VLOOKUP(C58,AthleteTable[],1,FALSE),0),0)</f>
        <v>0</v>
      </c>
      <c r="W58" s="3">
        <f t="shared" si="3"/>
        <v>0</v>
      </c>
      <c r="X58" s="11">
        <f>IF(A58&gt;0,IF(V58&lt;&gt;0,IF(OR(codex591[[#This Row],[1]]&gt;Y57,Y57="1"),(X57+1+codex591[[#This Row],[T]]),X57+codex591[[#This Row],[T]]),X57+codex591[[#This Row],[T]]),0)</f>
        <v>0</v>
      </c>
      <c r="Y58" s="3">
        <f t="shared" si="0"/>
        <v>0</v>
      </c>
    </row>
    <row r="59" spans="1:25" x14ac:dyDescent="0.25">
      <c r="B59">
        <v>34</v>
      </c>
      <c r="C59">
        <v>104586</v>
      </c>
      <c r="D59" t="s">
        <v>116</v>
      </c>
      <c r="E59">
        <v>1998</v>
      </c>
      <c r="F59" t="s">
        <v>15</v>
      </c>
      <c r="U59" s="3">
        <f t="shared" si="1"/>
        <v>104586</v>
      </c>
      <c r="V59" s="3">
        <f>IF(A59&gt;0,IFERROR(VLOOKUP(C59,AthleteTable[],1,FALSE),0),0)</f>
        <v>0</v>
      </c>
      <c r="W59" s="3">
        <f t="shared" si="3"/>
        <v>0</v>
      </c>
      <c r="X59" s="11">
        <f>IF(A59&gt;0,IF(V59&lt;&gt;0,IF(OR(codex591[[#This Row],[1]]&gt;Y58,Y58="1"),(X58+1+codex591[[#This Row],[T]]),X58+codex591[[#This Row],[T]]),X58+codex591[[#This Row],[T]]),0)</f>
        <v>0</v>
      </c>
      <c r="Y59" s="3">
        <f t="shared" si="0"/>
        <v>0</v>
      </c>
    </row>
    <row r="60" spans="1:25" x14ac:dyDescent="0.25">
      <c r="B60">
        <v>30</v>
      </c>
      <c r="C60">
        <v>104582</v>
      </c>
      <c r="D60" t="s">
        <v>63</v>
      </c>
      <c r="E60">
        <v>1998</v>
      </c>
      <c r="F60" t="s">
        <v>15</v>
      </c>
      <c r="U60" s="3">
        <f t="shared" si="1"/>
        <v>104582</v>
      </c>
      <c r="V60" s="3">
        <f>IF(A60&gt;0,IFERROR(VLOOKUP(C60,AthleteTable[],1,FALSE),0),0)</f>
        <v>0</v>
      </c>
      <c r="W60" s="3">
        <f t="shared" si="3"/>
        <v>0</v>
      </c>
      <c r="X60" s="11">
        <f>IF(A60&gt;0,IF(V60&lt;&gt;0,IF(OR(codex591[[#This Row],[1]]&gt;Y59,Y59="1"),(X59+1+codex591[[#This Row],[T]]),X59+codex591[[#This Row],[T]]),X59+codex591[[#This Row],[T]]),0)</f>
        <v>0</v>
      </c>
      <c r="Y60" s="3">
        <f t="shared" si="0"/>
        <v>0</v>
      </c>
    </row>
    <row r="61" spans="1:25" x14ac:dyDescent="0.25">
      <c r="B61">
        <v>26</v>
      </c>
      <c r="C61">
        <v>104637</v>
      </c>
      <c r="D61" t="s">
        <v>279</v>
      </c>
      <c r="E61">
        <v>1998</v>
      </c>
      <c r="F61" t="s">
        <v>15</v>
      </c>
      <c r="U61" s="3">
        <f t="shared" si="1"/>
        <v>104637</v>
      </c>
      <c r="V61" s="3">
        <f>IF(A61&gt;0,IFERROR(VLOOKUP(C61,AthleteTable[],1,FALSE),0),0)</f>
        <v>0</v>
      </c>
      <c r="W61" s="3">
        <f t="shared" si="3"/>
        <v>0</v>
      </c>
      <c r="X61" s="11">
        <f>IF(A61&gt;0,IF(V61&lt;&gt;0,IF(OR(codex591[[#This Row],[1]]&gt;Y60,Y60="1"),(X60+1+codex591[[#This Row],[T]]),X60+codex591[[#This Row],[T]]),X60+codex591[[#This Row],[T]]),0)</f>
        <v>0</v>
      </c>
      <c r="Y61" s="3">
        <f t="shared" si="0"/>
        <v>0</v>
      </c>
    </row>
    <row r="62" spans="1:25" x14ac:dyDescent="0.25">
      <c r="B62">
        <v>19</v>
      </c>
      <c r="C62">
        <v>104277</v>
      </c>
      <c r="D62" t="s">
        <v>290</v>
      </c>
      <c r="E62">
        <v>1995</v>
      </c>
      <c r="F62" t="s">
        <v>15</v>
      </c>
      <c r="U62" s="3">
        <f t="shared" si="1"/>
        <v>104277</v>
      </c>
      <c r="V62" s="3">
        <f>IF(A62&gt;0,IFERROR(VLOOKUP(C62,AthleteTable[],1,FALSE),0),0)</f>
        <v>0</v>
      </c>
      <c r="W62" s="3">
        <f t="shared" si="3"/>
        <v>0</v>
      </c>
      <c r="X62" s="11">
        <f>IF(A62&gt;0,IF(V62&lt;&gt;0,IF(OR(codex591[[#This Row],[1]]&gt;Y61,Y61="1"),(X61+1+codex591[[#This Row],[T]]),X61+codex591[[#This Row],[T]]),X61+codex591[[#This Row],[T]]),0)</f>
        <v>0</v>
      </c>
      <c r="Y62" s="3">
        <f t="shared" si="0"/>
        <v>0</v>
      </c>
    </row>
    <row r="63" spans="1:25" x14ac:dyDescent="0.25">
      <c r="B63">
        <v>4</v>
      </c>
      <c r="C63">
        <v>104467</v>
      </c>
      <c r="D63" t="s">
        <v>19</v>
      </c>
      <c r="E63">
        <v>1997</v>
      </c>
      <c r="F63" t="s">
        <v>15</v>
      </c>
      <c r="U63" s="3">
        <f t="shared" si="1"/>
        <v>104467</v>
      </c>
      <c r="V63" s="3">
        <f>IF(A63&gt;0,IFERROR(VLOOKUP(C63,AthleteTable[],1,FALSE),0),0)</f>
        <v>0</v>
      </c>
      <c r="W63" s="3">
        <f t="shared" si="3"/>
        <v>0</v>
      </c>
      <c r="X63" s="11">
        <f>IF(A63&gt;0,IF(V63&lt;&gt;0,IF(OR(codex591[[#This Row],[1]]&gt;Y62,Y62="1"),(X62+1+codex591[[#This Row],[T]]),X62+codex591[[#This Row],[T]]),X62+codex591[[#This Row],[T]]),0)</f>
        <v>0</v>
      </c>
      <c r="Y63" s="3">
        <f t="shared" si="0"/>
        <v>0</v>
      </c>
    </row>
    <row r="64" spans="1:25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U64" s="3" t="e">
        <f>#REF!</f>
        <v>#REF!</v>
      </c>
      <c r="V64" s="3" t="e">
        <f>IF(#REF!&gt;0,IFERROR(VLOOKUP(#REF!,AthleteTable[],1,FALSE),0),0)</f>
        <v>#REF!</v>
      </c>
      <c r="W64" s="3">
        <f t="shared" si="3"/>
        <v>0</v>
      </c>
      <c r="X64" s="11" t="e">
        <f>IF(#REF!&gt;0,IF(V64&lt;&gt;0,IF(OR(codex591[[#This Row],[1]]&gt;Y63,Y63="1"),(X63+1+codex591[[#This Row],[T]]),X63+codex591[[#This Row],[T]]),X63+codex591[[#This Row],[T]]),0)</f>
        <v>#REF!</v>
      </c>
      <c r="Y64" s="3" t="e">
        <f>IF(#REF!&gt;0,#REF!,0)</f>
        <v>#REF!</v>
      </c>
    </row>
    <row r="65" spans="21:25" x14ac:dyDescent="0.25">
      <c r="U65" s="3" t="e">
        <f>#REF!</f>
        <v>#REF!</v>
      </c>
      <c r="V65" s="3" t="e">
        <f>IF(#REF!&gt;0,IFERROR(VLOOKUP(#REF!,AthleteTable[],1,FALSE),0),0)</f>
        <v>#REF!</v>
      </c>
      <c r="W65" s="3">
        <f t="shared" si="3"/>
        <v>0</v>
      </c>
      <c r="X65" s="11" t="e">
        <f>IF(#REF!&gt;0,IF(V65&lt;&gt;0,IF(OR(codex591[[#This Row],[1]]&gt;Y64,Y64="1"),(X64+1+codex591[[#This Row],[T]]),X64+codex591[[#This Row],[T]]),X64+codex591[[#This Row],[T]]),0)</f>
        <v>#REF!</v>
      </c>
      <c r="Y65" s="3" t="e">
        <f>IF(#REF!&gt;0,#REF!,0)</f>
        <v>#REF!</v>
      </c>
    </row>
    <row r="66" spans="21:25" x14ac:dyDescent="0.25">
      <c r="U66" s="3" t="e">
        <f>#REF!</f>
        <v>#REF!</v>
      </c>
      <c r="V66" s="3" t="e">
        <f>IF(#REF!&gt;0,IFERROR(VLOOKUP(#REF!,AthleteTable[],1,FALSE),0),0)</f>
        <v>#REF!</v>
      </c>
      <c r="W66" s="3">
        <f t="shared" si="3"/>
        <v>0</v>
      </c>
      <c r="X66" s="11" t="e">
        <f>IF(#REF!&gt;0,IF(V66&lt;&gt;0,IF(OR(codex591[[#This Row],[1]]&gt;Y65,Y65="1"),(X65+1+codex591[[#This Row],[T]]),X65+codex591[[#This Row],[T]]),X65+codex591[[#This Row],[T]]),0)</f>
        <v>#REF!</v>
      </c>
      <c r="Y66" s="3" t="e">
        <f>IF(#REF!&gt;0,#REF!,0)</f>
        <v>#REF!</v>
      </c>
    </row>
    <row r="67" spans="21:25" x14ac:dyDescent="0.25">
      <c r="U67" s="3" t="e">
        <f>#REF!</f>
        <v>#REF!</v>
      </c>
      <c r="V67" s="3" t="e">
        <f>IF(#REF!&gt;0,IFERROR(VLOOKUP(#REF!,AthleteTable[],1,FALSE),0),0)</f>
        <v>#REF!</v>
      </c>
      <c r="W67" s="3">
        <f t="shared" si="3"/>
        <v>0</v>
      </c>
      <c r="X67" s="11" t="e">
        <f>IF(#REF!&gt;0,IF(V67&lt;&gt;0,IF(OR(codex591[[#This Row],[1]]&gt;Y66,Y66="1"),(X66+1+codex591[[#This Row],[T]]),X66+codex591[[#This Row],[T]]),X66+codex591[[#This Row],[T]]),0)</f>
        <v>#REF!</v>
      </c>
      <c r="Y67" s="3" t="e">
        <f>IF(#REF!&gt;0,#REF!,0)</f>
        <v>#REF!</v>
      </c>
    </row>
    <row r="68" spans="21:25" x14ac:dyDescent="0.25">
      <c r="U68" s="3" t="e">
        <f>#REF!</f>
        <v>#REF!</v>
      </c>
      <c r="V68" s="3" t="e">
        <f>IF(#REF!&gt;0,IFERROR(VLOOKUP(#REF!,AthleteTable[],1,FALSE),0),0)</f>
        <v>#REF!</v>
      </c>
      <c r="W68" s="3">
        <f t="shared" si="3"/>
        <v>0</v>
      </c>
      <c r="X68" s="11" t="e">
        <f>IF(#REF!&gt;0,IF(V68&lt;&gt;0,IF(OR(codex591[[#This Row],[1]]&gt;Y67,Y67="1"),(X67+1+codex591[[#This Row],[T]]),X67+codex591[[#This Row],[T]]),X67+codex591[[#This Row],[T]]),0)</f>
        <v>#REF!</v>
      </c>
      <c r="Y68" s="3" t="e">
        <f>IF(#REF!&gt;0,#REF!,0)</f>
        <v>#REF!</v>
      </c>
    </row>
    <row r="69" spans="21:25" x14ac:dyDescent="0.25">
      <c r="U69" s="3" t="e">
        <f>#REF!</f>
        <v>#REF!</v>
      </c>
      <c r="V69" s="3" t="e">
        <f>IF(#REF!&gt;0,IFERROR(VLOOKUP(#REF!,AthleteTable[],1,FALSE),0),0)</f>
        <v>#REF!</v>
      </c>
      <c r="W69" s="3">
        <f t="shared" si="3"/>
        <v>0</v>
      </c>
      <c r="X69" s="11" t="e">
        <f>IF(#REF!&gt;0,IF(V69&lt;&gt;0,IF(OR(codex591[[#This Row],[1]]&gt;Y68,Y68="1"),(X68+1+codex591[[#This Row],[T]]),X68+codex591[[#This Row],[T]]),X68+codex591[[#This Row],[T]]),0)</f>
        <v>#REF!</v>
      </c>
      <c r="Y69" s="3" t="e">
        <f>IF(#REF!&gt;0,#REF!,0)</f>
        <v>#REF!</v>
      </c>
    </row>
    <row r="70" spans="21:25" x14ac:dyDescent="0.25">
      <c r="U70" s="3" t="e">
        <f>#REF!</f>
        <v>#REF!</v>
      </c>
      <c r="V70" s="3" t="e">
        <f>IF(#REF!&gt;0,IFERROR(VLOOKUP(#REF!,AthleteTable[],1,FALSE),0),0)</f>
        <v>#REF!</v>
      </c>
      <c r="W70" s="3">
        <f t="shared" ref="W70:W133" si="4">IFERROR(IF(Y70&gt;0,IF(Y69=Y68,IF(V69&gt;0,IF(V68&gt;0,1,0),0),0),0),0)</f>
        <v>0</v>
      </c>
      <c r="X70" s="11" t="e">
        <f>IF(#REF!&gt;0,IF(V70&lt;&gt;0,IF(OR(codex591[[#This Row],[1]]&gt;Y69,Y69="1"),(X69+1+codex591[[#This Row],[T]]),X69+codex591[[#This Row],[T]]),X69+codex591[[#This Row],[T]]),0)</f>
        <v>#REF!</v>
      </c>
      <c r="Y70" s="3" t="e">
        <f>IF(#REF!&gt;0,#REF!,0)</f>
        <v>#REF!</v>
      </c>
    </row>
    <row r="71" spans="21:25" x14ac:dyDescent="0.25">
      <c r="U71" s="3" t="e">
        <f>#REF!</f>
        <v>#REF!</v>
      </c>
      <c r="V71" s="3" t="e">
        <f>IF(#REF!&gt;0,IFERROR(VLOOKUP(#REF!,AthleteTable[],1,FALSE),0),0)</f>
        <v>#REF!</v>
      </c>
      <c r="W71" s="3">
        <f t="shared" si="4"/>
        <v>0</v>
      </c>
      <c r="X71" s="11" t="e">
        <f>IF(#REF!&gt;0,IF(V71&lt;&gt;0,IF(OR(codex591[[#This Row],[1]]&gt;Y70,Y70="1"),(X70+1+codex591[[#This Row],[T]]),X70+codex591[[#This Row],[T]]),X70+codex591[[#This Row],[T]]),0)</f>
        <v>#REF!</v>
      </c>
      <c r="Y71" s="3" t="e">
        <f>IF(#REF!&gt;0,#REF!,0)</f>
        <v>#REF!</v>
      </c>
    </row>
    <row r="72" spans="21:25" x14ac:dyDescent="0.25">
      <c r="U72" s="3" t="e">
        <f>#REF!</f>
        <v>#REF!</v>
      </c>
      <c r="V72" s="3" t="e">
        <f>IF(#REF!&gt;0,IFERROR(VLOOKUP(#REF!,AthleteTable[],1,FALSE),0),0)</f>
        <v>#REF!</v>
      </c>
      <c r="W72" s="3">
        <f t="shared" si="4"/>
        <v>0</v>
      </c>
      <c r="X72" s="11" t="e">
        <f>IF(#REF!&gt;0,IF(V72&lt;&gt;0,IF(OR(codex591[[#This Row],[1]]&gt;Y71,Y71="1"),(X71+1+codex591[[#This Row],[T]]),X71+codex591[[#This Row],[T]]),X71+codex591[[#This Row],[T]]),0)</f>
        <v>#REF!</v>
      </c>
      <c r="Y72" s="3" t="e">
        <f>IF(#REF!&gt;0,#REF!,0)</f>
        <v>#REF!</v>
      </c>
    </row>
    <row r="73" spans="21:25" x14ac:dyDescent="0.25">
      <c r="U73" s="3" t="e">
        <f>#REF!</f>
        <v>#REF!</v>
      </c>
      <c r="V73" s="3" t="e">
        <f>IF(#REF!&gt;0,IFERROR(VLOOKUP(#REF!,AthleteTable[],1,FALSE),0),0)</f>
        <v>#REF!</v>
      </c>
      <c r="W73" s="3">
        <f t="shared" si="4"/>
        <v>0</v>
      </c>
      <c r="X73" s="11" t="e">
        <f>IF(#REF!&gt;0,IF(V73&lt;&gt;0,IF(OR(codex591[[#This Row],[1]]&gt;Y72,Y72="1"),(X72+1+codex591[[#This Row],[T]]),X72+codex591[[#This Row],[T]]),X72+codex591[[#This Row],[T]]),0)</f>
        <v>#REF!</v>
      </c>
      <c r="Y73" s="3" t="e">
        <f>IF(#REF!&gt;0,#REF!,0)</f>
        <v>#REF!</v>
      </c>
    </row>
    <row r="74" spans="21:25" x14ac:dyDescent="0.25">
      <c r="U74" s="3" t="e">
        <f>#REF!</f>
        <v>#REF!</v>
      </c>
      <c r="V74" s="3" t="e">
        <f>IF(#REF!&gt;0,IFERROR(VLOOKUP(#REF!,AthleteTable[],1,FALSE),0),0)</f>
        <v>#REF!</v>
      </c>
      <c r="W74" s="3">
        <f t="shared" si="4"/>
        <v>0</v>
      </c>
      <c r="X74" s="11" t="e">
        <f>IF(#REF!&gt;0,IF(V74&lt;&gt;0,IF(OR(codex591[[#This Row],[1]]&gt;Y73,Y73="1"),(X73+1+codex591[[#This Row],[T]]),X73+codex591[[#This Row],[T]]),X73+codex591[[#This Row],[T]]),0)</f>
        <v>#REF!</v>
      </c>
      <c r="Y74" s="3" t="e">
        <f>IF(#REF!&gt;0,#REF!,0)</f>
        <v>#REF!</v>
      </c>
    </row>
    <row r="75" spans="21:25" x14ac:dyDescent="0.25">
      <c r="U75" s="3" t="e">
        <f>#REF!</f>
        <v>#REF!</v>
      </c>
      <c r="V75" s="3" t="e">
        <f>IF(#REF!&gt;0,IFERROR(VLOOKUP(#REF!,AthleteTable[],1,FALSE),0),0)</f>
        <v>#REF!</v>
      </c>
      <c r="W75" s="3">
        <f t="shared" si="4"/>
        <v>0</v>
      </c>
      <c r="X75" s="11" t="e">
        <f>IF(#REF!&gt;0,IF(V75&lt;&gt;0,IF(OR(codex591[[#This Row],[1]]&gt;Y74,Y74="1"),(X74+1+codex591[[#This Row],[T]]),X74+codex591[[#This Row],[T]]),X74+codex591[[#This Row],[T]]),0)</f>
        <v>#REF!</v>
      </c>
      <c r="Y75" s="3" t="e">
        <f>IF(#REF!&gt;0,#REF!,0)</f>
        <v>#REF!</v>
      </c>
    </row>
    <row r="76" spans="21:25" x14ac:dyDescent="0.25">
      <c r="U76" s="3" t="e">
        <f>#REF!</f>
        <v>#REF!</v>
      </c>
      <c r="V76" s="3" t="e">
        <f>IF(#REF!&gt;0,IFERROR(VLOOKUP(#REF!,AthleteTable[],1,FALSE),0),0)</f>
        <v>#REF!</v>
      </c>
      <c r="W76" s="3">
        <f t="shared" si="4"/>
        <v>0</v>
      </c>
      <c r="X76" s="11" t="e">
        <f>IF(#REF!&gt;0,IF(V76&lt;&gt;0,IF(OR(codex591[[#This Row],[1]]&gt;Y75,Y75="1"),(X75+1+codex591[[#This Row],[T]]),X75+codex591[[#This Row],[T]]),X75+codex591[[#This Row],[T]]),0)</f>
        <v>#REF!</v>
      </c>
      <c r="Y76" s="3" t="e">
        <f>IF(#REF!&gt;0,#REF!,0)</f>
        <v>#REF!</v>
      </c>
    </row>
    <row r="77" spans="21:25" x14ac:dyDescent="0.25">
      <c r="U77" s="3" t="e">
        <f>#REF!</f>
        <v>#REF!</v>
      </c>
      <c r="V77" s="3" t="e">
        <f>IF(#REF!&gt;0,IFERROR(VLOOKUP(#REF!,AthleteTable[],1,FALSE),0),0)</f>
        <v>#REF!</v>
      </c>
      <c r="W77" s="3">
        <f t="shared" si="4"/>
        <v>0</v>
      </c>
      <c r="X77" s="11" t="e">
        <f>IF(#REF!&gt;0,IF(V77&lt;&gt;0,IF(OR(codex591[[#This Row],[1]]&gt;Y76,Y76="1"),(X76+1+codex591[[#This Row],[T]]),X76+codex591[[#This Row],[T]]),X76+codex591[[#This Row],[T]]),0)</f>
        <v>#REF!</v>
      </c>
      <c r="Y77" s="3" t="e">
        <f>IF(#REF!&gt;0,#REF!,0)</f>
        <v>#REF!</v>
      </c>
    </row>
    <row r="78" spans="21:25" x14ac:dyDescent="0.25">
      <c r="U78" s="3" t="e">
        <f>#REF!</f>
        <v>#REF!</v>
      </c>
      <c r="V78" s="3" t="e">
        <f>IF(#REF!&gt;0,IFERROR(VLOOKUP(#REF!,AthleteTable[],1,FALSE),0),0)</f>
        <v>#REF!</v>
      </c>
      <c r="W78" s="3">
        <f t="shared" si="4"/>
        <v>0</v>
      </c>
      <c r="X78" s="11" t="e">
        <f>IF(#REF!&gt;0,IF(V78&lt;&gt;0,IF(OR(codex591[[#This Row],[1]]&gt;Y77,Y77="1"),(X77+1+codex591[[#This Row],[T]]),X77+codex591[[#This Row],[T]]),X77+codex591[[#This Row],[T]]),0)</f>
        <v>#REF!</v>
      </c>
      <c r="Y78" s="3" t="e">
        <f>IF(#REF!&gt;0,#REF!,0)</f>
        <v>#REF!</v>
      </c>
    </row>
    <row r="79" spans="21:25" x14ac:dyDescent="0.25">
      <c r="U79" s="3" t="e">
        <f>#REF!</f>
        <v>#REF!</v>
      </c>
      <c r="V79" s="3" t="e">
        <f>IF(#REF!&gt;0,IFERROR(VLOOKUP(#REF!,AthleteTable[],1,FALSE),0),0)</f>
        <v>#REF!</v>
      </c>
      <c r="W79" s="3">
        <f t="shared" si="4"/>
        <v>0</v>
      </c>
      <c r="X79" s="11" t="e">
        <f>IF(#REF!&gt;0,IF(V79&lt;&gt;0,IF(OR(codex591[[#This Row],[1]]&gt;Y78,Y78="1"),(X78+1+codex591[[#This Row],[T]]),X78+codex591[[#This Row],[T]]),X78+codex591[[#This Row],[T]]),0)</f>
        <v>#REF!</v>
      </c>
      <c r="Y79" s="3" t="e">
        <f>IF(#REF!&gt;0,#REF!,0)</f>
        <v>#REF!</v>
      </c>
    </row>
    <row r="80" spans="21:25" x14ac:dyDescent="0.25">
      <c r="U80" s="3" t="e">
        <f>#REF!</f>
        <v>#REF!</v>
      </c>
      <c r="V80" s="3" t="e">
        <f>IF(#REF!&gt;0,IFERROR(VLOOKUP(#REF!,AthleteTable[],1,FALSE),0),0)</f>
        <v>#REF!</v>
      </c>
      <c r="W80" s="3">
        <f t="shared" si="4"/>
        <v>0</v>
      </c>
      <c r="X80" s="11" t="e">
        <f>IF(#REF!&gt;0,IF(V80&lt;&gt;0,IF(OR(codex591[[#This Row],[1]]&gt;Y79,Y79="1"),(X79+1+codex591[[#This Row],[T]]),X79+codex591[[#This Row],[T]]),X79+codex591[[#This Row],[T]]),0)</f>
        <v>#REF!</v>
      </c>
      <c r="Y80" s="3" t="e">
        <f>IF(#REF!&gt;0,#REF!,0)</f>
        <v>#REF!</v>
      </c>
    </row>
    <row r="81" spans="21:25" x14ac:dyDescent="0.25">
      <c r="U81" s="3" t="e">
        <f>#REF!</f>
        <v>#REF!</v>
      </c>
      <c r="V81" s="3" t="e">
        <f>IF(#REF!&gt;0,IFERROR(VLOOKUP(#REF!,AthleteTable[],1,FALSE),0),0)</f>
        <v>#REF!</v>
      </c>
      <c r="W81" s="3">
        <f t="shared" si="4"/>
        <v>0</v>
      </c>
      <c r="X81" s="11" t="e">
        <f>IF(#REF!&gt;0,IF(V81&lt;&gt;0,IF(OR(codex591[[#This Row],[1]]&gt;Y80,Y80="1"),(X80+1+codex591[[#This Row],[T]]),X80+codex591[[#This Row],[T]]),X80+codex591[[#This Row],[T]]),0)</f>
        <v>#REF!</v>
      </c>
      <c r="Y81" s="3" t="e">
        <f>IF(#REF!&gt;0,#REF!,0)</f>
        <v>#REF!</v>
      </c>
    </row>
    <row r="82" spans="21:25" x14ac:dyDescent="0.25">
      <c r="U82" s="3" t="e">
        <f>#REF!</f>
        <v>#REF!</v>
      </c>
      <c r="V82" s="3" t="e">
        <f>IF(#REF!&gt;0,IFERROR(VLOOKUP(#REF!,AthleteTable[],1,FALSE),0),0)</f>
        <v>#REF!</v>
      </c>
      <c r="W82" s="3">
        <f t="shared" si="4"/>
        <v>0</v>
      </c>
      <c r="X82" s="11" t="e">
        <f>IF(#REF!&gt;0,IF(V82&lt;&gt;0,IF(OR(codex591[[#This Row],[1]]&gt;Y81,Y81="1"),(X81+1+codex591[[#This Row],[T]]),X81+codex591[[#This Row],[T]]),X81+codex591[[#This Row],[T]]),0)</f>
        <v>#REF!</v>
      </c>
      <c r="Y82" s="3" t="e">
        <f>IF(#REF!&gt;0,#REF!,0)</f>
        <v>#REF!</v>
      </c>
    </row>
    <row r="83" spans="21:25" x14ac:dyDescent="0.25">
      <c r="U83" s="3" t="e">
        <f>#REF!</f>
        <v>#REF!</v>
      </c>
      <c r="V83" s="3" t="e">
        <f>IF(#REF!&gt;0,IFERROR(VLOOKUP(#REF!,AthleteTable[],1,FALSE),0),0)</f>
        <v>#REF!</v>
      </c>
      <c r="W83" s="3">
        <f t="shared" si="4"/>
        <v>0</v>
      </c>
      <c r="X83" s="11" t="e">
        <f>IF(#REF!&gt;0,IF(V83&lt;&gt;0,IF(OR(codex591[[#This Row],[1]]&gt;Y82,Y82="1"),(X82+1+codex591[[#This Row],[T]]),X82+codex591[[#This Row],[T]]),X82+codex591[[#This Row],[T]]),0)</f>
        <v>#REF!</v>
      </c>
      <c r="Y83" s="3" t="e">
        <f>IF(#REF!&gt;0,#REF!,0)</f>
        <v>#REF!</v>
      </c>
    </row>
    <row r="84" spans="21:25" x14ac:dyDescent="0.25">
      <c r="U84" s="3" t="e">
        <f>#REF!</f>
        <v>#REF!</v>
      </c>
      <c r="V84" s="3" t="e">
        <f>IF(#REF!&gt;0,IFERROR(VLOOKUP(#REF!,AthleteTable[],1,FALSE),0),0)</f>
        <v>#REF!</v>
      </c>
      <c r="W84" s="3">
        <f t="shared" si="4"/>
        <v>0</v>
      </c>
      <c r="X84" s="11" t="e">
        <f>IF(#REF!&gt;0,IF(V84&lt;&gt;0,IF(OR(codex591[[#This Row],[1]]&gt;Y83,Y83="1"),(X83+1+codex591[[#This Row],[T]]),X83+codex591[[#This Row],[T]]),X83+codex591[[#This Row],[T]]),0)</f>
        <v>#REF!</v>
      </c>
      <c r="Y84" s="3" t="e">
        <f>IF(#REF!&gt;0,#REF!,0)</f>
        <v>#REF!</v>
      </c>
    </row>
    <row r="85" spans="21:25" x14ac:dyDescent="0.25">
      <c r="U85" s="3" t="e">
        <f>#REF!</f>
        <v>#REF!</v>
      </c>
      <c r="V85" s="3" t="e">
        <f>IF(#REF!&gt;0,IFERROR(VLOOKUP(#REF!,AthleteTable[],1,FALSE),0),0)</f>
        <v>#REF!</v>
      </c>
      <c r="W85" s="3">
        <f t="shared" si="4"/>
        <v>0</v>
      </c>
      <c r="X85" s="11" t="e">
        <f>IF(#REF!&gt;0,IF(V85&lt;&gt;0,IF(OR(codex591[[#This Row],[1]]&gt;Y84,Y84="1"),(X84+1+codex591[[#This Row],[T]]),X84+codex591[[#This Row],[T]]),X84+codex591[[#This Row],[T]]),0)</f>
        <v>#REF!</v>
      </c>
      <c r="Y85" s="3" t="e">
        <f>IF(#REF!&gt;0,#REF!,0)</f>
        <v>#REF!</v>
      </c>
    </row>
    <row r="86" spans="21:25" x14ac:dyDescent="0.25">
      <c r="U86" s="3" t="e">
        <f>#REF!</f>
        <v>#REF!</v>
      </c>
      <c r="V86" s="3" t="e">
        <f>IF(#REF!&gt;0,IFERROR(VLOOKUP(#REF!,AthleteTable[],1,FALSE),0),0)</f>
        <v>#REF!</v>
      </c>
      <c r="W86" s="3">
        <f t="shared" si="4"/>
        <v>0</v>
      </c>
      <c r="X86" s="11" t="e">
        <f>IF(#REF!&gt;0,IF(V86&lt;&gt;0,IF(OR(codex591[[#This Row],[1]]&gt;Y85,Y85="1"),(X85+1+codex591[[#This Row],[T]]),X85+codex591[[#This Row],[T]]),X85+codex591[[#This Row],[T]]),0)</f>
        <v>#REF!</v>
      </c>
      <c r="Y86" s="3" t="e">
        <f>IF(#REF!&gt;0,#REF!,0)</f>
        <v>#REF!</v>
      </c>
    </row>
    <row r="87" spans="21:25" x14ac:dyDescent="0.25">
      <c r="U87" s="3" t="e">
        <f>#REF!</f>
        <v>#REF!</v>
      </c>
      <c r="V87" s="3" t="e">
        <f>IF(#REF!&gt;0,IFERROR(VLOOKUP(#REF!,AthleteTable[],1,FALSE),0),0)</f>
        <v>#REF!</v>
      </c>
      <c r="W87" s="3">
        <f t="shared" si="4"/>
        <v>0</v>
      </c>
      <c r="X87" s="11" t="e">
        <f>IF(#REF!&gt;0,IF(V87&lt;&gt;0,IF(OR(codex591[[#This Row],[1]]&gt;Y86,Y86="1"),(X86+1+codex591[[#This Row],[T]]),X86+codex591[[#This Row],[T]]),X86+codex591[[#This Row],[T]]),0)</f>
        <v>#REF!</v>
      </c>
      <c r="Y87" s="3" t="e">
        <f>IF(#REF!&gt;0,#REF!,0)</f>
        <v>#REF!</v>
      </c>
    </row>
    <row r="88" spans="21:25" x14ac:dyDescent="0.25">
      <c r="U88" s="3" t="e">
        <f>#REF!</f>
        <v>#REF!</v>
      </c>
      <c r="V88" s="3" t="e">
        <f>IF(#REF!&gt;0,IFERROR(VLOOKUP(#REF!,AthleteTable[],1,FALSE),0),0)</f>
        <v>#REF!</v>
      </c>
      <c r="W88" s="3">
        <f t="shared" si="4"/>
        <v>0</v>
      </c>
      <c r="X88" s="11" t="e">
        <f>IF(#REF!&gt;0,IF(V88&lt;&gt;0,IF(OR(codex591[[#This Row],[1]]&gt;Y87,Y87="1"),(X87+1+codex591[[#This Row],[T]]),X87+codex591[[#This Row],[T]]),X87+codex591[[#This Row],[T]]),0)</f>
        <v>#REF!</v>
      </c>
      <c r="Y88" s="3" t="e">
        <f>IF(#REF!&gt;0,#REF!,0)</f>
        <v>#REF!</v>
      </c>
    </row>
    <row r="89" spans="21:25" x14ac:dyDescent="0.25">
      <c r="U89" s="3" t="e">
        <f>#REF!</f>
        <v>#REF!</v>
      </c>
      <c r="V89" s="3" t="e">
        <f>IF(#REF!&gt;0,IFERROR(VLOOKUP(#REF!,AthleteTable[],1,FALSE),0),0)</f>
        <v>#REF!</v>
      </c>
      <c r="W89" s="3">
        <f t="shared" si="4"/>
        <v>0</v>
      </c>
      <c r="X89" s="11" t="e">
        <f>IF(#REF!&gt;0,IF(V89&lt;&gt;0,IF(OR(codex591[[#This Row],[1]]&gt;Y88,Y88="1"),(X88+1+codex591[[#This Row],[T]]),X88+codex591[[#This Row],[T]]),X88+codex591[[#This Row],[T]]),0)</f>
        <v>#REF!</v>
      </c>
      <c r="Y89" s="3" t="e">
        <f>IF(#REF!&gt;0,#REF!,0)</f>
        <v>#REF!</v>
      </c>
    </row>
    <row r="90" spans="21:25" x14ac:dyDescent="0.25">
      <c r="U90" s="3" t="e">
        <f>#REF!</f>
        <v>#REF!</v>
      </c>
      <c r="V90" s="3" t="e">
        <f>IF(#REF!&gt;0,IFERROR(VLOOKUP(#REF!,AthleteTable[],1,FALSE),0),0)</f>
        <v>#REF!</v>
      </c>
      <c r="W90" s="3">
        <f t="shared" si="4"/>
        <v>0</v>
      </c>
      <c r="X90" s="11" t="e">
        <f>IF(#REF!&gt;0,IF(V90&lt;&gt;0,IF(OR(codex591[[#This Row],[1]]&gt;Y89,Y89="1"),(X89+1+codex591[[#This Row],[T]]),X89+codex591[[#This Row],[T]]),X89+codex591[[#This Row],[T]]),0)</f>
        <v>#REF!</v>
      </c>
      <c r="Y90" s="3" t="e">
        <f>IF(#REF!&gt;0,#REF!,0)</f>
        <v>#REF!</v>
      </c>
    </row>
    <row r="91" spans="21:25" x14ac:dyDescent="0.25">
      <c r="U91" s="3" t="e">
        <f>#REF!</f>
        <v>#REF!</v>
      </c>
      <c r="V91" s="3" t="e">
        <f>IF(#REF!&gt;0,IFERROR(VLOOKUP(#REF!,AthleteTable[],1,FALSE),0),0)</f>
        <v>#REF!</v>
      </c>
      <c r="W91" s="3">
        <f t="shared" si="4"/>
        <v>0</v>
      </c>
      <c r="X91" s="11" t="e">
        <f>IF(#REF!&gt;0,IF(V91&lt;&gt;0,IF(OR(codex591[[#This Row],[1]]&gt;Y90,Y90="1"),(X90+1+codex591[[#This Row],[T]]),X90+codex591[[#This Row],[T]]),X90+codex591[[#This Row],[T]]),0)</f>
        <v>#REF!</v>
      </c>
      <c r="Y91" s="3" t="e">
        <f>IF(#REF!&gt;0,#REF!,0)</f>
        <v>#REF!</v>
      </c>
    </row>
    <row r="92" spans="21:25" x14ac:dyDescent="0.25">
      <c r="U92" s="3" t="e">
        <f>#REF!</f>
        <v>#REF!</v>
      </c>
      <c r="V92" s="3" t="e">
        <f>IF(#REF!&gt;0,IFERROR(VLOOKUP(#REF!,AthleteTable[],1,FALSE),0),0)</f>
        <v>#REF!</v>
      </c>
      <c r="W92" s="3">
        <f t="shared" si="4"/>
        <v>0</v>
      </c>
      <c r="X92" s="11" t="e">
        <f>IF(#REF!&gt;0,IF(V92&lt;&gt;0,IF(OR(codex591[[#This Row],[1]]&gt;Y91,Y91="1"),(X91+1+codex591[[#This Row],[T]]),X91+codex591[[#This Row],[T]]),X91+codex591[[#This Row],[T]]),0)</f>
        <v>#REF!</v>
      </c>
      <c r="Y92" s="3" t="e">
        <f>IF(#REF!&gt;0,#REF!,0)</f>
        <v>#REF!</v>
      </c>
    </row>
    <row r="93" spans="21:25" x14ac:dyDescent="0.25">
      <c r="U93" s="3" t="e">
        <f>#REF!</f>
        <v>#REF!</v>
      </c>
      <c r="V93" s="3" t="e">
        <f>IF(#REF!&gt;0,IFERROR(VLOOKUP(#REF!,AthleteTable[],1,FALSE),0),0)</f>
        <v>#REF!</v>
      </c>
      <c r="W93" s="3">
        <f t="shared" si="4"/>
        <v>0</v>
      </c>
      <c r="X93" s="11" t="e">
        <f>IF(#REF!&gt;0,IF(V93&lt;&gt;0,IF(OR(codex591[[#This Row],[1]]&gt;Y92,Y92="1"),(X92+1+codex591[[#This Row],[T]]),X92+codex591[[#This Row],[T]]),X92+codex591[[#This Row],[T]]),0)</f>
        <v>#REF!</v>
      </c>
      <c r="Y93" s="3" t="e">
        <f>IF(#REF!&gt;0,#REF!,0)</f>
        <v>#REF!</v>
      </c>
    </row>
    <row r="94" spans="21:25" x14ac:dyDescent="0.25">
      <c r="U94" s="3" t="e">
        <f>#REF!</f>
        <v>#REF!</v>
      </c>
      <c r="V94" s="3" t="e">
        <f>IF(#REF!&gt;0,IFERROR(VLOOKUP(#REF!,AthleteTable[],1,FALSE),0),0)</f>
        <v>#REF!</v>
      </c>
      <c r="W94" s="3">
        <f t="shared" si="4"/>
        <v>0</v>
      </c>
      <c r="X94" s="11" t="e">
        <f>IF(#REF!&gt;0,IF(V94&lt;&gt;0,IF(OR(codex591[[#This Row],[1]]&gt;Y93,Y93="1"),(X93+1+codex591[[#This Row],[T]]),X93+codex591[[#This Row],[T]]),X93+codex591[[#This Row],[T]]),0)</f>
        <v>#REF!</v>
      </c>
      <c r="Y94" s="3" t="e">
        <f>IF(#REF!&gt;0,#REF!,0)</f>
        <v>#REF!</v>
      </c>
    </row>
    <row r="95" spans="21:25" x14ac:dyDescent="0.25">
      <c r="U95" s="3" t="e">
        <f>#REF!</f>
        <v>#REF!</v>
      </c>
      <c r="V95" s="3" t="e">
        <f>IF(#REF!&gt;0,IFERROR(VLOOKUP(#REF!,AthleteTable[],1,FALSE),0),0)</f>
        <v>#REF!</v>
      </c>
      <c r="W95" s="3">
        <f t="shared" si="4"/>
        <v>0</v>
      </c>
      <c r="X95" s="11" t="e">
        <f>IF(#REF!&gt;0,IF(V95&lt;&gt;0,IF(OR(codex591[[#This Row],[1]]&gt;Y94,Y94="1"),(X94+1+codex591[[#This Row],[T]]),X94+codex591[[#This Row],[T]]),X94+codex591[[#This Row],[T]]),0)</f>
        <v>#REF!</v>
      </c>
      <c r="Y95" s="3" t="e">
        <f>IF(#REF!&gt;0,#REF!,0)</f>
        <v>#REF!</v>
      </c>
    </row>
    <row r="96" spans="21:25" x14ac:dyDescent="0.25">
      <c r="U96" s="3" t="e">
        <f>#REF!</f>
        <v>#REF!</v>
      </c>
      <c r="V96" s="3" t="e">
        <f>IF(#REF!&gt;0,IFERROR(VLOOKUP(#REF!,AthleteTable[],1,FALSE),0),0)</f>
        <v>#REF!</v>
      </c>
      <c r="W96" s="3">
        <f t="shared" si="4"/>
        <v>0</v>
      </c>
      <c r="X96" s="11" t="e">
        <f>IF(#REF!&gt;0,IF(V96&lt;&gt;0,IF(OR(codex591[[#This Row],[1]]&gt;Y95,Y95="1"),(X95+1+codex591[[#This Row],[T]]),X95+codex591[[#This Row],[T]]),X95+codex591[[#This Row],[T]]),0)</f>
        <v>#REF!</v>
      </c>
      <c r="Y96" s="3" t="e">
        <f>IF(#REF!&gt;0,#REF!,0)</f>
        <v>#REF!</v>
      </c>
    </row>
    <row r="97" spans="21:25" x14ac:dyDescent="0.25">
      <c r="U97" s="3" t="e">
        <f>#REF!</f>
        <v>#REF!</v>
      </c>
      <c r="V97" s="3" t="e">
        <f>IF(#REF!&gt;0,IFERROR(VLOOKUP(#REF!,AthleteTable[],1,FALSE),0),0)</f>
        <v>#REF!</v>
      </c>
      <c r="W97" s="3">
        <f t="shared" si="4"/>
        <v>0</v>
      </c>
      <c r="X97" s="11" t="e">
        <f>IF(#REF!&gt;0,IF(V97&lt;&gt;0,IF(OR(codex591[[#This Row],[1]]&gt;Y96,Y96="1"),(X96+1+codex591[[#This Row],[T]]),X96+codex591[[#This Row],[T]]),X96+codex591[[#This Row],[T]]),0)</f>
        <v>#REF!</v>
      </c>
      <c r="Y97" s="3" t="e">
        <f>IF(#REF!&gt;0,#REF!,0)</f>
        <v>#REF!</v>
      </c>
    </row>
    <row r="98" spans="21:25" x14ac:dyDescent="0.25">
      <c r="U98" s="3" t="e">
        <f>#REF!</f>
        <v>#REF!</v>
      </c>
      <c r="V98" s="3" t="e">
        <f>IF(#REF!&gt;0,IFERROR(VLOOKUP(#REF!,AthleteTable[],1,FALSE),0),0)</f>
        <v>#REF!</v>
      </c>
      <c r="W98" s="3">
        <f t="shared" si="4"/>
        <v>0</v>
      </c>
      <c r="X98" s="11" t="e">
        <f>IF(#REF!&gt;0,IF(V98&lt;&gt;0,IF(OR(codex591[[#This Row],[1]]&gt;Y97,Y97="1"),(X97+1+codex591[[#This Row],[T]]),X97+codex591[[#This Row],[T]]),X97+codex591[[#This Row],[T]]),0)</f>
        <v>#REF!</v>
      </c>
      <c r="Y98" s="3" t="e">
        <f>IF(#REF!&gt;0,#REF!,0)</f>
        <v>#REF!</v>
      </c>
    </row>
    <row r="99" spans="21:25" x14ac:dyDescent="0.25">
      <c r="U99" s="3" t="e">
        <f>#REF!</f>
        <v>#REF!</v>
      </c>
      <c r="V99" s="3" t="e">
        <f>IF(#REF!&gt;0,IFERROR(VLOOKUP(#REF!,AthleteTable[],1,FALSE),0),0)</f>
        <v>#REF!</v>
      </c>
      <c r="W99" s="3">
        <f t="shared" si="4"/>
        <v>0</v>
      </c>
      <c r="X99" s="11" t="e">
        <f>IF(#REF!&gt;0,IF(V99&lt;&gt;0,IF(OR(codex591[[#This Row],[1]]&gt;Y98,Y98="1"),(X98+1+codex591[[#This Row],[T]]),X98+codex591[[#This Row],[T]]),X98+codex591[[#This Row],[T]]),0)</f>
        <v>#REF!</v>
      </c>
      <c r="Y99" s="3" t="e">
        <f>IF(#REF!&gt;0,#REF!,0)</f>
        <v>#REF!</v>
      </c>
    </row>
    <row r="100" spans="21:25" x14ac:dyDescent="0.25">
      <c r="U100" s="3" t="e">
        <f>#REF!</f>
        <v>#REF!</v>
      </c>
      <c r="V100" s="3" t="e">
        <f>IF(#REF!&gt;0,IFERROR(VLOOKUP(#REF!,AthleteTable[],1,FALSE),0),0)</f>
        <v>#REF!</v>
      </c>
      <c r="W100" s="3">
        <f t="shared" si="4"/>
        <v>0</v>
      </c>
      <c r="X100" s="11" t="e">
        <f>IF(#REF!&gt;0,IF(V100&lt;&gt;0,IF(OR(codex591[[#This Row],[1]]&gt;Y99,Y99="1"),(X99+1+codex591[[#This Row],[T]]),X99+codex591[[#This Row],[T]]),X99+codex591[[#This Row],[T]]),0)</f>
        <v>#REF!</v>
      </c>
      <c r="Y100" s="3" t="e">
        <f>IF(#REF!&gt;0,#REF!,0)</f>
        <v>#REF!</v>
      </c>
    </row>
    <row r="101" spans="21:25" x14ac:dyDescent="0.25">
      <c r="U101" s="3" t="e">
        <f>#REF!</f>
        <v>#REF!</v>
      </c>
      <c r="V101" s="3" t="e">
        <f>IF(#REF!&gt;0,IFERROR(VLOOKUP(#REF!,AthleteTable[],1,FALSE),0),0)</f>
        <v>#REF!</v>
      </c>
      <c r="W101" s="3">
        <f t="shared" si="4"/>
        <v>0</v>
      </c>
      <c r="X101" s="11" t="e">
        <f>IF(#REF!&gt;0,IF(V101&lt;&gt;0,IF(OR(codex591[[#This Row],[1]]&gt;Y100,Y100="1"),(X100+1+codex591[[#This Row],[T]]),X100+codex591[[#This Row],[T]]),X100+codex591[[#This Row],[T]]),0)</f>
        <v>#REF!</v>
      </c>
      <c r="Y101" s="3" t="e">
        <f>IF(#REF!&gt;0,#REF!,0)</f>
        <v>#REF!</v>
      </c>
    </row>
    <row r="102" spans="21:25" x14ac:dyDescent="0.25">
      <c r="U102" s="3" t="e">
        <f>#REF!</f>
        <v>#REF!</v>
      </c>
      <c r="V102" s="3" t="e">
        <f>IF(#REF!&gt;0,IFERROR(VLOOKUP(#REF!,AthleteTable[],1,FALSE),0),0)</f>
        <v>#REF!</v>
      </c>
      <c r="W102" s="3">
        <f t="shared" si="4"/>
        <v>0</v>
      </c>
      <c r="X102" s="11" t="e">
        <f>IF(#REF!&gt;0,IF(V102&lt;&gt;0,IF(OR(codex591[[#This Row],[1]]&gt;Y101,Y101="1"),(X101+1+codex591[[#This Row],[T]]),X101+codex591[[#This Row],[T]]),X101+codex591[[#This Row],[T]]),0)</f>
        <v>#REF!</v>
      </c>
      <c r="Y102" s="3" t="e">
        <f>IF(#REF!&gt;0,#REF!,0)</f>
        <v>#REF!</v>
      </c>
    </row>
    <row r="103" spans="21:25" x14ac:dyDescent="0.25">
      <c r="U103" s="3" t="e">
        <f>#REF!</f>
        <v>#REF!</v>
      </c>
      <c r="V103" s="3" t="e">
        <f>IF(#REF!&gt;0,IFERROR(VLOOKUP(#REF!,AthleteTable[],1,FALSE),0),0)</f>
        <v>#REF!</v>
      </c>
      <c r="W103" s="3">
        <f t="shared" si="4"/>
        <v>0</v>
      </c>
      <c r="X103" s="11" t="e">
        <f>IF(#REF!&gt;0,IF(V103&lt;&gt;0,IF(OR(codex591[[#This Row],[1]]&gt;Y102,Y102="1"),(X102+1+codex591[[#This Row],[T]]),X102+codex591[[#This Row],[T]]),X102+codex591[[#This Row],[T]]),0)</f>
        <v>#REF!</v>
      </c>
      <c r="Y103" s="3" t="e">
        <f>IF(#REF!&gt;0,#REF!,0)</f>
        <v>#REF!</v>
      </c>
    </row>
    <row r="104" spans="21:25" x14ac:dyDescent="0.25">
      <c r="U104" s="3" t="e">
        <f>#REF!</f>
        <v>#REF!</v>
      </c>
      <c r="V104" s="3" t="e">
        <f>IF(#REF!&gt;0,IFERROR(VLOOKUP(#REF!,AthleteTable[],1,FALSE),0),0)</f>
        <v>#REF!</v>
      </c>
      <c r="W104" s="3">
        <f t="shared" si="4"/>
        <v>0</v>
      </c>
      <c r="X104" s="11" t="e">
        <f>IF(#REF!&gt;0,IF(V104&lt;&gt;0,IF(OR(codex591[[#This Row],[1]]&gt;Y103,Y103="1"),(X103+1+codex591[[#This Row],[T]]),X103+codex591[[#This Row],[T]]),X103+codex591[[#This Row],[T]]),0)</f>
        <v>#REF!</v>
      </c>
      <c r="Y104" s="3" t="e">
        <f>IF(#REF!&gt;0,#REF!,0)</f>
        <v>#REF!</v>
      </c>
    </row>
    <row r="105" spans="21:25" x14ac:dyDescent="0.25">
      <c r="U105" s="3" t="e">
        <f>#REF!</f>
        <v>#REF!</v>
      </c>
      <c r="V105" s="3" t="e">
        <f>IF(#REF!&gt;0,IFERROR(VLOOKUP(#REF!,AthleteTable[],1,FALSE),0),0)</f>
        <v>#REF!</v>
      </c>
      <c r="W105" s="3">
        <f t="shared" si="4"/>
        <v>0</v>
      </c>
      <c r="X105" s="11" t="e">
        <f>IF(#REF!&gt;0,IF(V105&lt;&gt;0,IF(OR(codex591[[#This Row],[1]]&gt;Y104,Y104="1"),(X104+1+codex591[[#This Row],[T]]),X104+codex591[[#This Row],[T]]),X104+codex591[[#This Row],[T]]),0)</f>
        <v>#REF!</v>
      </c>
      <c r="Y105" s="3" t="e">
        <f>IF(#REF!&gt;0,#REF!,0)</f>
        <v>#REF!</v>
      </c>
    </row>
    <row r="106" spans="21:25" x14ac:dyDescent="0.25">
      <c r="U106" s="3" t="e">
        <f>#REF!</f>
        <v>#REF!</v>
      </c>
      <c r="V106" s="3" t="e">
        <f>IF(#REF!&gt;0,IFERROR(VLOOKUP(#REF!,AthleteTable[],1,FALSE),0),0)</f>
        <v>#REF!</v>
      </c>
      <c r="W106" s="3">
        <f t="shared" si="4"/>
        <v>0</v>
      </c>
      <c r="X106" s="11" t="e">
        <f>IF(#REF!&gt;0,IF(V106&lt;&gt;0,IF(OR(codex591[[#This Row],[1]]&gt;Y105,Y105="1"),(X105+1+codex591[[#This Row],[T]]),X105+codex591[[#This Row],[T]]),X105+codex591[[#This Row],[T]]),0)</f>
        <v>#REF!</v>
      </c>
      <c r="Y106" s="3" t="e">
        <f>IF(#REF!&gt;0,#REF!,0)</f>
        <v>#REF!</v>
      </c>
    </row>
    <row r="107" spans="21:25" x14ac:dyDescent="0.25">
      <c r="U107" s="3" t="e">
        <f>#REF!</f>
        <v>#REF!</v>
      </c>
      <c r="V107" s="3" t="e">
        <f>IF(#REF!&gt;0,IFERROR(VLOOKUP(#REF!,AthleteTable[],1,FALSE),0),0)</f>
        <v>#REF!</v>
      </c>
      <c r="W107" s="3">
        <f t="shared" si="4"/>
        <v>0</v>
      </c>
      <c r="X107" s="11" t="e">
        <f>IF(#REF!&gt;0,IF(V107&lt;&gt;0,IF(OR(codex591[[#This Row],[1]]&gt;Y106,Y106="1"),(X106+1+codex591[[#This Row],[T]]),X106+codex591[[#This Row],[T]]),X106+codex591[[#This Row],[T]]),0)</f>
        <v>#REF!</v>
      </c>
      <c r="Y107" s="3" t="e">
        <f>IF(#REF!&gt;0,#REF!,0)</f>
        <v>#REF!</v>
      </c>
    </row>
    <row r="108" spans="21:25" x14ac:dyDescent="0.25">
      <c r="U108" s="3" t="e">
        <f>#REF!</f>
        <v>#REF!</v>
      </c>
      <c r="V108" s="3" t="e">
        <f>IF(#REF!&gt;0,IFERROR(VLOOKUP(#REF!,AthleteTable[],1,FALSE),0),0)</f>
        <v>#REF!</v>
      </c>
      <c r="W108" s="3">
        <f t="shared" si="4"/>
        <v>0</v>
      </c>
      <c r="X108" s="11" t="e">
        <f>IF(#REF!&gt;0,IF(V108&lt;&gt;0,IF(OR(codex591[[#This Row],[1]]&gt;Y107,Y107="1"),(X107+1+codex591[[#This Row],[T]]),X107+codex591[[#This Row],[T]]),X107+codex591[[#This Row],[T]]),0)</f>
        <v>#REF!</v>
      </c>
      <c r="Y108" s="3" t="e">
        <f>IF(#REF!&gt;0,#REF!,0)</f>
        <v>#REF!</v>
      </c>
    </row>
    <row r="109" spans="21:25" x14ac:dyDescent="0.25">
      <c r="U109" s="3" t="e">
        <f>#REF!</f>
        <v>#REF!</v>
      </c>
      <c r="V109" s="3" t="e">
        <f>IF(#REF!&gt;0,IFERROR(VLOOKUP(#REF!,AthleteTable[],1,FALSE),0),0)</f>
        <v>#REF!</v>
      </c>
      <c r="W109" s="3">
        <f t="shared" si="4"/>
        <v>0</v>
      </c>
      <c r="X109" s="11" t="e">
        <f>IF(#REF!&gt;0,IF(V109&lt;&gt;0,IF(OR(codex591[[#This Row],[1]]&gt;Y108,Y108="1"),(X108+1+codex591[[#This Row],[T]]),X108+codex591[[#This Row],[T]]),X108+codex591[[#This Row],[T]]),0)</f>
        <v>#REF!</v>
      </c>
      <c r="Y109" s="3" t="e">
        <f>IF(#REF!&gt;0,#REF!,0)</f>
        <v>#REF!</v>
      </c>
    </row>
    <row r="110" spans="21:25" x14ac:dyDescent="0.25">
      <c r="U110" s="3" t="e">
        <f>#REF!</f>
        <v>#REF!</v>
      </c>
      <c r="V110" s="3" t="e">
        <f>IF(#REF!&gt;0,IFERROR(VLOOKUP(#REF!,AthleteTable[],1,FALSE),0),0)</f>
        <v>#REF!</v>
      </c>
      <c r="W110" s="3">
        <f t="shared" si="4"/>
        <v>0</v>
      </c>
      <c r="X110" s="11" t="e">
        <f>IF(#REF!&gt;0,IF(V110&lt;&gt;0,IF(OR(codex591[[#This Row],[1]]&gt;Y109,Y109="1"),(X109+1+codex591[[#This Row],[T]]),X109+codex591[[#This Row],[T]]),X109+codex591[[#This Row],[T]]),0)</f>
        <v>#REF!</v>
      </c>
      <c r="Y110" s="3" t="e">
        <f>IF(#REF!&gt;0,#REF!,0)</f>
        <v>#REF!</v>
      </c>
    </row>
    <row r="111" spans="21:25" x14ac:dyDescent="0.25">
      <c r="U111" s="3" t="e">
        <f>#REF!</f>
        <v>#REF!</v>
      </c>
      <c r="V111" s="3" t="e">
        <f>IF(#REF!&gt;0,IFERROR(VLOOKUP(#REF!,AthleteTable[],1,FALSE),0),0)</f>
        <v>#REF!</v>
      </c>
      <c r="W111" s="3">
        <f t="shared" si="4"/>
        <v>0</v>
      </c>
      <c r="X111" s="11" t="e">
        <f>IF(#REF!&gt;0,IF(V111&lt;&gt;0,IF(OR(codex591[[#This Row],[1]]&gt;Y110,Y110="1"),(X110+1+codex591[[#This Row],[T]]),X110+codex591[[#This Row],[T]]),X110+codex591[[#This Row],[T]]),0)</f>
        <v>#REF!</v>
      </c>
      <c r="Y111" s="3" t="e">
        <f>IF(#REF!&gt;0,#REF!,0)</f>
        <v>#REF!</v>
      </c>
    </row>
    <row r="112" spans="21:25" x14ac:dyDescent="0.25">
      <c r="U112" s="3" t="e">
        <f>#REF!</f>
        <v>#REF!</v>
      </c>
      <c r="V112" s="3" t="e">
        <f>IF(#REF!&gt;0,IFERROR(VLOOKUP(#REF!,AthleteTable[],1,FALSE),0),0)</f>
        <v>#REF!</v>
      </c>
      <c r="W112" s="3">
        <f t="shared" si="4"/>
        <v>0</v>
      </c>
      <c r="X112" s="11" t="e">
        <f>IF(#REF!&gt;0,IF(V112&lt;&gt;0,IF(OR(codex591[[#This Row],[1]]&gt;Y111,Y111="1"),(X111+1+codex591[[#This Row],[T]]),X111+codex591[[#This Row],[T]]),X111+codex591[[#This Row],[T]]),0)</f>
        <v>#REF!</v>
      </c>
      <c r="Y112" s="3" t="e">
        <f>IF(#REF!&gt;0,#REF!,0)</f>
        <v>#REF!</v>
      </c>
    </row>
    <row r="113" spans="21:25" x14ac:dyDescent="0.25">
      <c r="U113" s="3" t="e">
        <f>#REF!</f>
        <v>#REF!</v>
      </c>
      <c r="V113" s="3" t="e">
        <f>IF(#REF!&gt;0,IFERROR(VLOOKUP(#REF!,AthleteTable[],1,FALSE),0),0)</f>
        <v>#REF!</v>
      </c>
      <c r="W113" s="3">
        <f t="shared" si="4"/>
        <v>0</v>
      </c>
      <c r="X113" s="11" t="e">
        <f>IF(#REF!&gt;0,IF(V113&lt;&gt;0,IF(OR(codex591[[#This Row],[1]]&gt;Y112,Y112="1"),(X112+1+codex591[[#This Row],[T]]),X112+codex591[[#This Row],[T]]),X112+codex591[[#This Row],[T]]),0)</f>
        <v>#REF!</v>
      </c>
      <c r="Y113" s="3" t="e">
        <f>IF(#REF!&gt;0,#REF!,0)</f>
        <v>#REF!</v>
      </c>
    </row>
    <row r="114" spans="21:25" x14ac:dyDescent="0.25">
      <c r="U114" s="3" t="e">
        <f>#REF!</f>
        <v>#REF!</v>
      </c>
      <c r="V114" s="3" t="e">
        <f>IF(#REF!&gt;0,IFERROR(VLOOKUP(#REF!,AthleteTable[],1,FALSE),0),0)</f>
        <v>#REF!</v>
      </c>
      <c r="W114" s="3">
        <f t="shared" si="4"/>
        <v>0</v>
      </c>
      <c r="X114" s="11" t="e">
        <f>IF(#REF!&gt;0,IF(V114&lt;&gt;0,IF(OR(codex591[[#This Row],[1]]&gt;Y113,Y113="1"),(X113+1+codex591[[#This Row],[T]]),X113+codex591[[#This Row],[T]]),X113+codex591[[#This Row],[T]]),0)</f>
        <v>#REF!</v>
      </c>
      <c r="Y114" s="3" t="e">
        <f>IF(#REF!&gt;0,#REF!,0)</f>
        <v>#REF!</v>
      </c>
    </row>
    <row r="115" spans="21:25" x14ac:dyDescent="0.25">
      <c r="U115" s="3" t="e">
        <f>#REF!</f>
        <v>#REF!</v>
      </c>
      <c r="V115" s="3" t="e">
        <f>IF(#REF!&gt;0,IFERROR(VLOOKUP(#REF!,AthleteTable[],1,FALSE),0),0)</f>
        <v>#REF!</v>
      </c>
      <c r="W115" s="3">
        <f t="shared" si="4"/>
        <v>0</v>
      </c>
      <c r="X115" s="11" t="e">
        <f>IF(#REF!&gt;0,IF(V115&lt;&gt;0,IF(OR(codex591[[#This Row],[1]]&gt;Y114,Y114="1"),(X114+1+codex591[[#This Row],[T]]),X114+codex591[[#This Row],[T]]),X114+codex591[[#This Row],[T]]),0)</f>
        <v>#REF!</v>
      </c>
      <c r="Y115" s="3" t="e">
        <f>IF(#REF!&gt;0,#REF!,0)</f>
        <v>#REF!</v>
      </c>
    </row>
    <row r="116" spans="21:25" x14ac:dyDescent="0.25">
      <c r="U116" s="3" t="e">
        <f>#REF!</f>
        <v>#REF!</v>
      </c>
      <c r="V116" s="3" t="e">
        <f>IF(#REF!&gt;0,IFERROR(VLOOKUP(#REF!,AthleteTable[],1,FALSE),0),0)</f>
        <v>#REF!</v>
      </c>
      <c r="W116" s="3">
        <f t="shared" si="4"/>
        <v>0</v>
      </c>
      <c r="X116" s="11" t="e">
        <f>IF(#REF!&gt;0,IF(V116&lt;&gt;0,IF(OR(codex591[[#This Row],[1]]&gt;Y115,Y115="1"),(X115+1+codex591[[#This Row],[T]]),X115+codex591[[#This Row],[T]]),X115+codex591[[#This Row],[T]]),0)</f>
        <v>#REF!</v>
      </c>
      <c r="Y116" s="3" t="e">
        <f>IF(#REF!&gt;0,#REF!,0)</f>
        <v>#REF!</v>
      </c>
    </row>
    <row r="117" spans="21:25" x14ac:dyDescent="0.25">
      <c r="U117" s="3" t="e">
        <f>#REF!</f>
        <v>#REF!</v>
      </c>
      <c r="V117" s="3" t="e">
        <f>IF(#REF!&gt;0,IFERROR(VLOOKUP(#REF!,AthleteTable[],1,FALSE),0),0)</f>
        <v>#REF!</v>
      </c>
      <c r="W117" s="3">
        <f t="shared" si="4"/>
        <v>0</v>
      </c>
      <c r="X117" s="11" t="e">
        <f>IF(#REF!&gt;0,IF(V117&lt;&gt;0,IF(OR(codex591[[#This Row],[1]]&gt;Y116,Y116="1"),(X116+1+codex591[[#This Row],[T]]),X116+codex591[[#This Row],[T]]),X116+codex591[[#This Row],[T]]),0)</f>
        <v>#REF!</v>
      </c>
      <c r="Y117" s="3" t="e">
        <f>IF(#REF!&gt;0,#REF!,0)</f>
        <v>#REF!</v>
      </c>
    </row>
    <row r="118" spans="21:25" x14ac:dyDescent="0.25">
      <c r="U118" s="3" t="e">
        <f>#REF!</f>
        <v>#REF!</v>
      </c>
      <c r="V118" s="3" t="e">
        <f>IF(#REF!&gt;0,IFERROR(VLOOKUP(#REF!,AthleteTable[],1,FALSE),0),0)</f>
        <v>#REF!</v>
      </c>
      <c r="W118" s="3">
        <f t="shared" si="4"/>
        <v>0</v>
      </c>
      <c r="X118" s="11" t="e">
        <f>IF(#REF!&gt;0,IF(V118&lt;&gt;0,IF(OR(codex591[[#This Row],[1]]&gt;Y117,Y117="1"),(X117+1+codex591[[#This Row],[T]]),X117+codex591[[#This Row],[T]]),X117+codex591[[#This Row],[T]]),0)</f>
        <v>#REF!</v>
      </c>
      <c r="Y118" s="3" t="e">
        <f>IF(#REF!&gt;0,#REF!,0)</f>
        <v>#REF!</v>
      </c>
    </row>
    <row r="119" spans="21:25" x14ac:dyDescent="0.25">
      <c r="U119" s="3" t="e">
        <f>#REF!</f>
        <v>#REF!</v>
      </c>
      <c r="V119" s="3" t="e">
        <f>IF(#REF!&gt;0,IFERROR(VLOOKUP(#REF!,AthleteTable[],1,FALSE),0),0)</f>
        <v>#REF!</v>
      </c>
      <c r="W119" s="3">
        <f t="shared" si="4"/>
        <v>0</v>
      </c>
      <c r="X119" s="11" t="e">
        <f>IF(#REF!&gt;0,IF(V119&lt;&gt;0,IF(OR(codex591[[#This Row],[1]]&gt;Y118,Y118="1"),(X118+1+codex591[[#This Row],[T]]),X118+codex591[[#This Row],[T]]),X118+codex591[[#This Row],[T]]),0)</f>
        <v>#REF!</v>
      </c>
      <c r="Y119" s="3" t="e">
        <f>IF(#REF!&gt;0,#REF!,0)</f>
        <v>#REF!</v>
      </c>
    </row>
    <row r="120" spans="21:25" x14ac:dyDescent="0.25">
      <c r="U120" s="3" t="e">
        <f>#REF!</f>
        <v>#REF!</v>
      </c>
      <c r="V120" s="3" t="e">
        <f>IF(#REF!&gt;0,IFERROR(VLOOKUP(#REF!,AthleteTable[],1,FALSE),0),0)</f>
        <v>#REF!</v>
      </c>
      <c r="W120" s="3">
        <f t="shared" si="4"/>
        <v>0</v>
      </c>
      <c r="X120" s="11" t="e">
        <f>IF(#REF!&gt;0,IF(V120&lt;&gt;0,IF(OR(codex591[[#This Row],[1]]&gt;Y119,Y119="1"),(X119+1+codex591[[#This Row],[T]]),X119+codex591[[#This Row],[T]]),X119+codex591[[#This Row],[T]]),0)</f>
        <v>#REF!</v>
      </c>
      <c r="Y120" s="3" t="e">
        <f>IF(#REF!&gt;0,#REF!,0)</f>
        <v>#REF!</v>
      </c>
    </row>
    <row r="121" spans="21:25" x14ac:dyDescent="0.25">
      <c r="U121" s="3" t="e">
        <f>#REF!</f>
        <v>#REF!</v>
      </c>
      <c r="V121" s="3" t="e">
        <f>IF(#REF!&gt;0,IFERROR(VLOOKUP(#REF!,AthleteTable[],1,FALSE),0),0)</f>
        <v>#REF!</v>
      </c>
      <c r="W121" s="3">
        <f t="shared" si="4"/>
        <v>0</v>
      </c>
      <c r="X121" s="11" t="e">
        <f>IF(#REF!&gt;0,IF(V121&lt;&gt;0,IF(OR(codex591[[#This Row],[1]]&gt;Y120,Y120="1"),(X120+1+codex591[[#This Row],[T]]),X120+codex591[[#This Row],[T]]),X120+codex591[[#This Row],[T]]),0)</f>
        <v>#REF!</v>
      </c>
      <c r="Y121" s="3" t="e">
        <f>IF(#REF!&gt;0,#REF!,0)</f>
        <v>#REF!</v>
      </c>
    </row>
    <row r="122" spans="21:25" x14ac:dyDescent="0.25">
      <c r="U122" s="3" t="e">
        <f>#REF!</f>
        <v>#REF!</v>
      </c>
      <c r="V122" s="3" t="e">
        <f>IF(#REF!&gt;0,IFERROR(VLOOKUP(#REF!,AthleteTable[],1,FALSE),0),0)</f>
        <v>#REF!</v>
      </c>
      <c r="W122" s="3">
        <f t="shared" si="4"/>
        <v>0</v>
      </c>
      <c r="X122" s="11" t="e">
        <f>IF(#REF!&gt;0,IF(V122&lt;&gt;0,IF(OR(codex591[[#This Row],[1]]&gt;Y121,Y121="1"),(X121+1+codex591[[#This Row],[T]]),X121+codex591[[#This Row],[T]]),X121+codex591[[#This Row],[T]]),0)</f>
        <v>#REF!</v>
      </c>
      <c r="Y122" s="3" t="e">
        <f>IF(#REF!&gt;0,#REF!,0)</f>
        <v>#REF!</v>
      </c>
    </row>
    <row r="123" spans="21:25" x14ac:dyDescent="0.25">
      <c r="U123" s="3" t="e">
        <f>#REF!</f>
        <v>#REF!</v>
      </c>
      <c r="V123" s="3" t="e">
        <f>IF(#REF!&gt;0,IFERROR(VLOOKUP(#REF!,AthleteTable[],1,FALSE),0),0)</f>
        <v>#REF!</v>
      </c>
      <c r="W123" s="3">
        <f t="shared" si="4"/>
        <v>0</v>
      </c>
      <c r="X123" s="11" t="e">
        <f>IF(#REF!&gt;0,IF(V123&lt;&gt;0,IF(OR(codex591[[#This Row],[1]]&gt;Y122,Y122="1"),(X122+1+codex591[[#This Row],[T]]),X122+codex591[[#This Row],[T]]),X122+codex591[[#This Row],[T]]),0)</f>
        <v>#REF!</v>
      </c>
      <c r="Y123" s="3" t="e">
        <f>IF(#REF!&gt;0,#REF!,0)</f>
        <v>#REF!</v>
      </c>
    </row>
    <row r="124" spans="21:25" x14ac:dyDescent="0.25">
      <c r="U124" s="3" t="e">
        <f>#REF!</f>
        <v>#REF!</v>
      </c>
      <c r="V124" s="3" t="e">
        <f>IF(#REF!&gt;0,IFERROR(VLOOKUP(#REF!,AthleteTable[],1,FALSE),0),0)</f>
        <v>#REF!</v>
      </c>
      <c r="W124" s="3">
        <f t="shared" si="4"/>
        <v>0</v>
      </c>
      <c r="X124" s="11" t="e">
        <f>IF(#REF!&gt;0,IF(V124&lt;&gt;0,IF(OR(codex591[[#This Row],[1]]&gt;Y123,Y123="1"),(X123+1+codex591[[#This Row],[T]]),X123+codex591[[#This Row],[T]]),X123+codex591[[#This Row],[T]]),0)</f>
        <v>#REF!</v>
      </c>
      <c r="Y124" s="3" t="e">
        <f>IF(#REF!&gt;0,#REF!,0)</f>
        <v>#REF!</v>
      </c>
    </row>
    <row r="125" spans="21:25" x14ac:dyDescent="0.25">
      <c r="U125" s="3" t="e">
        <f>#REF!</f>
        <v>#REF!</v>
      </c>
      <c r="V125" s="3" t="e">
        <f>IF(#REF!&gt;0,IFERROR(VLOOKUP(#REF!,AthleteTable[],1,FALSE),0),0)</f>
        <v>#REF!</v>
      </c>
      <c r="W125" s="3">
        <f t="shared" si="4"/>
        <v>0</v>
      </c>
      <c r="X125" s="11" t="e">
        <f>IF(#REF!&gt;0,IF(V125&lt;&gt;0,IF(OR(codex591[[#This Row],[1]]&gt;Y124,Y124="1"),(X124+1+codex591[[#This Row],[T]]),X124+codex591[[#This Row],[T]]),X124+codex591[[#This Row],[T]]),0)</f>
        <v>#REF!</v>
      </c>
      <c r="Y125" s="3" t="e">
        <f>IF(#REF!&gt;0,#REF!,0)</f>
        <v>#REF!</v>
      </c>
    </row>
    <row r="126" spans="21:25" x14ac:dyDescent="0.25">
      <c r="U126" s="3" t="e">
        <f>#REF!</f>
        <v>#REF!</v>
      </c>
      <c r="V126" s="3" t="e">
        <f>IF(#REF!&gt;0,IFERROR(VLOOKUP(#REF!,AthleteTable[],1,FALSE),0),0)</f>
        <v>#REF!</v>
      </c>
      <c r="W126" s="3">
        <f t="shared" si="4"/>
        <v>0</v>
      </c>
      <c r="X126" s="11" t="e">
        <f>IF(#REF!&gt;0,IF(V126&lt;&gt;0,IF(OR(codex591[[#This Row],[1]]&gt;Y125,Y125="1"),(X125+1+codex591[[#This Row],[T]]),X125+codex591[[#This Row],[T]]),X125+codex591[[#This Row],[T]]),0)</f>
        <v>#REF!</v>
      </c>
      <c r="Y126" s="3" t="e">
        <f>IF(#REF!&gt;0,#REF!,0)</f>
        <v>#REF!</v>
      </c>
    </row>
    <row r="127" spans="21:25" x14ac:dyDescent="0.25">
      <c r="U127" s="3" t="e">
        <f>#REF!</f>
        <v>#REF!</v>
      </c>
      <c r="V127" s="3" t="e">
        <f>IF(#REF!&gt;0,IFERROR(VLOOKUP(#REF!,AthleteTable[],1,FALSE),0),0)</f>
        <v>#REF!</v>
      </c>
      <c r="W127" s="3">
        <f t="shared" si="4"/>
        <v>0</v>
      </c>
      <c r="X127" s="11" t="e">
        <f>IF(#REF!&gt;0,IF(V127&lt;&gt;0,IF(OR(codex591[[#This Row],[1]]&gt;Y126,Y126="1"),(X126+1+codex591[[#This Row],[T]]),X126+codex591[[#This Row],[T]]),X126+codex591[[#This Row],[T]]),0)</f>
        <v>#REF!</v>
      </c>
      <c r="Y127" s="3" t="e">
        <f>IF(#REF!&gt;0,#REF!,0)</f>
        <v>#REF!</v>
      </c>
    </row>
    <row r="128" spans="21:25" x14ac:dyDescent="0.25">
      <c r="U128" s="3" t="e">
        <f>#REF!</f>
        <v>#REF!</v>
      </c>
      <c r="V128" s="3" t="e">
        <f>IF(#REF!&gt;0,IFERROR(VLOOKUP(#REF!,AthleteTable[],1,FALSE),0),0)</f>
        <v>#REF!</v>
      </c>
      <c r="W128" s="3">
        <f t="shared" si="4"/>
        <v>0</v>
      </c>
      <c r="X128" s="11" t="e">
        <f>IF(#REF!&gt;0,IF(V128&lt;&gt;0,IF(OR(codex591[[#This Row],[1]]&gt;Y127,Y127="1"),(X127+1+codex591[[#This Row],[T]]),X127+codex591[[#This Row],[T]]),X127+codex591[[#This Row],[T]]),0)</f>
        <v>#REF!</v>
      </c>
      <c r="Y128" s="3" t="e">
        <f>IF(#REF!&gt;0,#REF!,0)</f>
        <v>#REF!</v>
      </c>
    </row>
    <row r="129" spans="21:25" x14ac:dyDescent="0.25">
      <c r="U129" s="3" t="e">
        <f>#REF!</f>
        <v>#REF!</v>
      </c>
      <c r="V129" s="3" t="e">
        <f>IF(#REF!&gt;0,IFERROR(VLOOKUP(#REF!,AthleteTable[],1,FALSE),0),0)</f>
        <v>#REF!</v>
      </c>
      <c r="W129" s="3">
        <f t="shared" si="4"/>
        <v>0</v>
      </c>
      <c r="X129" s="11" t="e">
        <f>IF(#REF!&gt;0,IF(V129&lt;&gt;0,IF(OR(codex591[[#This Row],[1]]&gt;Y128,Y128="1"),(X128+1+codex591[[#This Row],[T]]),X128+codex591[[#This Row],[T]]),X128+codex591[[#This Row],[T]]),0)</f>
        <v>#REF!</v>
      </c>
      <c r="Y129" s="3" t="e">
        <f>IF(#REF!&gt;0,#REF!,0)</f>
        <v>#REF!</v>
      </c>
    </row>
    <row r="130" spans="21:25" x14ac:dyDescent="0.25">
      <c r="U130" s="3" t="e">
        <f>#REF!</f>
        <v>#REF!</v>
      </c>
      <c r="V130" s="3" t="e">
        <f>IF(#REF!&gt;0,IFERROR(VLOOKUP(#REF!,AthleteTable[],1,FALSE),0),0)</f>
        <v>#REF!</v>
      </c>
      <c r="W130" s="3">
        <f t="shared" si="4"/>
        <v>0</v>
      </c>
      <c r="X130" s="11" t="e">
        <f>IF(#REF!&gt;0,IF(V130&lt;&gt;0,IF(OR(codex591[[#This Row],[1]]&gt;Y129,Y129="1"),(X129+1+codex591[[#This Row],[T]]),X129+codex591[[#This Row],[T]]),X129+codex591[[#This Row],[T]]),0)</f>
        <v>#REF!</v>
      </c>
      <c r="Y130" s="3" t="e">
        <f>IF(#REF!&gt;0,#REF!,0)</f>
        <v>#REF!</v>
      </c>
    </row>
    <row r="131" spans="21:25" x14ac:dyDescent="0.25">
      <c r="U131" s="3" t="e">
        <f>#REF!</f>
        <v>#REF!</v>
      </c>
      <c r="V131" s="3" t="e">
        <f>IF(#REF!&gt;0,IFERROR(VLOOKUP(#REF!,AthleteTable[],1,FALSE),0),0)</f>
        <v>#REF!</v>
      </c>
      <c r="W131" s="3">
        <f t="shared" si="4"/>
        <v>0</v>
      </c>
      <c r="X131" s="11" t="e">
        <f>IF(#REF!&gt;0,IF(V131&lt;&gt;0,IF(OR(codex591[[#This Row],[1]]&gt;Y130,Y130="1"),(X130+1+codex591[[#This Row],[T]]),X130+codex591[[#This Row],[T]]),X130+codex591[[#This Row],[T]]),0)</f>
        <v>#REF!</v>
      </c>
      <c r="Y131" s="3" t="e">
        <f>IF(#REF!&gt;0,#REF!,0)</f>
        <v>#REF!</v>
      </c>
    </row>
    <row r="132" spans="21:25" x14ac:dyDescent="0.25">
      <c r="U132" s="3" t="e">
        <f>#REF!</f>
        <v>#REF!</v>
      </c>
      <c r="V132" s="3" t="e">
        <f>IF(#REF!&gt;0,IFERROR(VLOOKUP(#REF!,AthleteTable[],1,FALSE),0),0)</f>
        <v>#REF!</v>
      </c>
      <c r="W132" s="3">
        <f t="shared" si="4"/>
        <v>0</v>
      </c>
      <c r="X132" s="11" t="e">
        <f>IF(#REF!&gt;0,IF(V132&lt;&gt;0,IF(OR(codex591[[#This Row],[1]]&gt;Y131,Y131="1"),(X131+1+codex591[[#This Row],[T]]),X131+codex591[[#This Row],[T]]),X131+codex591[[#This Row],[T]]),0)</f>
        <v>#REF!</v>
      </c>
      <c r="Y132" s="3" t="e">
        <f>IF(#REF!&gt;0,#REF!,0)</f>
        <v>#REF!</v>
      </c>
    </row>
    <row r="133" spans="21:25" x14ac:dyDescent="0.25">
      <c r="U133" s="3" t="e">
        <f>#REF!</f>
        <v>#REF!</v>
      </c>
      <c r="V133" s="3" t="e">
        <f>IF(#REF!&gt;0,IFERROR(VLOOKUP(#REF!,AthleteTable[],1,FALSE),0),0)</f>
        <v>#REF!</v>
      </c>
      <c r="W133" s="3">
        <f t="shared" si="4"/>
        <v>0</v>
      </c>
      <c r="X133" s="11" t="e">
        <f>IF(#REF!&gt;0,IF(V133&lt;&gt;0,IF(OR(codex591[[#This Row],[1]]&gt;Y132,Y132="1"),(X132+1+codex591[[#This Row],[T]]),X132+codex591[[#This Row],[T]]),X132+codex591[[#This Row],[T]]),0)</f>
        <v>#REF!</v>
      </c>
      <c r="Y133" s="3" t="e">
        <f>IF(#REF!&gt;0,#REF!,0)</f>
        <v>#REF!</v>
      </c>
    </row>
    <row r="134" spans="21:25" x14ac:dyDescent="0.25">
      <c r="U134" s="3" t="e">
        <f>#REF!</f>
        <v>#REF!</v>
      </c>
      <c r="V134" s="3" t="e">
        <f>IF(#REF!&gt;0,IFERROR(VLOOKUP(#REF!,AthleteTable[],1,FALSE),0),0)</f>
        <v>#REF!</v>
      </c>
      <c r="W134" s="3">
        <f t="shared" ref="W134:W197" si="5">IFERROR(IF(Y134&gt;0,IF(Y133=Y132,IF(V133&gt;0,IF(V132&gt;0,1,0),0),0),0),0)</f>
        <v>0</v>
      </c>
      <c r="X134" s="11" t="e">
        <f>IF(#REF!&gt;0,IF(V134&lt;&gt;0,IF(OR(codex591[[#This Row],[1]]&gt;Y133,Y133="1"),(X133+1+codex591[[#This Row],[T]]),X133+codex591[[#This Row],[T]]),X133+codex591[[#This Row],[T]]),0)</f>
        <v>#REF!</v>
      </c>
      <c r="Y134" s="3" t="e">
        <f>IF(#REF!&gt;0,#REF!,0)</f>
        <v>#REF!</v>
      </c>
    </row>
    <row r="135" spans="21:25" x14ac:dyDescent="0.25">
      <c r="U135" s="3" t="e">
        <f>#REF!</f>
        <v>#REF!</v>
      </c>
      <c r="V135" s="3" t="e">
        <f>IF(#REF!&gt;0,IFERROR(VLOOKUP(#REF!,AthleteTable[],1,FALSE),0),0)</f>
        <v>#REF!</v>
      </c>
      <c r="W135" s="3">
        <f t="shared" si="5"/>
        <v>0</v>
      </c>
      <c r="X135" s="11" t="e">
        <f>IF(#REF!&gt;0,IF(V135&lt;&gt;0,IF(OR(codex591[[#This Row],[1]]&gt;Y134,Y134="1"),(X134+1+codex591[[#This Row],[T]]),X134+codex591[[#This Row],[T]]),X134+codex591[[#This Row],[T]]),0)</f>
        <v>#REF!</v>
      </c>
      <c r="Y135" s="3" t="e">
        <f>IF(#REF!&gt;0,#REF!,0)</f>
        <v>#REF!</v>
      </c>
    </row>
    <row r="136" spans="21:25" x14ac:dyDescent="0.25">
      <c r="U136" s="3" t="e">
        <f>#REF!</f>
        <v>#REF!</v>
      </c>
      <c r="V136" s="3" t="e">
        <f>IF(#REF!&gt;0,IFERROR(VLOOKUP(#REF!,AthleteTable[],1,FALSE),0),0)</f>
        <v>#REF!</v>
      </c>
      <c r="W136" s="3">
        <f t="shared" si="5"/>
        <v>0</v>
      </c>
      <c r="X136" s="11" t="e">
        <f>IF(#REF!&gt;0,IF(V136&lt;&gt;0,IF(OR(codex591[[#This Row],[1]]&gt;Y135,Y135="1"),(X135+1+codex591[[#This Row],[T]]),X135+codex591[[#This Row],[T]]),X135+codex591[[#This Row],[T]]),0)</f>
        <v>#REF!</v>
      </c>
      <c r="Y136" s="3" t="e">
        <f>IF(#REF!&gt;0,#REF!,0)</f>
        <v>#REF!</v>
      </c>
    </row>
    <row r="137" spans="21:25" x14ac:dyDescent="0.25">
      <c r="U137" s="3" t="e">
        <f>#REF!</f>
        <v>#REF!</v>
      </c>
      <c r="V137" s="3" t="e">
        <f>IF(#REF!&gt;0,IFERROR(VLOOKUP(#REF!,AthleteTable[],1,FALSE),0),0)</f>
        <v>#REF!</v>
      </c>
      <c r="W137" s="3">
        <f t="shared" si="5"/>
        <v>0</v>
      </c>
      <c r="X137" s="11" t="e">
        <f>IF(#REF!&gt;0,IF(V137&lt;&gt;0,IF(OR(codex591[[#This Row],[1]]&gt;Y136,Y136="1"),(X136+1+codex591[[#This Row],[T]]),X136+codex591[[#This Row],[T]]),X136+codex591[[#This Row],[T]]),0)</f>
        <v>#REF!</v>
      </c>
      <c r="Y137" s="3" t="e">
        <f>IF(#REF!&gt;0,#REF!,0)</f>
        <v>#REF!</v>
      </c>
    </row>
    <row r="138" spans="21:25" x14ac:dyDescent="0.25">
      <c r="U138" s="3" t="e">
        <f>#REF!</f>
        <v>#REF!</v>
      </c>
      <c r="V138" s="3" t="e">
        <f>IF(#REF!&gt;0,IFERROR(VLOOKUP(#REF!,AthleteTable[],1,FALSE),0),0)</f>
        <v>#REF!</v>
      </c>
      <c r="W138" s="3">
        <f t="shared" si="5"/>
        <v>0</v>
      </c>
      <c r="X138" s="11" t="e">
        <f>IF(#REF!&gt;0,IF(V138&lt;&gt;0,IF(OR(codex591[[#This Row],[1]]&gt;Y137,Y137="1"),(X137+1+codex591[[#This Row],[T]]),X137+codex591[[#This Row],[T]]),X137+codex591[[#This Row],[T]]),0)</f>
        <v>#REF!</v>
      </c>
      <c r="Y138" s="3" t="e">
        <f>IF(#REF!&gt;0,#REF!,0)</f>
        <v>#REF!</v>
      </c>
    </row>
    <row r="139" spans="21:25" x14ac:dyDescent="0.25">
      <c r="U139" s="3" t="e">
        <f>#REF!</f>
        <v>#REF!</v>
      </c>
      <c r="V139" s="3" t="e">
        <f>IF(#REF!&gt;0,IFERROR(VLOOKUP(#REF!,AthleteTable[],1,FALSE),0),0)</f>
        <v>#REF!</v>
      </c>
      <c r="W139" s="3">
        <f t="shared" si="5"/>
        <v>0</v>
      </c>
      <c r="X139" s="11" t="e">
        <f>IF(#REF!&gt;0,IF(V139&lt;&gt;0,IF(OR(codex591[[#This Row],[1]]&gt;Y138,Y138="1"),(X138+1+codex591[[#This Row],[T]]),X138+codex591[[#This Row],[T]]),X138+codex591[[#This Row],[T]]),0)</f>
        <v>#REF!</v>
      </c>
      <c r="Y139" s="3" t="e">
        <f>IF(#REF!&gt;0,#REF!,0)</f>
        <v>#REF!</v>
      </c>
    </row>
    <row r="140" spans="21:25" x14ac:dyDescent="0.25">
      <c r="U140" s="3" t="e">
        <f>#REF!</f>
        <v>#REF!</v>
      </c>
      <c r="V140" s="3" t="e">
        <f>IF(#REF!&gt;0,IFERROR(VLOOKUP(#REF!,AthleteTable[],1,FALSE),0),0)</f>
        <v>#REF!</v>
      </c>
      <c r="W140" s="3">
        <f t="shared" si="5"/>
        <v>0</v>
      </c>
      <c r="X140" s="11" t="e">
        <f>IF(#REF!&gt;0,IF(V140&lt;&gt;0,IF(OR(codex591[[#This Row],[1]]&gt;Y139,Y139="1"),(X139+1+codex591[[#This Row],[T]]),X139+codex591[[#This Row],[T]]),X139+codex591[[#This Row],[T]]),0)</f>
        <v>#REF!</v>
      </c>
      <c r="Y140" s="3" t="e">
        <f>IF(#REF!&gt;0,#REF!,0)</f>
        <v>#REF!</v>
      </c>
    </row>
    <row r="141" spans="21:25" x14ac:dyDescent="0.25">
      <c r="U141" s="3" t="e">
        <f>#REF!</f>
        <v>#REF!</v>
      </c>
      <c r="V141" s="3" t="e">
        <f>IF(#REF!&gt;0,IFERROR(VLOOKUP(#REF!,AthleteTable[],1,FALSE),0),0)</f>
        <v>#REF!</v>
      </c>
      <c r="W141" s="3">
        <f t="shared" si="5"/>
        <v>0</v>
      </c>
      <c r="X141" s="11" t="e">
        <f>IF(#REF!&gt;0,IF(V141&lt;&gt;0,IF(OR(codex591[[#This Row],[1]]&gt;Y140,Y140="1"),(X140+1+codex591[[#This Row],[T]]),X140+codex591[[#This Row],[T]]),X140+codex591[[#This Row],[T]]),0)</f>
        <v>#REF!</v>
      </c>
      <c r="Y141" s="3" t="e">
        <f>IF(#REF!&gt;0,#REF!,0)</f>
        <v>#REF!</v>
      </c>
    </row>
    <row r="142" spans="21:25" x14ac:dyDescent="0.25">
      <c r="U142" s="3" t="e">
        <f>#REF!</f>
        <v>#REF!</v>
      </c>
      <c r="V142" s="3" t="e">
        <f>IF(#REF!&gt;0,IFERROR(VLOOKUP(#REF!,AthleteTable[],1,FALSE),0),0)</f>
        <v>#REF!</v>
      </c>
      <c r="W142" s="3">
        <f t="shared" si="5"/>
        <v>0</v>
      </c>
      <c r="X142" s="11" t="e">
        <f>IF(#REF!&gt;0,IF(V142&lt;&gt;0,IF(OR(codex591[[#This Row],[1]]&gt;Y141,Y141="1"),(X141+1+codex591[[#This Row],[T]]),X141+codex591[[#This Row],[T]]),X141+codex591[[#This Row],[T]]),0)</f>
        <v>#REF!</v>
      </c>
      <c r="Y142" s="3" t="e">
        <f>IF(#REF!&gt;0,#REF!,0)</f>
        <v>#REF!</v>
      </c>
    </row>
    <row r="143" spans="21:25" x14ac:dyDescent="0.25">
      <c r="U143" s="3" t="e">
        <f>#REF!</f>
        <v>#REF!</v>
      </c>
      <c r="V143" s="3" t="e">
        <f>IF(#REF!&gt;0,IFERROR(VLOOKUP(#REF!,AthleteTable[],1,FALSE),0),0)</f>
        <v>#REF!</v>
      </c>
      <c r="W143" s="3">
        <f t="shared" si="5"/>
        <v>0</v>
      </c>
      <c r="X143" s="11" t="e">
        <f>IF(#REF!&gt;0,IF(V143&lt;&gt;0,IF(OR(codex591[[#This Row],[1]]&gt;Y142,Y142="1"),(X142+1+codex591[[#This Row],[T]]),X142+codex591[[#This Row],[T]]),X142+codex591[[#This Row],[T]]),0)</f>
        <v>#REF!</v>
      </c>
      <c r="Y143" s="3" t="e">
        <f>IF(#REF!&gt;0,#REF!,0)</f>
        <v>#REF!</v>
      </c>
    </row>
    <row r="144" spans="21:25" x14ac:dyDescent="0.25">
      <c r="U144" s="3" t="e">
        <f>#REF!</f>
        <v>#REF!</v>
      </c>
      <c r="V144" s="3" t="e">
        <f>IF(#REF!&gt;0,IFERROR(VLOOKUP(#REF!,AthleteTable[],1,FALSE),0),0)</f>
        <v>#REF!</v>
      </c>
      <c r="W144" s="3">
        <f t="shared" si="5"/>
        <v>0</v>
      </c>
      <c r="X144" s="11" t="e">
        <f>IF(#REF!&gt;0,IF(V144&lt;&gt;0,IF(OR(codex591[[#This Row],[1]]&gt;Y143,Y143="1"),(X143+1+codex591[[#This Row],[T]]),X143+codex591[[#This Row],[T]]),X143+codex591[[#This Row],[T]]),0)</f>
        <v>#REF!</v>
      </c>
      <c r="Y144" s="3" t="e">
        <f>IF(#REF!&gt;0,#REF!,0)</f>
        <v>#REF!</v>
      </c>
    </row>
    <row r="145" spans="21:25" x14ac:dyDescent="0.25">
      <c r="U145" s="3" t="e">
        <f>#REF!</f>
        <v>#REF!</v>
      </c>
      <c r="V145" s="3" t="e">
        <f>IF(#REF!&gt;0,IFERROR(VLOOKUP(#REF!,AthleteTable[],1,FALSE),0),0)</f>
        <v>#REF!</v>
      </c>
      <c r="W145" s="3">
        <f t="shared" si="5"/>
        <v>0</v>
      </c>
      <c r="X145" s="11" t="e">
        <f>IF(#REF!&gt;0,IF(V145&lt;&gt;0,IF(OR(codex591[[#This Row],[1]]&gt;Y144,Y144="1"),(X144+1+codex591[[#This Row],[T]]),X144+codex591[[#This Row],[T]]),X144+codex591[[#This Row],[T]]),0)</f>
        <v>#REF!</v>
      </c>
      <c r="Y145" s="3" t="e">
        <f>IF(#REF!&gt;0,#REF!,0)</f>
        <v>#REF!</v>
      </c>
    </row>
    <row r="146" spans="21:25" x14ac:dyDescent="0.25">
      <c r="U146" s="3" t="e">
        <f>#REF!</f>
        <v>#REF!</v>
      </c>
      <c r="V146" s="3" t="e">
        <f>IF(#REF!&gt;0,IFERROR(VLOOKUP(#REF!,AthleteTable[],1,FALSE),0),0)</f>
        <v>#REF!</v>
      </c>
      <c r="W146" s="3">
        <f t="shared" si="5"/>
        <v>0</v>
      </c>
      <c r="X146" s="11" t="e">
        <f>IF(#REF!&gt;0,IF(V146&lt;&gt;0,IF(OR(codex591[[#This Row],[1]]&gt;Y145,Y145="1"),(X145+1+codex591[[#This Row],[T]]),X145+codex591[[#This Row],[T]]),X145+codex591[[#This Row],[T]]),0)</f>
        <v>#REF!</v>
      </c>
      <c r="Y146" s="3" t="e">
        <f>IF(#REF!&gt;0,#REF!,0)</f>
        <v>#REF!</v>
      </c>
    </row>
    <row r="147" spans="21:25" x14ac:dyDescent="0.25">
      <c r="U147" s="3" t="e">
        <f>#REF!</f>
        <v>#REF!</v>
      </c>
      <c r="V147" s="3" t="e">
        <f>IF(#REF!&gt;0,IFERROR(VLOOKUP(#REF!,AthleteTable[],1,FALSE),0),0)</f>
        <v>#REF!</v>
      </c>
      <c r="W147" s="3">
        <f t="shared" si="5"/>
        <v>0</v>
      </c>
      <c r="X147" s="11" t="e">
        <f>IF(#REF!&gt;0,IF(V147&lt;&gt;0,IF(OR(codex591[[#This Row],[1]]&gt;Y146,Y146="1"),(X146+1+codex591[[#This Row],[T]]),X146+codex591[[#This Row],[T]]),X146+codex591[[#This Row],[T]]),0)</f>
        <v>#REF!</v>
      </c>
      <c r="Y147" s="3" t="e">
        <f>IF(#REF!&gt;0,#REF!,0)</f>
        <v>#REF!</v>
      </c>
    </row>
    <row r="148" spans="21:25" x14ac:dyDescent="0.25">
      <c r="U148" s="3" t="e">
        <f>#REF!</f>
        <v>#REF!</v>
      </c>
      <c r="V148" s="3" t="e">
        <f>IF(#REF!&gt;0,IFERROR(VLOOKUP(#REF!,AthleteTable[],1,FALSE),0),0)</f>
        <v>#REF!</v>
      </c>
      <c r="W148" s="3">
        <f t="shared" si="5"/>
        <v>0</v>
      </c>
      <c r="X148" s="11" t="e">
        <f>IF(#REF!&gt;0,IF(V148&lt;&gt;0,IF(OR(codex591[[#This Row],[1]]&gt;Y147,Y147="1"),(X147+1+codex591[[#This Row],[T]]),X147+codex591[[#This Row],[T]]),X147+codex591[[#This Row],[T]]),0)</f>
        <v>#REF!</v>
      </c>
      <c r="Y148" s="3" t="e">
        <f>IF(#REF!&gt;0,#REF!,0)</f>
        <v>#REF!</v>
      </c>
    </row>
    <row r="149" spans="21:25" x14ac:dyDescent="0.25">
      <c r="U149" s="3" t="e">
        <f>#REF!</f>
        <v>#REF!</v>
      </c>
      <c r="V149" s="3" t="e">
        <f>IF(#REF!&gt;0,IFERROR(VLOOKUP(#REF!,AthleteTable[],1,FALSE),0),0)</f>
        <v>#REF!</v>
      </c>
      <c r="W149" s="3">
        <f t="shared" si="5"/>
        <v>0</v>
      </c>
      <c r="X149" s="11" t="e">
        <f>IF(#REF!&gt;0,IF(V149&lt;&gt;0,IF(OR(codex591[[#This Row],[1]]&gt;Y148,Y148="1"),(X148+1+codex591[[#This Row],[T]]),X148+codex591[[#This Row],[T]]),X148+codex591[[#This Row],[T]]),0)</f>
        <v>#REF!</v>
      </c>
      <c r="Y149" s="3" t="e">
        <f>IF(#REF!&gt;0,#REF!,0)</f>
        <v>#REF!</v>
      </c>
    </row>
    <row r="150" spans="21:25" x14ac:dyDescent="0.25">
      <c r="U150" s="3" t="e">
        <f>#REF!</f>
        <v>#REF!</v>
      </c>
      <c r="V150" s="3" t="e">
        <f>IF(#REF!&gt;0,IFERROR(VLOOKUP(#REF!,AthleteTable[],1,FALSE),0),0)</f>
        <v>#REF!</v>
      </c>
      <c r="W150" s="3">
        <f t="shared" si="5"/>
        <v>0</v>
      </c>
      <c r="X150" s="11" t="e">
        <f>IF(#REF!&gt;0,IF(V150&lt;&gt;0,IF(OR(codex591[[#This Row],[1]]&gt;Y149,Y149="1"),(X149+1+codex591[[#This Row],[T]]),X149+codex591[[#This Row],[T]]),X149+codex591[[#This Row],[T]]),0)</f>
        <v>#REF!</v>
      </c>
      <c r="Y150" s="3" t="e">
        <f>IF(#REF!&gt;0,#REF!,0)</f>
        <v>#REF!</v>
      </c>
    </row>
    <row r="151" spans="21:25" x14ac:dyDescent="0.25">
      <c r="U151" s="3" t="e">
        <f>#REF!</f>
        <v>#REF!</v>
      </c>
      <c r="V151" s="3" t="e">
        <f>IF(#REF!&gt;0,IFERROR(VLOOKUP(#REF!,AthleteTable[],1,FALSE),0),0)</f>
        <v>#REF!</v>
      </c>
      <c r="W151" s="3">
        <f t="shared" si="5"/>
        <v>0</v>
      </c>
      <c r="X151" s="11" t="e">
        <f>IF(#REF!&gt;0,IF(V151&lt;&gt;0,IF(OR(codex591[[#This Row],[1]]&gt;Y150,Y150="1"),(X150+1+codex591[[#This Row],[T]]),X150+codex591[[#This Row],[T]]),X150+codex591[[#This Row],[T]]),0)</f>
        <v>#REF!</v>
      </c>
      <c r="Y151" s="3" t="e">
        <f>IF(#REF!&gt;0,#REF!,0)</f>
        <v>#REF!</v>
      </c>
    </row>
    <row r="152" spans="21:25" x14ac:dyDescent="0.25">
      <c r="U152" s="3" t="e">
        <f>#REF!</f>
        <v>#REF!</v>
      </c>
      <c r="V152" s="3" t="e">
        <f>IF(#REF!&gt;0,IFERROR(VLOOKUP(#REF!,AthleteTable[],1,FALSE),0),0)</f>
        <v>#REF!</v>
      </c>
      <c r="W152" s="3">
        <f t="shared" si="5"/>
        <v>0</v>
      </c>
      <c r="X152" s="11" t="e">
        <f>IF(#REF!&gt;0,IF(V152&lt;&gt;0,IF(OR(codex591[[#This Row],[1]]&gt;Y151,Y151="1"),(X151+1+codex591[[#This Row],[T]]),X151+codex591[[#This Row],[T]]),X151+codex591[[#This Row],[T]]),0)</f>
        <v>#REF!</v>
      </c>
      <c r="Y152" s="3" t="e">
        <f>IF(#REF!&gt;0,#REF!,0)</f>
        <v>#REF!</v>
      </c>
    </row>
    <row r="153" spans="21:25" x14ac:dyDescent="0.25">
      <c r="U153" s="3" t="e">
        <f>#REF!</f>
        <v>#REF!</v>
      </c>
      <c r="V153" s="3" t="e">
        <f>IF(#REF!&gt;0,IFERROR(VLOOKUP(#REF!,AthleteTable[],1,FALSE),0),0)</f>
        <v>#REF!</v>
      </c>
      <c r="W153" s="3">
        <f t="shared" si="5"/>
        <v>0</v>
      </c>
      <c r="X153" s="11" t="e">
        <f>IF(#REF!&gt;0,IF(V153&lt;&gt;0,IF(OR(codex591[[#This Row],[1]]&gt;Y152,Y152="1"),(X152+1+codex591[[#This Row],[T]]),X152+codex591[[#This Row],[T]]),X152+codex591[[#This Row],[T]]),0)</f>
        <v>#REF!</v>
      </c>
      <c r="Y153" s="3" t="e">
        <f>IF(#REF!&gt;0,#REF!,0)</f>
        <v>#REF!</v>
      </c>
    </row>
    <row r="154" spans="21:25" x14ac:dyDescent="0.25">
      <c r="U154" s="3" t="e">
        <f>#REF!</f>
        <v>#REF!</v>
      </c>
      <c r="V154" s="3" t="e">
        <f>IF(#REF!&gt;0,IFERROR(VLOOKUP(#REF!,AthleteTable[],1,FALSE),0),0)</f>
        <v>#REF!</v>
      </c>
      <c r="W154" s="3">
        <f t="shared" si="5"/>
        <v>0</v>
      </c>
      <c r="X154" s="11" t="e">
        <f>IF(#REF!&gt;0,IF(V154&lt;&gt;0,IF(OR(codex591[[#This Row],[1]]&gt;Y153,Y153="1"),(X153+1+codex591[[#This Row],[T]]),X153+codex591[[#This Row],[T]]),X153+codex591[[#This Row],[T]]),0)</f>
        <v>#REF!</v>
      </c>
      <c r="Y154" s="3" t="e">
        <f>IF(#REF!&gt;0,#REF!,0)</f>
        <v>#REF!</v>
      </c>
    </row>
    <row r="155" spans="21:25" x14ac:dyDescent="0.25">
      <c r="U155" s="3" t="e">
        <f>#REF!</f>
        <v>#REF!</v>
      </c>
      <c r="V155" s="3" t="e">
        <f>IF(#REF!&gt;0,IFERROR(VLOOKUP(#REF!,AthleteTable[],1,FALSE),0),0)</f>
        <v>#REF!</v>
      </c>
      <c r="W155" s="3">
        <f t="shared" si="5"/>
        <v>0</v>
      </c>
      <c r="X155" s="11" t="e">
        <f>IF(#REF!&gt;0,IF(V155&lt;&gt;0,IF(OR(codex591[[#This Row],[1]]&gt;Y154,Y154="1"),(X154+1+codex591[[#This Row],[T]]),X154+codex591[[#This Row],[T]]),X154+codex591[[#This Row],[T]]),0)</f>
        <v>#REF!</v>
      </c>
      <c r="Y155" s="3" t="e">
        <f>IF(#REF!&gt;0,#REF!,0)</f>
        <v>#REF!</v>
      </c>
    </row>
    <row r="156" spans="21:25" x14ac:dyDescent="0.25">
      <c r="U156" s="3" t="e">
        <f>#REF!</f>
        <v>#REF!</v>
      </c>
      <c r="V156" s="3" t="e">
        <f>IF(#REF!&gt;0,IFERROR(VLOOKUP(#REF!,AthleteTable[],1,FALSE),0),0)</f>
        <v>#REF!</v>
      </c>
      <c r="W156" s="3">
        <f t="shared" si="5"/>
        <v>0</v>
      </c>
      <c r="X156" s="11" t="e">
        <f>IF(#REF!&gt;0,IF(V156&lt;&gt;0,IF(OR(codex591[[#This Row],[1]]&gt;Y155,Y155="1"),(X155+1+codex591[[#This Row],[T]]),X155+codex591[[#This Row],[T]]),X155+codex591[[#This Row],[T]]),0)</f>
        <v>#REF!</v>
      </c>
      <c r="Y156" s="3" t="e">
        <f>IF(#REF!&gt;0,#REF!,0)</f>
        <v>#REF!</v>
      </c>
    </row>
    <row r="157" spans="21:25" x14ac:dyDescent="0.25">
      <c r="U157" s="3" t="e">
        <f>#REF!</f>
        <v>#REF!</v>
      </c>
      <c r="V157" s="3" t="e">
        <f>IF(#REF!&gt;0,IFERROR(VLOOKUP(#REF!,AthleteTable[],1,FALSE),0),0)</f>
        <v>#REF!</v>
      </c>
      <c r="W157" s="3">
        <f t="shared" si="5"/>
        <v>0</v>
      </c>
      <c r="X157" s="11" t="e">
        <f>IF(#REF!&gt;0,IF(V157&lt;&gt;0,IF(OR(codex591[[#This Row],[1]]&gt;Y156,Y156="1"),(X156+1+codex591[[#This Row],[T]]),X156+codex591[[#This Row],[T]]),X156+codex591[[#This Row],[T]]),0)</f>
        <v>#REF!</v>
      </c>
      <c r="Y157" s="3" t="e">
        <f>IF(#REF!&gt;0,#REF!,0)</f>
        <v>#REF!</v>
      </c>
    </row>
    <row r="158" spans="21:25" x14ac:dyDescent="0.25">
      <c r="U158" s="3" t="e">
        <f>#REF!</f>
        <v>#REF!</v>
      </c>
      <c r="V158" s="3" t="e">
        <f>IF(#REF!&gt;0,IFERROR(VLOOKUP(#REF!,AthleteTable[],1,FALSE),0),0)</f>
        <v>#REF!</v>
      </c>
      <c r="W158" s="3">
        <f t="shared" si="5"/>
        <v>0</v>
      </c>
      <c r="X158" s="11" t="e">
        <f>IF(#REF!&gt;0,IF(V158&lt;&gt;0,IF(OR(codex591[[#This Row],[1]]&gt;Y157,Y157="1"),(X157+1+codex591[[#This Row],[T]]),X157+codex591[[#This Row],[T]]),X157+codex591[[#This Row],[T]]),0)</f>
        <v>#REF!</v>
      </c>
      <c r="Y158" s="3" t="e">
        <f>IF(#REF!&gt;0,#REF!,0)</f>
        <v>#REF!</v>
      </c>
    </row>
    <row r="159" spans="21:25" x14ac:dyDescent="0.25">
      <c r="U159" s="3" t="e">
        <f>#REF!</f>
        <v>#REF!</v>
      </c>
      <c r="V159" s="3" t="e">
        <f>IF(#REF!&gt;0,IFERROR(VLOOKUP(#REF!,AthleteTable[],1,FALSE),0),0)</f>
        <v>#REF!</v>
      </c>
      <c r="W159" s="3">
        <f t="shared" si="5"/>
        <v>0</v>
      </c>
      <c r="X159" s="11" t="e">
        <f>IF(#REF!&gt;0,IF(V159&lt;&gt;0,IF(OR(codex591[[#This Row],[1]]&gt;Y158,Y158="1"),(X158+1+codex591[[#This Row],[T]]),X158+codex591[[#This Row],[T]]),X158+codex591[[#This Row],[T]]),0)</f>
        <v>#REF!</v>
      </c>
      <c r="Y159" s="3" t="e">
        <f>IF(#REF!&gt;0,#REF!,0)</f>
        <v>#REF!</v>
      </c>
    </row>
    <row r="160" spans="21:25" x14ac:dyDescent="0.25">
      <c r="U160" s="3" t="e">
        <f>#REF!</f>
        <v>#REF!</v>
      </c>
      <c r="V160" s="3" t="e">
        <f>IF(#REF!&gt;0,IFERROR(VLOOKUP(#REF!,AthleteTable[],1,FALSE),0),0)</f>
        <v>#REF!</v>
      </c>
      <c r="W160" s="3">
        <f t="shared" si="5"/>
        <v>0</v>
      </c>
      <c r="X160" s="11" t="e">
        <f>IF(#REF!&gt;0,IF(V160&lt;&gt;0,IF(OR(codex591[[#This Row],[1]]&gt;Y159,Y159="1"),(X159+1+codex591[[#This Row],[T]]),X159+codex591[[#This Row],[T]]),X159+codex591[[#This Row],[T]]),0)</f>
        <v>#REF!</v>
      </c>
      <c r="Y160" s="3" t="e">
        <f>IF(#REF!&gt;0,#REF!,0)</f>
        <v>#REF!</v>
      </c>
    </row>
    <row r="161" spans="21:25" x14ac:dyDescent="0.25">
      <c r="U161" s="3" t="e">
        <f>#REF!</f>
        <v>#REF!</v>
      </c>
      <c r="V161" s="3" t="e">
        <f>IF(#REF!&gt;0,IFERROR(VLOOKUP(#REF!,AthleteTable[],1,FALSE),0),0)</f>
        <v>#REF!</v>
      </c>
      <c r="W161" s="3">
        <f t="shared" si="5"/>
        <v>0</v>
      </c>
      <c r="X161" s="11" t="e">
        <f>IF(#REF!&gt;0,IF(V161&lt;&gt;0,IF(OR(codex591[[#This Row],[1]]&gt;Y160,Y160="1"),(X160+1+codex591[[#This Row],[T]]),X160+codex591[[#This Row],[T]]),X160+codex591[[#This Row],[T]]),0)</f>
        <v>#REF!</v>
      </c>
      <c r="Y161" s="3" t="e">
        <f>IF(#REF!&gt;0,#REF!,0)</f>
        <v>#REF!</v>
      </c>
    </row>
    <row r="162" spans="21:25" x14ac:dyDescent="0.25">
      <c r="U162" s="3" t="e">
        <f>#REF!</f>
        <v>#REF!</v>
      </c>
      <c r="V162" s="3" t="e">
        <f>IF(#REF!&gt;0,IFERROR(VLOOKUP(#REF!,AthleteTable[],1,FALSE),0),0)</f>
        <v>#REF!</v>
      </c>
      <c r="W162" s="3">
        <f t="shared" si="5"/>
        <v>0</v>
      </c>
      <c r="X162" s="11" t="e">
        <f>IF(#REF!&gt;0,IF(V162&lt;&gt;0,IF(OR(codex591[[#This Row],[1]]&gt;Y161,Y161="1"),(X161+1+codex591[[#This Row],[T]]),X161+codex591[[#This Row],[T]]),X161+codex591[[#This Row],[T]]),0)</f>
        <v>#REF!</v>
      </c>
      <c r="Y162" s="3" t="e">
        <f>IF(#REF!&gt;0,#REF!,0)</f>
        <v>#REF!</v>
      </c>
    </row>
    <row r="163" spans="21:25" x14ac:dyDescent="0.25">
      <c r="U163" s="3" t="e">
        <f>#REF!</f>
        <v>#REF!</v>
      </c>
      <c r="V163" s="3" t="e">
        <f>IF(#REF!&gt;0,IFERROR(VLOOKUP(#REF!,AthleteTable[],1,FALSE),0),0)</f>
        <v>#REF!</v>
      </c>
      <c r="W163" s="3">
        <f t="shared" si="5"/>
        <v>0</v>
      </c>
      <c r="X163" s="11" t="e">
        <f>IF(#REF!&gt;0,IF(V163&lt;&gt;0,IF(OR(codex591[[#This Row],[1]]&gt;Y162,Y162="1"),(X162+1+codex591[[#This Row],[T]]),X162+codex591[[#This Row],[T]]),X162+codex591[[#This Row],[T]]),0)</f>
        <v>#REF!</v>
      </c>
      <c r="Y163" s="3" t="e">
        <f>IF(#REF!&gt;0,#REF!,0)</f>
        <v>#REF!</v>
      </c>
    </row>
    <row r="164" spans="21:25" x14ac:dyDescent="0.25">
      <c r="U164" s="3" t="e">
        <f>#REF!</f>
        <v>#REF!</v>
      </c>
      <c r="V164" s="3" t="e">
        <f>IF(#REF!&gt;0,IFERROR(VLOOKUP(#REF!,AthleteTable[],1,FALSE),0),0)</f>
        <v>#REF!</v>
      </c>
      <c r="W164" s="3">
        <f t="shared" si="5"/>
        <v>0</v>
      </c>
      <c r="X164" s="11" t="e">
        <f>IF(#REF!&gt;0,IF(V164&lt;&gt;0,IF(OR(codex591[[#This Row],[1]]&gt;Y163,Y163="1"),(X163+1+codex591[[#This Row],[T]]),X163+codex591[[#This Row],[T]]),X163+codex591[[#This Row],[T]]),0)</f>
        <v>#REF!</v>
      </c>
      <c r="Y164" s="3" t="e">
        <f>IF(#REF!&gt;0,#REF!,0)</f>
        <v>#REF!</v>
      </c>
    </row>
    <row r="165" spans="21:25" x14ac:dyDescent="0.25">
      <c r="U165" s="3" t="e">
        <f>#REF!</f>
        <v>#REF!</v>
      </c>
      <c r="V165" s="3" t="e">
        <f>IF(#REF!&gt;0,IFERROR(VLOOKUP(#REF!,AthleteTable[],1,FALSE),0),0)</f>
        <v>#REF!</v>
      </c>
      <c r="W165" s="3">
        <f t="shared" si="5"/>
        <v>0</v>
      </c>
      <c r="X165" s="11" t="e">
        <f>IF(#REF!&gt;0,IF(V165&lt;&gt;0,IF(OR(codex591[[#This Row],[1]]&gt;Y164,Y164="1"),(X164+1+codex591[[#This Row],[T]]),X164+codex591[[#This Row],[T]]),X164+codex591[[#This Row],[T]]),0)</f>
        <v>#REF!</v>
      </c>
      <c r="Y165" s="3" t="e">
        <f>IF(#REF!&gt;0,#REF!,0)</f>
        <v>#REF!</v>
      </c>
    </row>
    <row r="166" spans="21:25" x14ac:dyDescent="0.25">
      <c r="U166" s="3" t="e">
        <f>#REF!</f>
        <v>#REF!</v>
      </c>
      <c r="V166" s="3" t="e">
        <f>IF(#REF!&gt;0,IFERROR(VLOOKUP(#REF!,AthleteTable[],1,FALSE),0),0)</f>
        <v>#REF!</v>
      </c>
      <c r="W166" s="3">
        <f t="shared" si="5"/>
        <v>0</v>
      </c>
      <c r="X166" s="11" t="e">
        <f>IF(#REF!&gt;0,IF(V166&lt;&gt;0,IF(OR(codex591[[#This Row],[1]]&gt;Y165,Y165="1"),(X165+1+codex591[[#This Row],[T]]),X165+codex591[[#This Row],[T]]),X165+codex591[[#This Row],[T]]),0)</f>
        <v>#REF!</v>
      </c>
      <c r="Y166" s="3" t="e">
        <f>IF(#REF!&gt;0,#REF!,0)</f>
        <v>#REF!</v>
      </c>
    </row>
    <row r="167" spans="21:25" x14ac:dyDescent="0.25">
      <c r="U167" s="3" t="e">
        <f>#REF!</f>
        <v>#REF!</v>
      </c>
      <c r="V167" s="3" t="e">
        <f>IF(#REF!&gt;0,IFERROR(VLOOKUP(#REF!,AthleteTable[],1,FALSE),0),0)</f>
        <v>#REF!</v>
      </c>
      <c r="W167" s="3">
        <f t="shared" si="5"/>
        <v>0</v>
      </c>
      <c r="X167" s="11" t="e">
        <f>IF(#REF!&gt;0,IF(V167&lt;&gt;0,IF(OR(codex591[[#This Row],[1]]&gt;Y166,Y166="1"),(X166+1+codex591[[#This Row],[T]]),X166+codex591[[#This Row],[T]]),X166+codex591[[#This Row],[T]]),0)</f>
        <v>#REF!</v>
      </c>
      <c r="Y167" s="3" t="e">
        <f>IF(#REF!&gt;0,#REF!,0)</f>
        <v>#REF!</v>
      </c>
    </row>
    <row r="168" spans="21:25" x14ac:dyDescent="0.25">
      <c r="U168" s="3" t="e">
        <f>#REF!</f>
        <v>#REF!</v>
      </c>
      <c r="V168" s="3" t="e">
        <f>IF(#REF!&gt;0,IFERROR(VLOOKUP(#REF!,AthleteTable[],1,FALSE),0),0)</f>
        <v>#REF!</v>
      </c>
      <c r="W168" s="3">
        <f t="shared" si="5"/>
        <v>0</v>
      </c>
      <c r="X168" s="11" t="e">
        <f>IF(#REF!&gt;0,IF(V168&lt;&gt;0,IF(OR(codex591[[#This Row],[1]]&gt;Y167,Y167="1"),(X167+1+codex591[[#This Row],[T]]),X167+codex591[[#This Row],[T]]),X167+codex591[[#This Row],[T]]),0)</f>
        <v>#REF!</v>
      </c>
      <c r="Y168" s="3" t="e">
        <f>IF(#REF!&gt;0,#REF!,0)</f>
        <v>#REF!</v>
      </c>
    </row>
    <row r="169" spans="21:25" x14ac:dyDescent="0.25">
      <c r="U169" s="3" t="e">
        <f>#REF!</f>
        <v>#REF!</v>
      </c>
      <c r="V169" s="3" t="e">
        <f>IF(#REF!&gt;0,IFERROR(VLOOKUP(#REF!,AthleteTable[],1,FALSE),0),0)</f>
        <v>#REF!</v>
      </c>
      <c r="W169" s="3">
        <f t="shared" si="5"/>
        <v>0</v>
      </c>
      <c r="X169" s="11" t="e">
        <f>IF(#REF!&gt;0,IF(V169&lt;&gt;0,IF(OR(codex591[[#This Row],[1]]&gt;Y168,Y168="1"),(X168+1+codex591[[#This Row],[T]]),X168+codex591[[#This Row],[T]]),X168+codex591[[#This Row],[T]]),0)</f>
        <v>#REF!</v>
      </c>
      <c r="Y169" s="3" t="e">
        <f>IF(#REF!&gt;0,#REF!,0)</f>
        <v>#REF!</v>
      </c>
    </row>
    <row r="170" spans="21:25" x14ac:dyDescent="0.25">
      <c r="U170" s="3" t="e">
        <f>#REF!</f>
        <v>#REF!</v>
      </c>
      <c r="V170" s="3" t="e">
        <f>IF(#REF!&gt;0,IFERROR(VLOOKUP(#REF!,AthleteTable[],1,FALSE),0),0)</f>
        <v>#REF!</v>
      </c>
      <c r="W170" s="3">
        <f t="shared" si="5"/>
        <v>0</v>
      </c>
      <c r="X170" s="11" t="e">
        <f>IF(#REF!&gt;0,IF(V170&lt;&gt;0,IF(OR(codex591[[#This Row],[1]]&gt;Y169,Y169="1"),(X169+1+codex591[[#This Row],[T]]),X169+codex591[[#This Row],[T]]),X169+codex591[[#This Row],[T]]),0)</f>
        <v>#REF!</v>
      </c>
      <c r="Y170" s="3" t="e">
        <f>IF(#REF!&gt;0,#REF!,0)</f>
        <v>#REF!</v>
      </c>
    </row>
    <row r="171" spans="21:25" x14ac:dyDescent="0.25">
      <c r="U171" s="3" t="e">
        <f>#REF!</f>
        <v>#REF!</v>
      </c>
      <c r="V171" s="3" t="e">
        <f>IF(#REF!&gt;0,IFERROR(VLOOKUP(#REF!,AthleteTable[],1,FALSE),0),0)</f>
        <v>#REF!</v>
      </c>
      <c r="W171" s="3">
        <f t="shared" si="5"/>
        <v>0</v>
      </c>
      <c r="X171" s="11" t="e">
        <f>IF(#REF!&gt;0,IF(V171&lt;&gt;0,IF(OR(codex591[[#This Row],[1]]&gt;Y170,Y170="1"),(X170+1+codex591[[#This Row],[T]]),X170+codex591[[#This Row],[T]]),X170+codex591[[#This Row],[T]]),0)</f>
        <v>#REF!</v>
      </c>
      <c r="Y171" s="3" t="e">
        <f>IF(#REF!&gt;0,#REF!,0)</f>
        <v>#REF!</v>
      </c>
    </row>
    <row r="172" spans="21:25" x14ac:dyDescent="0.25">
      <c r="U172" s="3" t="e">
        <f>#REF!</f>
        <v>#REF!</v>
      </c>
      <c r="V172" s="3" t="e">
        <f>IF(#REF!&gt;0,IFERROR(VLOOKUP(#REF!,AthleteTable[],1,FALSE),0),0)</f>
        <v>#REF!</v>
      </c>
      <c r="W172" s="3">
        <f t="shared" si="5"/>
        <v>0</v>
      </c>
      <c r="X172" s="11" t="e">
        <f>IF(#REF!&gt;0,IF(V172&lt;&gt;0,IF(OR(codex591[[#This Row],[1]]&gt;Y171,Y171="1"),(X171+1+codex591[[#This Row],[T]]),X171+codex591[[#This Row],[T]]),X171+codex591[[#This Row],[T]]),0)</f>
        <v>#REF!</v>
      </c>
      <c r="Y172" s="3" t="e">
        <f>IF(#REF!&gt;0,#REF!,0)</f>
        <v>#REF!</v>
      </c>
    </row>
    <row r="173" spans="21:25" x14ac:dyDescent="0.25">
      <c r="U173" s="3" t="e">
        <f>#REF!</f>
        <v>#REF!</v>
      </c>
      <c r="V173" s="3" t="e">
        <f>IF(#REF!&gt;0,IFERROR(VLOOKUP(#REF!,AthleteTable[],1,FALSE),0),0)</f>
        <v>#REF!</v>
      </c>
      <c r="W173" s="3">
        <f t="shared" si="5"/>
        <v>0</v>
      </c>
      <c r="X173" s="11" t="e">
        <f>IF(#REF!&gt;0,IF(V173&lt;&gt;0,IF(OR(codex591[[#This Row],[1]]&gt;Y172,Y172="1"),(X172+1+codex591[[#This Row],[T]]),X172+codex591[[#This Row],[T]]),X172+codex591[[#This Row],[T]]),0)</f>
        <v>#REF!</v>
      </c>
      <c r="Y173" s="3" t="e">
        <f>IF(#REF!&gt;0,#REF!,0)</f>
        <v>#REF!</v>
      </c>
    </row>
    <row r="174" spans="21:25" x14ac:dyDescent="0.25">
      <c r="U174" s="3" t="e">
        <f>#REF!</f>
        <v>#REF!</v>
      </c>
      <c r="V174" s="3" t="e">
        <f>IF(#REF!&gt;0,IFERROR(VLOOKUP(#REF!,AthleteTable[],1,FALSE),0),0)</f>
        <v>#REF!</v>
      </c>
      <c r="W174" s="3">
        <f t="shared" si="5"/>
        <v>0</v>
      </c>
      <c r="X174" s="11" t="e">
        <f>IF(#REF!&gt;0,IF(V174&lt;&gt;0,IF(OR(codex591[[#This Row],[1]]&gt;Y173,Y173="1"),(X173+1+codex591[[#This Row],[T]]),X173+codex591[[#This Row],[T]]),X173+codex591[[#This Row],[T]]),0)</f>
        <v>#REF!</v>
      </c>
      <c r="Y174" s="3" t="e">
        <f>IF(#REF!&gt;0,#REF!,0)</f>
        <v>#REF!</v>
      </c>
    </row>
    <row r="175" spans="21:25" x14ac:dyDescent="0.25">
      <c r="U175" s="3" t="e">
        <f>#REF!</f>
        <v>#REF!</v>
      </c>
      <c r="V175" s="3" t="e">
        <f>IF(#REF!&gt;0,IFERROR(VLOOKUP(#REF!,AthleteTable[],1,FALSE),0),0)</f>
        <v>#REF!</v>
      </c>
      <c r="W175" s="3">
        <f t="shared" si="5"/>
        <v>0</v>
      </c>
      <c r="X175" s="11" t="e">
        <f>IF(#REF!&gt;0,IF(V175&lt;&gt;0,IF(OR(codex591[[#This Row],[1]]&gt;Y174,Y174="1"),(X174+1+codex591[[#This Row],[T]]),X174+codex591[[#This Row],[T]]),X174+codex591[[#This Row],[T]]),0)</f>
        <v>#REF!</v>
      </c>
      <c r="Y175" s="3" t="e">
        <f>IF(#REF!&gt;0,#REF!,0)</f>
        <v>#REF!</v>
      </c>
    </row>
    <row r="176" spans="21:25" x14ac:dyDescent="0.25">
      <c r="U176" s="3" t="e">
        <f>#REF!</f>
        <v>#REF!</v>
      </c>
      <c r="V176" s="3" t="e">
        <f>IF(#REF!&gt;0,IFERROR(VLOOKUP(#REF!,AthleteTable[],1,FALSE),0),0)</f>
        <v>#REF!</v>
      </c>
      <c r="W176" s="3">
        <f t="shared" si="5"/>
        <v>0</v>
      </c>
      <c r="X176" s="11" t="e">
        <f>IF(#REF!&gt;0,IF(V176&lt;&gt;0,IF(OR(codex591[[#This Row],[1]]&gt;Y175,Y175="1"),(X175+1+codex591[[#This Row],[T]]),X175+codex591[[#This Row],[T]]),X175+codex591[[#This Row],[T]]),0)</f>
        <v>#REF!</v>
      </c>
      <c r="Y176" s="3" t="e">
        <f>IF(#REF!&gt;0,#REF!,0)</f>
        <v>#REF!</v>
      </c>
    </row>
    <row r="177" spans="21:25" x14ac:dyDescent="0.25">
      <c r="U177" s="3" t="e">
        <f>#REF!</f>
        <v>#REF!</v>
      </c>
      <c r="V177" s="3" t="e">
        <f>IF(#REF!&gt;0,IFERROR(VLOOKUP(#REF!,AthleteTable[],1,FALSE),0),0)</f>
        <v>#REF!</v>
      </c>
      <c r="W177" s="3">
        <f t="shared" si="5"/>
        <v>0</v>
      </c>
      <c r="X177" s="11" t="e">
        <f>IF(#REF!&gt;0,IF(V177&lt;&gt;0,IF(OR(codex591[[#This Row],[1]]&gt;Y176,Y176="1"),(X176+1+codex591[[#This Row],[T]]),X176+codex591[[#This Row],[T]]),X176+codex591[[#This Row],[T]]),0)</f>
        <v>#REF!</v>
      </c>
      <c r="Y177" s="3" t="e">
        <f>IF(#REF!&gt;0,#REF!,0)</f>
        <v>#REF!</v>
      </c>
    </row>
    <row r="178" spans="21:25" x14ac:dyDescent="0.25">
      <c r="U178" s="3" t="e">
        <f>#REF!</f>
        <v>#REF!</v>
      </c>
      <c r="V178" s="3" t="e">
        <f>IF(#REF!&gt;0,IFERROR(VLOOKUP(#REF!,AthleteTable[],1,FALSE),0),0)</f>
        <v>#REF!</v>
      </c>
      <c r="W178" s="3">
        <f t="shared" si="5"/>
        <v>0</v>
      </c>
      <c r="X178" s="11" t="e">
        <f>IF(#REF!&gt;0,IF(V178&lt;&gt;0,IF(OR(codex591[[#This Row],[1]]&gt;Y177,Y177="1"),(X177+1+codex591[[#This Row],[T]]),X177+codex591[[#This Row],[T]]),X177+codex591[[#This Row],[T]]),0)</f>
        <v>#REF!</v>
      </c>
      <c r="Y178" s="3" t="e">
        <f>IF(#REF!&gt;0,#REF!,0)</f>
        <v>#REF!</v>
      </c>
    </row>
    <row r="179" spans="21:25" x14ac:dyDescent="0.25">
      <c r="U179" s="3" t="e">
        <f>#REF!</f>
        <v>#REF!</v>
      </c>
      <c r="V179" s="3" t="e">
        <f>IF(#REF!&gt;0,IFERROR(VLOOKUP(#REF!,AthleteTable[],1,FALSE),0),0)</f>
        <v>#REF!</v>
      </c>
      <c r="W179" s="3">
        <f t="shared" si="5"/>
        <v>0</v>
      </c>
      <c r="X179" s="11" t="e">
        <f>IF(#REF!&gt;0,IF(V179&lt;&gt;0,IF(OR(codex591[[#This Row],[1]]&gt;Y178,Y178="1"),(X178+1+codex591[[#This Row],[T]]),X178+codex591[[#This Row],[T]]),X178+codex591[[#This Row],[T]]),0)</f>
        <v>#REF!</v>
      </c>
      <c r="Y179" s="3" t="e">
        <f>IF(#REF!&gt;0,#REF!,0)</f>
        <v>#REF!</v>
      </c>
    </row>
    <row r="180" spans="21:25" x14ac:dyDescent="0.25">
      <c r="U180" s="3" t="e">
        <f>#REF!</f>
        <v>#REF!</v>
      </c>
      <c r="V180" s="3" t="e">
        <f>IF(#REF!&gt;0,IFERROR(VLOOKUP(#REF!,AthleteTable[],1,FALSE),0),0)</f>
        <v>#REF!</v>
      </c>
      <c r="W180" s="3">
        <f t="shared" si="5"/>
        <v>0</v>
      </c>
      <c r="X180" s="11" t="e">
        <f>IF(#REF!&gt;0,IF(V180&lt;&gt;0,IF(OR(codex591[[#This Row],[1]]&gt;Y179,Y179="1"),(X179+1+codex591[[#This Row],[T]]),X179+codex591[[#This Row],[T]]),X179+codex591[[#This Row],[T]]),0)</f>
        <v>#REF!</v>
      </c>
      <c r="Y180" s="3" t="e">
        <f>IF(#REF!&gt;0,#REF!,0)</f>
        <v>#REF!</v>
      </c>
    </row>
    <row r="181" spans="21:25" x14ac:dyDescent="0.25">
      <c r="U181" s="3" t="e">
        <f>#REF!</f>
        <v>#REF!</v>
      </c>
      <c r="V181" s="3" t="e">
        <f>IF(#REF!&gt;0,IFERROR(VLOOKUP(#REF!,AthleteTable[],1,FALSE),0),0)</f>
        <v>#REF!</v>
      </c>
      <c r="W181" s="3">
        <f t="shared" si="5"/>
        <v>0</v>
      </c>
      <c r="X181" s="11" t="e">
        <f>IF(#REF!&gt;0,IF(V181&lt;&gt;0,IF(OR(codex591[[#This Row],[1]]&gt;Y180,Y180="1"),(X180+1+codex591[[#This Row],[T]]),X180+codex591[[#This Row],[T]]),X180+codex591[[#This Row],[T]]),0)</f>
        <v>#REF!</v>
      </c>
      <c r="Y181" s="3" t="e">
        <f>IF(#REF!&gt;0,#REF!,0)</f>
        <v>#REF!</v>
      </c>
    </row>
    <row r="182" spans="21:25" x14ac:dyDescent="0.25">
      <c r="U182" s="3" t="e">
        <f>#REF!</f>
        <v>#REF!</v>
      </c>
      <c r="V182" s="3" t="e">
        <f>IF(#REF!&gt;0,IFERROR(VLOOKUP(#REF!,AthleteTable[],1,FALSE),0),0)</f>
        <v>#REF!</v>
      </c>
      <c r="W182" s="3">
        <f t="shared" si="5"/>
        <v>0</v>
      </c>
      <c r="X182" s="11" t="e">
        <f>IF(#REF!&gt;0,IF(V182&lt;&gt;0,IF(OR(codex591[[#This Row],[1]]&gt;Y181,Y181="1"),(X181+1+codex591[[#This Row],[T]]),X181+codex591[[#This Row],[T]]),X181+codex591[[#This Row],[T]]),0)</f>
        <v>#REF!</v>
      </c>
      <c r="Y182" s="3" t="e">
        <f>IF(#REF!&gt;0,#REF!,0)</f>
        <v>#REF!</v>
      </c>
    </row>
    <row r="183" spans="21:25" x14ac:dyDescent="0.25">
      <c r="U183" s="3" t="e">
        <f>#REF!</f>
        <v>#REF!</v>
      </c>
      <c r="V183" s="3" t="e">
        <f>IF(#REF!&gt;0,IFERROR(VLOOKUP(#REF!,AthleteTable[],1,FALSE),0),0)</f>
        <v>#REF!</v>
      </c>
      <c r="W183" s="3">
        <f t="shared" si="5"/>
        <v>0</v>
      </c>
      <c r="X183" s="11" t="e">
        <f>IF(#REF!&gt;0,IF(V183&lt;&gt;0,IF(OR(codex591[[#This Row],[1]]&gt;Y182,Y182="1"),(X182+1+codex591[[#This Row],[T]]),X182+codex591[[#This Row],[T]]),X182+codex591[[#This Row],[T]]),0)</f>
        <v>#REF!</v>
      </c>
      <c r="Y183" s="3" t="e">
        <f>IF(#REF!&gt;0,#REF!,0)</f>
        <v>#REF!</v>
      </c>
    </row>
    <row r="184" spans="21:25" x14ac:dyDescent="0.25">
      <c r="U184" s="3" t="e">
        <f>#REF!</f>
        <v>#REF!</v>
      </c>
      <c r="V184" s="3" t="e">
        <f>IF(#REF!&gt;0,IFERROR(VLOOKUP(#REF!,AthleteTable[],1,FALSE),0),0)</f>
        <v>#REF!</v>
      </c>
      <c r="W184" s="3">
        <f t="shared" si="5"/>
        <v>0</v>
      </c>
      <c r="X184" s="11" t="e">
        <f>IF(#REF!&gt;0,IF(V184&lt;&gt;0,IF(OR(codex591[[#This Row],[1]]&gt;Y183,Y183="1"),(X183+1+codex591[[#This Row],[T]]),X183+codex591[[#This Row],[T]]),X183+codex591[[#This Row],[T]]),0)</f>
        <v>#REF!</v>
      </c>
      <c r="Y184" s="3" t="e">
        <f>IF(#REF!&gt;0,#REF!,0)</f>
        <v>#REF!</v>
      </c>
    </row>
    <row r="185" spans="21:25" x14ac:dyDescent="0.25">
      <c r="U185" s="3" t="e">
        <f>#REF!</f>
        <v>#REF!</v>
      </c>
      <c r="V185" s="3" t="e">
        <f>IF(#REF!&gt;0,IFERROR(VLOOKUP(#REF!,AthleteTable[],1,FALSE),0),0)</f>
        <v>#REF!</v>
      </c>
      <c r="W185" s="3">
        <f t="shared" si="5"/>
        <v>0</v>
      </c>
      <c r="X185" s="11" t="e">
        <f>IF(#REF!&gt;0,IF(V185&lt;&gt;0,IF(OR(codex591[[#This Row],[1]]&gt;Y184,Y184="1"),(X184+1+codex591[[#This Row],[T]]),X184+codex591[[#This Row],[T]]),X184+codex591[[#This Row],[T]]),0)</f>
        <v>#REF!</v>
      </c>
      <c r="Y185" s="3" t="e">
        <f>IF(#REF!&gt;0,#REF!,0)</f>
        <v>#REF!</v>
      </c>
    </row>
    <row r="186" spans="21:25" x14ac:dyDescent="0.25">
      <c r="U186" s="3" t="e">
        <f>#REF!</f>
        <v>#REF!</v>
      </c>
      <c r="V186" s="3" t="e">
        <f>IF(#REF!&gt;0,IFERROR(VLOOKUP(#REF!,AthleteTable[],1,FALSE),0),0)</f>
        <v>#REF!</v>
      </c>
      <c r="W186" s="3">
        <f t="shared" si="5"/>
        <v>0</v>
      </c>
      <c r="X186" s="11" t="e">
        <f>IF(#REF!&gt;0,IF(V186&lt;&gt;0,IF(OR(codex591[[#This Row],[1]]&gt;Y185,Y185="1"),(X185+1+codex591[[#This Row],[T]]),X185+codex591[[#This Row],[T]]),X185+codex591[[#This Row],[T]]),0)</f>
        <v>#REF!</v>
      </c>
      <c r="Y186" s="3" t="e">
        <f>IF(#REF!&gt;0,#REF!,0)</f>
        <v>#REF!</v>
      </c>
    </row>
    <row r="187" spans="21:25" x14ac:dyDescent="0.25">
      <c r="U187" s="3" t="e">
        <f>#REF!</f>
        <v>#REF!</v>
      </c>
      <c r="V187" s="3" t="e">
        <f>IF(#REF!&gt;0,IFERROR(VLOOKUP(#REF!,AthleteTable[],1,FALSE),0),0)</f>
        <v>#REF!</v>
      </c>
      <c r="W187" s="3">
        <f t="shared" si="5"/>
        <v>0</v>
      </c>
      <c r="X187" s="11" t="e">
        <f>IF(#REF!&gt;0,IF(V187&lt;&gt;0,IF(OR(codex591[[#This Row],[1]]&gt;Y186,Y186="1"),(X186+1+codex591[[#This Row],[T]]),X186+codex591[[#This Row],[T]]),X186+codex591[[#This Row],[T]]),0)</f>
        <v>#REF!</v>
      </c>
      <c r="Y187" s="3" t="e">
        <f>IF(#REF!&gt;0,#REF!,0)</f>
        <v>#REF!</v>
      </c>
    </row>
    <row r="188" spans="21:25" x14ac:dyDescent="0.25">
      <c r="U188" s="3" t="e">
        <f>#REF!</f>
        <v>#REF!</v>
      </c>
      <c r="V188" s="3" t="e">
        <f>IF(#REF!&gt;0,IFERROR(VLOOKUP(#REF!,AthleteTable[],1,FALSE),0),0)</f>
        <v>#REF!</v>
      </c>
      <c r="W188" s="3">
        <f t="shared" si="5"/>
        <v>0</v>
      </c>
      <c r="X188" s="11" t="e">
        <f>IF(#REF!&gt;0,IF(V188&lt;&gt;0,IF(OR(codex591[[#This Row],[1]]&gt;Y187,Y187="1"),(X187+1+codex591[[#This Row],[T]]),X187+codex591[[#This Row],[T]]),X187+codex591[[#This Row],[T]]),0)</f>
        <v>#REF!</v>
      </c>
      <c r="Y188" s="3" t="e">
        <f>IF(#REF!&gt;0,#REF!,0)</f>
        <v>#REF!</v>
      </c>
    </row>
    <row r="189" spans="21:25" x14ac:dyDescent="0.25">
      <c r="U189" s="3" t="e">
        <f>#REF!</f>
        <v>#REF!</v>
      </c>
      <c r="V189" s="3" t="e">
        <f>IF(#REF!&gt;0,IFERROR(VLOOKUP(#REF!,AthleteTable[],1,FALSE),0),0)</f>
        <v>#REF!</v>
      </c>
      <c r="W189" s="3">
        <f t="shared" si="5"/>
        <v>0</v>
      </c>
      <c r="X189" s="11" t="e">
        <f>IF(#REF!&gt;0,IF(V189&lt;&gt;0,IF(OR(codex591[[#This Row],[1]]&gt;Y188,Y188="1"),(X188+1+codex591[[#This Row],[T]]),X188+codex591[[#This Row],[T]]),X188+codex591[[#This Row],[T]]),0)</f>
        <v>#REF!</v>
      </c>
      <c r="Y189" s="3" t="e">
        <f>IF(#REF!&gt;0,#REF!,0)</f>
        <v>#REF!</v>
      </c>
    </row>
    <row r="190" spans="21:25" x14ac:dyDescent="0.25">
      <c r="U190" s="3" t="e">
        <f>#REF!</f>
        <v>#REF!</v>
      </c>
      <c r="V190" s="3" t="e">
        <f>IF(#REF!&gt;0,IFERROR(VLOOKUP(#REF!,AthleteTable[],1,FALSE),0),0)</f>
        <v>#REF!</v>
      </c>
      <c r="W190" s="3">
        <f t="shared" si="5"/>
        <v>0</v>
      </c>
      <c r="X190" s="11" t="e">
        <f>IF(#REF!&gt;0,IF(V190&lt;&gt;0,IF(OR(codex591[[#This Row],[1]]&gt;Y189,Y189="1"),(X189+1+codex591[[#This Row],[T]]),X189+codex591[[#This Row],[T]]),X189+codex591[[#This Row],[T]]),0)</f>
        <v>#REF!</v>
      </c>
      <c r="Y190" s="3" t="e">
        <f>IF(#REF!&gt;0,#REF!,0)</f>
        <v>#REF!</v>
      </c>
    </row>
    <row r="191" spans="21:25" x14ac:dyDescent="0.25">
      <c r="U191" s="3" t="e">
        <f>#REF!</f>
        <v>#REF!</v>
      </c>
      <c r="V191" s="3" t="e">
        <f>IF(#REF!&gt;0,IFERROR(VLOOKUP(#REF!,AthleteTable[],1,FALSE),0),0)</f>
        <v>#REF!</v>
      </c>
      <c r="W191" s="3">
        <f t="shared" si="5"/>
        <v>0</v>
      </c>
      <c r="X191" s="11" t="e">
        <f>IF(#REF!&gt;0,IF(V191&lt;&gt;0,IF(OR(codex591[[#This Row],[1]]&gt;Y190,Y190="1"),(X190+1+codex591[[#This Row],[T]]),X190+codex591[[#This Row],[T]]),X190+codex591[[#This Row],[T]]),0)</f>
        <v>#REF!</v>
      </c>
      <c r="Y191" s="3" t="e">
        <f>IF(#REF!&gt;0,#REF!,0)</f>
        <v>#REF!</v>
      </c>
    </row>
    <row r="192" spans="21:25" x14ac:dyDescent="0.25">
      <c r="U192" s="3" t="e">
        <f>#REF!</f>
        <v>#REF!</v>
      </c>
      <c r="V192" s="3" t="e">
        <f>IF(#REF!&gt;0,IFERROR(VLOOKUP(#REF!,AthleteTable[],1,FALSE),0),0)</f>
        <v>#REF!</v>
      </c>
      <c r="W192" s="3">
        <f t="shared" si="5"/>
        <v>0</v>
      </c>
      <c r="X192" s="11" t="e">
        <f>IF(#REF!&gt;0,IF(V192&lt;&gt;0,IF(OR(codex591[[#This Row],[1]]&gt;Y191,Y191="1"),(X191+1+codex591[[#This Row],[T]]),X191+codex591[[#This Row],[T]]),X191+codex591[[#This Row],[T]]),0)</f>
        <v>#REF!</v>
      </c>
      <c r="Y192" s="3" t="e">
        <f>IF(#REF!&gt;0,#REF!,0)</f>
        <v>#REF!</v>
      </c>
    </row>
    <row r="193" spans="21:25" x14ac:dyDescent="0.25">
      <c r="U193" s="3" t="e">
        <f>#REF!</f>
        <v>#REF!</v>
      </c>
      <c r="V193" s="3" t="e">
        <f>IF(#REF!&gt;0,IFERROR(VLOOKUP(#REF!,AthleteTable[],1,FALSE),0),0)</f>
        <v>#REF!</v>
      </c>
      <c r="W193" s="3">
        <f t="shared" si="5"/>
        <v>0</v>
      </c>
      <c r="X193" s="11" t="e">
        <f>IF(#REF!&gt;0,IF(V193&lt;&gt;0,IF(OR(codex591[[#This Row],[1]]&gt;Y192,Y192="1"),(X192+1+codex591[[#This Row],[T]]),X192+codex591[[#This Row],[T]]),X192+codex591[[#This Row],[T]]),0)</f>
        <v>#REF!</v>
      </c>
      <c r="Y193" s="3" t="e">
        <f>IF(#REF!&gt;0,#REF!,0)</f>
        <v>#REF!</v>
      </c>
    </row>
    <row r="194" spans="21:25" x14ac:dyDescent="0.25">
      <c r="U194" s="3" t="e">
        <f>#REF!</f>
        <v>#REF!</v>
      </c>
      <c r="V194" s="3" t="e">
        <f>IF(#REF!&gt;0,IFERROR(VLOOKUP(#REF!,AthleteTable[],1,FALSE),0),0)</f>
        <v>#REF!</v>
      </c>
      <c r="W194" s="3">
        <f t="shared" si="5"/>
        <v>0</v>
      </c>
      <c r="X194" s="11" t="e">
        <f>IF(#REF!&gt;0,IF(V194&lt;&gt;0,IF(OR(codex591[[#This Row],[1]]&gt;Y193,Y193="1"),(X193+1+codex591[[#This Row],[T]]),X193+codex591[[#This Row],[T]]),X193+codex591[[#This Row],[T]]),0)</f>
        <v>#REF!</v>
      </c>
      <c r="Y194" s="3" t="e">
        <f>IF(#REF!&gt;0,#REF!,0)</f>
        <v>#REF!</v>
      </c>
    </row>
    <row r="195" spans="21:25" x14ac:dyDescent="0.25">
      <c r="U195" s="3" t="e">
        <f>#REF!</f>
        <v>#REF!</v>
      </c>
      <c r="V195" s="3" t="e">
        <f>IF(#REF!&gt;0,IFERROR(VLOOKUP(#REF!,AthleteTable[],1,FALSE),0),0)</f>
        <v>#REF!</v>
      </c>
      <c r="W195" s="3">
        <f t="shared" si="5"/>
        <v>0</v>
      </c>
      <c r="X195" s="11" t="e">
        <f>IF(#REF!&gt;0,IF(V195&lt;&gt;0,IF(OR(codex591[[#This Row],[1]]&gt;Y194,Y194="1"),(X194+1+codex591[[#This Row],[T]]),X194+codex591[[#This Row],[T]]),X194+codex591[[#This Row],[T]]),0)</f>
        <v>#REF!</v>
      </c>
      <c r="Y195" s="3" t="e">
        <f>IF(#REF!&gt;0,#REF!,0)</f>
        <v>#REF!</v>
      </c>
    </row>
    <row r="196" spans="21:25" x14ac:dyDescent="0.25">
      <c r="U196" s="3" t="e">
        <f>#REF!</f>
        <v>#REF!</v>
      </c>
      <c r="V196" s="3" t="e">
        <f>IF(#REF!&gt;0,IFERROR(VLOOKUP(#REF!,AthleteTable[],1,FALSE),0),0)</f>
        <v>#REF!</v>
      </c>
      <c r="W196" s="3">
        <f t="shared" si="5"/>
        <v>0</v>
      </c>
      <c r="X196" s="11" t="e">
        <f>IF(#REF!&gt;0,IF(V196&lt;&gt;0,IF(OR(codex591[[#This Row],[1]]&gt;Y195,Y195="1"),(X195+1+codex591[[#This Row],[T]]),X195+codex591[[#This Row],[T]]),X195+codex591[[#This Row],[T]]),0)</f>
        <v>#REF!</v>
      </c>
      <c r="Y196" s="3" t="e">
        <f>IF(#REF!&gt;0,#REF!,0)</f>
        <v>#REF!</v>
      </c>
    </row>
    <row r="197" spans="21:25" x14ac:dyDescent="0.25">
      <c r="U197" s="3" t="e">
        <f>#REF!</f>
        <v>#REF!</v>
      </c>
      <c r="V197" s="3" t="e">
        <f>IF(#REF!&gt;0,IFERROR(VLOOKUP(#REF!,AthleteTable[],1,FALSE),0),0)</f>
        <v>#REF!</v>
      </c>
      <c r="W197" s="3">
        <f t="shared" si="5"/>
        <v>0</v>
      </c>
      <c r="X197" s="11" t="e">
        <f>IF(#REF!&gt;0,IF(V197&lt;&gt;0,IF(OR(codex591[[#This Row],[1]]&gt;Y196,Y196="1"),(X196+1+codex591[[#This Row],[T]]),X196+codex591[[#This Row],[T]]),X196+codex591[[#This Row],[T]]),0)</f>
        <v>#REF!</v>
      </c>
      <c r="Y197" s="3" t="e">
        <f>IF(#REF!&gt;0,#REF!,0)</f>
        <v>#REF!</v>
      </c>
    </row>
    <row r="198" spans="21:25" x14ac:dyDescent="0.25">
      <c r="U198" s="3" t="e">
        <f>#REF!</f>
        <v>#REF!</v>
      </c>
      <c r="V198" s="3" t="e">
        <f>IF(#REF!&gt;0,IFERROR(VLOOKUP(#REF!,AthleteTable[],1,FALSE),0),0)</f>
        <v>#REF!</v>
      </c>
      <c r="W198" s="3">
        <f t="shared" ref="W198:W222" si="6">IFERROR(IF(Y198&gt;0,IF(Y197=Y196,IF(V197&gt;0,IF(V196&gt;0,1,0),0),0),0),0)</f>
        <v>0</v>
      </c>
      <c r="X198" s="11" t="e">
        <f>IF(#REF!&gt;0,IF(V198&lt;&gt;0,IF(OR(codex591[[#This Row],[1]]&gt;Y197,Y197="1"),(X197+1+codex591[[#This Row],[T]]),X197+codex591[[#This Row],[T]]),X197+codex591[[#This Row],[T]]),0)</f>
        <v>#REF!</v>
      </c>
      <c r="Y198" s="3" t="e">
        <f>IF(#REF!&gt;0,#REF!,0)</f>
        <v>#REF!</v>
      </c>
    </row>
    <row r="199" spans="21:25" x14ac:dyDescent="0.25">
      <c r="U199" s="3" t="e">
        <f>#REF!</f>
        <v>#REF!</v>
      </c>
      <c r="V199" s="3" t="e">
        <f>IF(#REF!&gt;0,IFERROR(VLOOKUP(#REF!,AthleteTable[],1,FALSE),0),0)</f>
        <v>#REF!</v>
      </c>
      <c r="W199" s="3">
        <f t="shared" si="6"/>
        <v>0</v>
      </c>
      <c r="X199" s="11" t="e">
        <f>IF(#REF!&gt;0,IF(V199&lt;&gt;0,IF(OR(codex591[[#This Row],[1]]&gt;Y198,Y198="1"),(X198+1+codex591[[#This Row],[T]]),X198+codex591[[#This Row],[T]]),X198+codex591[[#This Row],[T]]),0)</f>
        <v>#REF!</v>
      </c>
      <c r="Y199" s="3" t="e">
        <f>IF(#REF!&gt;0,#REF!,0)</f>
        <v>#REF!</v>
      </c>
    </row>
    <row r="200" spans="21:25" x14ac:dyDescent="0.25">
      <c r="U200" s="3" t="e">
        <f>#REF!</f>
        <v>#REF!</v>
      </c>
      <c r="V200" s="3" t="e">
        <f>IF(#REF!&gt;0,IFERROR(VLOOKUP(#REF!,AthleteTable[],1,FALSE),0),0)</f>
        <v>#REF!</v>
      </c>
      <c r="W200" s="3">
        <f t="shared" si="6"/>
        <v>0</v>
      </c>
      <c r="X200" s="11" t="e">
        <f>IF(#REF!&gt;0,IF(V200&lt;&gt;0,IF(OR(codex591[[#This Row],[1]]&gt;Y199,Y199="1"),(X199+1+codex591[[#This Row],[T]]),X199+codex591[[#This Row],[T]]),X199+codex591[[#This Row],[T]]),0)</f>
        <v>#REF!</v>
      </c>
      <c r="Y200" s="3" t="e">
        <f>IF(#REF!&gt;0,#REF!,0)</f>
        <v>#REF!</v>
      </c>
    </row>
    <row r="201" spans="21:25" x14ac:dyDescent="0.25">
      <c r="U201" s="3">
        <f>C64</f>
        <v>0</v>
      </c>
      <c r="V201" s="3">
        <f>IF(A64&gt;0,IFERROR(VLOOKUP(C64,AthleteTable[],1,FALSE),0),0)</f>
        <v>0</v>
      </c>
      <c r="W201" s="3">
        <f t="shared" si="6"/>
        <v>0</v>
      </c>
      <c r="X201" s="11">
        <f>IF(A64&gt;0,IF(V201&lt;&gt;0,IF(OR(codex591[[#This Row],[1]]&gt;Y200,Y200="1"),(X200+1+codex591[[#This Row],[T]]),X200+codex591[[#This Row],[T]]),X200+codex591[[#This Row],[T]]),0)</f>
        <v>0</v>
      </c>
      <c r="Y201" s="3" t="e">
        <f>IF(#REF!&gt;0,#REF!,0)</f>
        <v>#REF!</v>
      </c>
    </row>
    <row r="202" spans="21:25" x14ac:dyDescent="0.25">
      <c r="U202" s="3">
        <f>C65</f>
        <v>0</v>
      </c>
      <c r="V202" s="3">
        <f>IF(A65&gt;0,IFERROR(VLOOKUP(C65,AthleteTable[],1,FALSE),0),0)</f>
        <v>0</v>
      </c>
      <c r="W202" s="3">
        <f t="shared" si="6"/>
        <v>0</v>
      </c>
      <c r="X202" s="11">
        <f>IF(A65&gt;0,IF(V202&lt;&gt;0,IF(OR(codex591[[#This Row],[1]]&gt;Y201,Y201="1"),(X201+1+codex591[[#This Row],[T]]),X201+codex591[[#This Row],[T]]),X201+codex591[[#This Row],[T]]),0)</f>
        <v>0</v>
      </c>
      <c r="Y202" s="3" t="e">
        <f>IF(#REF!&gt;0,#REF!,0)</f>
        <v>#REF!</v>
      </c>
    </row>
    <row r="203" spans="21:25" x14ac:dyDescent="0.25">
      <c r="U203" s="3">
        <f>C66</f>
        <v>0</v>
      </c>
      <c r="V203" s="3">
        <f>IF(A66&gt;0,IFERROR(VLOOKUP(C66,AthleteTable[],1,FALSE),0),0)</f>
        <v>0</v>
      </c>
      <c r="W203" s="3">
        <f t="shared" si="6"/>
        <v>0</v>
      </c>
      <c r="X203" s="11">
        <f>IF(A66&gt;0,IF(V203&lt;&gt;0,IF(OR(codex591[[#This Row],[1]]&gt;Y202,Y202="1"),(X202+1+codex591[[#This Row],[T]]),X202+codex591[[#This Row],[T]]),X202+codex591[[#This Row],[T]]),0)</f>
        <v>0</v>
      </c>
      <c r="Y203" s="3" t="e">
        <f>IF(#REF!&gt;0,#REF!,0)</f>
        <v>#REF!</v>
      </c>
    </row>
    <row r="204" spans="21:25" x14ac:dyDescent="0.25">
      <c r="U204" s="3">
        <f>C67</f>
        <v>0</v>
      </c>
      <c r="V204" s="3">
        <f>IF(A67&gt;0,IFERROR(VLOOKUP(C67,AthleteTable[],1,FALSE),0),0)</f>
        <v>0</v>
      </c>
      <c r="W204" s="3">
        <f t="shared" si="6"/>
        <v>0</v>
      </c>
      <c r="X204" s="11">
        <f>IF(A67&gt;0,IF(V204&lt;&gt;0,IF(OR(codex591[[#This Row],[1]]&gt;Y203,Y203="1"),(X203+1+codex591[[#This Row],[T]]),X203+codex591[[#This Row],[T]]),X203+codex591[[#This Row],[T]]),0)</f>
        <v>0</v>
      </c>
      <c r="Y204" s="3" t="e">
        <f>IF(#REF!&gt;0,#REF!,0)</f>
        <v>#REF!</v>
      </c>
    </row>
    <row r="205" spans="21:25" x14ac:dyDescent="0.25">
      <c r="U205" s="3">
        <f>C68</f>
        <v>0</v>
      </c>
      <c r="V205" s="3">
        <f>IF(A68&gt;0,IFERROR(VLOOKUP(C68,AthleteTable[],1,FALSE),0),0)</f>
        <v>0</v>
      </c>
      <c r="W205" s="3">
        <f t="shared" si="6"/>
        <v>0</v>
      </c>
      <c r="X205" s="11">
        <f>IF(A68&gt;0,IF(V205&lt;&gt;0,IF(OR(codex591[[#This Row],[1]]&gt;Y204,Y204="1"),(X204+1+codex591[[#This Row],[T]]),X204+codex591[[#This Row],[T]]),X204+codex591[[#This Row],[T]]),0)</f>
        <v>0</v>
      </c>
      <c r="Y205" s="3" t="e">
        <f>IF(#REF!&gt;0,#REF!,0)</f>
        <v>#REF!</v>
      </c>
    </row>
    <row r="206" spans="21:25" x14ac:dyDescent="0.25">
      <c r="U206" s="3">
        <f>C69</f>
        <v>0</v>
      </c>
      <c r="V206" s="3">
        <f>IF(A69&gt;0,IFERROR(VLOOKUP(C69,AthleteTable[],1,FALSE),0),0)</f>
        <v>0</v>
      </c>
      <c r="W206" s="3">
        <f t="shared" si="6"/>
        <v>0</v>
      </c>
      <c r="X206" s="11">
        <f>IF(A69&gt;0,IF(V206&lt;&gt;0,IF(OR(codex591[[#This Row],[1]]&gt;Y205,Y205="1"),(X205+1+codex591[[#This Row],[T]]),X205+codex591[[#This Row],[T]]),X205+codex591[[#This Row],[T]]),0)</f>
        <v>0</v>
      </c>
      <c r="Y206" s="3" t="e">
        <f>IF(#REF!&gt;0,#REF!,0)</f>
        <v>#REF!</v>
      </c>
    </row>
    <row r="207" spans="21:25" x14ac:dyDescent="0.25">
      <c r="U207" s="3">
        <f>C70</f>
        <v>0</v>
      </c>
      <c r="V207" s="3">
        <f>IF(A70&gt;0,IFERROR(VLOOKUP(C70,AthleteTable[],1,FALSE),0),0)</f>
        <v>0</v>
      </c>
      <c r="W207" s="3">
        <f t="shared" si="6"/>
        <v>0</v>
      </c>
      <c r="X207" s="11">
        <f>IF(A70&gt;0,IF(V207&lt;&gt;0,IF(OR(codex591[[#This Row],[1]]&gt;Y206,Y206="1"),(X206+1+codex591[[#This Row],[T]]),X206+codex591[[#This Row],[T]]),X206+codex591[[#This Row],[T]]),0)</f>
        <v>0</v>
      </c>
      <c r="Y207" s="3" t="e">
        <f>IF(#REF!&gt;0,#REF!,0)</f>
        <v>#REF!</v>
      </c>
    </row>
    <row r="208" spans="21:25" x14ac:dyDescent="0.25">
      <c r="U208" s="3">
        <f>C71</f>
        <v>0</v>
      </c>
      <c r="V208" s="3">
        <f>IF(A71&gt;0,IFERROR(VLOOKUP(C71,AthleteTable[],1,FALSE),0),0)</f>
        <v>0</v>
      </c>
      <c r="W208" s="3">
        <f t="shared" si="6"/>
        <v>0</v>
      </c>
      <c r="X208" s="11">
        <f>IF(A71&gt;0,IF(V208&lt;&gt;0,IF(OR(codex591[[#This Row],[1]]&gt;Y207,Y207="1"),(X207+1+codex591[[#This Row],[T]]),X207+codex591[[#This Row],[T]]),X207+codex591[[#This Row],[T]]),0)</f>
        <v>0</v>
      </c>
      <c r="Y208" s="3" t="e">
        <f>IF(#REF!&gt;0,#REF!,0)</f>
        <v>#REF!</v>
      </c>
    </row>
    <row r="209" spans="21:25" x14ac:dyDescent="0.25">
      <c r="U209" s="3">
        <f>C72</f>
        <v>0</v>
      </c>
      <c r="V209" s="3">
        <f>IF(A72&gt;0,IFERROR(VLOOKUP(C72,AthleteTable[],1,FALSE),0),0)</f>
        <v>0</v>
      </c>
      <c r="W209" s="3">
        <f t="shared" si="6"/>
        <v>0</v>
      </c>
      <c r="X209" s="11">
        <f>IF(A72&gt;0,IF(V209&lt;&gt;0,IF(OR(codex591[[#This Row],[1]]&gt;Y208,Y208="1"),(X208+1+codex591[[#This Row],[T]]),X208+codex591[[#This Row],[T]]),X208+codex591[[#This Row],[T]]),0)</f>
        <v>0</v>
      </c>
      <c r="Y209" s="3" t="e">
        <f>IF(#REF!&gt;0,#REF!,0)</f>
        <v>#REF!</v>
      </c>
    </row>
    <row r="210" spans="21:25" x14ac:dyDescent="0.25">
      <c r="U210" s="3">
        <f>C73</f>
        <v>0</v>
      </c>
      <c r="V210" s="3">
        <f>IF(A73&gt;0,IFERROR(VLOOKUP(C73,AthleteTable[],1,FALSE),0),0)</f>
        <v>0</v>
      </c>
      <c r="W210" s="3">
        <f t="shared" si="6"/>
        <v>0</v>
      </c>
      <c r="X210" s="11">
        <f>IF(A73&gt;0,IF(V210&lt;&gt;0,IF(OR(codex591[[#This Row],[1]]&gt;Y209,Y209="1"),(X209+1+codex591[[#This Row],[T]]),X209+codex591[[#This Row],[T]]),X209+codex591[[#This Row],[T]]),0)</f>
        <v>0</v>
      </c>
      <c r="Y210" s="3" t="e">
        <f>IF(#REF!&gt;0,#REF!,0)</f>
        <v>#REF!</v>
      </c>
    </row>
    <row r="211" spans="21:25" x14ac:dyDescent="0.25">
      <c r="U211" s="3">
        <f>C74</f>
        <v>0</v>
      </c>
      <c r="V211" s="3">
        <f>IF(A74&gt;0,IFERROR(VLOOKUP(C74,AthleteTable[],1,FALSE),0),0)</f>
        <v>0</v>
      </c>
      <c r="W211" s="3">
        <f t="shared" si="6"/>
        <v>0</v>
      </c>
      <c r="X211" s="11">
        <f>IF(A74&gt;0,IF(V211&lt;&gt;0,IF(OR(codex591[[#This Row],[1]]&gt;Y210,Y210="1"),(X210+1+codex591[[#This Row],[T]]),X210+codex591[[#This Row],[T]]),X210+codex591[[#This Row],[T]]),0)</f>
        <v>0</v>
      </c>
      <c r="Y211" s="3" t="e">
        <f>IF(#REF!&gt;0,#REF!,0)</f>
        <v>#REF!</v>
      </c>
    </row>
    <row r="212" spans="21:25" x14ac:dyDescent="0.25">
      <c r="U212" s="3">
        <f>C75</f>
        <v>0</v>
      </c>
      <c r="V212" s="3">
        <f>IF(A75&gt;0,IFERROR(VLOOKUP(C75,AthleteTable[],1,FALSE),0),0)</f>
        <v>0</v>
      </c>
      <c r="W212" s="3">
        <f t="shared" si="6"/>
        <v>0</v>
      </c>
      <c r="X212" s="11">
        <f>IF(A75&gt;0,IF(V212&lt;&gt;0,IF(OR(codex591[[#This Row],[1]]&gt;Y211,Y211="1"),(X211+1+codex591[[#This Row],[T]]),X211+codex591[[#This Row],[T]]),X211+codex591[[#This Row],[T]]),0)</f>
        <v>0</v>
      </c>
      <c r="Y212" s="3" t="e">
        <f>IF(#REF!&gt;0,#REF!,0)</f>
        <v>#REF!</v>
      </c>
    </row>
    <row r="213" spans="21:25" x14ac:dyDescent="0.25">
      <c r="U213" s="3">
        <f>C76</f>
        <v>0</v>
      </c>
      <c r="V213" s="3">
        <f>IF(A76&gt;0,IFERROR(VLOOKUP(C76,AthleteTable[],1,FALSE),0),0)</f>
        <v>0</v>
      </c>
      <c r="W213" s="3">
        <f t="shared" si="6"/>
        <v>0</v>
      </c>
      <c r="X213" s="11">
        <f>IF(A76&gt;0,IF(V213&lt;&gt;0,IF(OR(codex591[[#This Row],[1]]&gt;Y212,Y212="1"),(X212+1+codex591[[#This Row],[T]]),X212+codex591[[#This Row],[T]]),X212+codex591[[#This Row],[T]]),0)</f>
        <v>0</v>
      </c>
      <c r="Y213" s="3" t="e">
        <f>IF(#REF!&gt;0,#REF!,0)</f>
        <v>#REF!</v>
      </c>
    </row>
    <row r="214" spans="21:25" x14ac:dyDescent="0.25">
      <c r="U214" s="3">
        <f>C77</f>
        <v>0</v>
      </c>
      <c r="V214" s="3">
        <f>IF(A77&gt;0,IFERROR(VLOOKUP(C77,AthleteTable[],1,FALSE),0),0)</f>
        <v>0</v>
      </c>
      <c r="W214" s="3">
        <f t="shared" si="6"/>
        <v>0</v>
      </c>
      <c r="X214" s="11">
        <f>IF(A77&gt;0,IF(V214&lt;&gt;0,IF(OR(codex591[[#This Row],[1]]&gt;Y213,Y213="1"),(X213+1+codex591[[#This Row],[T]]),X213+codex591[[#This Row],[T]]),X213+codex591[[#This Row],[T]]),0)</f>
        <v>0</v>
      </c>
      <c r="Y214" s="3" t="e">
        <f>IF(#REF!&gt;0,#REF!,0)</f>
        <v>#REF!</v>
      </c>
    </row>
    <row r="215" spans="21:25" x14ac:dyDescent="0.25">
      <c r="U215" s="3">
        <f>C78</f>
        <v>0</v>
      </c>
      <c r="V215" s="3">
        <f>IF(A78&gt;0,IFERROR(VLOOKUP(C78,AthleteTable[],1,FALSE),0),0)</f>
        <v>0</v>
      </c>
      <c r="W215" s="3">
        <f t="shared" si="6"/>
        <v>0</v>
      </c>
      <c r="X215" s="11">
        <f>IF(A78&gt;0,IF(V215&lt;&gt;0,IF(OR(codex591[[#This Row],[1]]&gt;Y214,Y214="1"),(X214+1+codex591[[#This Row],[T]]),X214+codex591[[#This Row],[T]]),X214+codex591[[#This Row],[T]]),0)</f>
        <v>0</v>
      </c>
      <c r="Y215" s="3" t="e">
        <f>IF(#REF!&gt;0,#REF!,0)</f>
        <v>#REF!</v>
      </c>
    </row>
    <row r="216" spans="21:25" x14ac:dyDescent="0.25">
      <c r="U216" s="3">
        <f>C79</f>
        <v>0</v>
      </c>
      <c r="V216" s="3">
        <f>IF(A79&gt;0,IFERROR(VLOOKUP(C79,AthleteTable[],1,FALSE),0),0)</f>
        <v>0</v>
      </c>
      <c r="W216" s="3">
        <f t="shared" si="6"/>
        <v>0</v>
      </c>
      <c r="X216" s="11">
        <f>IF(A79&gt;0,IF(V216&lt;&gt;0,IF(OR(codex591[[#This Row],[1]]&gt;Y215,Y215="1"),(X215+1+codex591[[#This Row],[T]]),X215+codex591[[#This Row],[T]]),X215+codex591[[#This Row],[T]]),0)</f>
        <v>0</v>
      </c>
      <c r="Y216" s="3" t="e">
        <f>IF(#REF!&gt;0,#REF!,0)</f>
        <v>#REF!</v>
      </c>
    </row>
    <row r="217" spans="21:25" x14ac:dyDescent="0.25">
      <c r="U217" s="3">
        <f>C80</f>
        <v>0</v>
      </c>
      <c r="V217" s="3">
        <f>IF(A80&gt;0,IFERROR(VLOOKUP(C80,AthleteTable[],1,FALSE),0),0)</f>
        <v>0</v>
      </c>
      <c r="W217" s="3">
        <f t="shared" si="6"/>
        <v>0</v>
      </c>
      <c r="X217" s="11">
        <f>IF(A80&gt;0,IF(V217&lt;&gt;0,IF(OR(codex591[[#This Row],[1]]&gt;Y216,Y216="1"),(X216+1+codex591[[#This Row],[T]]),X216+codex591[[#This Row],[T]]),X216+codex591[[#This Row],[T]]),0)</f>
        <v>0</v>
      </c>
      <c r="Y217" s="3" t="e">
        <f>IF(#REF!&gt;0,#REF!,0)</f>
        <v>#REF!</v>
      </c>
    </row>
    <row r="218" spans="21:25" x14ac:dyDescent="0.25">
      <c r="U218" s="3">
        <f>C81</f>
        <v>0</v>
      </c>
      <c r="V218" s="3">
        <f>IF(A81&gt;0,IFERROR(VLOOKUP(C81,AthleteTable[],1,FALSE),0),0)</f>
        <v>0</v>
      </c>
      <c r="W218" s="3">
        <f t="shared" si="6"/>
        <v>0</v>
      </c>
      <c r="X218" s="11">
        <f>IF(A81&gt;0,IF(V218&lt;&gt;0,IF(OR(codex591[[#This Row],[1]]&gt;Y217,Y217="1"),(X217+1+codex591[[#This Row],[T]]),X217+codex591[[#This Row],[T]]),X217+codex591[[#This Row],[T]]),0)</f>
        <v>0</v>
      </c>
      <c r="Y218" s="3" t="e">
        <f>IF(#REF!&gt;0,#REF!,0)</f>
        <v>#REF!</v>
      </c>
    </row>
    <row r="219" spans="21:25" x14ac:dyDescent="0.25">
      <c r="U219" s="3">
        <f>C82</f>
        <v>0</v>
      </c>
      <c r="V219" s="3">
        <f>IF(A82&gt;0,IFERROR(VLOOKUP(C82,AthleteTable[],1,FALSE),0),0)</f>
        <v>0</v>
      </c>
      <c r="W219" s="3">
        <f t="shared" si="6"/>
        <v>0</v>
      </c>
      <c r="X219" s="11">
        <f>IF(A82&gt;0,IF(V219&lt;&gt;0,IF(OR(codex591[[#This Row],[1]]&gt;Y218,Y218="1"),(X218+1+codex591[[#This Row],[T]]),X218+codex591[[#This Row],[T]]),X218+codex591[[#This Row],[T]]),0)</f>
        <v>0</v>
      </c>
      <c r="Y219" s="3" t="e">
        <f>IF(#REF!&gt;0,#REF!,0)</f>
        <v>#REF!</v>
      </c>
    </row>
    <row r="220" spans="21:25" x14ac:dyDescent="0.25">
      <c r="U220" s="3">
        <f>C83</f>
        <v>0</v>
      </c>
      <c r="V220" s="3">
        <f>IF(A83&gt;0,IFERROR(VLOOKUP(C83,AthleteTable[],1,FALSE),0),0)</f>
        <v>0</v>
      </c>
      <c r="W220" s="3">
        <f t="shared" si="6"/>
        <v>0</v>
      </c>
      <c r="X220" s="11">
        <f>IF(A83&gt;0,IF(V220&lt;&gt;0,IF(OR(codex591[[#This Row],[1]]&gt;Y219,Y219="1"),(X219+1+codex591[[#This Row],[T]]),X219+codex591[[#This Row],[T]]),X219+codex591[[#This Row],[T]]),0)</f>
        <v>0</v>
      </c>
      <c r="Y220" s="3" t="e">
        <f>IF(#REF!&gt;0,#REF!,0)</f>
        <v>#REF!</v>
      </c>
    </row>
    <row r="221" spans="21:25" x14ac:dyDescent="0.25">
      <c r="U221" s="3">
        <f>C84</f>
        <v>0</v>
      </c>
      <c r="V221" s="3">
        <f>IF(A84&gt;0,IFERROR(VLOOKUP(C84,AthleteTable[],1,FALSE),0),0)</f>
        <v>0</v>
      </c>
      <c r="W221" s="3">
        <f t="shared" si="6"/>
        <v>0</v>
      </c>
      <c r="X221" s="11">
        <f>IF(A84&gt;0,IF(V221&lt;&gt;0,IF(OR(codex591[[#This Row],[1]]&gt;Y220,Y220="1"),(X220+1+codex591[[#This Row],[T]]),X220+codex591[[#This Row],[T]]),X220+codex591[[#This Row],[T]]),0)</f>
        <v>0</v>
      </c>
      <c r="Y221" s="3" t="e">
        <f>IF(#REF!&gt;0,#REF!,0)</f>
        <v>#REF!</v>
      </c>
    </row>
    <row r="222" spans="21:25" x14ac:dyDescent="0.25">
      <c r="U222" s="3">
        <f>C85</f>
        <v>0</v>
      </c>
      <c r="V222" s="3">
        <f>IF(A85&gt;0,IFERROR(VLOOKUP(C85,AthleteTable[],1,FALSE),0),0)</f>
        <v>0</v>
      </c>
      <c r="W222" s="3">
        <f t="shared" si="6"/>
        <v>0</v>
      </c>
      <c r="X222" s="11">
        <f>IF(A85&gt;0,IF(V222&lt;&gt;0,IF(OR(codex591[[#This Row],[1]]&gt;Y221,Y221="1"),(X221+1+codex591[[#This Row],[T]]),X221+codex591[[#This Row],[T]]),X221+codex591[[#This Row],[T]]),0)</f>
        <v>0</v>
      </c>
      <c r="Y222" s="3" t="e">
        <f>IF(#REF!&gt;0,#REF!,0)</f>
        <v>#REF!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1"/>
  <sheetViews>
    <sheetView topLeftCell="A4" workbookViewId="0">
      <selection activeCell="A19" sqref="A19"/>
    </sheetView>
  </sheetViews>
  <sheetFormatPr defaultColWidth="9.140625" defaultRowHeight="15" x14ac:dyDescent="0.25"/>
  <cols>
    <col min="1" max="1" width="16.28515625" style="3" customWidth="1"/>
    <col min="2" max="2" width="15.28515625" style="3" customWidth="1"/>
    <col min="3" max="16384" width="9.140625" style="3"/>
  </cols>
  <sheetData>
    <row r="1" spans="1:5" ht="18" x14ac:dyDescent="0.35">
      <c r="A1" s="26" t="s">
        <v>1023</v>
      </c>
      <c r="B1" s="26"/>
      <c r="D1" s="3" t="s">
        <v>1022</v>
      </c>
    </row>
    <row r="2" spans="1:5" ht="14.45" x14ac:dyDescent="0.3">
      <c r="A2" s="14"/>
      <c r="B2" s="14"/>
      <c r="D2" s="3" t="s">
        <v>1021</v>
      </c>
    </row>
    <row r="3" spans="1:5" ht="29.45" thickBot="1" x14ac:dyDescent="0.35">
      <c r="A3" s="21" t="s">
        <v>1020</v>
      </c>
      <c r="B3" s="20" t="s">
        <v>1019</v>
      </c>
      <c r="D3" s="25" t="s">
        <v>1004</v>
      </c>
      <c r="E3" s="25" t="s">
        <v>1005</v>
      </c>
    </row>
    <row r="4" spans="1:5" thickBot="1" x14ac:dyDescent="0.35">
      <c r="A4" s="24" t="s">
        <v>1018</v>
      </c>
      <c r="B4" s="20"/>
      <c r="D4" s="17"/>
      <c r="E4" s="17"/>
    </row>
    <row r="5" spans="1:5" thickBot="1" x14ac:dyDescent="0.35">
      <c r="A5" s="21">
        <v>466</v>
      </c>
      <c r="B5" s="20">
        <v>5432</v>
      </c>
      <c r="D5" s="17">
        <v>1</v>
      </c>
      <c r="E5" s="17">
        <v>100</v>
      </c>
    </row>
    <row r="6" spans="1:5" thickBot="1" x14ac:dyDescent="0.35">
      <c r="A6" s="21">
        <v>467</v>
      </c>
      <c r="B6" s="20">
        <v>5433</v>
      </c>
      <c r="D6" s="17">
        <v>2</v>
      </c>
      <c r="E6" s="17">
        <v>80</v>
      </c>
    </row>
    <row r="7" spans="1:5" thickBot="1" x14ac:dyDescent="0.35">
      <c r="A7" s="21"/>
      <c r="B7" s="20"/>
      <c r="D7" s="17">
        <v>3</v>
      </c>
      <c r="E7" s="17">
        <v>60</v>
      </c>
    </row>
    <row r="8" spans="1:5" thickBot="1" x14ac:dyDescent="0.35">
      <c r="A8" s="23" t="s">
        <v>1017</v>
      </c>
      <c r="B8" s="22"/>
      <c r="D8" s="17">
        <v>4</v>
      </c>
      <c r="E8" s="17">
        <v>50</v>
      </c>
    </row>
    <row r="9" spans="1:5" thickBot="1" x14ac:dyDescent="0.35">
      <c r="A9" s="21">
        <v>481</v>
      </c>
      <c r="B9" s="20">
        <v>5447</v>
      </c>
      <c r="D9" s="17">
        <v>5</v>
      </c>
      <c r="E9" s="17">
        <v>45</v>
      </c>
    </row>
    <row r="10" spans="1:5" thickBot="1" x14ac:dyDescent="0.35">
      <c r="A10" s="21">
        <v>482</v>
      </c>
      <c r="B10" s="20">
        <v>5448</v>
      </c>
      <c r="D10" s="17">
        <v>6</v>
      </c>
      <c r="E10" s="17">
        <v>40</v>
      </c>
    </row>
    <row r="11" spans="1:5" thickBot="1" x14ac:dyDescent="0.35">
      <c r="A11" s="21">
        <v>483</v>
      </c>
      <c r="B11" s="20">
        <v>5449</v>
      </c>
      <c r="D11" s="17">
        <v>7</v>
      </c>
      <c r="E11" s="17">
        <v>36</v>
      </c>
    </row>
    <row r="12" spans="1:5" thickBot="1" x14ac:dyDescent="0.35">
      <c r="A12" s="21">
        <v>484</v>
      </c>
      <c r="B12" s="20">
        <v>5450</v>
      </c>
      <c r="D12" s="17">
        <v>8</v>
      </c>
      <c r="E12" s="17">
        <v>32</v>
      </c>
    </row>
    <row r="13" spans="1:5" thickBot="1" x14ac:dyDescent="0.35">
      <c r="A13" s="21"/>
      <c r="B13" s="20"/>
      <c r="D13" s="17">
        <v>9</v>
      </c>
      <c r="E13" s="17">
        <v>29</v>
      </c>
    </row>
    <row r="14" spans="1:5" thickBot="1" x14ac:dyDescent="0.35">
      <c r="A14" s="23" t="s">
        <v>1016</v>
      </c>
      <c r="B14" s="22"/>
      <c r="D14" s="17">
        <v>10</v>
      </c>
      <c r="E14" s="17">
        <v>26</v>
      </c>
    </row>
    <row r="15" spans="1:5" thickBot="1" x14ac:dyDescent="0.35">
      <c r="A15" s="21">
        <v>511</v>
      </c>
      <c r="B15" s="20">
        <v>5477</v>
      </c>
      <c r="D15" s="17">
        <v>11</v>
      </c>
      <c r="E15" s="17">
        <v>24</v>
      </c>
    </row>
    <row r="16" spans="1:5" thickBot="1" x14ac:dyDescent="0.35">
      <c r="A16" s="21">
        <v>512</v>
      </c>
      <c r="B16" s="20">
        <v>5478</v>
      </c>
      <c r="D16" s="17">
        <v>12</v>
      </c>
      <c r="E16" s="17">
        <v>22</v>
      </c>
    </row>
    <row r="17" spans="1:5" thickBot="1" x14ac:dyDescent="0.35">
      <c r="A17" s="21">
        <v>515</v>
      </c>
      <c r="B17" s="20">
        <v>5481</v>
      </c>
      <c r="D17" s="17">
        <v>13</v>
      </c>
      <c r="E17" s="17">
        <v>20</v>
      </c>
    </row>
    <row r="18" spans="1:5" thickBot="1" x14ac:dyDescent="0.35">
      <c r="A18" s="21">
        <v>518</v>
      </c>
      <c r="B18" s="20">
        <v>5484</v>
      </c>
      <c r="D18" s="17">
        <v>14</v>
      </c>
      <c r="E18" s="17">
        <v>18</v>
      </c>
    </row>
    <row r="19" spans="1:5" thickBot="1" x14ac:dyDescent="0.35">
      <c r="A19" s="21">
        <v>519</v>
      </c>
      <c r="B19" s="20">
        <v>5485</v>
      </c>
      <c r="D19" s="17">
        <v>15</v>
      </c>
      <c r="E19" s="17">
        <v>16</v>
      </c>
    </row>
    <row r="20" spans="1:5" thickBot="1" x14ac:dyDescent="0.35">
      <c r="A20" s="21"/>
      <c r="B20" s="20"/>
      <c r="D20" s="17">
        <v>16</v>
      </c>
      <c r="E20" s="17">
        <v>15</v>
      </c>
    </row>
    <row r="21" spans="1:5" thickBot="1" x14ac:dyDescent="0.35">
      <c r="A21" s="23" t="s">
        <v>1015</v>
      </c>
      <c r="B21" s="22"/>
      <c r="D21" s="17">
        <v>17</v>
      </c>
      <c r="E21" s="17">
        <v>14</v>
      </c>
    </row>
    <row r="22" spans="1:5" thickBot="1" x14ac:dyDescent="0.35">
      <c r="A22" s="21">
        <v>554</v>
      </c>
      <c r="B22" s="20">
        <v>5520</v>
      </c>
      <c r="D22" s="17">
        <v>18</v>
      </c>
      <c r="E22" s="17">
        <v>13</v>
      </c>
    </row>
    <row r="23" spans="1:5" thickBot="1" x14ac:dyDescent="0.35">
      <c r="A23" s="21">
        <v>557</v>
      </c>
      <c r="B23" s="20">
        <v>5522</v>
      </c>
      <c r="D23" s="17">
        <v>19</v>
      </c>
      <c r="E23" s="16">
        <v>12</v>
      </c>
    </row>
    <row r="24" spans="1:5" thickBot="1" x14ac:dyDescent="0.35">
      <c r="A24" s="21">
        <v>558</v>
      </c>
      <c r="B24" s="20">
        <v>5524</v>
      </c>
      <c r="D24" s="17">
        <v>20</v>
      </c>
      <c r="E24" s="16">
        <v>11</v>
      </c>
    </row>
    <row r="25" spans="1:5" thickBot="1" x14ac:dyDescent="0.35">
      <c r="A25" s="21">
        <v>559</v>
      </c>
      <c r="B25" s="20">
        <v>5525</v>
      </c>
      <c r="D25" s="17">
        <v>21</v>
      </c>
      <c r="E25" s="16">
        <v>10</v>
      </c>
    </row>
    <row r="26" spans="1:5" thickBot="1" x14ac:dyDescent="0.35">
      <c r="A26" s="21"/>
      <c r="B26" s="20"/>
      <c r="D26" s="17">
        <v>22</v>
      </c>
      <c r="E26" s="16">
        <v>9</v>
      </c>
    </row>
    <row r="27" spans="1:5" thickBot="1" x14ac:dyDescent="0.35">
      <c r="A27" s="23" t="s">
        <v>1014</v>
      </c>
      <c r="B27" s="22"/>
      <c r="D27" s="17">
        <v>23</v>
      </c>
      <c r="E27" s="16">
        <v>8</v>
      </c>
    </row>
    <row r="28" spans="1:5" thickBot="1" x14ac:dyDescent="0.35">
      <c r="A28" s="21">
        <v>584</v>
      </c>
      <c r="B28" s="20">
        <v>5550</v>
      </c>
      <c r="D28" s="17">
        <v>24</v>
      </c>
      <c r="E28" s="16">
        <v>7</v>
      </c>
    </row>
    <row r="29" spans="1:5" thickBot="1" x14ac:dyDescent="0.35">
      <c r="A29" s="21">
        <v>585</v>
      </c>
      <c r="B29" s="20">
        <v>5551</v>
      </c>
      <c r="D29" s="17">
        <v>25</v>
      </c>
      <c r="E29" s="16">
        <v>6</v>
      </c>
    </row>
    <row r="30" spans="1:5" ht="15.75" thickBot="1" x14ac:dyDescent="0.3">
      <c r="A30" s="23"/>
      <c r="B30" s="22"/>
      <c r="D30" s="17">
        <v>26</v>
      </c>
      <c r="E30" s="16">
        <v>5</v>
      </c>
    </row>
    <row r="31" spans="1:5" ht="15.75" thickBot="1" x14ac:dyDescent="0.3">
      <c r="A31" s="23" t="s">
        <v>1013</v>
      </c>
      <c r="B31" s="22"/>
      <c r="D31" s="17">
        <v>27</v>
      </c>
      <c r="E31" s="16">
        <v>4</v>
      </c>
    </row>
    <row r="32" spans="1:5" ht="15.75" thickBot="1" x14ac:dyDescent="0.3">
      <c r="A32" s="21">
        <v>586</v>
      </c>
      <c r="B32" s="20">
        <v>5552</v>
      </c>
      <c r="D32" s="17">
        <v>28</v>
      </c>
      <c r="E32" s="16">
        <v>3</v>
      </c>
    </row>
    <row r="33" spans="1:5" ht="15.75" thickBot="1" x14ac:dyDescent="0.3">
      <c r="A33" s="21">
        <v>587</v>
      </c>
      <c r="B33" s="20">
        <v>5553</v>
      </c>
      <c r="D33" s="17">
        <v>29</v>
      </c>
      <c r="E33" s="16">
        <v>2</v>
      </c>
    </row>
    <row r="34" spans="1:5" x14ac:dyDescent="0.25">
      <c r="A34" s="19">
        <v>588</v>
      </c>
      <c r="B34" s="18">
        <v>5554</v>
      </c>
      <c r="D34" s="17">
        <v>30</v>
      </c>
      <c r="E34" s="16">
        <v>1</v>
      </c>
    </row>
    <row r="35" spans="1:5" x14ac:dyDescent="0.25">
      <c r="A35" s="15">
        <v>589</v>
      </c>
      <c r="B35" s="15">
        <v>5555</v>
      </c>
    </row>
    <row r="36" spans="1:5" x14ac:dyDescent="0.25">
      <c r="A36" s="14"/>
      <c r="B36" s="14"/>
    </row>
    <row r="37" spans="1:5" x14ac:dyDescent="0.25">
      <c r="A37" s="14" t="s">
        <v>1012</v>
      </c>
      <c r="B37" s="14"/>
    </row>
    <row r="38" spans="1:5" x14ac:dyDescent="0.25">
      <c r="A38" s="14">
        <v>590</v>
      </c>
      <c r="B38" s="14">
        <v>5556</v>
      </c>
    </row>
    <row r="39" spans="1:5" x14ac:dyDescent="0.25">
      <c r="A39" s="14">
        <v>591</v>
      </c>
      <c r="B39" s="14">
        <v>5557</v>
      </c>
    </row>
    <row r="40" spans="1:5" x14ac:dyDescent="0.25">
      <c r="A40" s="14"/>
      <c r="B40" s="14"/>
    </row>
    <row r="41" spans="1:5" x14ac:dyDescent="0.25">
      <c r="A41" s="14"/>
      <c r="B41" s="14"/>
    </row>
  </sheetData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22"/>
  <sheetViews>
    <sheetView workbookViewId="0">
      <selection activeCell="V3" sqref="V3"/>
    </sheetView>
  </sheetViews>
  <sheetFormatPr defaultRowHeight="15" x14ac:dyDescent="0.25"/>
  <cols>
    <col min="1" max="1" width="20.28515625" bestFit="1" customWidth="1"/>
    <col min="2" max="2" width="3.85546875" bestFit="1" customWidth="1"/>
    <col min="3" max="3" width="8.5703125" bestFit="1" customWidth="1"/>
    <col min="4" max="4" width="28.5703125" bestFit="1" customWidth="1"/>
    <col min="5" max="5" width="5" bestFit="1" customWidth="1"/>
    <col min="6" max="6" width="7" bestFit="1" customWidth="1"/>
    <col min="7" max="8" width="7.5703125" bestFit="1" customWidth="1"/>
    <col min="9" max="9" width="10.28515625" bestFit="1" customWidth="1"/>
    <col min="10" max="10" width="6" bestFit="1" customWidth="1"/>
    <col min="11" max="11" width="9.5703125" bestFit="1" customWidth="1"/>
    <col min="19" max="19" width="11" style="3" customWidth="1"/>
    <col min="20" max="21" width="12.140625" style="3" customWidth="1"/>
    <col min="22" max="22" width="12.140625" style="11" customWidth="1"/>
    <col min="23" max="23" width="15" style="11" customWidth="1"/>
  </cols>
  <sheetData>
    <row r="1" spans="1:23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S1" s="3" t="s">
        <v>1006</v>
      </c>
      <c r="T1" s="3" t="s">
        <v>1007</v>
      </c>
      <c r="U1" s="3" t="s">
        <v>1011</v>
      </c>
      <c r="V1" s="11" t="s">
        <v>1008</v>
      </c>
      <c r="W1" s="11" t="s">
        <v>1009</v>
      </c>
    </row>
    <row r="2" spans="1:23" x14ac:dyDescent="0.25">
      <c r="A2">
        <v>1</v>
      </c>
      <c r="B2">
        <v>7</v>
      </c>
      <c r="C2">
        <v>410365</v>
      </c>
      <c r="D2" t="s">
        <v>11</v>
      </c>
      <c r="E2">
        <v>1992</v>
      </c>
      <c r="F2" t="s">
        <v>12</v>
      </c>
      <c r="G2">
        <v>49.21</v>
      </c>
      <c r="H2">
        <v>47.88</v>
      </c>
      <c r="I2" t="s">
        <v>13</v>
      </c>
      <c r="K2">
        <v>19.38</v>
      </c>
      <c r="S2" s="3">
        <f>C2</f>
        <v>410365</v>
      </c>
      <c r="T2" s="3">
        <f>IF(A2&gt;0,IFERROR(VLOOKUP(C2,AthleteTable[],1,FALSE),0),0)</f>
        <v>0</v>
      </c>
      <c r="U2" s="3">
        <f>IFERROR(IF(W2&gt;0,IF(W1=#REF!,IF(T1&gt;0,IF(#REF!&gt;0,1,0),0),0),0),0)</f>
        <v>0</v>
      </c>
      <c r="V2" s="11">
        <f>IF(A2&gt;0,IF(T2&lt;&gt;0,IF(OR(codex466[[#This Row],[1]]&gt;W1,W1="1"),(V1+1+codex466[[#This Row],[T]]),V1+codex466[[#This Row],[T]]),V1+codex466[[#This Row],[T]]),0)</f>
        <v>0</v>
      </c>
      <c r="W2" s="11">
        <f t="shared" ref="W2:W65" si="0">IF(A2&gt;0,A2,0)</f>
        <v>1</v>
      </c>
    </row>
    <row r="3" spans="1:23" x14ac:dyDescent="0.25">
      <c r="A3">
        <v>2</v>
      </c>
      <c r="B3">
        <v>2</v>
      </c>
      <c r="C3">
        <v>104153</v>
      </c>
      <c r="D3" t="s">
        <v>14</v>
      </c>
      <c r="E3">
        <v>1994</v>
      </c>
      <c r="F3" t="s">
        <v>15</v>
      </c>
      <c r="G3">
        <v>49.4</v>
      </c>
      <c r="H3">
        <v>48.31</v>
      </c>
      <c r="I3" t="s">
        <v>16</v>
      </c>
      <c r="J3">
        <v>0.62</v>
      </c>
      <c r="K3">
        <v>23.98</v>
      </c>
      <c r="S3" s="3">
        <f t="shared" ref="S3:S66" si="1">C3</f>
        <v>104153</v>
      </c>
      <c r="T3" s="3">
        <f>IF(A3&gt;0,IFERROR(VLOOKUP(C3,AthleteTable[],1,FALSE),0),0)</f>
        <v>0</v>
      </c>
      <c r="U3" s="3">
        <f t="shared" ref="U3:U4" si="2">IFERROR(IF(W3&gt;0,IF(W2=W1,IF(T2&gt;0,IF(T1&gt;0,1,0),0),0),0),0)</f>
        <v>0</v>
      </c>
      <c r="V3" s="11">
        <f>IF(A3&gt;0,IF(T3&lt;&gt;0,IF(OR(codex466[[#This Row],[1]]&gt;W2,W2="1"),(V2+1+codex466[[#This Row],[T]]),V2+codex466[[#This Row],[T]]),V2+codex466[[#This Row],[T]]),0)</f>
        <v>0</v>
      </c>
      <c r="W3" s="11">
        <f t="shared" si="0"/>
        <v>2</v>
      </c>
    </row>
    <row r="4" spans="1:23" x14ac:dyDescent="0.25">
      <c r="A4">
        <v>3</v>
      </c>
      <c r="B4">
        <v>5</v>
      </c>
      <c r="C4">
        <v>104097</v>
      </c>
      <c r="D4" t="s">
        <v>17</v>
      </c>
      <c r="E4">
        <v>1994</v>
      </c>
      <c r="F4" t="s">
        <v>15</v>
      </c>
      <c r="G4">
        <v>49.7</v>
      </c>
      <c r="H4">
        <v>48.66</v>
      </c>
      <c r="I4" t="s">
        <v>18</v>
      </c>
      <c r="J4">
        <v>1.27</v>
      </c>
      <c r="K4">
        <v>28.8</v>
      </c>
      <c r="S4" s="3">
        <f t="shared" si="1"/>
        <v>104097</v>
      </c>
      <c r="T4" s="3">
        <f>IF(A4&gt;0,IFERROR(VLOOKUP(C4,AthleteTable[],1,FALSE),0),0)</f>
        <v>0</v>
      </c>
      <c r="U4" s="3">
        <f t="shared" si="2"/>
        <v>0</v>
      </c>
      <c r="V4" s="11">
        <f>IF(A4&gt;0,IF(T4&lt;&gt;0,IF(OR(codex466[[#This Row],[1]]&gt;W3,W3="1"),(V3+1+codex466[[#This Row],[T]]),V3+codex466[[#This Row],[T]]),V3+codex466[[#This Row],[T]]),0)</f>
        <v>0</v>
      </c>
      <c r="W4" s="11">
        <f t="shared" si="0"/>
        <v>3</v>
      </c>
    </row>
    <row r="5" spans="1:23" x14ac:dyDescent="0.25">
      <c r="A5">
        <v>4</v>
      </c>
      <c r="B5">
        <v>13</v>
      </c>
      <c r="C5">
        <v>104467</v>
      </c>
      <c r="D5" t="s">
        <v>19</v>
      </c>
      <c r="E5">
        <v>1997</v>
      </c>
      <c r="F5" t="s">
        <v>15</v>
      </c>
      <c r="G5">
        <v>50.69</v>
      </c>
      <c r="H5">
        <v>49.23</v>
      </c>
      <c r="I5" t="s">
        <v>20</v>
      </c>
      <c r="J5">
        <v>2.83</v>
      </c>
      <c r="K5">
        <v>40.369999999999997</v>
      </c>
      <c r="S5" s="3">
        <f t="shared" si="1"/>
        <v>104467</v>
      </c>
      <c r="T5" s="3">
        <f>IF(A5&gt;0,IFERROR(VLOOKUP(C5,AthleteTable[],1,FALSE),0),0)</f>
        <v>104467</v>
      </c>
      <c r="U5" s="3">
        <f>IFERROR(IF(W5&gt;0,IF(W4=W3,IF(T4&gt;0,IF(T3&gt;0,1,0),0),0),0),0)</f>
        <v>0</v>
      </c>
      <c r="V5" s="11">
        <f>IF(A5&gt;0,IF(T5&lt;&gt;0,IF(OR(codex466[[#This Row],[1]]&gt;W4,W4="1"),(V4+1+codex466[[#This Row],[T]]),V4+codex466[[#This Row],[T]]),V4+codex466[[#This Row],[T]]),0)</f>
        <v>1</v>
      </c>
      <c r="W5" s="11">
        <f t="shared" si="0"/>
        <v>4</v>
      </c>
    </row>
    <row r="6" spans="1:23" x14ac:dyDescent="0.25">
      <c r="A6">
        <v>5</v>
      </c>
      <c r="B6">
        <v>12</v>
      </c>
      <c r="C6">
        <v>104412</v>
      </c>
      <c r="D6" t="s">
        <v>21</v>
      </c>
      <c r="E6">
        <v>1996</v>
      </c>
      <c r="F6" t="s">
        <v>15</v>
      </c>
      <c r="G6">
        <v>50.92</v>
      </c>
      <c r="H6">
        <v>49.16</v>
      </c>
      <c r="I6" t="s">
        <v>22</v>
      </c>
      <c r="J6">
        <v>2.99</v>
      </c>
      <c r="K6">
        <v>41.55</v>
      </c>
      <c r="S6" s="3">
        <f t="shared" si="1"/>
        <v>104412</v>
      </c>
      <c r="T6" s="3">
        <f>IF(A6&gt;0,IFERROR(VLOOKUP(C6,AthleteTable[],1,FALSE),0),0)</f>
        <v>0</v>
      </c>
      <c r="U6" s="3">
        <f t="shared" ref="U6:U69" si="3">IFERROR(IF(W6&gt;0,IF(W5=W4,IF(T5&gt;0,IF(T4&gt;0,1,0),0),0),0),0)</f>
        <v>0</v>
      </c>
      <c r="V6" s="11">
        <f>IF(A6&gt;0,IF(T6&lt;&gt;0,IF(OR(codex466[[#This Row],[1]]&gt;W5,W5="1"),(V5+1+codex466[[#This Row],[T]]),V5+codex466[[#This Row],[T]]),V5+codex466[[#This Row],[T]]),0)</f>
        <v>1</v>
      </c>
      <c r="W6" s="11">
        <f t="shared" si="0"/>
        <v>5</v>
      </c>
    </row>
    <row r="7" spans="1:23" x14ac:dyDescent="0.25">
      <c r="A7">
        <v>6</v>
      </c>
      <c r="B7">
        <v>10</v>
      </c>
      <c r="C7">
        <v>104133</v>
      </c>
      <c r="D7" t="s">
        <v>23</v>
      </c>
      <c r="E7">
        <v>1994</v>
      </c>
      <c r="F7" t="s">
        <v>15</v>
      </c>
      <c r="G7">
        <v>51.25</v>
      </c>
      <c r="H7">
        <v>49.24</v>
      </c>
      <c r="I7" t="s">
        <v>24</v>
      </c>
      <c r="J7">
        <v>3.4</v>
      </c>
      <c r="K7">
        <v>44.59</v>
      </c>
      <c r="S7" s="3">
        <f t="shared" si="1"/>
        <v>104133</v>
      </c>
      <c r="T7" s="3">
        <f>IF(A7&gt;0,IFERROR(VLOOKUP(C7,AthleteTable[],1,FALSE),0),0)</f>
        <v>104133</v>
      </c>
      <c r="U7" s="3">
        <f t="shared" si="3"/>
        <v>0</v>
      </c>
      <c r="V7" s="11">
        <f>IF(A7&gt;0,IF(T7&lt;&gt;0,IF(OR(codex466[[#This Row],[1]]&gt;W6,W6="1"),(V6+1+codex466[[#This Row],[T]]),V6+codex466[[#This Row],[T]]),V6+codex466[[#This Row],[T]]),0)</f>
        <v>2</v>
      </c>
      <c r="W7" s="11">
        <f t="shared" si="0"/>
        <v>6</v>
      </c>
    </row>
    <row r="8" spans="1:23" x14ac:dyDescent="0.25">
      <c r="A8">
        <v>7</v>
      </c>
      <c r="B8">
        <v>11</v>
      </c>
      <c r="C8">
        <v>103313</v>
      </c>
      <c r="D8" t="s">
        <v>25</v>
      </c>
      <c r="E8">
        <v>1988</v>
      </c>
      <c r="F8" t="s">
        <v>15</v>
      </c>
      <c r="G8">
        <v>52.4</v>
      </c>
      <c r="H8">
        <v>48.5</v>
      </c>
      <c r="I8" t="s">
        <v>26</v>
      </c>
      <c r="J8">
        <v>3.81</v>
      </c>
      <c r="K8">
        <v>47.63</v>
      </c>
      <c r="S8" s="3">
        <f t="shared" si="1"/>
        <v>103313</v>
      </c>
      <c r="T8" s="3">
        <f>IF(A8&gt;0,IFERROR(VLOOKUP(C8,AthleteTable[],1,FALSE),0),0)</f>
        <v>103313</v>
      </c>
      <c r="U8" s="3">
        <f t="shared" si="3"/>
        <v>0</v>
      </c>
      <c r="V8" s="11">
        <f>IF(A8&gt;0,IF(T8&lt;&gt;0,IF(OR(codex466[[#This Row],[1]]&gt;W7,W7="1"),(V7+1+codex466[[#This Row],[T]]),V7+codex466[[#This Row],[T]]),V7+codex466[[#This Row],[T]]),0)</f>
        <v>3</v>
      </c>
      <c r="W8" s="11">
        <f t="shared" si="0"/>
        <v>7</v>
      </c>
    </row>
    <row r="9" spans="1:23" x14ac:dyDescent="0.25">
      <c r="A9">
        <v>8</v>
      </c>
      <c r="B9">
        <v>6</v>
      </c>
      <c r="C9">
        <v>104346</v>
      </c>
      <c r="D9" t="s">
        <v>27</v>
      </c>
      <c r="E9">
        <v>1996</v>
      </c>
      <c r="F9" t="s">
        <v>15</v>
      </c>
      <c r="G9">
        <v>50.68</v>
      </c>
      <c r="H9">
        <v>50.33</v>
      </c>
      <c r="I9" t="s">
        <v>28</v>
      </c>
      <c r="J9">
        <v>3.92</v>
      </c>
      <c r="K9">
        <v>48.45</v>
      </c>
      <c r="S9" s="3">
        <f t="shared" si="1"/>
        <v>104346</v>
      </c>
      <c r="T9" s="3">
        <f>IF(A9&gt;0,IFERROR(VLOOKUP(C9,AthleteTable[],1,FALSE),0),0)</f>
        <v>104346</v>
      </c>
      <c r="U9" s="3">
        <f t="shared" si="3"/>
        <v>0</v>
      </c>
      <c r="V9" s="11">
        <f>IF(A9&gt;0,IF(T9&lt;&gt;0,IF(OR(codex466[[#This Row],[1]]&gt;W8,W8="1"),(V8+1+codex466[[#This Row],[T]]),V8+codex466[[#This Row],[T]]),V8+codex466[[#This Row],[T]]),0)</f>
        <v>4</v>
      </c>
      <c r="W9" s="11">
        <f t="shared" si="0"/>
        <v>8</v>
      </c>
    </row>
    <row r="10" spans="1:23" x14ac:dyDescent="0.25">
      <c r="A10">
        <v>9</v>
      </c>
      <c r="B10">
        <v>4</v>
      </c>
      <c r="C10">
        <v>104246</v>
      </c>
      <c r="D10" t="s">
        <v>29</v>
      </c>
      <c r="E10">
        <v>1995</v>
      </c>
      <c r="F10" t="s">
        <v>15</v>
      </c>
      <c r="G10">
        <v>51.8</v>
      </c>
      <c r="H10">
        <v>49.4</v>
      </c>
      <c r="I10" t="s">
        <v>30</v>
      </c>
      <c r="J10">
        <v>4.1100000000000003</v>
      </c>
      <c r="K10">
        <v>49.86</v>
      </c>
      <c r="S10" s="3">
        <f t="shared" si="1"/>
        <v>104246</v>
      </c>
      <c r="T10" s="3">
        <f>IF(A10&gt;0,IFERROR(VLOOKUP(C10,AthleteTable[],1,FALSE),0),0)</f>
        <v>0</v>
      </c>
      <c r="U10" s="3">
        <f t="shared" si="3"/>
        <v>0</v>
      </c>
      <c r="V10" s="11">
        <f>IF(A10&gt;0,IF(T10&lt;&gt;0,IF(OR(codex466[[#This Row],[1]]&gt;W9,W9="1"),(V9+1+codex466[[#This Row],[T]]),V9+codex466[[#This Row],[T]]),V9+codex466[[#This Row],[T]]),0)</f>
        <v>4</v>
      </c>
      <c r="W10" s="11">
        <f t="shared" si="0"/>
        <v>9</v>
      </c>
    </row>
    <row r="11" spans="1:23" x14ac:dyDescent="0.25">
      <c r="A11">
        <v>10</v>
      </c>
      <c r="B11">
        <v>22</v>
      </c>
      <c r="C11">
        <v>104233</v>
      </c>
      <c r="D11" t="s">
        <v>31</v>
      </c>
      <c r="E11">
        <v>1995</v>
      </c>
      <c r="F11" t="s">
        <v>15</v>
      </c>
      <c r="G11">
        <v>51.73</v>
      </c>
      <c r="H11">
        <v>49.97</v>
      </c>
      <c r="I11" t="s">
        <v>32</v>
      </c>
      <c r="J11">
        <v>4.6100000000000003</v>
      </c>
      <c r="K11">
        <v>53.57</v>
      </c>
      <c r="S11" s="3">
        <f t="shared" si="1"/>
        <v>104233</v>
      </c>
      <c r="T11" s="3">
        <f>IF(A11&gt;0,IFERROR(VLOOKUP(C11,AthleteTable[],1,FALSE),0),0)</f>
        <v>104233</v>
      </c>
      <c r="U11" s="3">
        <f t="shared" si="3"/>
        <v>0</v>
      </c>
      <c r="V11" s="11">
        <f>IF(A11&gt;0,IF(T11&lt;&gt;0,IF(OR(codex466[[#This Row],[1]]&gt;W10,W10="1"),(V10+1+codex466[[#This Row],[T]]),V10+codex466[[#This Row],[T]]),V10+codex466[[#This Row],[T]]),0)</f>
        <v>5</v>
      </c>
      <c r="W11" s="11">
        <f t="shared" si="0"/>
        <v>10</v>
      </c>
    </row>
    <row r="12" spans="1:23" x14ac:dyDescent="0.25">
      <c r="A12">
        <v>11</v>
      </c>
      <c r="B12">
        <v>16</v>
      </c>
      <c r="C12">
        <v>104407</v>
      </c>
      <c r="D12" t="s">
        <v>33</v>
      </c>
      <c r="E12">
        <v>1996</v>
      </c>
      <c r="F12" t="s">
        <v>15</v>
      </c>
      <c r="G12">
        <v>51.85</v>
      </c>
      <c r="H12">
        <v>50.18</v>
      </c>
      <c r="I12" t="s">
        <v>34</v>
      </c>
      <c r="J12">
        <v>4.9400000000000004</v>
      </c>
      <c r="K12">
        <v>56.01</v>
      </c>
      <c r="S12" s="3">
        <f t="shared" si="1"/>
        <v>104407</v>
      </c>
      <c r="T12" s="3">
        <f>IF(A12&gt;0,IFERROR(VLOOKUP(C12,AthleteTable[],1,FALSE),0),0)</f>
        <v>0</v>
      </c>
      <c r="U12" s="3">
        <f t="shared" si="3"/>
        <v>0</v>
      </c>
      <c r="V12" s="11">
        <f>IF(A12&gt;0,IF(T12&lt;&gt;0,IF(OR(codex466[[#This Row],[1]]&gt;W11,W11="1"),(V11+1+codex466[[#This Row],[T]]),V11+codex466[[#This Row],[T]]),V11+codex466[[#This Row],[T]]),0)</f>
        <v>5</v>
      </c>
      <c r="W12" s="11">
        <f t="shared" si="0"/>
        <v>11</v>
      </c>
    </row>
    <row r="13" spans="1:23" x14ac:dyDescent="0.25">
      <c r="A13">
        <v>12</v>
      </c>
      <c r="B13">
        <v>18</v>
      </c>
      <c r="C13">
        <v>104354</v>
      </c>
      <c r="D13" t="s">
        <v>35</v>
      </c>
      <c r="E13">
        <v>1996</v>
      </c>
      <c r="F13" t="s">
        <v>15</v>
      </c>
      <c r="G13">
        <v>52.24</v>
      </c>
      <c r="H13">
        <v>50.05</v>
      </c>
      <c r="I13" t="s">
        <v>36</v>
      </c>
      <c r="J13">
        <v>5.2</v>
      </c>
      <c r="K13">
        <v>57.94</v>
      </c>
      <c r="S13" s="3">
        <f t="shared" si="1"/>
        <v>104354</v>
      </c>
      <c r="T13" s="3">
        <f>IF(A13&gt;0,IFERROR(VLOOKUP(C13,AthleteTable[],1,FALSE),0),0)</f>
        <v>104354</v>
      </c>
      <c r="U13" s="3">
        <f t="shared" si="3"/>
        <v>0</v>
      </c>
      <c r="V13" s="11">
        <f>IF(A13&gt;0,IF(T13&lt;&gt;0,IF(OR(codex466[[#This Row],[1]]&gt;W12,W12="1"),(V12+1+codex466[[#This Row],[T]]),V12+codex466[[#This Row],[T]]),V12+codex466[[#This Row],[T]]),0)</f>
        <v>6</v>
      </c>
      <c r="W13" s="11">
        <f t="shared" si="0"/>
        <v>12</v>
      </c>
    </row>
    <row r="14" spans="1:23" x14ac:dyDescent="0.25">
      <c r="A14">
        <v>13</v>
      </c>
      <c r="B14">
        <v>14</v>
      </c>
      <c r="C14">
        <v>104539</v>
      </c>
      <c r="D14" t="s">
        <v>37</v>
      </c>
      <c r="E14">
        <v>1997</v>
      </c>
      <c r="F14" t="s">
        <v>15</v>
      </c>
      <c r="G14">
        <v>52.57</v>
      </c>
      <c r="H14">
        <v>49.87</v>
      </c>
      <c r="I14" t="s">
        <v>38</v>
      </c>
      <c r="J14">
        <v>5.35</v>
      </c>
      <c r="K14">
        <v>59.05</v>
      </c>
      <c r="S14" s="3">
        <f t="shared" si="1"/>
        <v>104539</v>
      </c>
      <c r="T14" s="3">
        <f>IF(A14&gt;0,IFERROR(VLOOKUP(C14,AthleteTable[],1,FALSE),0),0)</f>
        <v>0</v>
      </c>
      <c r="U14" s="3">
        <f t="shared" si="3"/>
        <v>0</v>
      </c>
      <c r="V14" s="11">
        <f>IF(A14&gt;0,IF(T14&lt;&gt;0,IF(OR(codex466[[#This Row],[1]]&gt;W13,W13="1"),(V13+1+codex466[[#This Row],[T]]),V13+codex466[[#This Row],[T]]),V13+codex466[[#This Row],[T]]),0)</f>
        <v>6</v>
      </c>
      <c r="W14" s="11">
        <f t="shared" si="0"/>
        <v>13</v>
      </c>
    </row>
    <row r="15" spans="1:23" x14ac:dyDescent="0.25">
      <c r="A15">
        <v>14</v>
      </c>
      <c r="B15">
        <v>19</v>
      </c>
      <c r="C15">
        <v>104495</v>
      </c>
      <c r="D15" t="s">
        <v>39</v>
      </c>
      <c r="E15">
        <v>1997</v>
      </c>
      <c r="F15" t="s">
        <v>15</v>
      </c>
      <c r="G15">
        <v>53.21</v>
      </c>
      <c r="H15">
        <v>49.28</v>
      </c>
      <c r="I15" t="s">
        <v>40</v>
      </c>
      <c r="J15">
        <v>5.4</v>
      </c>
      <c r="K15">
        <v>59.43</v>
      </c>
      <c r="S15" s="3">
        <f t="shared" si="1"/>
        <v>104495</v>
      </c>
      <c r="T15" s="3">
        <f>IF(A15&gt;0,IFERROR(VLOOKUP(C15,AthleteTable[],1,FALSE),0),0)</f>
        <v>0</v>
      </c>
      <c r="U15" s="3">
        <f t="shared" si="3"/>
        <v>0</v>
      </c>
      <c r="V15" s="11">
        <f>IF(A15&gt;0,IF(T15&lt;&gt;0,IF(OR(codex466[[#This Row],[1]]&gt;W14,W14="1"),(V14+1+codex466[[#This Row],[T]]),V14+codex466[[#This Row],[T]]),V14+codex466[[#This Row],[T]]),0)</f>
        <v>6</v>
      </c>
      <c r="W15" s="11">
        <f t="shared" si="0"/>
        <v>14</v>
      </c>
    </row>
    <row r="16" spans="1:23" x14ac:dyDescent="0.25">
      <c r="A16">
        <v>15</v>
      </c>
      <c r="B16">
        <v>9</v>
      </c>
      <c r="C16">
        <v>104307</v>
      </c>
      <c r="D16" t="s">
        <v>41</v>
      </c>
      <c r="E16">
        <v>1995</v>
      </c>
      <c r="F16" t="s">
        <v>15</v>
      </c>
      <c r="G16">
        <v>52.98</v>
      </c>
      <c r="H16">
        <v>49.82</v>
      </c>
      <c r="I16" t="s">
        <v>42</v>
      </c>
      <c r="J16">
        <v>5.71</v>
      </c>
      <c r="K16">
        <v>61.72</v>
      </c>
      <c r="S16" s="3">
        <f t="shared" si="1"/>
        <v>104307</v>
      </c>
      <c r="T16" s="3">
        <f>IF(A16&gt;0,IFERROR(VLOOKUP(C16,AthleteTable[],1,FALSE),0),0)</f>
        <v>0</v>
      </c>
      <c r="U16" s="3">
        <f t="shared" si="3"/>
        <v>0</v>
      </c>
      <c r="V16" s="11">
        <f>IF(A16&gt;0,IF(T16&lt;&gt;0,IF(OR(codex466[[#This Row],[1]]&gt;W15,W15="1"),(V15+1+codex466[[#This Row],[T]]),V15+codex466[[#This Row],[T]]),V15+codex466[[#This Row],[T]]),0)</f>
        <v>6</v>
      </c>
      <c r="W16" s="11">
        <f t="shared" si="0"/>
        <v>15</v>
      </c>
    </row>
    <row r="17" spans="1:23" x14ac:dyDescent="0.25">
      <c r="A17">
        <v>16</v>
      </c>
      <c r="B17">
        <v>29</v>
      </c>
      <c r="C17">
        <v>104282</v>
      </c>
      <c r="D17" t="s">
        <v>43</v>
      </c>
      <c r="E17">
        <v>1995</v>
      </c>
      <c r="F17" t="s">
        <v>15</v>
      </c>
      <c r="G17">
        <v>52.75</v>
      </c>
      <c r="H17">
        <v>50.27</v>
      </c>
      <c r="I17" t="s">
        <v>44</v>
      </c>
      <c r="J17">
        <v>5.93</v>
      </c>
      <c r="K17">
        <v>63.36</v>
      </c>
      <c r="S17" s="3">
        <f t="shared" si="1"/>
        <v>104282</v>
      </c>
      <c r="T17" s="3">
        <f>IF(A17&gt;0,IFERROR(VLOOKUP(C17,AthleteTable[],1,FALSE),0),0)</f>
        <v>0</v>
      </c>
      <c r="U17" s="3">
        <f t="shared" si="3"/>
        <v>0</v>
      </c>
      <c r="V17" s="11">
        <f>IF(A17&gt;0,IF(T17&lt;&gt;0,IF(OR(codex466[[#This Row],[1]]&gt;W16,W16="1"),(V16+1+codex466[[#This Row],[T]]),V16+codex466[[#This Row],[T]]),V16+codex466[[#This Row],[T]]),0)</f>
        <v>6</v>
      </c>
      <c r="W17" s="11">
        <f t="shared" si="0"/>
        <v>16</v>
      </c>
    </row>
    <row r="18" spans="1:23" x14ac:dyDescent="0.25">
      <c r="A18">
        <v>17</v>
      </c>
      <c r="B18">
        <v>25</v>
      </c>
      <c r="C18">
        <v>104534</v>
      </c>
      <c r="D18" t="s">
        <v>45</v>
      </c>
      <c r="E18">
        <v>1997</v>
      </c>
      <c r="F18" t="s">
        <v>15</v>
      </c>
      <c r="G18">
        <v>53.06</v>
      </c>
      <c r="H18">
        <v>50.17</v>
      </c>
      <c r="I18" t="s">
        <v>46</v>
      </c>
      <c r="J18">
        <v>6.14</v>
      </c>
      <c r="K18">
        <v>64.91</v>
      </c>
      <c r="S18" s="3">
        <f t="shared" si="1"/>
        <v>104534</v>
      </c>
      <c r="T18" s="3">
        <f>IF(A18&gt;0,IFERROR(VLOOKUP(C18,AthleteTable[],1,FALSE),0),0)</f>
        <v>0</v>
      </c>
      <c r="U18" s="3">
        <f t="shared" si="3"/>
        <v>0</v>
      </c>
      <c r="V18" s="11">
        <f>IF(A18&gt;0,IF(T18&lt;&gt;0,IF(OR(codex466[[#This Row],[1]]&gt;W17,W17="1"),(V17+1+codex466[[#This Row],[T]]),V17+codex466[[#This Row],[T]]),V17+codex466[[#This Row],[T]]),0)</f>
        <v>6</v>
      </c>
      <c r="W18" s="11">
        <f t="shared" si="0"/>
        <v>17</v>
      </c>
    </row>
    <row r="19" spans="1:23" x14ac:dyDescent="0.25">
      <c r="A19">
        <v>18</v>
      </c>
      <c r="B19">
        <v>28</v>
      </c>
      <c r="C19">
        <v>104462</v>
      </c>
      <c r="D19" t="s">
        <v>47</v>
      </c>
      <c r="E19">
        <v>1997</v>
      </c>
      <c r="F19" t="s">
        <v>15</v>
      </c>
      <c r="G19">
        <v>52.25</v>
      </c>
      <c r="H19">
        <v>51.32</v>
      </c>
      <c r="I19" t="s">
        <v>48</v>
      </c>
      <c r="J19">
        <v>6.48</v>
      </c>
      <c r="K19">
        <v>67.430000000000007</v>
      </c>
      <c r="S19" s="3">
        <f t="shared" si="1"/>
        <v>104462</v>
      </c>
      <c r="T19" s="3">
        <f>IF(A19&gt;0,IFERROR(VLOOKUP(C19,AthleteTable[],1,FALSE),0),0)</f>
        <v>104462</v>
      </c>
      <c r="U19" s="3">
        <f t="shared" si="3"/>
        <v>0</v>
      </c>
      <c r="V19" s="11">
        <f>IF(A19&gt;0,IF(T19&lt;&gt;0,IF(OR(codex466[[#This Row],[1]]&gt;W18,W18="1"),(V18+1+codex466[[#This Row],[T]]),V18+codex466[[#This Row],[T]]),V18+codex466[[#This Row],[T]]),0)</f>
        <v>7</v>
      </c>
      <c r="W19" s="11">
        <f t="shared" si="0"/>
        <v>18</v>
      </c>
    </row>
    <row r="20" spans="1:23" x14ac:dyDescent="0.25">
      <c r="A20">
        <v>19</v>
      </c>
      <c r="B20">
        <v>24</v>
      </c>
      <c r="C20">
        <v>104352</v>
      </c>
      <c r="D20" t="s">
        <v>49</v>
      </c>
      <c r="E20">
        <v>1996</v>
      </c>
      <c r="F20" t="s">
        <v>15</v>
      </c>
      <c r="G20">
        <v>53.85</v>
      </c>
      <c r="H20">
        <v>49.81</v>
      </c>
      <c r="I20" t="s">
        <v>50</v>
      </c>
      <c r="J20">
        <v>6.57</v>
      </c>
      <c r="K20">
        <v>68.099999999999994</v>
      </c>
      <c r="S20" s="3">
        <f t="shared" si="1"/>
        <v>104352</v>
      </c>
      <c r="T20" s="3">
        <f>IF(A20&gt;0,IFERROR(VLOOKUP(C20,AthleteTable[],1,FALSE),0),0)</f>
        <v>104352</v>
      </c>
      <c r="U20" s="3">
        <f t="shared" si="3"/>
        <v>0</v>
      </c>
      <c r="V20" s="11">
        <f>IF(A20&gt;0,IF(T20&lt;&gt;0,IF(OR(codex466[[#This Row],[1]]&gt;W19,W19="1"),(V19+1+codex466[[#This Row],[T]]),V19+codex466[[#This Row],[T]]),V19+codex466[[#This Row],[T]]),0)</f>
        <v>8</v>
      </c>
      <c r="W20" s="11">
        <f t="shared" si="0"/>
        <v>19</v>
      </c>
    </row>
    <row r="21" spans="1:23" x14ac:dyDescent="0.25">
      <c r="A21">
        <v>20</v>
      </c>
      <c r="B21">
        <v>52</v>
      </c>
      <c r="C21">
        <v>104590</v>
      </c>
      <c r="D21" t="s">
        <v>51</v>
      </c>
      <c r="E21">
        <v>1998</v>
      </c>
      <c r="F21" t="s">
        <v>15</v>
      </c>
      <c r="G21">
        <v>54.45</v>
      </c>
      <c r="H21">
        <v>49.58</v>
      </c>
      <c r="I21" t="s">
        <v>52</v>
      </c>
      <c r="J21">
        <v>6.94</v>
      </c>
      <c r="K21">
        <v>70.849999999999994</v>
      </c>
      <c r="S21" s="3">
        <f t="shared" si="1"/>
        <v>104590</v>
      </c>
      <c r="T21" s="3">
        <f>IF(A21&gt;0,IFERROR(VLOOKUP(C21,AthleteTable[],1,FALSE),0),0)</f>
        <v>104590</v>
      </c>
      <c r="U21" s="3">
        <f t="shared" si="3"/>
        <v>0</v>
      </c>
      <c r="V21" s="11">
        <f>IF(A21&gt;0,IF(T21&lt;&gt;0,IF(OR(codex466[[#This Row],[1]]&gt;W20,W20="1"),(V20+1+codex466[[#This Row],[T]]),V20+codex466[[#This Row],[T]]),V20+codex466[[#This Row],[T]]),0)</f>
        <v>9</v>
      </c>
      <c r="W21" s="11">
        <f t="shared" si="0"/>
        <v>20</v>
      </c>
    </row>
    <row r="22" spans="1:23" x14ac:dyDescent="0.25">
      <c r="A22">
        <v>21</v>
      </c>
      <c r="B22">
        <v>23</v>
      </c>
      <c r="C22">
        <v>104525</v>
      </c>
      <c r="D22" t="s">
        <v>53</v>
      </c>
      <c r="E22">
        <v>1997</v>
      </c>
      <c r="F22" t="s">
        <v>15</v>
      </c>
      <c r="G22">
        <v>52.86</v>
      </c>
      <c r="H22">
        <v>51.86</v>
      </c>
      <c r="I22" t="s">
        <v>54</v>
      </c>
      <c r="J22">
        <v>7.63</v>
      </c>
      <c r="K22">
        <v>75.959999999999994</v>
      </c>
      <c r="S22" s="3">
        <f t="shared" si="1"/>
        <v>104525</v>
      </c>
      <c r="T22" s="3">
        <f>IF(A22&gt;0,IFERROR(VLOOKUP(C22,AthleteTable[],1,FALSE),0),0)</f>
        <v>0</v>
      </c>
      <c r="U22" s="3">
        <f t="shared" si="3"/>
        <v>0</v>
      </c>
      <c r="V22" s="11">
        <f>IF(A22&gt;0,IF(T22&lt;&gt;0,IF(OR(codex466[[#This Row],[1]]&gt;W21,W21="1"),(V21+1+codex466[[#This Row],[T]]),V21+codex466[[#This Row],[T]]),V21+codex466[[#This Row],[T]]),0)</f>
        <v>9</v>
      </c>
      <c r="W22" s="11">
        <f t="shared" si="0"/>
        <v>21</v>
      </c>
    </row>
    <row r="23" spans="1:23" x14ac:dyDescent="0.25">
      <c r="A23">
        <v>22</v>
      </c>
      <c r="B23">
        <v>32</v>
      </c>
      <c r="C23">
        <v>104472</v>
      </c>
      <c r="D23" t="s">
        <v>55</v>
      </c>
      <c r="E23">
        <v>1997</v>
      </c>
      <c r="F23" t="s">
        <v>15</v>
      </c>
      <c r="G23">
        <v>55.14</v>
      </c>
      <c r="H23">
        <v>49.74</v>
      </c>
      <c r="I23" t="s">
        <v>56</v>
      </c>
      <c r="J23">
        <v>7.79</v>
      </c>
      <c r="K23">
        <v>77.150000000000006</v>
      </c>
      <c r="S23" s="3">
        <f t="shared" si="1"/>
        <v>104472</v>
      </c>
      <c r="T23" s="3">
        <f>IF(A23&gt;0,IFERROR(VLOOKUP(C23,AthleteTable[],1,FALSE),0),0)</f>
        <v>104472</v>
      </c>
      <c r="U23" s="3">
        <f t="shared" si="3"/>
        <v>0</v>
      </c>
      <c r="V23" s="11">
        <f>IF(A23&gt;0,IF(T23&lt;&gt;0,IF(OR(codex466[[#This Row],[1]]&gt;W22,W22="1"),(V22+1+codex466[[#This Row],[T]]),V22+codex466[[#This Row],[T]]),V22+codex466[[#This Row],[T]]),0)</f>
        <v>10</v>
      </c>
      <c r="W23" s="11">
        <f t="shared" si="0"/>
        <v>22</v>
      </c>
    </row>
    <row r="24" spans="1:23" x14ac:dyDescent="0.25">
      <c r="A24">
        <v>23</v>
      </c>
      <c r="B24">
        <v>53</v>
      </c>
      <c r="C24">
        <v>104599</v>
      </c>
      <c r="D24" t="s">
        <v>57</v>
      </c>
      <c r="E24">
        <v>1998</v>
      </c>
      <c r="F24" t="s">
        <v>15</v>
      </c>
      <c r="G24">
        <v>55.21</v>
      </c>
      <c r="H24">
        <v>50.07</v>
      </c>
      <c r="I24" t="s">
        <v>58</v>
      </c>
      <c r="J24">
        <v>8.19</v>
      </c>
      <c r="K24">
        <v>80.12</v>
      </c>
      <c r="S24" s="3">
        <f t="shared" si="1"/>
        <v>104599</v>
      </c>
      <c r="T24" s="3">
        <f>IF(A24&gt;0,IFERROR(VLOOKUP(C24,AthleteTable[],1,FALSE),0),0)</f>
        <v>104599</v>
      </c>
      <c r="U24" s="3">
        <f t="shared" si="3"/>
        <v>0</v>
      </c>
      <c r="V24" s="11">
        <f>IF(A24&gt;0,IF(T24&lt;&gt;0,IF(OR(codex466[[#This Row],[1]]&gt;W23,W23="1"),(V23+1+codex466[[#This Row],[T]]),V23+codex466[[#This Row],[T]]),V23+codex466[[#This Row],[T]]),0)</f>
        <v>11</v>
      </c>
      <c r="W24" s="11">
        <f t="shared" si="0"/>
        <v>23</v>
      </c>
    </row>
    <row r="25" spans="1:23" x14ac:dyDescent="0.25">
      <c r="A25">
        <v>24</v>
      </c>
      <c r="B25">
        <v>62</v>
      </c>
      <c r="C25">
        <v>104581</v>
      </c>
      <c r="D25" t="s">
        <v>59</v>
      </c>
      <c r="E25">
        <v>1998</v>
      </c>
      <c r="F25" t="s">
        <v>15</v>
      </c>
      <c r="G25">
        <v>55.27</v>
      </c>
      <c r="H25">
        <v>50.59</v>
      </c>
      <c r="I25" t="s">
        <v>60</v>
      </c>
      <c r="J25">
        <v>8.77</v>
      </c>
      <c r="K25">
        <v>84.42</v>
      </c>
      <c r="S25" s="3">
        <f t="shared" si="1"/>
        <v>104581</v>
      </c>
      <c r="T25" s="3">
        <f>IF(A25&gt;0,IFERROR(VLOOKUP(C25,AthleteTable[],1,FALSE),0),0)</f>
        <v>104581</v>
      </c>
      <c r="U25" s="3">
        <f t="shared" si="3"/>
        <v>0</v>
      </c>
      <c r="V25" s="11">
        <f>IF(A25&gt;0,IF(T25&lt;&gt;0,IF(OR(codex466[[#This Row],[1]]&gt;W24,W24="1"),(V24+1+codex466[[#This Row],[T]]),V24+codex466[[#This Row],[T]]),V24+codex466[[#This Row],[T]]),0)</f>
        <v>12</v>
      </c>
      <c r="W25" s="11">
        <f t="shared" si="0"/>
        <v>24</v>
      </c>
    </row>
    <row r="26" spans="1:23" x14ac:dyDescent="0.25">
      <c r="A26">
        <v>25</v>
      </c>
      <c r="B26">
        <v>26</v>
      </c>
      <c r="C26">
        <v>104367</v>
      </c>
      <c r="D26" t="s">
        <v>61</v>
      </c>
      <c r="E26">
        <v>1996</v>
      </c>
      <c r="F26" t="s">
        <v>15</v>
      </c>
      <c r="G26">
        <v>54.04</v>
      </c>
      <c r="H26">
        <v>51.83</v>
      </c>
      <c r="I26" t="s">
        <v>62</v>
      </c>
      <c r="J26">
        <v>8.7799999999999994</v>
      </c>
      <c r="K26">
        <v>84.49</v>
      </c>
      <c r="S26" s="3">
        <f t="shared" si="1"/>
        <v>104367</v>
      </c>
      <c r="T26" s="3">
        <f>IF(A26&gt;0,IFERROR(VLOOKUP(C26,AthleteTable[],1,FALSE),0),0)</f>
        <v>0</v>
      </c>
      <c r="U26" s="3">
        <f t="shared" si="3"/>
        <v>0</v>
      </c>
      <c r="V26" s="11">
        <f>IF(A26&gt;0,IF(T26&lt;&gt;0,IF(OR(codex466[[#This Row],[1]]&gt;W25,W25="1"),(V25+1+codex466[[#This Row],[T]]),V25+codex466[[#This Row],[T]]),V25+codex466[[#This Row],[T]]),0)</f>
        <v>12</v>
      </c>
      <c r="W26" s="11">
        <f t="shared" si="0"/>
        <v>25</v>
      </c>
    </row>
    <row r="27" spans="1:23" x14ac:dyDescent="0.25">
      <c r="A27">
        <v>26</v>
      </c>
      <c r="B27">
        <v>43</v>
      </c>
      <c r="C27">
        <v>104582</v>
      </c>
      <c r="D27" t="s">
        <v>63</v>
      </c>
      <c r="E27">
        <v>1998</v>
      </c>
      <c r="F27" t="s">
        <v>15</v>
      </c>
      <c r="G27">
        <v>55.23</v>
      </c>
      <c r="H27">
        <v>50.8</v>
      </c>
      <c r="I27" t="s">
        <v>64</v>
      </c>
      <c r="J27">
        <v>8.94</v>
      </c>
      <c r="K27">
        <v>85.68</v>
      </c>
      <c r="S27" s="3">
        <f t="shared" si="1"/>
        <v>104582</v>
      </c>
      <c r="T27" s="3">
        <f>IF(A27&gt;0,IFERROR(VLOOKUP(C27,AthleteTable[],1,FALSE),0),0)</f>
        <v>104582</v>
      </c>
      <c r="U27" s="3">
        <f t="shared" si="3"/>
        <v>0</v>
      </c>
      <c r="V27" s="11">
        <f>IF(A27&gt;0,IF(T27&lt;&gt;0,IF(OR(codex466[[#This Row],[1]]&gt;W26,W26="1"),(V26+1+codex466[[#This Row],[T]]),V26+codex466[[#This Row],[T]]),V26+codex466[[#This Row],[T]]),0)</f>
        <v>13</v>
      </c>
      <c r="W27" s="11">
        <f t="shared" si="0"/>
        <v>26</v>
      </c>
    </row>
    <row r="28" spans="1:23" x14ac:dyDescent="0.25">
      <c r="A28">
        <v>27</v>
      </c>
      <c r="B28">
        <v>31</v>
      </c>
      <c r="C28">
        <v>959600</v>
      </c>
      <c r="D28" t="s">
        <v>65</v>
      </c>
      <c r="E28">
        <v>1996</v>
      </c>
      <c r="F28" t="s">
        <v>66</v>
      </c>
      <c r="G28">
        <v>54.87</v>
      </c>
      <c r="H28">
        <v>51.62</v>
      </c>
      <c r="I28" t="s">
        <v>67</v>
      </c>
      <c r="J28">
        <v>9.4</v>
      </c>
      <c r="K28">
        <v>89.09</v>
      </c>
      <c r="S28" s="3">
        <f t="shared" si="1"/>
        <v>959600</v>
      </c>
      <c r="T28" s="3">
        <f>IF(A28&gt;0,IFERROR(VLOOKUP(C28,AthleteTable[],1,FALSE),0),0)</f>
        <v>959600</v>
      </c>
      <c r="U28" s="3">
        <f t="shared" si="3"/>
        <v>0</v>
      </c>
      <c r="V28" s="11">
        <f>IF(A28&gt;0,IF(T28&lt;&gt;0,IF(OR(codex466[[#This Row],[1]]&gt;W27,W27="1"),(V27+1+codex466[[#This Row],[T]]),V27+codex466[[#This Row],[T]]),V27+codex466[[#This Row],[T]]),0)</f>
        <v>14</v>
      </c>
      <c r="W28" s="11">
        <f t="shared" si="0"/>
        <v>27</v>
      </c>
    </row>
    <row r="29" spans="1:23" x14ac:dyDescent="0.25">
      <c r="A29">
        <v>28</v>
      </c>
      <c r="B29">
        <v>30</v>
      </c>
      <c r="C29">
        <v>104459</v>
      </c>
      <c r="D29" t="s">
        <v>68</v>
      </c>
      <c r="E29">
        <v>1997</v>
      </c>
      <c r="F29" t="s">
        <v>15</v>
      </c>
      <c r="G29">
        <v>55.05</v>
      </c>
      <c r="H29">
        <v>52.27</v>
      </c>
      <c r="I29" t="s">
        <v>69</v>
      </c>
      <c r="J29">
        <v>10.23</v>
      </c>
      <c r="K29">
        <v>95.24</v>
      </c>
      <c r="S29" s="3">
        <f t="shared" si="1"/>
        <v>104459</v>
      </c>
      <c r="T29" s="3">
        <f>IF(A29&gt;0,IFERROR(VLOOKUP(C29,AthleteTable[],1,FALSE),0),0)</f>
        <v>104459</v>
      </c>
      <c r="U29" s="3">
        <f t="shared" si="3"/>
        <v>0</v>
      </c>
      <c r="V29" s="11">
        <f>IF(A29&gt;0,IF(T29&lt;&gt;0,IF(OR(codex466[[#This Row],[1]]&gt;W28,W28="1"),(V28+1+codex466[[#This Row],[T]]),V28+codex466[[#This Row],[T]]),V28+codex466[[#This Row],[T]]),0)</f>
        <v>15</v>
      </c>
      <c r="W29" s="11">
        <f t="shared" si="0"/>
        <v>28</v>
      </c>
    </row>
    <row r="30" spans="1:23" x14ac:dyDescent="0.25">
      <c r="A30">
        <v>29</v>
      </c>
      <c r="B30">
        <v>48</v>
      </c>
      <c r="C30">
        <v>104620</v>
      </c>
      <c r="D30" t="s">
        <v>70</v>
      </c>
      <c r="E30">
        <v>1998</v>
      </c>
      <c r="F30" t="s">
        <v>15</v>
      </c>
      <c r="G30">
        <v>56.86</v>
      </c>
      <c r="H30">
        <v>51.16</v>
      </c>
      <c r="I30" t="s">
        <v>71</v>
      </c>
      <c r="J30">
        <v>10.93</v>
      </c>
      <c r="K30">
        <v>100.43</v>
      </c>
      <c r="S30" s="3">
        <f t="shared" si="1"/>
        <v>104620</v>
      </c>
      <c r="T30" s="3">
        <f>IF(A30&gt;0,IFERROR(VLOOKUP(C30,AthleteTable[],1,FALSE),0),0)</f>
        <v>0</v>
      </c>
      <c r="U30" s="3">
        <f t="shared" si="3"/>
        <v>0</v>
      </c>
      <c r="V30" s="11">
        <f>IF(A30&gt;0,IF(T30&lt;&gt;0,IF(OR(codex466[[#This Row],[1]]&gt;W29,W29="1"),(V29+1+codex466[[#This Row],[T]]),V29+codex466[[#This Row],[T]]),V29+codex466[[#This Row],[T]]),0)</f>
        <v>15</v>
      </c>
      <c r="W30" s="11">
        <f t="shared" si="0"/>
        <v>29</v>
      </c>
    </row>
    <row r="31" spans="1:23" x14ac:dyDescent="0.25">
      <c r="A31">
        <v>30</v>
      </c>
      <c r="B31">
        <v>35</v>
      </c>
      <c r="C31">
        <v>104470</v>
      </c>
      <c r="D31" t="s">
        <v>72</v>
      </c>
      <c r="E31">
        <v>1997</v>
      </c>
      <c r="F31" t="s">
        <v>15</v>
      </c>
      <c r="G31">
        <v>56.33</v>
      </c>
      <c r="H31">
        <v>53.13</v>
      </c>
      <c r="I31" t="s">
        <v>73</v>
      </c>
      <c r="J31">
        <v>12.37</v>
      </c>
      <c r="K31">
        <v>111.11</v>
      </c>
      <c r="S31" s="3">
        <f t="shared" si="1"/>
        <v>104470</v>
      </c>
      <c r="T31" s="3">
        <f>IF(A31&gt;0,IFERROR(VLOOKUP(C31,AthleteTable[],1,FALSE),0),0)</f>
        <v>104470</v>
      </c>
      <c r="U31" s="3">
        <f t="shared" si="3"/>
        <v>0</v>
      </c>
      <c r="V31" s="11">
        <f>IF(A31&gt;0,IF(T31&lt;&gt;0,IF(OR(codex466[[#This Row],[1]]&gt;W30,W30="1"),(V30+1+codex466[[#This Row],[T]]),V30+codex466[[#This Row],[T]]),V30+codex466[[#This Row],[T]]),0)</f>
        <v>16</v>
      </c>
      <c r="W31" s="11">
        <f t="shared" si="0"/>
        <v>30</v>
      </c>
    </row>
    <row r="32" spans="1:23" x14ac:dyDescent="0.25">
      <c r="A32">
        <v>31</v>
      </c>
      <c r="B32">
        <v>41</v>
      </c>
      <c r="C32">
        <v>104473</v>
      </c>
      <c r="D32" t="s">
        <v>74</v>
      </c>
      <c r="E32">
        <v>1997</v>
      </c>
      <c r="F32" t="s">
        <v>15</v>
      </c>
      <c r="G32">
        <v>56.56</v>
      </c>
      <c r="H32">
        <v>53.16</v>
      </c>
      <c r="I32" t="s">
        <v>75</v>
      </c>
      <c r="J32">
        <v>12.63</v>
      </c>
      <c r="K32">
        <v>113.04</v>
      </c>
      <c r="S32" s="3">
        <f t="shared" si="1"/>
        <v>104473</v>
      </c>
      <c r="T32" s="3">
        <f>IF(A32&gt;0,IFERROR(VLOOKUP(C32,AthleteTable[],1,FALSE),0),0)</f>
        <v>104473</v>
      </c>
      <c r="U32" s="3">
        <f t="shared" si="3"/>
        <v>0</v>
      </c>
      <c r="V32" s="11">
        <f>IF(A32&gt;0,IF(T32&lt;&gt;0,IF(OR(codex466[[#This Row],[1]]&gt;W31,W31="1"),(V31+1+codex466[[#This Row],[T]]),V31+codex466[[#This Row],[T]]),V31+codex466[[#This Row],[T]]),0)</f>
        <v>17</v>
      </c>
      <c r="W32" s="11">
        <f t="shared" si="0"/>
        <v>31</v>
      </c>
    </row>
    <row r="33" spans="1:23" x14ac:dyDescent="0.25">
      <c r="A33">
        <v>32</v>
      </c>
      <c r="B33">
        <v>61</v>
      </c>
      <c r="C33">
        <v>750107</v>
      </c>
      <c r="D33" t="s">
        <v>76</v>
      </c>
      <c r="E33">
        <v>1998</v>
      </c>
      <c r="F33" t="s">
        <v>77</v>
      </c>
      <c r="G33">
        <v>56.07</v>
      </c>
      <c r="H33">
        <v>54.54</v>
      </c>
      <c r="I33" t="s">
        <v>78</v>
      </c>
      <c r="J33">
        <v>13.52</v>
      </c>
      <c r="K33">
        <v>119.64</v>
      </c>
      <c r="S33" s="3">
        <f t="shared" si="1"/>
        <v>750107</v>
      </c>
      <c r="T33" s="3">
        <f>IF(A33&gt;0,IFERROR(VLOOKUP(C33,AthleteTable[],1,FALSE),0),0)</f>
        <v>750107</v>
      </c>
      <c r="U33" s="3">
        <f t="shared" si="3"/>
        <v>0</v>
      </c>
      <c r="V33" s="11">
        <f>IF(A33&gt;0,IF(T33&lt;&gt;0,IF(OR(codex466[[#This Row],[1]]&gt;W32,W32="1"),(V32+1+codex466[[#This Row],[T]]),V32+codex466[[#This Row],[T]]),V32+codex466[[#This Row],[T]]),0)</f>
        <v>18</v>
      </c>
      <c r="W33" s="11">
        <f t="shared" si="0"/>
        <v>32</v>
      </c>
    </row>
    <row r="34" spans="1:23" x14ac:dyDescent="0.25">
      <c r="A34">
        <v>33</v>
      </c>
      <c r="B34">
        <v>57</v>
      </c>
      <c r="C34">
        <v>104587</v>
      </c>
      <c r="D34" t="s">
        <v>79</v>
      </c>
      <c r="E34">
        <v>1998</v>
      </c>
      <c r="F34" t="s">
        <v>15</v>
      </c>
      <c r="G34">
        <v>57.22</v>
      </c>
      <c r="H34">
        <v>53.72</v>
      </c>
      <c r="I34" t="s">
        <v>80</v>
      </c>
      <c r="J34">
        <v>13.85</v>
      </c>
      <c r="K34">
        <v>122.09</v>
      </c>
      <c r="S34" s="3">
        <f t="shared" si="1"/>
        <v>104587</v>
      </c>
      <c r="T34" s="3">
        <f>IF(A34&gt;0,IFERROR(VLOOKUP(C34,AthleteTable[],1,FALSE),0),0)</f>
        <v>104587</v>
      </c>
      <c r="U34" s="3">
        <f t="shared" si="3"/>
        <v>0</v>
      </c>
      <c r="V34" s="11">
        <f>IF(A34&gt;0,IF(T34&lt;&gt;0,IF(OR(codex466[[#This Row],[1]]&gt;W33,W33="1"),(V33+1+codex466[[#This Row],[T]]),V33+codex466[[#This Row],[T]]),V33+codex466[[#This Row],[T]]),0)</f>
        <v>19</v>
      </c>
      <c r="W34" s="11">
        <f t="shared" si="0"/>
        <v>33</v>
      </c>
    </row>
    <row r="35" spans="1:23" x14ac:dyDescent="0.25">
      <c r="A35">
        <v>34</v>
      </c>
      <c r="B35">
        <v>49</v>
      </c>
      <c r="C35">
        <v>104596</v>
      </c>
      <c r="D35" t="s">
        <v>81</v>
      </c>
      <c r="E35">
        <v>1998</v>
      </c>
      <c r="F35" t="s">
        <v>15</v>
      </c>
      <c r="G35">
        <v>57.24</v>
      </c>
      <c r="H35">
        <v>54.7</v>
      </c>
      <c r="I35" t="s">
        <v>82</v>
      </c>
      <c r="J35">
        <v>14.85</v>
      </c>
      <c r="K35">
        <v>129.5</v>
      </c>
      <c r="S35" s="3">
        <f t="shared" si="1"/>
        <v>104596</v>
      </c>
      <c r="T35" s="3">
        <f>IF(A35&gt;0,IFERROR(VLOOKUP(C35,AthleteTable[],1,FALSE),0),0)</f>
        <v>104596</v>
      </c>
      <c r="U35" s="3">
        <f t="shared" si="3"/>
        <v>0</v>
      </c>
      <c r="V35" s="11">
        <f>IF(A35&gt;0,IF(T35&lt;&gt;0,IF(OR(codex466[[#This Row],[1]]&gt;W34,W34="1"),(V34+1+codex466[[#This Row],[T]]),V34+codex466[[#This Row],[T]]),V34+codex466[[#This Row],[T]]),0)</f>
        <v>20</v>
      </c>
      <c r="W35" s="11">
        <f t="shared" si="0"/>
        <v>34</v>
      </c>
    </row>
    <row r="36" spans="1:23" x14ac:dyDescent="0.25">
      <c r="A36">
        <v>35</v>
      </c>
      <c r="B36">
        <v>44</v>
      </c>
      <c r="C36">
        <v>104594</v>
      </c>
      <c r="D36" t="s">
        <v>83</v>
      </c>
      <c r="E36">
        <v>1998</v>
      </c>
      <c r="F36" t="s">
        <v>15</v>
      </c>
      <c r="G36">
        <v>57.78</v>
      </c>
      <c r="H36">
        <v>55.21</v>
      </c>
      <c r="I36" t="s">
        <v>84</v>
      </c>
      <c r="J36">
        <v>15.9</v>
      </c>
      <c r="K36">
        <v>137.29</v>
      </c>
      <c r="S36" s="3">
        <f t="shared" si="1"/>
        <v>104594</v>
      </c>
      <c r="T36" s="3">
        <f>IF(A36&gt;0,IFERROR(VLOOKUP(C36,AthleteTable[],1,FALSE),0),0)</f>
        <v>104594</v>
      </c>
      <c r="U36" s="3">
        <f t="shared" si="3"/>
        <v>0</v>
      </c>
      <c r="V36" s="11">
        <f>IF(A36&gt;0,IF(T36&lt;&gt;0,IF(OR(codex466[[#This Row],[1]]&gt;W35,W35="1"),(V35+1+codex466[[#This Row],[T]]),V35+codex466[[#This Row],[T]]),V35+codex466[[#This Row],[T]]),0)</f>
        <v>21</v>
      </c>
      <c r="W36" s="11">
        <f t="shared" si="0"/>
        <v>35</v>
      </c>
    </row>
    <row r="37" spans="1:23" x14ac:dyDescent="0.25">
      <c r="A37">
        <v>36</v>
      </c>
      <c r="B37">
        <v>50</v>
      </c>
      <c r="C37">
        <v>104598</v>
      </c>
      <c r="D37" t="s">
        <v>85</v>
      </c>
      <c r="E37">
        <v>1998</v>
      </c>
      <c r="F37" t="s">
        <v>15</v>
      </c>
      <c r="G37">
        <v>58.19</v>
      </c>
      <c r="H37">
        <v>55.16</v>
      </c>
      <c r="I37" t="s">
        <v>86</v>
      </c>
      <c r="J37">
        <v>16.260000000000002</v>
      </c>
      <c r="K37">
        <v>139.96</v>
      </c>
      <c r="S37" s="3">
        <f t="shared" si="1"/>
        <v>104598</v>
      </c>
      <c r="T37" s="3">
        <f>IF(A37&gt;0,IFERROR(VLOOKUP(C37,AthleteTable[],1,FALSE),0),0)</f>
        <v>104598</v>
      </c>
      <c r="U37" s="3">
        <f t="shared" si="3"/>
        <v>0</v>
      </c>
      <c r="V37" s="11">
        <f>IF(A37&gt;0,IF(T37&lt;&gt;0,IF(OR(codex466[[#This Row],[1]]&gt;W36,W36="1"),(V36+1+codex466[[#This Row],[T]]),V36+codex466[[#This Row],[T]]),V36+codex466[[#This Row],[T]]),0)</f>
        <v>22</v>
      </c>
      <c r="W37" s="11">
        <f t="shared" si="0"/>
        <v>36</v>
      </c>
    </row>
    <row r="38" spans="1:23" x14ac:dyDescent="0.25">
      <c r="A38">
        <v>37</v>
      </c>
      <c r="B38">
        <v>38</v>
      </c>
      <c r="C38">
        <v>104465</v>
      </c>
      <c r="D38" t="s">
        <v>87</v>
      </c>
      <c r="E38">
        <v>1997</v>
      </c>
      <c r="F38" t="s">
        <v>15</v>
      </c>
      <c r="G38">
        <v>57.49</v>
      </c>
      <c r="H38">
        <v>56.52</v>
      </c>
      <c r="I38" t="s">
        <v>88</v>
      </c>
      <c r="J38">
        <v>16.920000000000002</v>
      </c>
      <c r="K38">
        <v>144.86000000000001</v>
      </c>
      <c r="S38" s="3">
        <f t="shared" si="1"/>
        <v>104465</v>
      </c>
      <c r="T38" s="3">
        <f>IF(A38&gt;0,IFERROR(VLOOKUP(C38,AthleteTable[],1,FALSE),0),0)</f>
        <v>104465</v>
      </c>
      <c r="U38" s="3">
        <f t="shared" si="3"/>
        <v>0</v>
      </c>
      <c r="V38" s="11">
        <f>IF(A38&gt;0,IF(T38&lt;&gt;0,IF(OR(codex466[[#This Row],[1]]&gt;W37,W37="1"),(V37+1+codex466[[#This Row],[T]]),V37+codex466[[#This Row],[T]]),V37+codex466[[#This Row],[T]]),0)</f>
        <v>23</v>
      </c>
      <c r="W38" s="11">
        <f t="shared" si="0"/>
        <v>37</v>
      </c>
    </row>
    <row r="39" spans="1:23" x14ac:dyDescent="0.25">
      <c r="A39">
        <v>38</v>
      </c>
      <c r="B39">
        <v>37</v>
      </c>
      <c r="C39">
        <v>104454</v>
      </c>
      <c r="D39" t="s">
        <v>89</v>
      </c>
      <c r="E39">
        <v>1996</v>
      </c>
      <c r="F39" t="s">
        <v>15</v>
      </c>
      <c r="G39">
        <v>58.76</v>
      </c>
      <c r="H39">
        <v>55.54</v>
      </c>
      <c r="I39" t="s">
        <v>90</v>
      </c>
      <c r="J39">
        <v>17.21</v>
      </c>
      <c r="K39">
        <v>147.01</v>
      </c>
      <c r="S39" s="3">
        <f t="shared" si="1"/>
        <v>104454</v>
      </c>
      <c r="T39" s="3">
        <f>IF(A39&gt;0,IFERROR(VLOOKUP(C39,AthleteTable[],1,FALSE),0),0)</f>
        <v>104454</v>
      </c>
      <c r="U39" s="3">
        <f t="shared" si="3"/>
        <v>0</v>
      </c>
      <c r="V39" s="11">
        <f>IF(A39&gt;0,IF(T39&lt;&gt;0,IF(OR(codex466[[#This Row],[1]]&gt;W38,W38="1"),(V38+1+codex466[[#This Row],[T]]),V38+codex466[[#This Row],[T]]),V38+codex466[[#This Row],[T]]),0)</f>
        <v>24</v>
      </c>
      <c r="W39" s="11">
        <f t="shared" si="0"/>
        <v>38</v>
      </c>
    </row>
    <row r="40" spans="1:23" x14ac:dyDescent="0.25">
      <c r="A40">
        <v>39</v>
      </c>
      <c r="B40">
        <v>46</v>
      </c>
      <c r="C40">
        <v>104589</v>
      </c>
      <c r="D40" t="s">
        <v>91</v>
      </c>
      <c r="E40">
        <v>1998</v>
      </c>
      <c r="F40" t="s">
        <v>15</v>
      </c>
      <c r="G40">
        <v>58.32</v>
      </c>
      <c r="H40">
        <v>56.71</v>
      </c>
      <c r="I40" t="s">
        <v>92</v>
      </c>
      <c r="J40">
        <v>17.940000000000001</v>
      </c>
      <c r="K40">
        <v>152.41999999999999</v>
      </c>
      <c r="S40" s="3">
        <f t="shared" si="1"/>
        <v>104589</v>
      </c>
      <c r="T40" s="3">
        <f>IF(A40&gt;0,IFERROR(VLOOKUP(C40,AthleteTable[],1,FALSE),0),0)</f>
        <v>104589</v>
      </c>
      <c r="U40" s="3">
        <f t="shared" si="3"/>
        <v>0</v>
      </c>
      <c r="V40" s="11">
        <f>IF(A40&gt;0,IF(T40&lt;&gt;0,IF(OR(codex466[[#This Row],[1]]&gt;W39,W39="1"),(V39+1+codex466[[#This Row],[T]]),V39+codex466[[#This Row],[T]]),V39+codex466[[#This Row],[T]]),0)</f>
        <v>25</v>
      </c>
      <c r="W40" s="11">
        <f t="shared" si="0"/>
        <v>39</v>
      </c>
    </row>
    <row r="41" spans="1:23" x14ac:dyDescent="0.25">
      <c r="A41">
        <v>40</v>
      </c>
      <c r="B41">
        <v>59</v>
      </c>
      <c r="C41">
        <v>104644</v>
      </c>
      <c r="D41" t="s">
        <v>93</v>
      </c>
      <c r="E41">
        <v>1998</v>
      </c>
      <c r="F41" t="s">
        <v>15</v>
      </c>
      <c r="G41">
        <v>59.85</v>
      </c>
      <c r="H41">
        <v>56.33</v>
      </c>
      <c r="I41" t="s">
        <v>94</v>
      </c>
      <c r="J41">
        <v>19.09</v>
      </c>
      <c r="K41">
        <v>160.94999999999999</v>
      </c>
      <c r="S41" s="3">
        <f t="shared" si="1"/>
        <v>104644</v>
      </c>
      <c r="T41" s="3">
        <f>IF(A41&gt;0,IFERROR(VLOOKUP(C41,AthleteTable[],1,FALSE),0),0)</f>
        <v>104644</v>
      </c>
      <c r="U41" s="3">
        <f t="shared" si="3"/>
        <v>0</v>
      </c>
      <c r="V41" s="11">
        <f>IF(A41&gt;0,IF(T41&lt;&gt;0,IF(OR(codex466[[#This Row],[1]]&gt;W40,W40="1"),(V40+1+codex466[[#This Row],[T]]),V40+codex466[[#This Row],[T]]),V40+codex466[[#This Row],[T]]),0)</f>
        <v>26</v>
      </c>
      <c r="W41" s="11">
        <f t="shared" si="0"/>
        <v>40</v>
      </c>
    </row>
    <row r="42" spans="1:23" x14ac:dyDescent="0.25">
      <c r="A42">
        <v>41</v>
      </c>
      <c r="B42">
        <v>39</v>
      </c>
      <c r="C42">
        <v>104442</v>
      </c>
      <c r="D42" t="s">
        <v>95</v>
      </c>
      <c r="E42">
        <v>1996</v>
      </c>
      <c r="F42" t="s">
        <v>96</v>
      </c>
      <c r="G42">
        <v>59.48</v>
      </c>
      <c r="H42">
        <v>57.04</v>
      </c>
      <c r="I42" t="s">
        <v>97</v>
      </c>
      <c r="J42">
        <v>19.43</v>
      </c>
      <c r="K42">
        <v>163.47</v>
      </c>
      <c r="S42" s="3">
        <f t="shared" si="1"/>
        <v>104442</v>
      </c>
      <c r="T42" s="3">
        <f>IF(A42&gt;0,IFERROR(VLOOKUP(C42,AthleteTable[],1,FALSE),0),0)</f>
        <v>0</v>
      </c>
      <c r="U42" s="3">
        <f t="shared" si="3"/>
        <v>0</v>
      </c>
      <c r="V42" s="11">
        <f>IF(A42&gt;0,IF(T42&lt;&gt;0,IF(OR(codex466[[#This Row],[1]]&gt;W41,W41="1"),(V41+1+codex466[[#This Row],[T]]),V41+codex466[[#This Row],[T]]),V41+codex466[[#This Row],[T]]),0)</f>
        <v>26</v>
      </c>
      <c r="W42" s="11">
        <f t="shared" si="0"/>
        <v>41</v>
      </c>
    </row>
    <row r="43" spans="1:23" x14ac:dyDescent="0.25">
      <c r="A43">
        <v>42</v>
      </c>
      <c r="B43">
        <v>42</v>
      </c>
      <c r="C43">
        <v>104461</v>
      </c>
      <c r="D43" t="s">
        <v>98</v>
      </c>
      <c r="E43">
        <v>1997</v>
      </c>
      <c r="F43" t="s">
        <v>15</v>
      </c>
      <c r="G43" t="s">
        <v>99</v>
      </c>
      <c r="H43">
        <v>59.29</v>
      </c>
      <c r="I43" t="s">
        <v>100</v>
      </c>
      <c r="J43">
        <v>24.19</v>
      </c>
      <c r="K43">
        <v>198.77</v>
      </c>
      <c r="S43" s="3">
        <f t="shared" si="1"/>
        <v>104461</v>
      </c>
      <c r="T43" s="3">
        <f>IF(A43&gt;0,IFERROR(VLOOKUP(C43,AthleteTable[],1,FALSE),0),0)</f>
        <v>104461</v>
      </c>
      <c r="U43" s="3">
        <f t="shared" si="3"/>
        <v>0</v>
      </c>
      <c r="V43" s="11">
        <f>IF(A43&gt;0,IF(T43&lt;&gt;0,IF(OR(codex466[[#This Row],[1]]&gt;W42,W42="1"),(V42+1+codex466[[#This Row],[T]]),V42+codex466[[#This Row],[T]]),V42+codex466[[#This Row],[T]]),0)</f>
        <v>27</v>
      </c>
      <c r="W43" s="11">
        <f t="shared" si="0"/>
        <v>42</v>
      </c>
    </row>
    <row r="44" spans="1:23" x14ac:dyDescent="0.25">
      <c r="A44">
        <v>43</v>
      </c>
      <c r="B44">
        <v>54</v>
      </c>
      <c r="C44">
        <v>104583</v>
      </c>
      <c r="D44" t="s">
        <v>101</v>
      </c>
      <c r="E44">
        <v>1998</v>
      </c>
      <c r="F44" t="s">
        <v>15</v>
      </c>
      <c r="G44" t="s">
        <v>102</v>
      </c>
      <c r="H44" t="s">
        <v>103</v>
      </c>
      <c r="I44" t="s">
        <v>104</v>
      </c>
      <c r="J44">
        <v>29.81</v>
      </c>
      <c r="K44">
        <v>240.44</v>
      </c>
      <c r="S44" s="3">
        <f t="shared" si="1"/>
        <v>104583</v>
      </c>
      <c r="T44" s="3">
        <f>IF(A44&gt;0,IFERROR(VLOOKUP(C44,AthleteTable[],1,FALSE),0),0)</f>
        <v>104583</v>
      </c>
      <c r="U44" s="3">
        <f t="shared" si="3"/>
        <v>0</v>
      </c>
      <c r="V44" s="11">
        <f>IF(A44&gt;0,IF(T44&lt;&gt;0,IF(OR(codex466[[#This Row],[1]]&gt;W43,W43="1"),(V43+1+codex466[[#This Row],[T]]),V43+codex466[[#This Row],[T]]),V43+codex466[[#This Row],[T]]),0)</f>
        <v>28</v>
      </c>
      <c r="W44" s="11">
        <f t="shared" si="0"/>
        <v>43</v>
      </c>
    </row>
    <row r="45" spans="1:23" x14ac:dyDescent="0.25">
      <c r="A45" t="s">
        <v>105</v>
      </c>
      <c r="S45" s="3">
        <f t="shared" si="1"/>
        <v>0</v>
      </c>
      <c r="T45" s="3">
        <f>IF(A45&gt;0,IFERROR(VLOOKUP(C45,AthleteTable[],1,FALSE),0),0)</f>
        <v>0</v>
      </c>
      <c r="U45" s="3">
        <f t="shared" si="3"/>
        <v>0</v>
      </c>
      <c r="V45" s="11">
        <f>IF(A45&gt;0,IF(T45&lt;&gt;0,IF(OR(codex466[[#This Row],[1]]&gt;W44,W44="1"),(V44+1+codex466[[#This Row],[T]]),V44+codex466[[#This Row],[T]]),V44+codex466[[#This Row],[T]]),0)</f>
        <v>28</v>
      </c>
      <c r="W45" s="11" t="str">
        <f t="shared" si="0"/>
        <v>Disqualified 1st run</v>
      </c>
    </row>
    <row r="46" spans="1:23" x14ac:dyDescent="0.25">
      <c r="S46" s="3">
        <f t="shared" si="1"/>
        <v>0</v>
      </c>
      <c r="T46" s="3">
        <f>IF(A46&gt;0,IFERROR(VLOOKUP(C46,AthleteTable[],1,FALSE),0),0)</f>
        <v>0</v>
      </c>
      <c r="U46" s="3">
        <f t="shared" si="3"/>
        <v>0</v>
      </c>
      <c r="V46" s="11">
        <f>IF(A46&gt;0,IF(T46&lt;&gt;0,IF(OR(codex466[[#This Row],[1]]&gt;W45,W45="1"),(V45+1+codex466[[#This Row],[T]]),V45+codex466[[#This Row],[T]]),V45+codex466[[#This Row],[T]]),0)</f>
        <v>0</v>
      </c>
      <c r="W46" s="11">
        <f t="shared" si="0"/>
        <v>0</v>
      </c>
    </row>
    <row r="47" spans="1:23" x14ac:dyDescent="0.25">
      <c r="B47">
        <v>27</v>
      </c>
      <c r="C47">
        <v>104537</v>
      </c>
      <c r="D47" t="s">
        <v>106</v>
      </c>
      <c r="E47">
        <v>1997</v>
      </c>
      <c r="F47" t="s">
        <v>15</v>
      </c>
      <c r="S47" s="3">
        <f t="shared" si="1"/>
        <v>104537</v>
      </c>
      <c r="T47" s="3">
        <f>IF(A47&gt;0,IFERROR(VLOOKUP(C47,AthleteTable[],1,FALSE),0),0)</f>
        <v>0</v>
      </c>
      <c r="U47" s="3">
        <f t="shared" si="3"/>
        <v>0</v>
      </c>
      <c r="V47" s="11">
        <f>IF(A47&gt;0,IF(T47&lt;&gt;0,IF(OR(codex466[[#This Row],[1]]&gt;W46,W46="1"),(V46+1+codex466[[#This Row],[T]]),V46+codex466[[#This Row],[T]]),V46+codex466[[#This Row],[T]]),0)</f>
        <v>0</v>
      </c>
      <c r="W47" s="11">
        <f t="shared" si="0"/>
        <v>0</v>
      </c>
    </row>
    <row r="48" spans="1:23" x14ac:dyDescent="0.25">
      <c r="A48" t="s">
        <v>107</v>
      </c>
      <c r="S48" s="3">
        <f t="shared" si="1"/>
        <v>0</v>
      </c>
      <c r="T48" s="3">
        <f>IF(A48&gt;0,IFERROR(VLOOKUP(C48,AthleteTable[],1,FALSE),0),0)</f>
        <v>0</v>
      </c>
      <c r="U48" s="3">
        <f t="shared" si="3"/>
        <v>0</v>
      </c>
      <c r="V48" s="11">
        <f>IF(A48&gt;0,IF(T48&lt;&gt;0,IF(OR(codex466[[#This Row],[1]]&gt;W47,W47="1"),(V47+1+codex466[[#This Row],[T]]),V47+codex466[[#This Row],[T]]),V47+codex466[[#This Row],[T]]),0)</f>
        <v>0</v>
      </c>
      <c r="W48" s="11" t="str">
        <f t="shared" si="0"/>
        <v>Did not finish 2nd run</v>
      </c>
    </row>
    <row r="49" spans="1:23" x14ac:dyDescent="0.25">
      <c r="S49" s="3">
        <f t="shared" si="1"/>
        <v>0</v>
      </c>
      <c r="T49" s="3">
        <f>IF(A49&gt;0,IFERROR(VLOOKUP(C49,AthleteTable[],1,FALSE),0),0)</f>
        <v>0</v>
      </c>
      <c r="U49" s="3">
        <f t="shared" si="3"/>
        <v>0</v>
      </c>
      <c r="V49" s="11">
        <f>IF(A49&gt;0,IF(T49&lt;&gt;0,IF(OR(codex466[[#This Row],[1]]&gt;W48,W48="1"),(V48+1+codex466[[#This Row],[T]]),V48+codex466[[#This Row],[T]]),V48+codex466[[#This Row],[T]]),0)</f>
        <v>0</v>
      </c>
      <c r="W49" s="11">
        <f t="shared" si="0"/>
        <v>0</v>
      </c>
    </row>
    <row r="50" spans="1:23" x14ac:dyDescent="0.25">
      <c r="B50">
        <v>60</v>
      </c>
      <c r="C50">
        <v>104643</v>
      </c>
      <c r="D50" t="s">
        <v>108</v>
      </c>
      <c r="E50">
        <v>1998</v>
      </c>
      <c r="F50" t="s">
        <v>15</v>
      </c>
      <c r="S50" s="3">
        <f t="shared" si="1"/>
        <v>104643</v>
      </c>
      <c r="T50" s="3">
        <f>IF(A50&gt;0,IFERROR(VLOOKUP(C50,AthleteTable[],1,FALSE),0),0)</f>
        <v>0</v>
      </c>
      <c r="U50" s="3">
        <f t="shared" si="3"/>
        <v>0</v>
      </c>
      <c r="V50" s="11">
        <f>IF(A50&gt;0,IF(T50&lt;&gt;0,IF(OR(codex466[[#This Row],[1]]&gt;W49,W49="1"),(V49+1+codex466[[#This Row],[T]]),V49+codex466[[#This Row],[T]]),V49+codex466[[#This Row],[T]]),0)</f>
        <v>0</v>
      </c>
      <c r="W50" s="11">
        <f t="shared" si="0"/>
        <v>0</v>
      </c>
    </row>
    <row r="51" spans="1:23" x14ac:dyDescent="0.25">
      <c r="B51">
        <v>56</v>
      </c>
      <c r="C51">
        <v>104585</v>
      </c>
      <c r="D51" t="s">
        <v>109</v>
      </c>
      <c r="E51">
        <v>1998</v>
      </c>
      <c r="F51" t="s">
        <v>15</v>
      </c>
      <c r="S51" s="3">
        <f t="shared" si="1"/>
        <v>104585</v>
      </c>
      <c r="T51" s="3">
        <f>IF(A51&gt;0,IFERROR(VLOOKUP(C51,AthleteTable[],1,FALSE),0),0)</f>
        <v>0</v>
      </c>
      <c r="U51" s="3">
        <f t="shared" si="3"/>
        <v>0</v>
      </c>
      <c r="V51" s="11">
        <f>IF(A51&gt;0,IF(T51&lt;&gt;0,IF(OR(codex466[[#This Row],[1]]&gt;W50,W50="1"),(V50+1+codex466[[#This Row],[T]]),V50+codex466[[#This Row],[T]]),V50+codex466[[#This Row],[T]]),0)</f>
        <v>0</v>
      </c>
      <c r="W51" s="11">
        <f t="shared" si="0"/>
        <v>0</v>
      </c>
    </row>
    <row r="52" spans="1:23" x14ac:dyDescent="0.25">
      <c r="B52">
        <v>45</v>
      </c>
      <c r="C52">
        <v>104591</v>
      </c>
      <c r="D52" t="s">
        <v>110</v>
      </c>
      <c r="E52">
        <v>1998</v>
      </c>
      <c r="F52" t="s">
        <v>15</v>
      </c>
      <c r="S52" s="3">
        <f t="shared" si="1"/>
        <v>104591</v>
      </c>
      <c r="T52" s="3">
        <f>IF(A52&gt;0,IFERROR(VLOOKUP(C52,AthleteTable[],1,FALSE),0),0)</f>
        <v>0</v>
      </c>
      <c r="U52" s="3">
        <f t="shared" si="3"/>
        <v>0</v>
      </c>
      <c r="V52" s="11">
        <f>IF(A52&gt;0,IF(T52&lt;&gt;0,IF(OR(codex466[[#This Row],[1]]&gt;W51,W51="1"),(V51+1+codex466[[#This Row],[T]]),V51+codex466[[#This Row],[T]]),V51+codex466[[#This Row],[T]]),0)</f>
        <v>0</v>
      </c>
      <c r="W52" s="11">
        <f t="shared" si="0"/>
        <v>0</v>
      </c>
    </row>
    <row r="53" spans="1:23" x14ac:dyDescent="0.25">
      <c r="B53">
        <v>34</v>
      </c>
      <c r="C53">
        <v>104464</v>
      </c>
      <c r="D53" t="s">
        <v>111</v>
      </c>
      <c r="E53">
        <v>1997</v>
      </c>
      <c r="F53" t="s">
        <v>15</v>
      </c>
      <c r="S53" s="3">
        <f t="shared" si="1"/>
        <v>104464</v>
      </c>
      <c r="T53" s="3">
        <f>IF(A53&gt;0,IFERROR(VLOOKUP(C53,AthleteTable[],1,FALSE),0),0)</f>
        <v>0</v>
      </c>
      <c r="U53" s="3">
        <f t="shared" si="3"/>
        <v>0</v>
      </c>
      <c r="V53" s="11">
        <f>IF(A53&gt;0,IF(T53&lt;&gt;0,IF(OR(codex466[[#This Row],[1]]&gt;W52,W52="1"),(V52+1+codex466[[#This Row],[T]]),V52+codex466[[#This Row],[T]]),V52+codex466[[#This Row],[T]]),0)</f>
        <v>0</v>
      </c>
      <c r="W53" s="11">
        <f t="shared" si="0"/>
        <v>0</v>
      </c>
    </row>
    <row r="54" spans="1:23" x14ac:dyDescent="0.25">
      <c r="B54">
        <v>20</v>
      </c>
      <c r="C54">
        <v>6531486</v>
      </c>
      <c r="D54" t="s">
        <v>112</v>
      </c>
      <c r="E54">
        <v>1996</v>
      </c>
      <c r="F54" t="s">
        <v>113</v>
      </c>
      <c r="S54" s="3">
        <f t="shared" si="1"/>
        <v>6531486</v>
      </c>
      <c r="T54" s="3">
        <f>IF(A54&gt;0,IFERROR(VLOOKUP(C54,AthleteTable[],1,FALSE),0),0)</f>
        <v>0</v>
      </c>
      <c r="U54" s="3">
        <f t="shared" si="3"/>
        <v>0</v>
      </c>
      <c r="V54" s="11">
        <f>IF(A54&gt;0,IF(T54&lt;&gt;0,IF(OR(codex466[[#This Row],[1]]&gt;W53,W53="1"),(V53+1+codex466[[#This Row],[T]]),V53+codex466[[#This Row],[T]]),V53+codex466[[#This Row],[T]]),0)</f>
        <v>0</v>
      </c>
      <c r="W54" s="11">
        <f t="shared" si="0"/>
        <v>0</v>
      </c>
    </row>
    <row r="55" spans="1:23" x14ac:dyDescent="0.25">
      <c r="B55">
        <v>8</v>
      </c>
      <c r="C55">
        <v>103942</v>
      </c>
      <c r="D55" t="s">
        <v>114</v>
      </c>
      <c r="E55">
        <v>1993</v>
      </c>
      <c r="F55" t="s">
        <v>15</v>
      </c>
      <c r="S55" s="3">
        <f t="shared" si="1"/>
        <v>103942</v>
      </c>
      <c r="T55" s="3">
        <f>IF(A55&gt;0,IFERROR(VLOOKUP(C55,AthleteTable[],1,FALSE),0),0)</f>
        <v>0</v>
      </c>
      <c r="U55" s="3">
        <f t="shared" si="3"/>
        <v>0</v>
      </c>
      <c r="V55" s="11">
        <f>IF(A55&gt;0,IF(T55&lt;&gt;0,IF(OR(codex466[[#This Row],[1]]&gt;W54,W54="1"),(V54+1+codex466[[#This Row],[T]]),V54+codex466[[#This Row],[T]]),V54+codex466[[#This Row],[T]]),0)</f>
        <v>0</v>
      </c>
      <c r="W55" s="11">
        <f t="shared" si="0"/>
        <v>0</v>
      </c>
    </row>
    <row r="56" spans="1:23" x14ac:dyDescent="0.25">
      <c r="A56" t="s">
        <v>115</v>
      </c>
      <c r="S56" s="3">
        <f t="shared" si="1"/>
        <v>0</v>
      </c>
      <c r="T56" s="3">
        <f>IF(A56&gt;0,IFERROR(VLOOKUP(C56,AthleteTable[],1,FALSE),0),0)</f>
        <v>0</v>
      </c>
      <c r="U56" s="3">
        <f t="shared" si="3"/>
        <v>0</v>
      </c>
      <c r="V56" s="11">
        <f>IF(A56&gt;0,IF(T56&lt;&gt;0,IF(OR(codex466[[#This Row],[1]]&gt;W55,W55="1"),(V55+1+codex466[[#This Row],[T]]),V55+codex466[[#This Row],[T]]),V55+codex466[[#This Row],[T]]),0)</f>
        <v>0</v>
      </c>
      <c r="W56" s="11" t="str">
        <f t="shared" si="0"/>
        <v>Did not finish 1st run</v>
      </c>
    </row>
    <row r="57" spans="1:23" x14ac:dyDescent="0.25">
      <c r="S57" s="3">
        <f t="shared" si="1"/>
        <v>0</v>
      </c>
      <c r="T57" s="3">
        <f>IF(A57&gt;0,IFERROR(VLOOKUP(C57,AthleteTable[],1,FALSE),0),0)</f>
        <v>0</v>
      </c>
      <c r="U57" s="3">
        <f t="shared" si="3"/>
        <v>0</v>
      </c>
      <c r="V57" s="11">
        <f>IF(A57&gt;0,IF(T57&lt;&gt;0,IF(OR(codex466[[#This Row],[1]]&gt;W56,W56="1"),(V56+1+codex466[[#This Row],[T]]),V56+codex466[[#This Row],[T]]),V56+codex466[[#This Row],[T]]),0)</f>
        <v>0</v>
      </c>
      <c r="W57" s="11">
        <f t="shared" si="0"/>
        <v>0</v>
      </c>
    </row>
    <row r="58" spans="1:23" x14ac:dyDescent="0.25">
      <c r="B58">
        <v>58</v>
      </c>
      <c r="C58">
        <v>104586</v>
      </c>
      <c r="D58" t="s">
        <v>116</v>
      </c>
      <c r="E58">
        <v>1998</v>
      </c>
      <c r="F58" t="s">
        <v>15</v>
      </c>
      <c r="S58" s="3">
        <f t="shared" si="1"/>
        <v>104586</v>
      </c>
      <c r="T58" s="3">
        <f>IF(A58&gt;0,IFERROR(VLOOKUP(C58,AthleteTable[],1,FALSE),0),0)</f>
        <v>0</v>
      </c>
      <c r="U58" s="3">
        <f t="shared" si="3"/>
        <v>0</v>
      </c>
      <c r="V58" s="11">
        <f>IF(A58&gt;0,IF(T58&lt;&gt;0,IF(OR(codex466[[#This Row],[1]]&gt;W57,W57="1"),(V57+1+codex466[[#This Row],[T]]),V57+codex466[[#This Row],[T]]),V57+codex466[[#This Row],[T]]),0)</f>
        <v>0</v>
      </c>
      <c r="W58" s="11">
        <f t="shared" si="0"/>
        <v>0</v>
      </c>
    </row>
    <row r="59" spans="1:23" x14ac:dyDescent="0.25">
      <c r="B59">
        <v>55</v>
      </c>
      <c r="C59">
        <v>104601</v>
      </c>
      <c r="D59" t="s">
        <v>117</v>
      </c>
      <c r="E59">
        <v>1998</v>
      </c>
      <c r="F59" t="s">
        <v>15</v>
      </c>
      <c r="S59" s="3">
        <f t="shared" si="1"/>
        <v>104601</v>
      </c>
      <c r="T59" s="3">
        <f>IF(A59&gt;0,IFERROR(VLOOKUP(C59,AthleteTable[],1,FALSE),0),0)</f>
        <v>0</v>
      </c>
      <c r="U59" s="3">
        <f t="shared" si="3"/>
        <v>0</v>
      </c>
      <c r="V59" s="11">
        <f>IF(A59&gt;0,IF(T59&lt;&gt;0,IF(OR(codex466[[#This Row],[1]]&gt;W58,W58="1"),(V58+1+codex466[[#This Row],[T]]),V58+codex466[[#This Row],[T]]),V58+codex466[[#This Row],[T]]),0)</f>
        <v>0</v>
      </c>
      <c r="W59" s="11">
        <f t="shared" si="0"/>
        <v>0</v>
      </c>
    </row>
    <row r="60" spans="1:23" x14ac:dyDescent="0.25">
      <c r="B60">
        <v>51</v>
      </c>
      <c r="C60">
        <v>104593</v>
      </c>
      <c r="D60" t="s">
        <v>118</v>
      </c>
      <c r="E60">
        <v>1998</v>
      </c>
      <c r="F60" t="s">
        <v>15</v>
      </c>
      <c r="S60" s="3">
        <f t="shared" si="1"/>
        <v>104593</v>
      </c>
      <c r="T60" s="3">
        <f>IF(A60&gt;0,IFERROR(VLOOKUP(C60,AthleteTable[],1,FALSE),0),0)</f>
        <v>0</v>
      </c>
      <c r="U60" s="3">
        <f t="shared" si="3"/>
        <v>0</v>
      </c>
      <c r="V60" s="11">
        <f>IF(A60&gt;0,IF(T60&lt;&gt;0,IF(OR(codex466[[#This Row],[1]]&gt;W59,W59="1"),(V59+1+codex466[[#This Row],[T]]),V59+codex466[[#This Row],[T]]),V59+codex466[[#This Row],[T]]),0)</f>
        <v>0</v>
      </c>
      <c r="W60" s="11">
        <f t="shared" si="0"/>
        <v>0</v>
      </c>
    </row>
    <row r="61" spans="1:23" x14ac:dyDescent="0.25">
      <c r="B61">
        <v>47</v>
      </c>
      <c r="C61">
        <v>104592</v>
      </c>
      <c r="D61" t="s">
        <v>119</v>
      </c>
      <c r="E61">
        <v>1998</v>
      </c>
      <c r="F61" t="s">
        <v>15</v>
      </c>
      <c r="S61" s="3">
        <f t="shared" si="1"/>
        <v>104592</v>
      </c>
      <c r="T61" s="3">
        <f>IF(A61&gt;0,IFERROR(VLOOKUP(C61,AthleteTable[],1,FALSE),0),0)</f>
        <v>0</v>
      </c>
      <c r="U61" s="3">
        <f t="shared" si="3"/>
        <v>0</v>
      </c>
      <c r="V61" s="11">
        <f>IF(A61&gt;0,IF(T61&lt;&gt;0,IF(OR(codex466[[#This Row],[1]]&gt;W60,W60="1"),(V60+1+codex466[[#This Row],[T]]),V60+codex466[[#This Row],[T]]),V60+codex466[[#This Row],[T]]),0)</f>
        <v>0</v>
      </c>
      <c r="W61" s="11">
        <f t="shared" si="0"/>
        <v>0</v>
      </c>
    </row>
    <row r="62" spans="1:23" x14ac:dyDescent="0.25">
      <c r="B62">
        <v>40</v>
      </c>
      <c r="C62">
        <v>104466</v>
      </c>
      <c r="D62" t="s">
        <v>120</v>
      </c>
      <c r="E62">
        <v>1997</v>
      </c>
      <c r="F62" t="s">
        <v>15</v>
      </c>
      <c r="S62" s="3">
        <f t="shared" si="1"/>
        <v>104466</v>
      </c>
      <c r="T62" s="3">
        <f>IF(A62&gt;0,IFERROR(VLOOKUP(C62,AthleteTable[],1,FALSE),0),0)</f>
        <v>0</v>
      </c>
      <c r="U62" s="3">
        <f t="shared" si="3"/>
        <v>0</v>
      </c>
      <c r="V62" s="11">
        <f>IF(A62&gt;0,IF(T62&lt;&gt;0,IF(OR(codex466[[#This Row],[1]]&gt;W61,W61="1"),(V61+1+codex466[[#This Row],[T]]),V61+codex466[[#This Row],[T]]),V61+codex466[[#This Row],[T]]),0)</f>
        <v>0</v>
      </c>
      <c r="W62" s="11">
        <f t="shared" si="0"/>
        <v>0</v>
      </c>
    </row>
    <row r="63" spans="1:23" x14ac:dyDescent="0.25">
      <c r="B63">
        <v>36</v>
      </c>
      <c r="C63">
        <v>104421</v>
      </c>
      <c r="D63" t="s">
        <v>121</v>
      </c>
      <c r="E63">
        <v>1996</v>
      </c>
      <c r="F63" t="s">
        <v>15</v>
      </c>
      <c r="S63" s="3">
        <f t="shared" si="1"/>
        <v>104421</v>
      </c>
      <c r="T63" s="3">
        <f>IF(A63&gt;0,IFERROR(VLOOKUP(C63,AthleteTable[],1,FALSE),0),0)</f>
        <v>0</v>
      </c>
      <c r="U63" s="3">
        <f t="shared" si="3"/>
        <v>0</v>
      </c>
      <c r="V63" s="11">
        <f>IF(A63&gt;0,IF(T63&lt;&gt;0,IF(OR(codex466[[#This Row],[1]]&gt;W62,W62="1"),(V62+1+codex466[[#This Row],[T]]),V62+codex466[[#This Row],[T]]),V62+codex466[[#This Row],[T]]),0)</f>
        <v>0</v>
      </c>
      <c r="W63" s="11">
        <f t="shared" si="0"/>
        <v>0</v>
      </c>
    </row>
    <row r="64" spans="1:23" x14ac:dyDescent="0.25">
      <c r="B64">
        <v>33</v>
      </c>
      <c r="C64">
        <v>104474</v>
      </c>
      <c r="D64" t="s">
        <v>122</v>
      </c>
      <c r="E64">
        <v>1997</v>
      </c>
      <c r="F64" t="s">
        <v>15</v>
      </c>
      <c r="S64" s="3">
        <f t="shared" si="1"/>
        <v>104474</v>
      </c>
      <c r="T64" s="3">
        <f>IF(A64&gt;0,IFERROR(VLOOKUP(C64,AthleteTable[],1,FALSE),0),0)</f>
        <v>0</v>
      </c>
      <c r="U64" s="3">
        <f t="shared" si="3"/>
        <v>0</v>
      </c>
      <c r="V64" s="11">
        <f>IF(A64&gt;0,IF(T64&lt;&gt;0,IF(OR(codex466[[#This Row],[1]]&gt;W63,W63="1"),(V63+1+codex466[[#This Row],[T]]),V63+codex466[[#This Row],[T]]),V63+codex466[[#This Row],[T]]),0)</f>
        <v>0</v>
      </c>
      <c r="W64" s="11">
        <f t="shared" si="0"/>
        <v>0</v>
      </c>
    </row>
    <row r="65" spans="2:23" x14ac:dyDescent="0.25">
      <c r="B65">
        <v>21</v>
      </c>
      <c r="C65">
        <v>104516</v>
      </c>
      <c r="D65" t="s">
        <v>123</v>
      </c>
      <c r="E65">
        <v>1997</v>
      </c>
      <c r="F65" t="s">
        <v>15</v>
      </c>
      <c r="S65" s="3">
        <f t="shared" si="1"/>
        <v>104516</v>
      </c>
      <c r="T65" s="3">
        <f>IF(A65&gt;0,IFERROR(VLOOKUP(C65,AthleteTable[],1,FALSE),0),0)</f>
        <v>0</v>
      </c>
      <c r="U65" s="3">
        <f t="shared" si="3"/>
        <v>0</v>
      </c>
      <c r="V65" s="11">
        <f>IF(A65&gt;0,IF(T65&lt;&gt;0,IF(OR(codex466[[#This Row],[1]]&gt;W64,W64="1"),(V64+1+codex466[[#This Row],[T]]),V64+codex466[[#This Row],[T]]),V64+codex466[[#This Row],[T]]),0)</f>
        <v>0</v>
      </c>
      <c r="W65" s="11">
        <f t="shared" si="0"/>
        <v>0</v>
      </c>
    </row>
    <row r="66" spans="2:23" x14ac:dyDescent="0.25">
      <c r="B66">
        <v>17</v>
      </c>
      <c r="C66">
        <v>104436</v>
      </c>
      <c r="D66" t="s">
        <v>124</v>
      </c>
      <c r="E66">
        <v>1996</v>
      </c>
      <c r="F66" t="s">
        <v>15</v>
      </c>
      <c r="S66" s="3">
        <f t="shared" si="1"/>
        <v>104436</v>
      </c>
      <c r="T66" s="3">
        <f>IF(A66&gt;0,IFERROR(VLOOKUP(C66,AthleteTable[],1,FALSE),0),0)</f>
        <v>0</v>
      </c>
      <c r="U66" s="3">
        <f t="shared" si="3"/>
        <v>0</v>
      </c>
      <c r="V66" s="11">
        <f>IF(A66&gt;0,IF(T66&lt;&gt;0,IF(OR(codex466[[#This Row],[1]]&gt;W65,W65="1"),(V65+1+codex466[[#This Row],[T]]),V65+codex466[[#This Row],[T]]),V65+codex466[[#This Row],[T]]),0)</f>
        <v>0</v>
      </c>
      <c r="W66" s="11">
        <f t="shared" ref="W66:W90" si="4">IF(A66&gt;0,A66,0)</f>
        <v>0</v>
      </c>
    </row>
    <row r="67" spans="2:23" x14ac:dyDescent="0.25">
      <c r="B67">
        <v>15</v>
      </c>
      <c r="C67">
        <v>104238</v>
      </c>
      <c r="D67" t="s">
        <v>125</v>
      </c>
      <c r="E67">
        <v>1995</v>
      </c>
      <c r="F67" t="s">
        <v>15</v>
      </c>
      <c r="S67" s="3">
        <f t="shared" ref="S67:S130" si="5">C67</f>
        <v>104238</v>
      </c>
      <c r="T67" s="3">
        <f>IF(A67&gt;0,IFERROR(VLOOKUP(C67,AthleteTable[],1,FALSE),0),0)</f>
        <v>0</v>
      </c>
      <c r="U67" s="3">
        <f t="shared" si="3"/>
        <v>0</v>
      </c>
      <c r="V67" s="11">
        <f>IF(A67&gt;0,IF(T67&lt;&gt;0,IF(OR(codex466[[#This Row],[1]]&gt;W66,W66="1"),(V66+1+codex466[[#This Row],[T]]),V66+codex466[[#This Row],[T]]),V66+codex466[[#This Row],[T]]),0)</f>
        <v>0</v>
      </c>
      <c r="W67" s="11">
        <f t="shared" si="4"/>
        <v>0</v>
      </c>
    </row>
    <row r="68" spans="2:23" x14ac:dyDescent="0.25">
      <c r="B68">
        <v>3</v>
      </c>
      <c r="C68">
        <v>104529</v>
      </c>
      <c r="D68" t="s">
        <v>126</v>
      </c>
      <c r="E68">
        <v>1997</v>
      </c>
      <c r="F68" t="s">
        <v>15</v>
      </c>
      <c r="S68" s="3">
        <f t="shared" si="5"/>
        <v>104529</v>
      </c>
      <c r="T68" s="3">
        <f>IF(A68&gt;0,IFERROR(VLOOKUP(C68,AthleteTable[],1,FALSE),0),0)</f>
        <v>0</v>
      </c>
      <c r="U68" s="3">
        <f t="shared" si="3"/>
        <v>0</v>
      </c>
      <c r="V68" s="11">
        <f>IF(A68&gt;0,IF(T68&lt;&gt;0,IF(OR(codex466[[#This Row],[1]]&gt;W67,W67="1"),(V67+1+codex466[[#This Row],[T]]),V67+codex466[[#This Row],[T]]),V67+codex466[[#This Row],[T]]),0)</f>
        <v>0</v>
      </c>
      <c r="W68" s="11">
        <f t="shared" si="4"/>
        <v>0</v>
      </c>
    </row>
    <row r="69" spans="2:23" x14ac:dyDescent="0.25">
      <c r="B69">
        <v>1</v>
      </c>
      <c r="C69">
        <v>410364</v>
      </c>
      <c r="D69" t="s">
        <v>127</v>
      </c>
      <c r="E69">
        <v>1992</v>
      </c>
      <c r="F69" t="s">
        <v>12</v>
      </c>
      <c r="S69" s="3">
        <f t="shared" si="5"/>
        <v>410364</v>
      </c>
      <c r="T69" s="3">
        <f>IF(A69&gt;0,IFERROR(VLOOKUP(C69,AthleteTable[],1,FALSE),0),0)</f>
        <v>0</v>
      </c>
      <c r="U69" s="3">
        <f t="shared" si="3"/>
        <v>0</v>
      </c>
      <c r="V69" s="11">
        <f>IF(A69&gt;0,IF(T69&lt;&gt;0,IF(OR(codex466[[#This Row],[1]]&gt;W68,W68="1"),(V68+1+codex466[[#This Row],[T]]),V68+codex466[[#This Row],[T]]),V68+codex466[[#This Row],[T]]),0)</f>
        <v>0</v>
      </c>
      <c r="W69" s="11">
        <f t="shared" si="4"/>
        <v>0</v>
      </c>
    </row>
    <row r="70" spans="2:23" x14ac:dyDescent="0.25">
      <c r="S70" s="3">
        <f t="shared" si="5"/>
        <v>0</v>
      </c>
      <c r="T70" s="3">
        <f>IF(A70&gt;0,IFERROR(VLOOKUP(C70,AthleteTable[],1,FALSE),0),0)</f>
        <v>0</v>
      </c>
      <c r="U70" s="3">
        <f t="shared" ref="U70:U133" si="6">IFERROR(IF(W70&gt;0,IF(W69=W68,IF(T69&gt;0,IF(T68&gt;0,1,0),0),0),0),0)</f>
        <v>0</v>
      </c>
      <c r="V70" s="11">
        <f>IF(A70&gt;0,IF(T70&lt;&gt;0,IF(OR(codex466[[#This Row],[1]]&gt;W69,W69="1"),(V69+1+codex466[[#This Row],[T]]),V69+codex466[[#This Row],[T]]),V69+codex466[[#This Row],[T]]),0)</f>
        <v>0</v>
      </c>
      <c r="W70" s="11">
        <f t="shared" si="4"/>
        <v>0</v>
      </c>
    </row>
    <row r="71" spans="2:23" x14ac:dyDescent="0.25">
      <c r="S71" s="3">
        <f t="shared" si="5"/>
        <v>0</v>
      </c>
      <c r="T71" s="3">
        <f>IF(A71&gt;0,IFERROR(VLOOKUP(C71,AthleteTable[],1,FALSE),0),0)</f>
        <v>0</v>
      </c>
      <c r="U71" s="3">
        <f t="shared" si="6"/>
        <v>0</v>
      </c>
      <c r="V71" s="11">
        <f>IF(A71&gt;0,IF(T71&lt;&gt;0,IF(OR(codex466[[#This Row],[1]]&gt;W70,W70="1"),(V70+1+codex466[[#This Row],[T]]),V70+codex466[[#This Row],[T]]),V70+codex466[[#This Row],[T]]),0)</f>
        <v>0</v>
      </c>
      <c r="W71" s="11">
        <f t="shared" si="4"/>
        <v>0</v>
      </c>
    </row>
    <row r="72" spans="2:23" x14ac:dyDescent="0.25">
      <c r="S72" s="3">
        <f t="shared" si="5"/>
        <v>0</v>
      </c>
      <c r="T72" s="3">
        <f>IF(A72&gt;0,IFERROR(VLOOKUP(C72,AthleteTable[],1,FALSE),0),0)</f>
        <v>0</v>
      </c>
      <c r="U72" s="3">
        <f t="shared" si="6"/>
        <v>0</v>
      </c>
      <c r="V72" s="11">
        <f>IF(A72&gt;0,IF(T72&lt;&gt;0,IF(OR(codex466[[#This Row],[1]]&gt;W71,W71="1"),(V71+1+codex466[[#This Row],[T]]),V71+codex466[[#This Row],[T]]),V71+codex466[[#This Row],[T]]),0)</f>
        <v>0</v>
      </c>
      <c r="W72" s="11">
        <f t="shared" si="4"/>
        <v>0</v>
      </c>
    </row>
    <row r="73" spans="2:23" x14ac:dyDescent="0.25">
      <c r="S73" s="3">
        <f t="shared" si="5"/>
        <v>0</v>
      </c>
      <c r="T73" s="3">
        <f>IF(A73&gt;0,IFERROR(VLOOKUP(C73,AthleteTable[],1,FALSE),0),0)</f>
        <v>0</v>
      </c>
      <c r="U73" s="3">
        <f t="shared" si="6"/>
        <v>0</v>
      </c>
      <c r="V73" s="11">
        <f>IF(A73&gt;0,IF(T73&lt;&gt;0,IF(OR(codex466[[#This Row],[1]]&gt;W72,W72="1"),(V72+1+codex466[[#This Row],[T]]),V72+codex466[[#This Row],[T]]),V72+codex466[[#This Row],[T]]),0)</f>
        <v>0</v>
      </c>
      <c r="W73" s="11">
        <f t="shared" si="4"/>
        <v>0</v>
      </c>
    </row>
    <row r="74" spans="2:23" x14ac:dyDescent="0.25">
      <c r="S74" s="3">
        <f t="shared" si="5"/>
        <v>0</v>
      </c>
      <c r="T74" s="3">
        <f>IF(A74&gt;0,IFERROR(VLOOKUP(C74,AthleteTable[],1,FALSE),0),0)</f>
        <v>0</v>
      </c>
      <c r="U74" s="3">
        <f t="shared" si="6"/>
        <v>0</v>
      </c>
      <c r="V74" s="11">
        <f>IF(A74&gt;0,IF(T74&lt;&gt;0,IF(OR(codex466[[#This Row],[1]]&gt;W73,W73="1"),(V73+1+codex466[[#This Row],[T]]),V73+codex466[[#This Row],[T]]),V73+codex466[[#This Row],[T]]),0)</f>
        <v>0</v>
      </c>
      <c r="W74" s="11">
        <f t="shared" si="4"/>
        <v>0</v>
      </c>
    </row>
    <row r="75" spans="2:23" x14ac:dyDescent="0.25">
      <c r="S75" s="3">
        <f t="shared" si="5"/>
        <v>0</v>
      </c>
      <c r="T75" s="3">
        <f>IF(A75&gt;0,IFERROR(VLOOKUP(C75,AthleteTable[],1,FALSE),0),0)</f>
        <v>0</v>
      </c>
      <c r="U75" s="3">
        <f t="shared" si="6"/>
        <v>0</v>
      </c>
      <c r="V75" s="11">
        <f>IF(A75&gt;0,IF(T75&lt;&gt;0,IF(OR(codex466[[#This Row],[1]]&gt;W74,W74="1"),(V74+1+codex466[[#This Row],[T]]),V74+codex466[[#This Row],[T]]),V74+codex466[[#This Row],[T]]),0)</f>
        <v>0</v>
      </c>
      <c r="W75" s="11">
        <f t="shared" si="4"/>
        <v>0</v>
      </c>
    </row>
    <row r="76" spans="2:23" x14ac:dyDescent="0.25">
      <c r="S76" s="3">
        <f t="shared" si="5"/>
        <v>0</v>
      </c>
      <c r="T76" s="3">
        <f>IF(A76&gt;0,IFERROR(VLOOKUP(C76,AthleteTable[],1,FALSE),0),0)</f>
        <v>0</v>
      </c>
      <c r="U76" s="3">
        <f t="shared" si="6"/>
        <v>0</v>
      </c>
      <c r="V76" s="11">
        <f>IF(A76&gt;0,IF(T76&lt;&gt;0,IF(OR(codex466[[#This Row],[1]]&gt;W75,W75="1"),(V75+1+codex466[[#This Row],[T]]),V75+codex466[[#This Row],[T]]),V75+codex466[[#This Row],[T]]),0)</f>
        <v>0</v>
      </c>
      <c r="W76" s="11">
        <f t="shared" si="4"/>
        <v>0</v>
      </c>
    </row>
    <row r="77" spans="2:23" x14ac:dyDescent="0.25">
      <c r="S77" s="3">
        <f t="shared" si="5"/>
        <v>0</v>
      </c>
      <c r="T77" s="3">
        <f>IF(A77&gt;0,IFERROR(VLOOKUP(C77,AthleteTable[],1,FALSE),0),0)</f>
        <v>0</v>
      </c>
      <c r="U77" s="3">
        <f t="shared" si="6"/>
        <v>0</v>
      </c>
      <c r="V77" s="11">
        <f>IF(A77&gt;0,IF(T77&lt;&gt;0,IF(OR(codex466[[#This Row],[1]]&gt;W76,W76="1"),(V76+1+codex466[[#This Row],[T]]),V76+codex466[[#This Row],[T]]),V76+codex466[[#This Row],[T]]),0)</f>
        <v>0</v>
      </c>
      <c r="W77" s="11">
        <f t="shared" si="4"/>
        <v>0</v>
      </c>
    </row>
    <row r="78" spans="2:23" x14ac:dyDescent="0.25">
      <c r="S78" s="3">
        <f t="shared" si="5"/>
        <v>0</v>
      </c>
      <c r="T78" s="3">
        <f>IF(A78&gt;0,IFERROR(VLOOKUP(C78,AthleteTable[],1,FALSE),0),0)</f>
        <v>0</v>
      </c>
      <c r="U78" s="3">
        <f t="shared" si="6"/>
        <v>0</v>
      </c>
      <c r="V78" s="11">
        <f>IF(A78&gt;0,IF(T78&lt;&gt;0,IF(OR(codex466[[#This Row],[1]]&gt;W77,W77="1"),(V77+1+codex466[[#This Row],[T]]),V77+codex466[[#This Row],[T]]),V77+codex466[[#This Row],[T]]),0)</f>
        <v>0</v>
      </c>
      <c r="W78" s="11">
        <f t="shared" si="4"/>
        <v>0</v>
      </c>
    </row>
    <row r="79" spans="2:23" x14ac:dyDescent="0.25">
      <c r="S79" s="3">
        <f t="shared" si="5"/>
        <v>0</v>
      </c>
      <c r="T79" s="3">
        <f>IF(A79&gt;0,IFERROR(VLOOKUP(C79,AthleteTable[],1,FALSE),0),0)</f>
        <v>0</v>
      </c>
      <c r="U79" s="3">
        <f t="shared" si="6"/>
        <v>0</v>
      </c>
      <c r="V79" s="11">
        <f>IF(A79&gt;0,IF(T79&lt;&gt;0,IF(OR(codex466[[#This Row],[1]]&gt;W78,W78="1"),(V78+1+codex466[[#This Row],[T]]),V78+codex466[[#This Row],[T]]),V78+codex466[[#This Row],[T]]),0)</f>
        <v>0</v>
      </c>
      <c r="W79" s="11">
        <f t="shared" si="4"/>
        <v>0</v>
      </c>
    </row>
    <row r="80" spans="2:23" x14ac:dyDescent="0.25">
      <c r="S80" s="3">
        <f t="shared" si="5"/>
        <v>0</v>
      </c>
      <c r="T80" s="3">
        <f>IF(A80&gt;0,IFERROR(VLOOKUP(C80,AthleteTable[],1,FALSE),0),0)</f>
        <v>0</v>
      </c>
      <c r="U80" s="3">
        <f t="shared" si="6"/>
        <v>0</v>
      </c>
      <c r="V80" s="11">
        <f>IF(A80&gt;0,IF(T80&lt;&gt;0,IF(OR(codex466[[#This Row],[1]]&gt;W79,W79="1"),(V79+1+codex466[[#This Row],[T]]),V79+codex466[[#This Row],[T]]),V79+codex466[[#This Row],[T]]),0)</f>
        <v>0</v>
      </c>
      <c r="W80" s="11">
        <f t="shared" si="4"/>
        <v>0</v>
      </c>
    </row>
    <row r="81" spans="19:23" x14ac:dyDescent="0.25">
      <c r="S81" s="3">
        <f t="shared" si="5"/>
        <v>0</v>
      </c>
      <c r="T81" s="3">
        <f>IF(A81&gt;0,IFERROR(VLOOKUP(C81,AthleteTable[],1,FALSE),0),0)</f>
        <v>0</v>
      </c>
      <c r="U81" s="3">
        <f t="shared" si="6"/>
        <v>0</v>
      </c>
      <c r="V81" s="11">
        <f>IF(A81&gt;0,IF(T81&lt;&gt;0,IF(OR(codex466[[#This Row],[1]]&gt;W80,W80="1"),(V80+1+codex466[[#This Row],[T]]),V80+codex466[[#This Row],[T]]),V80+codex466[[#This Row],[T]]),0)</f>
        <v>0</v>
      </c>
      <c r="W81" s="11">
        <f t="shared" si="4"/>
        <v>0</v>
      </c>
    </row>
    <row r="82" spans="19:23" x14ac:dyDescent="0.25">
      <c r="S82" s="3">
        <f t="shared" si="5"/>
        <v>0</v>
      </c>
      <c r="T82" s="3">
        <f>IF(A82&gt;0,IFERROR(VLOOKUP(C82,AthleteTable[],1,FALSE),0),0)</f>
        <v>0</v>
      </c>
      <c r="U82" s="3">
        <f t="shared" si="6"/>
        <v>0</v>
      </c>
      <c r="V82" s="11">
        <f>IF(A82&gt;0,IF(T82&lt;&gt;0,IF(OR(codex466[[#This Row],[1]]&gt;W81,W81="1"),(V81+1+codex466[[#This Row],[T]]),V81+codex466[[#This Row],[T]]),V81+codex466[[#This Row],[T]]),0)</f>
        <v>0</v>
      </c>
      <c r="W82" s="11">
        <f t="shared" si="4"/>
        <v>0</v>
      </c>
    </row>
    <row r="83" spans="19:23" x14ac:dyDescent="0.25">
      <c r="S83" s="3">
        <f t="shared" si="5"/>
        <v>0</v>
      </c>
      <c r="T83" s="3">
        <f>IF(A83&gt;0,IFERROR(VLOOKUP(C83,AthleteTable[],1,FALSE),0),0)</f>
        <v>0</v>
      </c>
      <c r="U83" s="3">
        <f t="shared" si="6"/>
        <v>0</v>
      </c>
      <c r="V83" s="11">
        <f>IF(A83&gt;0,IF(T83&lt;&gt;0,IF(OR(codex466[[#This Row],[1]]&gt;W82,W82="1"),(V82+1+codex466[[#This Row],[T]]),V82+codex466[[#This Row],[T]]),V82+codex466[[#This Row],[T]]),0)</f>
        <v>0</v>
      </c>
      <c r="W83" s="11">
        <f t="shared" si="4"/>
        <v>0</v>
      </c>
    </row>
    <row r="84" spans="19:23" x14ac:dyDescent="0.25">
      <c r="S84" s="3">
        <f t="shared" si="5"/>
        <v>0</v>
      </c>
      <c r="T84" s="3">
        <f>IF(A84&gt;0,IFERROR(VLOOKUP(C84,AthleteTable[],1,FALSE),0),0)</f>
        <v>0</v>
      </c>
      <c r="U84" s="3">
        <f t="shared" si="6"/>
        <v>0</v>
      </c>
      <c r="V84" s="11">
        <f>IF(A84&gt;0,IF(T84&lt;&gt;0,IF(OR(codex466[[#This Row],[1]]&gt;W83,W83="1"),(V83+1+codex466[[#This Row],[T]]),V83+codex466[[#This Row],[T]]),V83+codex466[[#This Row],[T]]),0)</f>
        <v>0</v>
      </c>
      <c r="W84" s="11">
        <f t="shared" si="4"/>
        <v>0</v>
      </c>
    </row>
    <row r="85" spans="19:23" x14ac:dyDescent="0.25">
      <c r="S85" s="3">
        <f t="shared" si="5"/>
        <v>0</v>
      </c>
      <c r="T85" s="3">
        <f>IF(A85&gt;0,IFERROR(VLOOKUP(C85,AthleteTable[],1,FALSE),0),0)</f>
        <v>0</v>
      </c>
      <c r="U85" s="3">
        <f t="shared" si="6"/>
        <v>0</v>
      </c>
      <c r="V85" s="11">
        <f>IF(A85&gt;0,IF(T85&lt;&gt;0,IF(OR(codex466[[#This Row],[1]]&gt;W84,W84="1"),(V84+1+codex466[[#This Row],[T]]),V84+codex466[[#This Row],[T]]),V84+codex466[[#This Row],[T]]),0)</f>
        <v>0</v>
      </c>
      <c r="W85" s="11">
        <f t="shared" si="4"/>
        <v>0</v>
      </c>
    </row>
    <row r="86" spans="19:23" x14ac:dyDescent="0.25">
      <c r="S86" s="3">
        <f t="shared" si="5"/>
        <v>0</v>
      </c>
      <c r="T86" s="3">
        <f>IF(A86&gt;0,IFERROR(VLOOKUP(C86,AthleteTable[],1,FALSE),0),0)</f>
        <v>0</v>
      </c>
      <c r="U86" s="3">
        <f t="shared" si="6"/>
        <v>0</v>
      </c>
      <c r="V86" s="11">
        <f>IF(A86&gt;0,IF(T86&lt;&gt;0,IF(OR(codex466[[#This Row],[1]]&gt;W85,W85="1"),(V85+1+codex466[[#This Row],[T]]),V85+codex466[[#This Row],[T]]),V85+codex466[[#This Row],[T]]),0)</f>
        <v>0</v>
      </c>
      <c r="W86" s="11">
        <f t="shared" si="4"/>
        <v>0</v>
      </c>
    </row>
    <row r="87" spans="19:23" x14ac:dyDescent="0.25">
      <c r="S87" s="3">
        <f t="shared" si="5"/>
        <v>0</v>
      </c>
      <c r="T87" s="3">
        <f>IF(A87&gt;0,IFERROR(VLOOKUP(C87,AthleteTable[],1,FALSE),0),0)</f>
        <v>0</v>
      </c>
      <c r="U87" s="3">
        <f t="shared" si="6"/>
        <v>0</v>
      </c>
      <c r="V87" s="11">
        <f>IF(A87&gt;0,IF(T87&lt;&gt;0,IF(OR(codex466[[#This Row],[1]]&gt;W86,W86="1"),(V86+1+codex466[[#This Row],[T]]),V86+codex466[[#This Row],[T]]),V86+codex466[[#This Row],[T]]),0)</f>
        <v>0</v>
      </c>
      <c r="W87" s="11">
        <f t="shared" si="4"/>
        <v>0</v>
      </c>
    </row>
    <row r="88" spans="19:23" x14ac:dyDescent="0.25">
      <c r="S88" s="3">
        <f t="shared" si="5"/>
        <v>0</v>
      </c>
      <c r="T88" s="3">
        <f>IF(A88&gt;0,IFERROR(VLOOKUP(C88,AthleteTable[],1,FALSE),0),0)</f>
        <v>0</v>
      </c>
      <c r="U88" s="3">
        <f t="shared" si="6"/>
        <v>0</v>
      </c>
      <c r="V88" s="11">
        <f>IF(A88&gt;0,IF(T88&lt;&gt;0,IF(OR(codex466[[#This Row],[1]]&gt;W87,W87="1"),(V87+1+codex466[[#This Row],[T]]),V87+codex466[[#This Row],[T]]),V87+codex466[[#This Row],[T]]),0)</f>
        <v>0</v>
      </c>
      <c r="W88" s="11">
        <f t="shared" si="4"/>
        <v>0</v>
      </c>
    </row>
    <row r="89" spans="19:23" x14ac:dyDescent="0.25">
      <c r="S89" s="3">
        <f t="shared" si="5"/>
        <v>0</v>
      </c>
      <c r="T89" s="3">
        <f>IF(A89&gt;0,IFERROR(VLOOKUP(C89,AthleteTable[],1,FALSE),0),0)</f>
        <v>0</v>
      </c>
      <c r="U89" s="3">
        <f t="shared" si="6"/>
        <v>0</v>
      </c>
      <c r="V89" s="11">
        <f>IF(A89&gt;0,IF(T89&lt;&gt;0,IF(OR(codex466[[#This Row],[1]]&gt;W88,W88="1"),(V88+1+codex466[[#This Row],[T]]),V88+codex466[[#This Row],[T]]),V88+codex466[[#This Row],[T]]),0)</f>
        <v>0</v>
      </c>
      <c r="W89" s="11">
        <f t="shared" si="4"/>
        <v>0</v>
      </c>
    </row>
    <row r="90" spans="19:23" x14ac:dyDescent="0.25">
      <c r="S90" s="3">
        <f t="shared" si="5"/>
        <v>0</v>
      </c>
      <c r="T90" s="3">
        <f>IF(A90&gt;0,IFERROR(VLOOKUP(C90,AthleteTable[],1,FALSE),0),0)</f>
        <v>0</v>
      </c>
      <c r="U90" s="3">
        <f t="shared" si="6"/>
        <v>0</v>
      </c>
      <c r="V90" s="11">
        <f>IF(A90&gt;0,IF(T90&lt;&gt;0,IF(OR(codex466[[#This Row],[1]]&gt;W89,W89="1"),(V89+1+codex466[[#This Row],[T]]),V89+codex466[[#This Row],[T]]),V89+codex466[[#This Row],[T]]),0)</f>
        <v>0</v>
      </c>
      <c r="W90" s="11">
        <f t="shared" si="4"/>
        <v>0</v>
      </c>
    </row>
    <row r="91" spans="19:23" x14ac:dyDescent="0.25">
      <c r="S91" s="3">
        <f t="shared" si="5"/>
        <v>0</v>
      </c>
      <c r="T91" s="3">
        <f>IF(A91&gt;0,IFERROR(VLOOKUP(C91,AthleteTable[],1,FALSE),0),0)</f>
        <v>0</v>
      </c>
      <c r="U91" s="3">
        <f t="shared" si="6"/>
        <v>0</v>
      </c>
      <c r="V91" s="11">
        <f>IF(A91&gt;0,IF(T91&lt;&gt;0,IF(OR(codex466[[#This Row],[1]]&gt;W90,W90="1"),(V90+1+codex466[[#This Row],[T]]),V90+codex466[[#This Row],[T]]),V90+codex466[[#This Row],[T]]),0)</f>
        <v>0</v>
      </c>
      <c r="W91" s="11" t="e">
        <f>IF(#REF!&gt;0,#REF!,0)</f>
        <v>#REF!</v>
      </c>
    </row>
    <row r="92" spans="19:23" x14ac:dyDescent="0.25">
      <c r="S92" s="3">
        <f t="shared" si="5"/>
        <v>0</v>
      </c>
      <c r="T92" s="3">
        <f>IF(A92&gt;0,IFERROR(VLOOKUP(C92,AthleteTable[],1,FALSE),0),0)</f>
        <v>0</v>
      </c>
      <c r="U92" s="3">
        <f t="shared" si="6"/>
        <v>0</v>
      </c>
      <c r="V92" s="11">
        <f>IF(A92&gt;0,IF(T92&lt;&gt;0,IF(OR(codex466[[#This Row],[1]]&gt;W91,W91="1"),(V91+1+codex466[[#This Row],[T]]),V91+codex466[[#This Row],[T]]),V91+codex466[[#This Row],[T]]),0)</f>
        <v>0</v>
      </c>
      <c r="W92" s="11" t="e">
        <f>IF(#REF!&gt;0,#REF!,0)</f>
        <v>#REF!</v>
      </c>
    </row>
    <row r="93" spans="19:23" x14ac:dyDescent="0.25">
      <c r="S93" s="3">
        <f t="shared" si="5"/>
        <v>0</v>
      </c>
      <c r="T93" s="3">
        <f>IF(A93&gt;0,IFERROR(VLOOKUP(C93,AthleteTable[],1,FALSE),0),0)</f>
        <v>0</v>
      </c>
      <c r="U93" s="3">
        <f t="shared" si="6"/>
        <v>0</v>
      </c>
      <c r="V93" s="11">
        <f>IF(A93&gt;0,IF(T93&lt;&gt;0,IF(OR(codex466[[#This Row],[1]]&gt;W92,W92="1"),(V92+1+codex466[[#This Row],[T]]),V92+codex466[[#This Row],[T]]),V92+codex466[[#This Row],[T]]),0)</f>
        <v>0</v>
      </c>
      <c r="W93" s="11" t="e">
        <f>IF(#REF!&gt;0,#REF!,0)</f>
        <v>#REF!</v>
      </c>
    </row>
    <row r="94" spans="19:23" x14ac:dyDescent="0.25">
      <c r="S94" s="3">
        <f t="shared" si="5"/>
        <v>0</v>
      </c>
      <c r="T94" s="3">
        <f>IF(A94&gt;0,IFERROR(VLOOKUP(C94,AthleteTable[],1,FALSE),0),0)</f>
        <v>0</v>
      </c>
      <c r="U94" s="3">
        <f t="shared" si="6"/>
        <v>0</v>
      </c>
      <c r="V94" s="11">
        <f>IF(A94&gt;0,IF(T94&lt;&gt;0,IF(OR(codex466[[#This Row],[1]]&gt;W93,W93="1"),(V93+1+codex466[[#This Row],[T]]),V93+codex466[[#This Row],[T]]),V93+codex466[[#This Row],[T]]),0)</f>
        <v>0</v>
      </c>
      <c r="W94" s="11" t="e">
        <f>IF(#REF!&gt;0,#REF!,0)</f>
        <v>#REF!</v>
      </c>
    </row>
    <row r="95" spans="19:23" x14ac:dyDescent="0.25">
      <c r="S95" s="3">
        <f t="shared" si="5"/>
        <v>0</v>
      </c>
      <c r="T95" s="3">
        <f>IF(A95&gt;0,IFERROR(VLOOKUP(C95,AthleteTable[],1,FALSE),0),0)</f>
        <v>0</v>
      </c>
      <c r="U95" s="3">
        <f t="shared" si="6"/>
        <v>0</v>
      </c>
      <c r="V95" s="11">
        <f>IF(A95&gt;0,IF(T95&lt;&gt;0,IF(OR(codex466[[#This Row],[1]]&gt;W94,W94="1"),(V94+1+codex466[[#This Row],[T]]),V94+codex466[[#This Row],[T]]),V94+codex466[[#This Row],[T]]),0)</f>
        <v>0</v>
      </c>
      <c r="W95" s="11" t="e">
        <f>IF(#REF!&gt;0,#REF!,0)</f>
        <v>#REF!</v>
      </c>
    </row>
    <row r="96" spans="19:23" x14ac:dyDescent="0.25">
      <c r="S96" s="3">
        <f t="shared" si="5"/>
        <v>0</v>
      </c>
      <c r="T96" s="3">
        <f>IF(A96&gt;0,IFERROR(VLOOKUP(C96,AthleteTable[],1,FALSE),0),0)</f>
        <v>0</v>
      </c>
      <c r="U96" s="3">
        <f t="shared" si="6"/>
        <v>0</v>
      </c>
      <c r="V96" s="11">
        <f>IF(A96&gt;0,IF(T96&lt;&gt;0,IF(OR(codex466[[#This Row],[1]]&gt;W95,W95="1"),(V95+1+codex466[[#This Row],[T]]),V95+codex466[[#This Row],[T]]),V95+codex466[[#This Row],[T]]),0)</f>
        <v>0</v>
      </c>
      <c r="W96" s="11" t="e">
        <f>IF(#REF!&gt;0,#REF!,0)</f>
        <v>#REF!</v>
      </c>
    </row>
    <row r="97" spans="19:23" x14ac:dyDescent="0.25">
      <c r="S97" s="3">
        <f t="shared" si="5"/>
        <v>0</v>
      </c>
      <c r="T97" s="3">
        <f>IF(A97&gt;0,IFERROR(VLOOKUP(C97,AthleteTable[],1,FALSE),0),0)</f>
        <v>0</v>
      </c>
      <c r="U97" s="3">
        <f t="shared" si="6"/>
        <v>0</v>
      </c>
      <c r="V97" s="11">
        <f>IF(A97&gt;0,IF(T97&lt;&gt;0,IF(OR(codex466[[#This Row],[1]]&gt;W96,W96="1"),(V96+1+codex466[[#This Row],[T]]),V96+codex466[[#This Row],[T]]),V96+codex466[[#This Row],[T]]),0)</f>
        <v>0</v>
      </c>
      <c r="W97" s="11" t="e">
        <f>IF(#REF!&gt;0,#REF!,0)</f>
        <v>#REF!</v>
      </c>
    </row>
    <row r="98" spans="19:23" x14ac:dyDescent="0.25">
      <c r="S98" s="3">
        <f t="shared" si="5"/>
        <v>0</v>
      </c>
      <c r="T98" s="3">
        <f>IF(A98&gt;0,IFERROR(VLOOKUP(C98,AthleteTable[],1,FALSE),0),0)</f>
        <v>0</v>
      </c>
      <c r="U98" s="3">
        <f t="shared" si="6"/>
        <v>0</v>
      </c>
      <c r="V98" s="11">
        <f>IF(A98&gt;0,IF(T98&lt;&gt;0,IF(OR(codex466[[#This Row],[1]]&gt;W97,W97="1"),(V97+1+codex466[[#This Row],[T]]),V97+codex466[[#This Row],[T]]),V97+codex466[[#This Row],[T]]),0)</f>
        <v>0</v>
      </c>
      <c r="W98" s="11" t="e">
        <f>IF(#REF!&gt;0,#REF!,0)</f>
        <v>#REF!</v>
      </c>
    </row>
    <row r="99" spans="19:23" x14ac:dyDescent="0.25">
      <c r="S99" s="3">
        <f t="shared" si="5"/>
        <v>0</v>
      </c>
      <c r="T99" s="3">
        <f>IF(A99&gt;0,IFERROR(VLOOKUP(C99,AthleteTable[],1,FALSE),0),0)</f>
        <v>0</v>
      </c>
      <c r="U99" s="3">
        <f t="shared" si="6"/>
        <v>0</v>
      </c>
      <c r="V99" s="11">
        <f>IF(A99&gt;0,IF(T99&lt;&gt;0,IF(OR(codex466[[#This Row],[1]]&gt;W98,W98="1"),(V98+1+codex466[[#This Row],[T]]),V98+codex466[[#This Row],[T]]),V98+codex466[[#This Row],[T]]),0)</f>
        <v>0</v>
      </c>
      <c r="W99" s="11" t="e">
        <f>IF(#REF!&gt;0,#REF!,0)</f>
        <v>#REF!</v>
      </c>
    </row>
    <row r="100" spans="19:23" x14ac:dyDescent="0.25">
      <c r="S100" s="3">
        <f t="shared" si="5"/>
        <v>0</v>
      </c>
      <c r="T100" s="3">
        <f>IF(A100&gt;0,IFERROR(VLOOKUP(C100,AthleteTable[],1,FALSE),0),0)</f>
        <v>0</v>
      </c>
      <c r="U100" s="3">
        <f t="shared" si="6"/>
        <v>0</v>
      </c>
      <c r="V100" s="11">
        <f>IF(A100&gt;0,IF(T100&lt;&gt;0,IF(OR(codex466[[#This Row],[1]]&gt;W99,W99="1"),(V99+1+codex466[[#This Row],[T]]),V99+codex466[[#This Row],[T]]),V99+codex466[[#This Row],[T]]),0)</f>
        <v>0</v>
      </c>
      <c r="W100" s="11" t="e">
        <f>IF(#REF!&gt;0,#REF!,0)</f>
        <v>#REF!</v>
      </c>
    </row>
    <row r="101" spans="19:23" x14ac:dyDescent="0.25">
      <c r="S101" s="3">
        <f t="shared" si="5"/>
        <v>0</v>
      </c>
      <c r="T101" s="3">
        <f>IF(A101&gt;0,IFERROR(VLOOKUP(C101,AthleteTable[],1,FALSE),0),0)</f>
        <v>0</v>
      </c>
      <c r="U101" s="3">
        <f t="shared" si="6"/>
        <v>0</v>
      </c>
      <c r="V101" s="11">
        <f>IF(A101&gt;0,IF(T101&lt;&gt;0,IF(OR(codex466[[#This Row],[1]]&gt;W100,W100="1"),(V100+1+codex466[[#This Row],[T]]),V100+codex466[[#This Row],[T]]),V100+codex466[[#This Row],[T]]),0)</f>
        <v>0</v>
      </c>
      <c r="W101" s="11" t="e">
        <f>IF(#REF!&gt;0,#REF!,0)</f>
        <v>#REF!</v>
      </c>
    </row>
    <row r="102" spans="19:23" x14ac:dyDescent="0.25">
      <c r="S102" s="3">
        <f t="shared" si="5"/>
        <v>0</v>
      </c>
      <c r="T102" s="3">
        <f>IF(A102&gt;0,IFERROR(VLOOKUP(C102,AthleteTable[],1,FALSE),0),0)</f>
        <v>0</v>
      </c>
      <c r="U102" s="3">
        <f t="shared" si="6"/>
        <v>0</v>
      </c>
      <c r="V102" s="11">
        <f>IF(A102&gt;0,IF(T102&lt;&gt;0,IF(OR(codex466[[#This Row],[1]]&gt;W101,W101="1"),(V101+1+codex466[[#This Row],[T]]),V101+codex466[[#This Row],[T]]),V101+codex466[[#This Row],[T]]),0)</f>
        <v>0</v>
      </c>
      <c r="W102" s="11" t="e">
        <f>IF(#REF!&gt;0,#REF!,0)</f>
        <v>#REF!</v>
      </c>
    </row>
    <row r="103" spans="19:23" x14ac:dyDescent="0.25">
      <c r="S103" s="3">
        <f t="shared" si="5"/>
        <v>0</v>
      </c>
      <c r="T103" s="3">
        <f>IF(A103&gt;0,IFERROR(VLOOKUP(C103,AthleteTable[],1,FALSE),0),0)</f>
        <v>0</v>
      </c>
      <c r="U103" s="3">
        <f t="shared" si="6"/>
        <v>0</v>
      </c>
      <c r="V103" s="11">
        <f>IF(A103&gt;0,IF(T103&lt;&gt;0,IF(OR(codex466[[#This Row],[1]]&gt;W102,W102="1"),(V102+1+codex466[[#This Row],[T]]),V102+codex466[[#This Row],[T]]),V102+codex466[[#This Row],[T]]),0)</f>
        <v>0</v>
      </c>
      <c r="W103" s="11" t="e">
        <f>IF(#REF!&gt;0,#REF!,0)</f>
        <v>#REF!</v>
      </c>
    </row>
    <row r="104" spans="19:23" x14ac:dyDescent="0.25">
      <c r="S104" s="3">
        <f t="shared" si="5"/>
        <v>0</v>
      </c>
      <c r="T104" s="3">
        <f>IF(A104&gt;0,IFERROR(VLOOKUP(C104,AthleteTable[],1,FALSE),0),0)</f>
        <v>0</v>
      </c>
      <c r="U104" s="3">
        <f t="shared" si="6"/>
        <v>0</v>
      </c>
      <c r="V104" s="11">
        <f>IF(A104&gt;0,IF(T104&lt;&gt;0,IF(OR(codex466[[#This Row],[1]]&gt;W103,W103="1"),(V103+1+codex466[[#This Row],[T]]),V103+codex466[[#This Row],[T]]),V103+codex466[[#This Row],[T]]),0)</f>
        <v>0</v>
      </c>
      <c r="W104" s="11" t="e">
        <f>IF(#REF!&gt;0,#REF!,0)</f>
        <v>#REF!</v>
      </c>
    </row>
    <row r="105" spans="19:23" x14ac:dyDescent="0.25">
      <c r="S105" s="3">
        <f t="shared" si="5"/>
        <v>0</v>
      </c>
      <c r="T105" s="3">
        <f>IF(A105&gt;0,IFERROR(VLOOKUP(C105,AthleteTable[],1,FALSE),0),0)</f>
        <v>0</v>
      </c>
      <c r="U105" s="3">
        <f t="shared" si="6"/>
        <v>0</v>
      </c>
      <c r="V105" s="11">
        <f>IF(A105&gt;0,IF(T105&lt;&gt;0,IF(OR(codex466[[#This Row],[1]]&gt;W104,W104="1"),(V104+1+codex466[[#This Row],[T]]),V104+codex466[[#This Row],[T]]),V104+codex466[[#This Row],[T]]),0)</f>
        <v>0</v>
      </c>
      <c r="W105" s="11" t="e">
        <f>IF(#REF!&gt;0,#REF!,0)</f>
        <v>#REF!</v>
      </c>
    </row>
    <row r="106" spans="19:23" x14ac:dyDescent="0.25">
      <c r="S106" s="3">
        <f t="shared" si="5"/>
        <v>0</v>
      </c>
      <c r="T106" s="3">
        <f>IF(A106&gt;0,IFERROR(VLOOKUP(C106,AthleteTable[],1,FALSE),0),0)</f>
        <v>0</v>
      </c>
      <c r="U106" s="3">
        <f t="shared" si="6"/>
        <v>0</v>
      </c>
      <c r="V106" s="11">
        <f>IF(A106&gt;0,IF(T106&lt;&gt;0,IF(OR(codex466[[#This Row],[1]]&gt;W105,W105="1"),(V105+1+codex466[[#This Row],[T]]),V105+codex466[[#This Row],[T]]),V105+codex466[[#This Row],[T]]),0)</f>
        <v>0</v>
      </c>
      <c r="W106" s="11" t="e">
        <f>IF(#REF!&gt;0,#REF!,0)</f>
        <v>#REF!</v>
      </c>
    </row>
    <row r="107" spans="19:23" x14ac:dyDescent="0.25">
      <c r="S107" s="3">
        <f t="shared" si="5"/>
        <v>0</v>
      </c>
      <c r="T107" s="3">
        <f>IF(A107&gt;0,IFERROR(VLOOKUP(C107,AthleteTable[],1,FALSE),0),0)</f>
        <v>0</v>
      </c>
      <c r="U107" s="3">
        <f t="shared" si="6"/>
        <v>0</v>
      </c>
      <c r="V107" s="11">
        <f>IF(A107&gt;0,IF(T107&lt;&gt;0,IF(OR(codex466[[#This Row],[1]]&gt;W106,W106="1"),(V106+1+codex466[[#This Row],[T]]),V106+codex466[[#This Row],[T]]),V106+codex466[[#This Row],[T]]),0)</f>
        <v>0</v>
      </c>
      <c r="W107" s="11" t="e">
        <f>IF(#REF!&gt;0,#REF!,0)</f>
        <v>#REF!</v>
      </c>
    </row>
    <row r="108" spans="19:23" x14ac:dyDescent="0.25">
      <c r="S108" s="3">
        <f t="shared" si="5"/>
        <v>0</v>
      </c>
      <c r="T108" s="3">
        <f>IF(A108&gt;0,IFERROR(VLOOKUP(C108,AthleteTable[],1,FALSE),0),0)</f>
        <v>0</v>
      </c>
      <c r="U108" s="3">
        <f t="shared" si="6"/>
        <v>0</v>
      </c>
      <c r="V108" s="11">
        <f>IF(A108&gt;0,IF(T108&lt;&gt;0,IF(OR(codex466[[#This Row],[1]]&gt;W107,W107="1"),(V107+1+codex466[[#This Row],[T]]),V107+codex466[[#This Row],[T]]),V107+codex466[[#This Row],[T]]),0)</f>
        <v>0</v>
      </c>
      <c r="W108" s="11" t="e">
        <f>IF(#REF!&gt;0,#REF!,0)</f>
        <v>#REF!</v>
      </c>
    </row>
    <row r="109" spans="19:23" x14ac:dyDescent="0.25">
      <c r="S109" s="3">
        <f t="shared" si="5"/>
        <v>0</v>
      </c>
      <c r="T109" s="3">
        <f>IF(A109&gt;0,IFERROR(VLOOKUP(C109,AthleteTable[],1,FALSE),0),0)</f>
        <v>0</v>
      </c>
      <c r="U109" s="3">
        <f t="shared" si="6"/>
        <v>0</v>
      </c>
      <c r="V109" s="11">
        <f>IF(A109&gt;0,IF(T109&lt;&gt;0,IF(OR(codex466[[#This Row],[1]]&gt;W108,W108="1"),(V108+1+codex466[[#This Row],[T]]),V108+codex466[[#This Row],[T]]),V108+codex466[[#This Row],[T]]),0)</f>
        <v>0</v>
      </c>
      <c r="W109" s="11" t="e">
        <f>IF(#REF!&gt;0,#REF!,0)</f>
        <v>#REF!</v>
      </c>
    </row>
    <row r="110" spans="19:23" x14ac:dyDescent="0.25">
      <c r="S110" s="3">
        <f t="shared" si="5"/>
        <v>0</v>
      </c>
      <c r="T110" s="3">
        <f>IF(A110&gt;0,IFERROR(VLOOKUP(C110,AthleteTable[],1,FALSE),0),0)</f>
        <v>0</v>
      </c>
      <c r="U110" s="3">
        <f t="shared" si="6"/>
        <v>0</v>
      </c>
      <c r="V110" s="11">
        <f>IF(A110&gt;0,IF(T110&lt;&gt;0,IF(OR(codex466[[#This Row],[1]]&gt;W109,W109="1"),(V109+1+codex466[[#This Row],[T]]),V109+codex466[[#This Row],[T]]),V109+codex466[[#This Row],[T]]),0)</f>
        <v>0</v>
      </c>
      <c r="W110" s="11" t="e">
        <f>IF(#REF!&gt;0,#REF!,0)</f>
        <v>#REF!</v>
      </c>
    </row>
    <row r="111" spans="19:23" x14ac:dyDescent="0.25">
      <c r="S111" s="3">
        <f t="shared" si="5"/>
        <v>0</v>
      </c>
      <c r="T111" s="3">
        <f>IF(A111&gt;0,IFERROR(VLOOKUP(C111,AthleteTable[],1,FALSE),0),0)</f>
        <v>0</v>
      </c>
      <c r="U111" s="3">
        <f t="shared" si="6"/>
        <v>0</v>
      </c>
      <c r="V111" s="11">
        <f>IF(A111&gt;0,IF(T111&lt;&gt;0,IF(OR(codex466[[#This Row],[1]]&gt;W110,W110="1"),(V110+1+codex466[[#This Row],[T]]),V110+codex466[[#This Row],[T]]),V110+codex466[[#This Row],[T]]),0)</f>
        <v>0</v>
      </c>
      <c r="W111" s="11" t="e">
        <f>IF(#REF!&gt;0,#REF!,0)</f>
        <v>#REF!</v>
      </c>
    </row>
    <row r="112" spans="19:23" x14ac:dyDescent="0.25">
      <c r="S112" s="3">
        <f t="shared" si="5"/>
        <v>0</v>
      </c>
      <c r="T112" s="3">
        <f>IF(A112&gt;0,IFERROR(VLOOKUP(C112,AthleteTable[],1,FALSE),0),0)</f>
        <v>0</v>
      </c>
      <c r="U112" s="3">
        <f t="shared" si="6"/>
        <v>0</v>
      </c>
      <c r="V112" s="11">
        <f>IF(A112&gt;0,IF(T112&lt;&gt;0,IF(OR(codex466[[#This Row],[1]]&gt;W111,W111="1"),(V111+1+codex466[[#This Row],[T]]),V111+codex466[[#This Row],[T]]),V111+codex466[[#This Row],[T]]),0)</f>
        <v>0</v>
      </c>
      <c r="W112" s="11" t="e">
        <f>IF(#REF!&gt;0,#REF!,0)</f>
        <v>#REF!</v>
      </c>
    </row>
    <row r="113" spans="19:23" x14ac:dyDescent="0.25">
      <c r="S113" s="3">
        <f t="shared" si="5"/>
        <v>0</v>
      </c>
      <c r="T113" s="3">
        <f>IF(A113&gt;0,IFERROR(VLOOKUP(C113,AthleteTable[],1,FALSE),0),0)</f>
        <v>0</v>
      </c>
      <c r="U113" s="3">
        <f t="shared" si="6"/>
        <v>0</v>
      </c>
      <c r="V113" s="11">
        <f>IF(A113&gt;0,IF(T113&lt;&gt;0,IF(OR(codex466[[#This Row],[1]]&gt;W112,W112="1"),(V112+1+codex466[[#This Row],[T]]),V112+codex466[[#This Row],[T]]),V112+codex466[[#This Row],[T]]),0)</f>
        <v>0</v>
      </c>
      <c r="W113" s="11" t="e">
        <f>IF(#REF!&gt;0,#REF!,0)</f>
        <v>#REF!</v>
      </c>
    </row>
    <row r="114" spans="19:23" x14ac:dyDescent="0.25">
      <c r="S114" s="3">
        <f t="shared" si="5"/>
        <v>0</v>
      </c>
      <c r="T114" s="3">
        <f>IF(A114&gt;0,IFERROR(VLOOKUP(C114,AthleteTable[],1,FALSE),0),0)</f>
        <v>0</v>
      </c>
      <c r="U114" s="3">
        <f t="shared" si="6"/>
        <v>0</v>
      </c>
      <c r="V114" s="11">
        <f>IF(A114&gt;0,IF(T114&lt;&gt;0,IF(OR(codex466[[#This Row],[1]]&gt;W113,W113="1"),(V113+1+codex466[[#This Row],[T]]),V113+codex466[[#This Row],[T]]),V113+codex466[[#This Row],[T]]),0)</f>
        <v>0</v>
      </c>
      <c r="W114" s="11" t="e">
        <f>IF(#REF!&gt;0,#REF!,0)</f>
        <v>#REF!</v>
      </c>
    </row>
    <row r="115" spans="19:23" x14ac:dyDescent="0.25">
      <c r="S115" s="3">
        <f t="shared" si="5"/>
        <v>0</v>
      </c>
      <c r="T115" s="3">
        <f>IF(A115&gt;0,IFERROR(VLOOKUP(C115,AthleteTable[],1,FALSE),0),0)</f>
        <v>0</v>
      </c>
      <c r="U115" s="3">
        <f t="shared" si="6"/>
        <v>0</v>
      </c>
      <c r="V115" s="11">
        <f>IF(A115&gt;0,IF(T115&lt;&gt;0,IF(OR(codex466[[#This Row],[1]]&gt;W114,W114="1"),(V114+1+codex466[[#This Row],[T]]),V114+codex466[[#This Row],[T]]),V114+codex466[[#This Row],[T]]),0)</f>
        <v>0</v>
      </c>
      <c r="W115" s="11" t="e">
        <f>IF(#REF!&gt;0,#REF!,0)</f>
        <v>#REF!</v>
      </c>
    </row>
    <row r="116" spans="19:23" x14ac:dyDescent="0.25">
      <c r="S116" s="3">
        <f t="shared" si="5"/>
        <v>0</v>
      </c>
      <c r="T116" s="3">
        <f>IF(A116&gt;0,IFERROR(VLOOKUP(C116,AthleteTable[],1,FALSE),0),0)</f>
        <v>0</v>
      </c>
      <c r="U116" s="3">
        <f t="shared" si="6"/>
        <v>0</v>
      </c>
      <c r="V116" s="11">
        <f>IF(A116&gt;0,IF(T116&lt;&gt;0,IF(OR(codex466[[#This Row],[1]]&gt;W115,W115="1"),(V115+1+codex466[[#This Row],[T]]),V115+codex466[[#This Row],[T]]),V115+codex466[[#This Row],[T]]),0)</f>
        <v>0</v>
      </c>
      <c r="W116" s="11" t="e">
        <f>IF(#REF!&gt;0,#REF!,0)</f>
        <v>#REF!</v>
      </c>
    </row>
    <row r="117" spans="19:23" x14ac:dyDescent="0.25">
      <c r="S117" s="3">
        <f t="shared" si="5"/>
        <v>0</v>
      </c>
      <c r="T117" s="3">
        <f>IF(A117&gt;0,IFERROR(VLOOKUP(C117,AthleteTable[],1,FALSE),0),0)</f>
        <v>0</v>
      </c>
      <c r="U117" s="3">
        <f t="shared" si="6"/>
        <v>0</v>
      </c>
      <c r="V117" s="11">
        <f>IF(A117&gt;0,IF(T117&lt;&gt;0,IF(OR(codex466[[#This Row],[1]]&gt;W116,W116="1"),(V116+1+codex466[[#This Row],[T]]),V116+codex466[[#This Row],[T]]),V116+codex466[[#This Row],[T]]),0)</f>
        <v>0</v>
      </c>
      <c r="W117" s="11" t="e">
        <f>IF(#REF!&gt;0,#REF!,0)</f>
        <v>#REF!</v>
      </c>
    </row>
    <row r="118" spans="19:23" x14ac:dyDescent="0.25">
      <c r="S118" s="3">
        <f t="shared" si="5"/>
        <v>0</v>
      </c>
      <c r="T118" s="3">
        <f>IF(A118&gt;0,IFERROR(VLOOKUP(C118,AthleteTable[],1,FALSE),0),0)</f>
        <v>0</v>
      </c>
      <c r="U118" s="3">
        <f t="shared" si="6"/>
        <v>0</v>
      </c>
      <c r="V118" s="11">
        <f>IF(A118&gt;0,IF(T118&lt;&gt;0,IF(OR(codex466[[#This Row],[1]]&gt;W117,W117="1"),(V117+1+codex466[[#This Row],[T]]),V117+codex466[[#This Row],[T]]),V117+codex466[[#This Row],[T]]),0)</f>
        <v>0</v>
      </c>
      <c r="W118" s="11" t="e">
        <f>IF(#REF!&gt;0,#REF!,0)</f>
        <v>#REF!</v>
      </c>
    </row>
    <row r="119" spans="19:23" x14ac:dyDescent="0.25">
      <c r="S119" s="3">
        <f t="shared" si="5"/>
        <v>0</v>
      </c>
      <c r="T119" s="3">
        <f>IF(A119&gt;0,IFERROR(VLOOKUP(C119,AthleteTable[],1,FALSE),0),0)</f>
        <v>0</v>
      </c>
      <c r="U119" s="3">
        <f t="shared" si="6"/>
        <v>0</v>
      </c>
      <c r="V119" s="11">
        <f>IF(A119&gt;0,IF(T119&lt;&gt;0,IF(OR(codex466[[#This Row],[1]]&gt;W118,W118="1"),(V118+1+codex466[[#This Row],[T]]),V118+codex466[[#This Row],[T]]),V118+codex466[[#This Row],[T]]),0)</f>
        <v>0</v>
      </c>
      <c r="W119" s="11" t="e">
        <f>IF(#REF!&gt;0,#REF!,0)</f>
        <v>#REF!</v>
      </c>
    </row>
    <row r="120" spans="19:23" x14ac:dyDescent="0.25">
      <c r="S120" s="3">
        <f t="shared" si="5"/>
        <v>0</v>
      </c>
      <c r="T120" s="3">
        <f>IF(A120&gt;0,IFERROR(VLOOKUP(C120,AthleteTable[],1,FALSE),0),0)</f>
        <v>0</v>
      </c>
      <c r="U120" s="3">
        <f t="shared" si="6"/>
        <v>0</v>
      </c>
      <c r="V120" s="11">
        <f>IF(A120&gt;0,IF(T120&lt;&gt;0,IF(OR(codex466[[#This Row],[1]]&gt;W119,W119="1"),(V119+1+codex466[[#This Row],[T]]),V119+codex466[[#This Row],[T]]),V119+codex466[[#This Row],[T]]),0)</f>
        <v>0</v>
      </c>
      <c r="W120" s="11" t="e">
        <f>IF(#REF!&gt;0,#REF!,0)</f>
        <v>#REF!</v>
      </c>
    </row>
    <row r="121" spans="19:23" x14ac:dyDescent="0.25">
      <c r="S121" s="3">
        <f t="shared" si="5"/>
        <v>0</v>
      </c>
      <c r="T121" s="3">
        <f>IF(A121&gt;0,IFERROR(VLOOKUP(C121,AthleteTable[],1,FALSE),0),0)</f>
        <v>0</v>
      </c>
      <c r="U121" s="3">
        <f t="shared" si="6"/>
        <v>0</v>
      </c>
      <c r="V121" s="11">
        <f>IF(A121&gt;0,IF(T121&lt;&gt;0,IF(OR(codex466[[#This Row],[1]]&gt;W120,W120="1"),(V120+1+codex466[[#This Row],[T]]),V120+codex466[[#This Row],[T]]),V120+codex466[[#This Row],[T]]),0)</f>
        <v>0</v>
      </c>
      <c r="W121" s="11" t="e">
        <f>IF(#REF!&gt;0,#REF!,0)</f>
        <v>#REF!</v>
      </c>
    </row>
    <row r="122" spans="19:23" x14ac:dyDescent="0.25">
      <c r="S122" s="3">
        <f t="shared" si="5"/>
        <v>0</v>
      </c>
      <c r="T122" s="3">
        <f>IF(A122&gt;0,IFERROR(VLOOKUP(C122,AthleteTable[],1,FALSE),0),0)</f>
        <v>0</v>
      </c>
      <c r="U122" s="3">
        <f t="shared" si="6"/>
        <v>0</v>
      </c>
      <c r="V122" s="11">
        <f>IF(A122&gt;0,IF(T122&lt;&gt;0,IF(OR(codex466[[#This Row],[1]]&gt;W121,W121="1"),(V121+1+codex466[[#This Row],[T]]),V121+codex466[[#This Row],[T]]),V121+codex466[[#This Row],[T]]),0)</f>
        <v>0</v>
      </c>
      <c r="W122" s="11" t="e">
        <f>IF(#REF!&gt;0,#REF!,0)</f>
        <v>#REF!</v>
      </c>
    </row>
    <row r="123" spans="19:23" x14ac:dyDescent="0.25">
      <c r="S123" s="3">
        <f t="shared" si="5"/>
        <v>0</v>
      </c>
      <c r="T123" s="3">
        <f>IF(A123&gt;0,IFERROR(VLOOKUP(C123,AthleteTable[],1,FALSE),0),0)</f>
        <v>0</v>
      </c>
      <c r="U123" s="3">
        <f t="shared" si="6"/>
        <v>0</v>
      </c>
      <c r="V123" s="11">
        <f>IF(A123&gt;0,IF(T123&lt;&gt;0,IF(OR(codex466[[#This Row],[1]]&gt;W122,W122="1"),(V122+1+codex466[[#This Row],[T]]),V122+codex466[[#This Row],[T]]),V122+codex466[[#This Row],[T]]),0)</f>
        <v>0</v>
      </c>
      <c r="W123" s="11" t="e">
        <f>IF(#REF!&gt;0,#REF!,0)</f>
        <v>#REF!</v>
      </c>
    </row>
    <row r="124" spans="19:23" x14ac:dyDescent="0.25">
      <c r="S124" s="3">
        <f t="shared" si="5"/>
        <v>0</v>
      </c>
      <c r="T124" s="3">
        <f>IF(A124&gt;0,IFERROR(VLOOKUP(C124,AthleteTable[],1,FALSE),0),0)</f>
        <v>0</v>
      </c>
      <c r="U124" s="3">
        <f t="shared" si="6"/>
        <v>0</v>
      </c>
      <c r="V124" s="11">
        <f>IF(A124&gt;0,IF(T124&lt;&gt;0,IF(OR(codex466[[#This Row],[1]]&gt;W123,W123="1"),(V123+1+codex466[[#This Row],[T]]),V123+codex466[[#This Row],[T]]),V123+codex466[[#This Row],[T]]),0)</f>
        <v>0</v>
      </c>
      <c r="W124" s="11" t="e">
        <f>IF(#REF!&gt;0,#REF!,0)</f>
        <v>#REF!</v>
      </c>
    </row>
    <row r="125" spans="19:23" x14ac:dyDescent="0.25">
      <c r="S125" s="3">
        <f t="shared" si="5"/>
        <v>0</v>
      </c>
      <c r="T125" s="3">
        <f>IF(A125&gt;0,IFERROR(VLOOKUP(C125,AthleteTable[],1,FALSE),0),0)</f>
        <v>0</v>
      </c>
      <c r="U125" s="3">
        <f t="shared" si="6"/>
        <v>0</v>
      </c>
      <c r="V125" s="11">
        <f>IF(A125&gt;0,IF(T125&lt;&gt;0,IF(OR(codex466[[#This Row],[1]]&gt;W124,W124="1"),(V124+1+codex466[[#This Row],[T]]),V124+codex466[[#This Row],[T]]),V124+codex466[[#This Row],[T]]),0)</f>
        <v>0</v>
      </c>
      <c r="W125" s="11" t="e">
        <f>IF(#REF!&gt;0,#REF!,0)</f>
        <v>#REF!</v>
      </c>
    </row>
    <row r="126" spans="19:23" x14ac:dyDescent="0.25">
      <c r="S126" s="3">
        <f t="shared" si="5"/>
        <v>0</v>
      </c>
      <c r="T126" s="3">
        <f>IF(A126&gt;0,IFERROR(VLOOKUP(C126,AthleteTable[],1,FALSE),0),0)</f>
        <v>0</v>
      </c>
      <c r="U126" s="3">
        <f t="shared" si="6"/>
        <v>0</v>
      </c>
      <c r="V126" s="11">
        <f>IF(A126&gt;0,IF(T126&lt;&gt;0,IF(OR(codex466[[#This Row],[1]]&gt;W125,W125="1"),(V125+1+codex466[[#This Row],[T]]),V125+codex466[[#This Row],[T]]),V125+codex466[[#This Row],[T]]),0)</f>
        <v>0</v>
      </c>
      <c r="W126" s="11" t="e">
        <f>IF(#REF!&gt;0,#REF!,0)</f>
        <v>#REF!</v>
      </c>
    </row>
    <row r="127" spans="19:23" x14ac:dyDescent="0.25">
      <c r="S127" s="3">
        <f t="shared" si="5"/>
        <v>0</v>
      </c>
      <c r="T127" s="3">
        <f>IF(A127&gt;0,IFERROR(VLOOKUP(C127,AthleteTable[],1,FALSE),0),0)</f>
        <v>0</v>
      </c>
      <c r="U127" s="3">
        <f t="shared" si="6"/>
        <v>0</v>
      </c>
      <c r="V127" s="11">
        <f>IF(A127&gt;0,IF(T127&lt;&gt;0,IF(OR(codex466[[#This Row],[1]]&gt;W126,W126="1"),(V126+1+codex466[[#This Row],[T]]),V126+codex466[[#This Row],[T]]),V126+codex466[[#This Row],[T]]),0)</f>
        <v>0</v>
      </c>
      <c r="W127" s="11" t="e">
        <f>IF(#REF!&gt;0,#REF!,0)</f>
        <v>#REF!</v>
      </c>
    </row>
    <row r="128" spans="19:23" x14ac:dyDescent="0.25">
      <c r="S128" s="3">
        <f t="shared" si="5"/>
        <v>0</v>
      </c>
      <c r="T128" s="3">
        <f>IF(A128&gt;0,IFERROR(VLOOKUP(C128,AthleteTable[],1,FALSE),0),0)</f>
        <v>0</v>
      </c>
      <c r="U128" s="3">
        <f t="shared" si="6"/>
        <v>0</v>
      </c>
      <c r="V128" s="11">
        <f>IF(A128&gt;0,IF(T128&lt;&gt;0,IF(OR(codex466[[#This Row],[1]]&gt;W127,W127="1"),(V127+1+codex466[[#This Row],[T]]),V127+codex466[[#This Row],[T]]),V127+codex466[[#This Row],[T]]),0)</f>
        <v>0</v>
      </c>
      <c r="W128" s="11" t="e">
        <f>IF(#REF!&gt;0,#REF!,0)</f>
        <v>#REF!</v>
      </c>
    </row>
    <row r="129" spans="19:23" x14ac:dyDescent="0.25">
      <c r="S129" s="3">
        <f t="shared" si="5"/>
        <v>0</v>
      </c>
      <c r="T129" s="3">
        <f>IF(A129&gt;0,IFERROR(VLOOKUP(C129,AthleteTable[],1,FALSE),0),0)</f>
        <v>0</v>
      </c>
      <c r="U129" s="3">
        <f t="shared" si="6"/>
        <v>0</v>
      </c>
      <c r="V129" s="11">
        <f>IF(A129&gt;0,IF(T129&lt;&gt;0,IF(OR(codex466[[#This Row],[1]]&gt;W128,W128="1"),(V128+1+codex466[[#This Row],[T]]),V128+codex466[[#This Row],[T]]),V128+codex466[[#This Row],[T]]),0)</f>
        <v>0</v>
      </c>
      <c r="W129" s="11" t="e">
        <f>IF(#REF!&gt;0,#REF!,0)</f>
        <v>#REF!</v>
      </c>
    </row>
    <row r="130" spans="19:23" x14ac:dyDescent="0.25">
      <c r="S130" s="3">
        <f t="shared" si="5"/>
        <v>0</v>
      </c>
      <c r="T130" s="3">
        <f>IF(A130&gt;0,IFERROR(VLOOKUP(C130,AthleteTable[],1,FALSE),0),0)</f>
        <v>0</v>
      </c>
      <c r="U130" s="3">
        <f t="shared" si="6"/>
        <v>0</v>
      </c>
      <c r="V130" s="11">
        <f>IF(A130&gt;0,IF(T130&lt;&gt;0,IF(OR(codex466[[#This Row],[1]]&gt;W129,W129="1"),(V129+1+codex466[[#This Row],[T]]),V129+codex466[[#This Row],[T]]),V129+codex466[[#This Row],[T]]),0)</f>
        <v>0</v>
      </c>
      <c r="W130" s="11" t="e">
        <f>IF(#REF!&gt;0,#REF!,0)</f>
        <v>#REF!</v>
      </c>
    </row>
    <row r="131" spans="19:23" x14ac:dyDescent="0.25">
      <c r="S131" s="3">
        <f t="shared" ref="S131:S194" si="7">C131</f>
        <v>0</v>
      </c>
      <c r="T131" s="3">
        <f>IF(A131&gt;0,IFERROR(VLOOKUP(C131,AthleteTable[],1,FALSE),0),0)</f>
        <v>0</v>
      </c>
      <c r="U131" s="3">
        <f t="shared" si="6"/>
        <v>0</v>
      </c>
      <c r="V131" s="11">
        <f>IF(A131&gt;0,IF(T131&lt;&gt;0,IF(OR(codex466[[#This Row],[1]]&gt;W130,W130="1"),(V130+1+codex466[[#This Row],[T]]),V130+codex466[[#This Row],[T]]),V130+codex466[[#This Row],[T]]),0)</f>
        <v>0</v>
      </c>
      <c r="W131" s="11" t="e">
        <f>IF(#REF!&gt;0,#REF!,0)</f>
        <v>#REF!</v>
      </c>
    </row>
    <row r="132" spans="19:23" x14ac:dyDescent="0.25">
      <c r="S132" s="3">
        <f t="shared" si="7"/>
        <v>0</v>
      </c>
      <c r="T132" s="3">
        <f>IF(A132&gt;0,IFERROR(VLOOKUP(C132,AthleteTable[],1,FALSE),0),0)</f>
        <v>0</v>
      </c>
      <c r="U132" s="3">
        <f t="shared" si="6"/>
        <v>0</v>
      </c>
      <c r="V132" s="11">
        <f>IF(A132&gt;0,IF(T132&lt;&gt;0,IF(OR(codex466[[#This Row],[1]]&gt;W131,W131="1"),(V131+1+codex466[[#This Row],[T]]),V131+codex466[[#This Row],[T]]),V131+codex466[[#This Row],[T]]),0)</f>
        <v>0</v>
      </c>
      <c r="W132" s="11" t="e">
        <f>IF(#REF!&gt;0,#REF!,0)</f>
        <v>#REF!</v>
      </c>
    </row>
    <row r="133" spans="19:23" x14ac:dyDescent="0.25">
      <c r="S133" s="3">
        <f t="shared" si="7"/>
        <v>0</v>
      </c>
      <c r="T133" s="3">
        <f>IF(A133&gt;0,IFERROR(VLOOKUP(C133,AthleteTable[],1,FALSE),0),0)</f>
        <v>0</v>
      </c>
      <c r="U133" s="3">
        <f t="shared" si="6"/>
        <v>0</v>
      </c>
      <c r="V133" s="11">
        <f>IF(A133&gt;0,IF(T133&lt;&gt;0,IF(OR(codex466[[#This Row],[1]]&gt;W132,W132="1"),(V132+1+codex466[[#This Row],[T]]),V132+codex466[[#This Row],[T]]),V132+codex466[[#This Row],[T]]),0)</f>
        <v>0</v>
      </c>
      <c r="W133" s="11" t="e">
        <f>IF(#REF!&gt;0,#REF!,0)</f>
        <v>#REF!</v>
      </c>
    </row>
    <row r="134" spans="19:23" x14ac:dyDescent="0.25">
      <c r="S134" s="3">
        <f t="shared" si="7"/>
        <v>0</v>
      </c>
      <c r="T134" s="3">
        <f>IF(A134&gt;0,IFERROR(VLOOKUP(C134,AthleteTable[],1,FALSE),0),0)</f>
        <v>0</v>
      </c>
      <c r="U134" s="3">
        <f t="shared" ref="U134:U197" si="8">IFERROR(IF(W134&gt;0,IF(W133=W132,IF(T133&gt;0,IF(T132&gt;0,1,0),0),0),0),0)</f>
        <v>0</v>
      </c>
      <c r="V134" s="11">
        <f>IF(A134&gt;0,IF(T134&lt;&gt;0,IF(OR(codex466[[#This Row],[1]]&gt;W133,W133="1"),(V133+1+codex466[[#This Row],[T]]),V133+codex466[[#This Row],[T]]),V133+codex466[[#This Row],[T]]),0)</f>
        <v>0</v>
      </c>
      <c r="W134" s="11" t="e">
        <f>IF(#REF!&gt;0,#REF!,0)</f>
        <v>#REF!</v>
      </c>
    </row>
    <row r="135" spans="19:23" x14ac:dyDescent="0.25">
      <c r="S135" s="3">
        <f t="shared" si="7"/>
        <v>0</v>
      </c>
      <c r="T135" s="3">
        <f>IF(A135&gt;0,IFERROR(VLOOKUP(C135,AthleteTable[],1,FALSE),0),0)</f>
        <v>0</v>
      </c>
      <c r="U135" s="3">
        <f t="shared" si="8"/>
        <v>0</v>
      </c>
      <c r="V135" s="11">
        <f>IF(A135&gt;0,IF(T135&lt;&gt;0,IF(OR(codex466[[#This Row],[1]]&gt;W134,W134="1"),(V134+1+codex466[[#This Row],[T]]),V134+codex466[[#This Row],[T]]),V134+codex466[[#This Row],[T]]),0)</f>
        <v>0</v>
      </c>
      <c r="W135" s="11" t="e">
        <f>IF(#REF!&gt;0,#REF!,0)</f>
        <v>#REF!</v>
      </c>
    </row>
    <row r="136" spans="19:23" x14ac:dyDescent="0.25">
      <c r="S136" s="3">
        <f t="shared" si="7"/>
        <v>0</v>
      </c>
      <c r="T136" s="3">
        <f>IF(A136&gt;0,IFERROR(VLOOKUP(C136,AthleteTable[],1,FALSE),0),0)</f>
        <v>0</v>
      </c>
      <c r="U136" s="3">
        <f t="shared" si="8"/>
        <v>0</v>
      </c>
      <c r="V136" s="11">
        <f>IF(A136&gt;0,IF(T136&lt;&gt;0,IF(OR(codex466[[#This Row],[1]]&gt;W135,W135="1"),(V135+1+codex466[[#This Row],[T]]),V135+codex466[[#This Row],[T]]),V135+codex466[[#This Row],[T]]),0)</f>
        <v>0</v>
      </c>
      <c r="W136" s="11" t="e">
        <f>IF(#REF!&gt;0,#REF!,0)</f>
        <v>#REF!</v>
      </c>
    </row>
    <row r="137" spans="19:23" x14ac:dyDescent="0.25">
      <c r="S137" s="3">
        <f t="shared" si="7"/>
        <v>0</v>
      </c>
      <c r="T137" s="3">
        <f>IF(A137&gt;0,IFERROR(VLOOKUP(C137,AthleteTable[],1,FALSE),0),0)</f>
        <v>0</v>
      </c>
      <c r="U137" s="3">
        <f t="shared" si="8"/>
        <v>0</v>
      </c>
      <c r="V137" s="11">
        <f>IF(A137&gt;0,IF(T137&lt;&gt;0,IF(OR(codex466[[#This Row],[1]]&gt;W136,W136="1"),(V136+1+codex466[[#This Row],[T]]),V136+codex466[[#This Row],[T]]),V136+codex466[[#This Row],[T]]),0)</f>
        <v>0</v>
      </c>
      <c r="W137" s="11">
        <f t="shared" ref="W137:W200" si="9">IF(A91&gt;0,A91,0)</f>
        <v>0</v>
      </c>
    </row>
    <row r="138" spans="19:23" x14ac:dyDescent="0.25">
      <c r="S138" s="3">
        <f t="shared" si="7"/>
        <v>0</v>
      </c>
      <c r="T138" s="3">
        <f>IF(A138&gt;0,IFERROR(VLOOKUP(C138,AthleteTable[],1,FALSE),0),0)</f>
        <v>0</v>
      </c>
      <c r="U138" s="3">
        <f t="shared" si="8"/>
        <v>0</v>
      </c>
      <c r="V138" s="11">
        <f>IF(A138&gt;0,IF(T138&lt;&gt;0,IF(OR(codex466[[#This Row],[1]]&gt;W137,W137="1"),(V137+1+codex466[[#This Row],[T]]),V137+codex466[[#This Row],[T]]),V137+codex466[[#This Row],[T]]),0)</f>
        <v>0</v>
      </c>
      <c r="W138" s="11">
        <f t="shared" si="9"/>
        <v>0</v>
      </c>
    </row>
    <row r="139" spans="19:23" x14ac:dyDescent="0.25">
      <c r="S139" s="3">
        <f t="shared" si="7"/>
        <v>0</v>
      </c>
      <c r="T139" s="3">
        <f>IF(A139&gt;0,IFERROR(VLOOKUP(C139,AthleteTable[],1,FALSE),0),0)</f>
        <v>0</v>
      </c>
      <c r="U139" s="3">
        <f t="shared" si="8"/>
        <v>0</v>
      </c>
      <c r="V139" s="11">
        <f>IF(A139&gt;0,IF(T139&lt;&gt;0,IF(OR(codex466[[#This Row],[1]]&gt;W138,W138="1"),(V138+1+codex466[[#This Row],[T]]),V138+codex466[[#This Row],[T]]),V138+codex466[[#This Row],[T]]),0)</f>
        <v>0</v>
      </c>
      <c r="W139" s="11">
        <f t="shared" si="9"/>
        <v>0</v>
      </c>
    </row>
    <row r="140" spans="19:23" x14ac:dyDescent="0.25">
      <c r="S140" s="3">
        <f t="shared" si="7"/>
        <v>0</v>
      </c>
      <c r="T140" s="3">
        <f>IF(A140&gt;0,IFERROR(VLOOKUP(C140,AthleteTable[],1,FALSE),0),0)</f>
        <v>0</v>
      </c>
      <c r="U140" s="3">
        <f t="shared" si="8"/>
        <v>0</v>
      </c>
      <c r="V140" s="11">
        <f>IF(A140&gt;0,IF(T140&lt;&gt;0,IF(OR(codex466[[#This Row],[1]]&gt;W139,W139="1"),(V139+1+codex466[[#This Row],[T]]),V139+codex466[[#This Row],[T]]),V139+codex466[[#This Row],[T]]),0)</f>
        <v>0</v>
      </c>
      <c r="W140" s="11">
        <f t="shared" si="9"/>
        <v>0</v>
      </c>
    </row>
    <row r="141" spans="19:23" x14ac:dyDescent="0.25">
      <c r="S141" s="3">
        <f t="shared" si="7"/>
        <v>0</v>
      </c>
      <c r="T141" s="3">
        <f>IF(A141&gt;0,IFERROR(VLOOKUP(C141,AthleteTable[],1,FALSE),0),0)</f>
        <v>0</v>
      </c>
      <c r="U141" s="3">
        <f t="shared" si="8"/>
        <v>0</v>
      </c>
      <c r="V141" s="11">
        <f>IF(A141&gt;0,IF(T141&lt;&gt;0,IF(OR(codex466[[#This Row],[1]]&gt;W140,W140="1"),(V140+1+codex466[[#This Row],[T]]),V140+codex466[[#This Row],[T]]),V140+codex466[[#This Row],[T]]),0)</f>
        <v>0</v>
      </c>
      <c r="W141" s="11">
        <f t="shared" si="9"/>
        <v>0</v>
      </c>
    </row>
    <row r="142" spans="19:23" x14ac:dyDescent="0.25">
      <c r="S142" s="3">
        <f t="shared" si="7"/>
        <v>0</v>
      </c>
      <c r="T142" s="3">
        <f>IF(A142&gt;0,IFERROR(VLOOKUP(C142,AthleteTable[],1,FALSE),0),0)</f>
        <v>0</v>
      </c>
      <c r="U142" s="3">
        <f t="shared" si="8"/>
        <v>0</v>
      </c>
      <c r="V142" s="11">
        <f>IF(A142&gt;0,IF(T142&lt;&gt;0,IF(OR(codex466[[#This Row],[1]]&gt;W141,W141="1"),(V141+1+codex466[[#This Row],[T]]),V141+codex466[[#This Row],[T]]),V141+codex466[[#This Row],[T]]),0)</f>
        <v>0</v>
      </c>
      <c r="W142" s="11">
        <f t="shared" si="9"/>
        <v>0</v>
      </c>
    </row>
    <row r="143" spans="19:23" x14ac:dyDescent="0.25">
      <c r="S143" s="3">
        <f t="shared" si="7"/>
        <v>0</v>
      </c>
      <c r="T143" s="3">
        <f>IF(A143&gt;0,IFERROR(VLOOKUP(C143,AthleteTable[],1,FALSE),0),0)</f>
        <v>0</v>
      </c>
      <c r="U143" s="3">
        <f t="shared" si="8"/>
        <v>0</v>
      </c>
      <c r="V143" s="11">
        <f>IF(A143&gt;0,IF(T143&lt;&gt;0,IF(OR(codex466[[#This Row],[1]]&gt;W142,W142="1"),(V142+1+codex466[[#This Row],[T]]),V142+codex466[[#This Row],[T]]),V142+codex466[[#This Row],[T]]),0)</f>
        <v>0</v>
      </c>
      <c r="W143" s="11">
        <f t="shared" si="9"/>
        <v>0</v>
      </c>
    </row>
    <row r="144" spans="19:23" x14ac:dyDescent="0.25">
      <c r="S144" s="3">
        <f t="shared" si="7"/>
        <v>0</v>
      </c>
      <c r="T144" s="3">
        <f>IF(A144&gt;0,IFERROR(VLOOKUP(C144,AthleteTable[],1,FALSE),0),0)</f>
        <v>0</v>
      </c>
      <c r="U144" s="3">
        <f t="shared" si="8"/>
        <v>0</v>
      </c>
      <c r="V144" s="11">
        <f>IF(A144&gt;0,IF(T144&lt;&gt;0,IF(OR(codex466[[#This Row],[1]]&gt;W143,W143="1"),(V143+1+codex466[[#This Row],[T]]),V143+codex466[[#This Row],[T]]),V143+codex466[[#This Row],[T]]),0)</f>
        <v>0</v>
      </c>
      <c r="W144" s="11">
        <f t="shared" si="9"/>
        <v>0</v>
      </c>
    </row>
    <row r="145" spans="19:23" x14ac:dyDescent="0.25">
      <c r="S145" s="3">
        <f t="shared" si="7"/>
        <v>0</v>
      </c>
      <c r="T145" s="3">
        <f>IF(A145&gt;0,IFERROR(VLOOKUP(C145,AthleteTable[],1,FALSE),0),0)</f>
        <v>0</v>
      </c>
      <c r="U145" s="3">
        <f t="shared" si="8"/>
        <v>0</v>
      </c>
      <c r="V145" s="11">
        <f>IF(A145&gt;0,IF(T145&lt;&gt;0,IF(OR(codex466[[#This Row],[1]]&gt;W144,W144="1"),(V144+1+codex466[[#This Row],[T]]),V144+codex466[[#This Row],[T]]),V144+codex466[[#This Row],[T]]),0)</f>
        <v>0</v>
      </c>
      <c r="W145" s="11">
        <f t="shared" si="9"/>
        <v>0</v>
      </c>
    </row>
    <row r="146" spans="19:23" x14ac:dyDescent="0.25">
      <c r="S146" s="3">
        <f t="shared" si="7"/>
        <v>0</v>
      </c>
      <c r="T146" s="3">
        <f>IF(A146&gt;0,IFERROR(VLOOKUP(C146,AthleteTable[],1,FALSE),0),0)</f>
        <v>0</v>
      </c>
      <c r="U146" s="3">
        <f t="shared" si="8"/>
        <v>0</v>
      </c>
      <c r="V146" s="11">
        <f>IF(A146&gt;0,IF(T146&lt;&gt;0,IF(OR(codex466[[#This Row],[1]]&gt;W145,W145="1"),(V145+1+codex466[[#This Row],[T]]),V145+codex466[[#This Row],[T]]),V145+codex466[[#This Row],[T]]),0)</f>
        <v>0</v>
      </c>
      <c r="W146" s="11">
        <f t="shared" si="9"/>
        <v>0</v>
      </c>
    </row>
    <row r="147" spans="19:23" x14ac:dyDescent="0.25">
      <c r="S147" s="3">
        <f t="shared" si="7"/>
        <v>0</v>
      </c>
      <c r="T147" s="3">
        <f>IF(A147&gt;0,IFERROR(VLOOKUP(C147,AthleteTable[],1,FALSE),0),0)</f>
        <v>0</v>
      </c>
      <c r="U147" s="3">
        <f t="shared" si="8"/>
        <v>0</v>
      </c>
      <c r="V147" s="11">
        <f>IF(A147&gt;0,IF(T147&lt;&gt;0,IF(OR(codex466[[#This Row],[1]]&gt;W146,W146="1"),(V146+1+codex466[[#This Row],[T]]),V146+codex466[[#This Row],[T]]),V146+codex466[[#This Row],[T]]),0)</f>
        <v>0</v>
      </c>
      <c r="W147" s="11">
        <f t="shared" si="9"/>
        <v>0</v>
      </c>
    </row>
    <row r="148" spans="19:23" x14ac:dyDescent="0.25">
      <c r="S148" s="3">
        <f t="shared" si="7"/>
        <v>0</v>
      </c>
      <c r="T148" s="3">
        <f>IF(A148&gt;0,IFERROR(VLOOKUP(C148,AthleteTable[],1,FALSE),0),0)</f>
        <v>0</v>
      </c>
      <c r="U148" s="3">
        <f t="shared" si="8"/>
        <v>0</v>
      </c>
      <c r="V148" s="11">
        <f>IF(A148&gt;0,IF(T148&lt;&gt;0,IF(OR(codex466[[#This Row],[1]]&gt;W147,W147="1"),(V147+1+codex466[[#This Row],[T]]),V147+codex466[[#This Row],[T]]),V147+codex466[[#This Row],[T]]),0)</f>
        <v>0</v>
      </c>
      <c r="W148" s="11">
        <f t="shared" si="9"/>
        <v>0</v>
      </c>
    </row>
    <row r="149" spans="19:23" x14ac:dyDescent="0.25">
      <c r="S149" s="3">
        <f t="shared" si="7"/>
        <v>0</v>
      </c>
      <c r="T149" s="3">
        <f>IF(A149&gt;0,IFERROR(VLOOKUP(C149,AthleteTable[],1,FALSE),0),0)</f>
        <v>0</v>
      </c>
      <c r="U149" s="3">
        <f t="shared" si="8"/>
        <v>0</v>
      </c>
      <c r="V149" s="11">
        <f>IF(A149&gt;0,IF(T149&lt;&gt;0,IF(OR(codex466[[#This Row],[1]]&gt;W148,W148="1"),(V148+1+codex466[[#This Row],[T]]),V148+codex466[[#This Row],[T]]),V148+codex466[[#This Row],[T]]),0)</f>
        <v>0</v>
      </c>
      <c r="W149" s="11">
        <f t="shared" si="9"/>
        <v>0</v>
      </c>
    </row>
    <row r="150" spans="19:23" x14ac:dyDescent="0.25">
      <c r="S150" s="3">
        <f t="shared" si="7"/>
        <v>0</v>
      </c>
      <c r="T150" s="3">
        <f>IF(A150&gt;0,IFERROR(VLOOKUP(C150,AthleteTable[],1,FALSE),0),0)</f>
        <v>0</v>
      </c>
      <c r="U150" s="3">
        <f t="shared" si="8"/>
        <v>0</v>
      </c>
      <c r="V150" s="11">
        <f>IF(A150&gt;0,IF(T150&lt;&gt;0,IF(OR(codex466[[#This Row],[1]]&gt;W149,W149="1"),(V149+1+codex466[[#This Row],[T]]),V149+codex466[[#This Row],[T]]),V149+codex466[[#This Row],[T]]),0)</f>
        <v>0</v>
      </c>
      <c r="W150" s="11">
        <f t="shared" si="9"/>
        <v>0</v>
      </c>
    </row>
    <row r="151" spans="19:23" x14ac:dyDescent="0.25">
      <c r="S151" s="3">
        <f t="shared" si="7"/>
        <v>0</v>
      </c>
      <c r="T151" s="3">
        <f>IF(A151&gt;0,IFERROR(VLOOKUP(C151,AthleteTable[],1,FALSE),0),0)</f>
        <v>0</v>
      </c>
      <c r="U151" s="3">
        <f t="shared" si="8"/>
        <v>0</v>
      </c>
      <c r="V151" s="11">
        <f>IF(A151&gt;0,IF(T151&lt;&gt;0,IF(OR(codex466[[#This Row],[1]]&gt;W150,W150="1"),(V150+1+codex466[[#This Row],[T]]),V150+codex466[[#This Row],[T]]),V150+codex466[[#This Row],[T]]),0)</f>
        <v>0</v>
      </c>
      <c r="W151" s="11">
        <f t="shared" si="9"/>
        <v>0</v>
      </c>
    </row>
    <row r="152" spans="19:23" x14ac:dyDescent="0.25">
      <c r="S152" s="3">
        <f t="shared" si="7"/>
        <v>0</v>
      </c>
      <c r="T152" s="3">
        <f>IF(A152&gt;0,IFERROR(VLOOKUP(C152,AthleteTable[],1,FALSE),0),0)</f>
        <v>0</v>
      </c>
      <c r="U152" s="3">
        <f t="shared" si="8"/>
        <v>0</v>
      </c>
      <c r="V152" s="11">
        <f>IF(A152&gt;0,IF(T152&lt;&gt;0,IF(OR(codex466[[#This Row],[1]]&gt;W151,W151="1"),(V151+1+codex466[[#This Row],[T]]),V151+codex466[[#This Row],[T]]),V151+codex466[[#This Row],[T]]),0)</f>
        <v>0</v>
      </c>
      <c r="W152" s="11">
        <f t="shared" si="9"/>
        <v>0</v>
      </c>
    </row>
    <row r="153" spans="19:23" x14ac:dyDescent="0.25">
      <c r="S153" s="3">
        <f t="shared" si="7"/>
        <v>0</v>
      </c>
      <c r="T153" s="3">
        <f>IF(A153&gt;0,IFERROR(VLOOKUP(C153,AthleteTable[],1,FALSE),0),0)</f>
        <v>0</v>
      </c>
      <c r="U153" s="3">
        <f t="shared" si="8"/>
        <v>0</v>
      </c>
      <c r="V153" s="11">
        <f>IF(A153&gt;0,IF(T153&lt;&gt;0,IF(OR(codex466[[#This Row],[1]]&gt;W152,W152="1"),(V152+1+codex466[[#This Row],[T]]),V152+codex466[[#This Row],[T]]),V152+codex466[[#This Row],[T]]),0)</f>
        <v>0</v>
      </c>
      <c r="W153" s="11">
        <f t="shared" si="9"/>
        <v>0</v>
      </c>
    </row>
    <row r="154" spans="19:23" x14ac:dyDescent="0.25">
      <c r="S154" s="3">
        <f t="shared" si="7"/>
        <v>0</v>
      </c>
      <c r="T154" s="3">
        <f>IF(A154&gt;0,IFERROR(VLOOKUP(C154,AthleteTable[],1,FALSE),0),0)</f>
        <v>0</v>
      </c>
      <c r="U154" s="3">
        <f t="shared" si="8"/>
        <v>0</v>
      </c>
      <c r="V154" s="11">
        <f>IF(A154&gt;0,IF(T154&lt;&gt;0,IF(OR(codex466[[#This Row],[1]]&gt;W153,W153="1"),(V153+1+codex466[[#This Row],[T]]),V153+codex466[[#This Row],[T]]),V153+codex466[[#This Row],[T]]),0)</f>
        <v>0</v>
      </c>
      <c r="W154" s="11">
        <f t="shared" si="9"/>
        <v>0</v>
      </c>
    </row>
    <row r="155" spans="19:23" x14ac:dyDescent="0.25">
      <c r="S155" s="3">
        <f t="shared" si="7"/>
        <v>0</v>
      </c>
      <c r="T155" s="3">
        <f>IF(A155&gt;0,IFERROR(VLOOKUP(C155,AthleteTable[],1,FALSE),0),0)</f>
        <v>0</v>
      </c>
      <c r="U155" s="3">
        <f t="shared" si="8"/>
        <v>0</v>
      </c>
      <c r="V155" s="11">
        <f>IF(A155&gt;0,IF(T155&lt;&gt;0,IF(OR(codex466[[#This Row],[1]]&gt;W154,W154="1"),(V154+1+codex466[[#This Row],[T]]),V154+codex466[[#This Row],[T]]),V154+codex466[[#This Row],[T]]),0)</f>
        <v>0</v>
      </c>
      <c r="W155" s="11">
        <f t="shared" si="9"/>
        <v>0</v>
      </c>
    </row>
    <row r="156" spans="19:23" x14ac:dyDescent="0.25">
      <c r="S156" s="3">
        <f t="shared" si="7"/>
        <v>0</v>
      </c>
      <c r="T156" s="3">
        <f>IF(A156&gt;0,IFERROR(VLOOKUP(C156,AthleteTable[],1,FALSE),0),0)</f>
        <v>0</v>
      </c>
      <c r="U156" s="3">
        <f t="shared" si="8"/>
        <v>0</v>
      </c>
      <c r="V156" s="11">
        <f>IF(A156&gt;0,IF(T156&lt;&gt;0,IF(OR(codex466[[#This Row],[1]]&gt;W155,W155="1"),(V155+1+codex466[[#This Row],[T]]),V155+codex466[[#This Row],[T]]),V155+codex466[[#This Row],[T]]),0)</f>
        <v>0</v>
      </c>
      <c r="W156" s="11">
        <f t="shared" si="9"/>
        <v>0</v>
      </c>
    </row>
    <row r="157" spans="19:23" x14ac:dyDescent="0.25">
      <c r="S157" s="3">
        <f t="shared" si="7"/>
        <v>0</v>
      </c>
      <c r="T157" s="3">
        <f>IF(A157&gt;0,IFERROR(VLOOKUP(C157,AthleteTable[],1,FALSE),0),0)</f>
        <v>0</v>
      </c>
      <c r="U157" s="3">
        <f t="shared" si="8"/>
        <v>0</v>
      </c>
      <c r="V157" s="11">
        <f>IF(A157&gt;0,IF(T157&lt;&gt;0,IF(OR(codex466[[#This Row],[1]]&gt;W156,W156="1"),(V156+1+codex466[[#This Row],[T]]),V156+codex466[[#This Row],[T]]),V156+codex466[[#This Row],[T]]),0)</f>
        <v>0</v>
      </c>
      <c r="W157" s="11">
        <f t="shared" si="9"/>
        <v>0</v>
      </c>
    </row>
    <row r="158" spans="19:23" x14ac:dyDescent="0.25">
      <c r="S158" s="3">
        <f t="shared" si="7"/>
        <v>0</v>
      </c>
      <c r="T158" s="3">
        <f>IF(A158&gt;0,IFERROR(VLOOKUP(C158,AthleteTable[],1,FALSE),0),0)</f>
        <v>0</v>
      </c>
      <c r="U158" s="3">
        <f t="shared" si="8"/>
        <v>0</v>
      </c>
      <c r="V158" s="11">
        <f>IF(A158&gt;0,IF(T158&lt;&gt;0,IF(OR(codex466[[#This Row],[1]]&gt;W157,W157="1"),(V157+1+codex466[[#This Row],[T]]),V157+codex466[[#This Row],[T]]),V157+codex466[[#This Row],[T]]),0)</f>
        <v>0</v>
      </c>
      <c r="W158" s="11">
        <f t="shared" si="9"/>
        <v>0</v>
      </c>
    </row>
    <row r="159" spans="19:23" x14ac:dyDescent="0.25">
      <c r="S159" s="3">
        <f t="shared" si="7"/>
        <v>0</v>
      </c>
      <c r="T159" s="3">
        <f>IF(A159&gt;0,IFERROR(VLOOKUP(C159,AthleteTable[],1,FALSE),0),0)</f>
        <v>0</v>
      </c>
      <c r="U159" s="3">
        <f t="shared" si="8"/>
        <v>0</v>
      </c>
      <c r="V159" s="11">
        <f>IF(A159&gt;0,IF(T159&lt;&gt;0,IF(OR(codex466[[#This Row],[1]]&gt;W158,W158="1"),(V158+1+codex466[[#This Row],[T]]),V158+codex466[[#This Row],[T]]),V158+codex466[[#This Row],[T]]),0)</f>
        <v>0</v>
      </c>
      <c r="W159" s="11">
        <f t="shared" si="9"/>
        <v>0</v>
      </c>
    </row>
    <row r="160" spans="19:23" x14ac:dyDescent="0.25">
      <c r="S160" s="3">
        <f t="shared" si="7"/>
        <v>0</v>
      </c>
      <c r="T160" s="3">
        <f>IF(A160&gt;0,IFERROR(VLOOKUP(C160,AthleteTable[],1,FALSE),0),0)</f>
        <v>0</v>
      </c>
      <c r="U160" s="3">
        <f t="shared" si="8"/>
        <v>0</v>
      </c>
      <c r="V160" s="11">
        <f>IF(A160&gt;0,IF(T160&lt;&gt;0,IF(OR(codex466[[#This Row],[1]]&gt;W159,W159="1"),(V159+1+codex466[[#This Row],[T]]),V159+codex466[[#This Row],[T]]),V159+codex466[[#This Row],[T]]),0)</f>
        <v>0</v>
      </c>
      <c r="W160" s="11">
        <f t="shared" si="9"/>
        <v>0</v>
      </c>
    </row>
    <row r="161" spans="19:23" x14ac:dyDescent="0.25">
      <c r="S161" s="3">
        <f t="shared" si="7"/>
        <v>0</v>
      </c>
      <c r="T161" s="3">
        <f>IF(A161&gt;0,IFERROR(VLOOKUP(C161,AthleteTable[],1,FALSE),0),0)</f>
        <v>0</v>
      </c>
      <c r="U161" s="3">
        <f t="shared" si="8"/>
        <v>0</v>
      </c>
      <c r="V161" s="11">
        <f>IF(A161&gt;0,IF(T161&lt;&gt;0,IF(OR(codex466[[#This Row],[1]]&gt;W160,W160="1"),(V160+1+codex466[[#This Row],[T]]),V160+codex466[[#This Row],[T]]),V160+codex466[[#This Row],[T]]),0)</f>
        <v>0</v>
      </c>
      <c r="W161" s="11">
        <f t="shared" si="9"/>
        <v>0</v>
      </c>
    </row>
    <row r="162" spans="19:23" x14ac:dyDescent="0.25">
      <c r="S162" s="3">
        <f t="shared" si="7"/>
        <v>0</v>
      </c>
      <c r="T162" s="3">
        <f>IF(A162&gt;0,IFERROR(VLOOKUP(C162,AthleteTable[],1,FALSE),0),0)</f>
        <v>0</v>
      </c>
      <c r="U162" s="3">
        <f t="shared" si="8"/>
        <v>0</v>
      </c>
      <c r="V162" s="11">
        <f>IF(A162&gt;0,IF(T162&lt;&gt;0,IF(OR(codex466[[#This Row],[1]]&gt;W161,W161="1"),(V161+1+codex466[[#This Row],[T]]),V161+codex466[[#This Row],[T]]),V161+codex466[[#This Row],[T]]),0)</f>
        <v>0</v>
      </c>
      <c r="W162" s="11">
        <f t="shared" si="9"/>
        <v>0</v>
      </c>
    </row>
    <row r="163" spans="19:23" x14ac:dyDescent="0.25">
      <c r="S163" s="3">
        <f t="shared" si="7"/>
        <v>0</v>
      </c>
      <c r="T163" s="3">
        <f>IF(A163&gt;0,IFERROR(VLOOKUP(C163,AthleteTable[],1,FALSE),0),0)</f>
        <v>0</v>
      </c>
      <c r="U163" s="3">
        <f t="shared" si="8"/>
        <v>0</v>
      </c>
      <c r="V163" s="11">
        <f>IF(A163&gt;0,IF(T163&lt;&gt;0,IF(OR(codex466[[#This Row],[1]]&gt;W162,W162="1"),(V162+1+codex466[[#This Row],[T]]),V162+codex466[[#This Row],[T]]),V162+codex466[[#This Row],[T]]),0)</f>
        <v>0</v>
      </c>
      <c r="W163" s="11">
        <f t="shared" si="9"/>
        <v>0</v>
      </c>
    </row>
    <row r="164" spans="19:23" x14ac:dyDescent="0.25">
      <c r="S164" s="3">
        <f t="shared" si="7"/>
        <v>0</v>
      </c>
      <c r="T164" s="3">
        <f>IF(A164&gt;0,IFERROR(VLOOKUP(C164,AthleteTable[],1,FALSE),0),0)</f>
        <v>0</v>
      </c>
      <c r="U164" s="3">
        <f t="shared" si="8"/>
        <v>0</v>
      </c>
      <c r="V164" s="11">
        <f>IF(A164&gt;0,IF(T164&lt;&gt;0,IF(OR(codex466[[#This Row],[1]]&gt;W163,W163="1"),(V163+1+codex466[[#This Row],[T]]),V163+codex466[[#This Row],[T]]),V163+codex466[[#This Row],[T]]),0)</f>
        <v>0</v>
      </c>
      <c r="W164" s="11">
        <f t="shared" si="9"/>
        <v>0</v>
      </c>
    </row>
    <row r="165" spans="19:23" x14ac:dyDescent="0.25">
      <c r="S165" s="3">
        <f t="shared" si="7"/>
        <v>0</v>
      </c>
      <c r="T165" s="3">
        <f>IF(A165&gt;0,IFERROR(VLOOKUP(C165,AthleteTable[],1,FALSE),0),0)</f>
        <v>0</v>
      </c>
      <c r="U165" s="3">
        <f t="shared" si="8"/>
        <v>0</v>
      </c>
      <c r="V165" s="11">
        <f>IF(A165&gt;0,IF(T165&lt;&gt;0,IF(OR(codex466[[#This Row],[1]]&gt;W164,W164="1"),(V164+1+codex466[[#This Row],[T]]),V164+codex466[[#This Row],[T]]),V164+codex466[[#This Row],[T]]),0)</f>
        <v>0</v>
      </c>
      <c r="W165" s="11">
        <f t="shared" si="9"/>
        <v>0</v>
      </c>
    </row>
    <row r="166" spans="19:23" x14ac:dyDescent="0.25">
      <c r="S166" s="3">
        <f t="shared" si="7"/>
        <v>0</v>
      </c>
      <c r="T166" s="3">
        <f>IF(A166&gt;0,IFERROR(VLOOKUP(C166,AthleteTable[],1,FALSE),0),0)</f>
        <v>0</v>
      </c>
      <c r="U166" s="3">
        <f t="shared" si="8"/>
        <v>0</v>
      </c>
      <c r="V166" s="11">
        <f>IF(A166&gt;0,IF(T166&lt;&gt;0,IF(OR(codex466[[#This Row],[1]]&gt;W165,W165="1"),(V165+1+codex466[[#This Row],[T]]),V165+codex466[[#This Row],[T]]),V165+codex466[[#This Row],[T]]),0)</f>
        <v>0</v>
      </c>
      <c r="W166" s="11">
        <f t="shared" si="9"/>
        <v>0</v>
      </c>
    </row>
    <row r="167" spans="19:23" x14ac:dyDescent="0.25">
      <c r="S167" s="3">
        <f t="shared" si="7"/>
        <v>0</v>
      </c>
      <c r="T167" s="3">
        <f>IF(A167&gt;0,IFERROR(VLOOKUP(C167,AthleteTable[],1,FALSE),0),0)</f>
        <v>0</v>
      </c>
      <c r="U167" s="3">
        <f t="shared" si="8"/>
        <v>0</v>
      </c>
      <c r="V167" s="11">
        <f>IF(A167&gt;0,IF(T167&lt;&gt;0,IF(OR(codex466[[#This Row],[1]]&gt;W166,W166="1"),(V166+1+codex466[[#This Row],[T]]),V166+codex466[[#This Row],[T]]),V166+codex466[[#This Row],[T]]),0)</f>
        <v>0</v>
      </c>
      <c r="W167" s="11">
        <f t="shared" si="9"/>
        <v>0</v>
      </c>
    </row>
    <row r="168" spans="19:23" x14ac:dyDescent="0.25">
      <c r="S168" s="3">
        <f t="shared" si="7"/>
        <v>0</v>
      </c>
      <c r="T168" s="3">
        <f>IF(A168&gt;0,IFERROR(VLOOKUP(C168,AthleteTable[],1,FALSE),0),0)</f>
        <v>0</v>
      </c>
      <c r="U168" s="3">
        <f t="shared" si="8"/>
        <v>0</v>
      </c>
      <c r="V168" s="11">
        <f>IF(A168&gt;0,IF(T168&lt;&gt;0,IF(OR(codex466[[#This Row],[1]]&gt;W167,W167="1"),(V167+1+codex466[[#This Row],[T]]),V167+codex466[[#This Row],[T]]),V167+codex466[[#This Row],[T]]),0)</f>
        <v>0</v>
      </c>
      <c r="W168" s="11">
        <f t="shared" si="9"/>
        <v>0</v>
      </c>
    </row>
    <row r="169" spans="19:23" x14ac:dyDescent="0.25">
      <c r="S169" s="3">
        <f t="shared" si="7"/>
        <v>0</v>
      </c>
      <c r="T169" s="3">
        <f>IF(A169&gt;0,IFERROR(VLOOKUP(C169,AthleteTable[],1,FALSE),0),0)</f>
        <v>0</v>
      </c>
      <c r="U169" s="3">
        <f t="shared" si="8"/>
        <v>0</v>
      </c>
      <c r="V169" s="11">
        <f>IF(A169&gt;0,IF(T169&lt;&gt;0,IF(OR(codex466[[#This Row],[1]]&gt;W168,W168="1"),(V168+1+codex466[[#This Row],[T]]),V168+codex466[[#This Row],[T]]),V168+codex466[[#This Row],[T]]),0)</f>
        <v>0</v>
      </c>
      <c r="W169" s="11">
        <f t="shared" si="9"/>
        <v>0</v>
      </c>
    </row>
    <row r="170" spans="19:23" x14ac:dyDescent="0.25">
      <c r="S170" s="3">
        <f t="shared" si="7"/>
        <v>0</v>
      </c>
      <c r="T170" s="3">
        <f>IF(A170&gt;0,IFERROR(VLOOKUP(C170,AthleteTable[],1,FALSE),0),0)</f>
        <v>0</v>
      </c>
      <c r="U170" s="3">
        <f t="shared" si="8"/>
        <v>0</v>
      </c>
      <c r="V170" s="11">
        <f>IF(A170&gt;0,IF(T170&lt;&gt;0,IF(OR(codex466[[#This Row],[1]]&gt;W169,W169="1"),(V169+1+codex466[[#This Row],[T]]),V169+codex466[[#This Row],[T]]),V169+codex466[[#This Row],[T]]),0)</f>
        <v>0</v>
      </c>
      <c r="W170" s="11">
        <f t="shared" si="9"/>
        <v>0</v>
      </c>
    </row>
    <row r="171" spans="19:23" x14ac:dyDescent="0.25">
      <c r="S171" s="3">
        <f t="shared" si="7"/>
        <v>0</v>
      </c>
      <c r="T171" s="3">
        <f>IF(A171&gt;0,IFERROR(VLOOKUP(C171,AthleteTable[],1,FALSE),0),0)</f>
        <v>0</v>
      </c>
      <c r="U171" s="3">
        <f t="shared" si="8"/>
        <v>0</v>
      </c>
      <c r="V171" s="11">
        <f>IF(A171&gt;0,IF(T171&lt;&gt;0,IF(OR(codex466[[#This Row],[1]]&gt;W170,W170="1"),(V170+1+codex466[[#This Row],[T]]),V170+codex466[[#This Row],[T]]),V170+codex466[[#This Row],[T]]),0)</f>
        <v>0</v>
      </c>
      <c r="W171" s="11">
        <f t="shared" si="9"/>
        <v>0</v>
      </c>
    </row>
    <row r="172" spans="19:23" x14ac:dyDescent="0.25">
      <c r="S172" s="3">
        <f t="shared" si="7"/>
        <v>0</v>
      </c>
      <c r="T172" s="3">
        <f>IF(A172&gt;0,IFERROR(VLOOKUP(C172,AthleteTable[],1,FALSE),0),0)</f>
        <v>0</v>
      </c>
      <c r="U172" s="3">
        <f t="shared" si="8"/>
        <v>0</v>
      </c>
      <c r="V172" s="11">
        <f>IF(A172&gt;0,IF(T172&lt;&gt;0,IF(OR(codex466[[#This Row],[1]]&gt;W171,W171="1"),(V171+1+codex466[[#This Row],[T]]),V171+codex466[[#This Row],[T]]),V171+codex466[[#This Row],[T]]),0)</f>
        <v>0</v>
      </c>
      <c r="W172" s="11">
        <f t="shared" si="9"/>
        <v>0</v>
      </c>
    </row>
    <row r="173" spans="19:23" x14ac:dyDescent="0.25">
      <c r="S173" s="3">
        <f t="shared" si="7"/>
        <v>0</v>
      </c>
      <c r="T173" s="3">
        <f>IF(A173&gt;0,IFERROR(VLOOKUP(C173,AthleteTable[],1,FALSE),0),0)</f>
        <v>0</v>
      </c>
      <c r="U173" s="3">
        <f t="shared" si="8"/>
        <v>0</v>
      </c>
      <c r="V173" s="11">
        <f>IF(A173&gt;0,IF(T173&lt;&gt;0,IF(OR(codex466[[#This Row],[1]]&gt;W172,W172="1"),(V172+1+codex466[[#This Row],[T]]),V172+codex466[[#This Row],[T]]),V172+codex466[[#This Row],[T]]),0)</f>
        <v>0</v>
      </c>
      <c r="W173" s="11">
        <f t="shared" si="9"/>
        <v>0</v>
      </c>
    </row>
    <row r="174" spans="19:23" x14ac:dyDescent="0.25">
      <c r="S174" s="3">
        <f t="shared" si="7"/>
        <v>0</v>
      </c>
      <c r="T174" s="3">
        <f>IF(A174&gt;0,IFERROR(VLOOKUP(C174,AthleteTable[],1,FALSE),0),0)</f>
        <v>0</v>
      </c>
      <c r="U174" s="3">
        <f t="shared" si="8"/>
        <v>0</v>
      </c>
      <c r="V174" s="11">
        <f>IF(A174&gt;0,IF(T174&lt;&gt;0,IF(OR(codex466[[#This Row],[1]]&gt;W173,W173="1"),(V173+1+codex466[[#This Row],[T]]),V173+codex466[[#This Row],[T]]),V173+codex466[[#This Row],[T]]),0)</f>
        <v>0</v>
      </c>
      <c r="W174" s="11">
        <f t="shared" si="9"/>
        <v>0</v>
      </c>
    </row>
    <row r="175" spans="19:23" x14ac:dyDescent="0.25">
      <c r="S175" s="3">
        <f t="shared" si="7"/>
        <v>0</v>
      </c>
      <c r="T175" s="3">
        <f>IF(A175&gt;0,IFERROR(VLOOKUP(C175,AthleteTable[],1,FALSE),0),0)</f>
        <v>0</v>
      </c>
      <c r="U175" s="3">
        <f t="shared" si="8"/>
        <v>0</v>
      </c>
      <c r="V175" s="11">
        <f>IF(A175&gt;0,IF(T175&lt;&gt;0,IF(OR(codex466[[#This Row],[1]]&gt;W174,W174="1"),(V174+1+codex466[[#This Row],[T]]),V174+codex466[[#This Row],[T]]),V174+codex466[[#This Row],[T]]),0)</f>
        <v>0</v>
      </c>
      <c r="W175" s="11">
        <f t="shared" si="9"/>
        <v>0</v>
      </c>
    </row>
    <row r="176" spans="19:23" x14ac:dyDescent="0.25">
      <c r="S176" s="3">
        <f t="shared" si="7"/>
        <v>0</v>
      </c>
      <c r="T176" s="3">
        <f>IF(A176&gt;0,IFERROR(VLOOKUP(C176,AthleteTable[],1,FALSE),0),0)</f>
        <v>0</v>
      </c>
      <c r="U176" s="3">
        <f t="shared" si="8"/>
        <v>0</v>
      </c>
      <c r="V176" s="11">
        <f>IF(A176&gt;0,IF(T176&lt;&gt;0,IF(OR(codex466[[#This Row],[1]]&gt;W175,W175="1"),(V175+1+codex466[[#This Row],[T]]),V175+codex466[[#This Row],[T]]),V175+codex466[[#This Row],[T]]),0)</f>
        <v>0</v>
      </c>
      <c r="W176" s="11">
        <f t="shared" si="9"/>
        <v>0</v>
      </c>
    </row>
    <row r="177" spans="19:23" x14ac:dyDescent="0.25">
      <c r="S177" s="3">
        <f t="shared" si="7"/>
        <v>0</v>
      </c>
      <c r="T177" s="3">
        <f>IF(A177&gt;0,IFERROR(VLOOKUP(C177,AthleteTable[],1,FALSE),0),0)</f>
        <v>0</v>
      </c>
      <c r="U177" s="3">
        <f t="shared" si="8"/>
        <v>0</v>
      </c>
      <c r="V177" s="11">
        <f>IF(A177&gt;0,IF(T177&lt;&gt;0,IF(OR(codex466[[#This Row],[1]]&gt;W176,W176="1"),(V176+1+codex466[[#This Row],[T]]),V176+codex466[[#This Row],[T]]),V176+codex466[[#This Row],[T]]),0)</f>
        <v>0</v>
      </c>
      <c r="W177" s="11">
        <f t="shared" si="9"/>
        <v>0</v>
      </c>
    </row>
    <row r="178" spans="19:23" x14ac:dyDescent="0.25">
      <c r="S178" s="3">
        <f t="shared" si="7"/>
        <v>0</v>
      </c>
      <c r="T178" s="3">
        <f>IF(A178&gt;0,IFERROR(VLOOKUP(C178,AthleteTable[],1,FALSE),0),0)</f>
        <v>0</v>
      </c>
      <c r="U178" s="3">
        <f t="shared" si="8"/>
        <v>0</v>
      </c>
      <c r="V178" s="11">
        <f>IF(A178&gt;0,IF(T178&lt;&gt;0,IF(OR(codex466[[#This Row],[1]]&gt;W177,W177="1"),(V177+1+codex466[[#This Row],[T]]),V177+codex466[[#This Row],[T]]),V177+codex466[[#This Row],[T]]),0)</f>
        <v>0</v>
      </c>
      <c r="W178" s="11">
        <f t="shared" si="9"/>
        <v>0</v>
      </c>
    </row>
    <row r="179" spans="19:23" x14ac:dyDescent="0.25">
      <c r="S179" s="3">
        <f t="shared" si="7"/>
        <v>0</v>
      </c>
      <c r="T179" s="3">
        <f>IF(A179&gt;0,IFERROR(VLOOKUP(C179,AthleteTable[],1,FALSE),0),0)</f>
        <v>0</v>
      </c>
      <c r="U179" s="3">
        <f t="shared" si="8"/>
        <v>0</v>
      </c>
      <c r="V179" s="11">
        <f>IF(A179&gt;0,IF(T179&lt;&gt;0,IF(OR(codex466[[#This Row],[1]]&gt;W178,W178="1"),(V178+1+codex466[[#This Row],[T]]),V178+codex466[[#This Row],[T]]),V178+codex466[[#This Row],[T]]),0)</f>
        <v>0</v>
      </c>
      <c r="W179" s="11">
        <f t="shared" si="9"/>
        <v>0</v>
      </c>
    </row>
    <row r="180" spans="19:23" x14ac:dyDescent="0.25">
      <c r="S180" s="3">
        <f t="shared" si="7"/>
        <v>0</v>
      </c>
      <c r="T180" s="3">
        <f>IF(A180&gt;0,IFERROR(VLOOKUP(C180,AthleteTable[],1,FALSE),0),0)</f>
        <v>0</v>
      </c>
      <c r="U180" s="3">
        <f t="shared" si="8"/>
        <v>0</v>
      </c>
      <c r="V180" s="11">
        <f>IF(A180&gt;0,IF(T180&lt;&gt;0,IF(OR(codex466[[#This Row],[1]]&gt;W179,W179="1"),(V179+1+codex466[[#This Row],[T]]),V179+codex466[[#This Row],[T]]),V179+codex466[[#This Row],[T]]),0)</f>
        <v>0</v>
      </c>
      <c r="W180" s="11">
        <f t="shared" si="9"/>
        <v>0</v>
      </c>
    </row>
    <row r="181" spans="19:23" x14ac:dyDescent="0.25">
      <c r="S181" s="3">
        <f t="shared" si="7"/>
        <v>0</v>
      </c>
      <c r="T181" s="3">
        <f>IF(A181&gt;0,IFERROR(VLOOKUP(C181,AthleteTable[],1,FALSE),0),0)</f>
        <v>0</v>
      </c>
      <c r="U181" s="3">
        <f t="shared" si="8"/>
        <v>0</v>
      </c>
      <c r="V181" s="11">
        <f>IF(A181&gt;0,IF(T181&lt;&gt;0,IF(OR(codex466[[#This Row],[1]]&gt;W180,W180="1"),(V180+1+codex466[[#This Row],[T]]),V180+codex466[[#This Row],[T]]),V180+codex466[[#This Row],[T]]),0)</f>
        <v>0</v>
      </c>
      <c r="W181" s="11">
        <f t="shared" si="9"/>
        <v>0</v>
      </c>
    </row>
    <row r="182" spans="19:23" x14ac:dyDescent="0.25">
      <c r="S182" s="3">
        <f t="shared" si="7"/>
        <v>0</v>
      </c>
      <c r="T182" s="3">
        <f>IF(A182&gt;0,IFERROR(VLOOKUP(C182,AthleteTable[],1,FALSE),0),0)</f>
        <v>0</v>
      </c>
      <c r="U182" s="3">
        <f t="shared" si="8"/>
        <v>0</v>
      </c>
      <c r="V182" s="11">
        <f>IF(A182&gt;0,IF(T182&lt;&gt;0,IF(OR(codex466[[#This Row],[1]]&gt;W181,W181="1"),(V181+1+codex466[[#This Row],[T]]),V181+codex466[[#This Row],[T]]),V181+codex466[[#This Row],[T]]),0)</f>
        <v>0</v>
      </c>
      <c r="W182" s="11">
        <f t="shared" si="9"/>
        <v>0</v>
      </c>
    </row>
    <row r="183" spans="19:23" x14ac:dyDescent="0.25">
      <c r="S183" s="3">
        <f t="shared" si="7"/>
        <v>0</v>
      </c>
      <c r="T183" s="3">
        <f>IF(A183&gt;0,IFERROR(VLOOKUP(C183,AthleteTable[],1,FALSE),0),0)</f>
        <v>0</v>
      </c>
      <c r="U183" s="3">
        <f t="shared" si="8"/>
        <v>0</v>
      </c>
      <c r="V183" s="11">
        <f>IF(A183&gt;0,IF(T183&lt;&gt;0,IF(OR(codex466[[#This Row],[1]]&gt;W182,W182="1"),(V182+1+codex466[[#This Row],[T]]),V182+codex466[[#This Row],[T]]),V182+codex466[[#This Row],[T]]),0)</f>
        <v>0</v>
      </c>
      <c r="W183" s="11">
        <f t="shared" si="9"/>
        <v>0</v>
      </c>
    </row>
    <row r="184" spans="19:23" x14ac:dyDescent="0.25">
      <c r="S184" s="3">
        <f t="shared" si="7"/>
        <v>0</v>
      </c>
      <c r="T184" s="3">
        <f>IF(A184&gt;0,IFERROR(VLOOKUP(C184,AthleteTable[],1,FALSE),0),0)</f>
        <v>0</v>
      </c>
      <c r="U184" s="3">
        <f t="shared" si="8"/>
        <v>0</v>
      </c>
      <c r="V184" s="11">
        <f>IF(A184&gt;0,IF(T184&lt;&gt;0,IF(OR(codex466[[#This Row],[1]]&gt;W183,W183="1"),(V183+1+codex466[[#This Row],[T]]),V183+codex466[[#This Row],[T]]),V183+codex466[[#This Row],[T]]),0)</f>
        <v>0</v>
      </c>
      <c r="W184" s="11">
        <f t="shared" si="9"/>
        <v>0</v>
      </c>
    </row>
    <row r="185" spans="19:23" x14ac:dyDescent="0.25">
      <c r="S185" s="3">
        <f t="shared" si="7"/>
        <v>0</v>
      </c>
      <c r="T185" s="3">
        <f>IF(A185&gt;0,IFERROR(VLOOKUP(C185,AthleteTable[],1,FALSE),0),0)</f>
        <v>0</v>
      </c>
      <c r="U185" s="3">
        <f t="shared" si="8"/>
        <v>0</v>
      </c>
      <c r="V185" s="11">
        <f>IF(A185&gt;0,IF(T185&lt;&gt;0,IF(OR(codex466[[#This Row],[1]]&gt;W184,W184="1"),(V184+1+codex466[[#This Row],[T]]),V184+codex466[[#This Row],[T]]),V184+codex466[[#This Row],[T]]),0)</f>
        <v>0</v>
      </c>
      <c r="W185" s="11">
        <f t="shared" si="9"/>
        <v>0</v>
      </c>
    </row>
    <row r="186" spans="19:23" x14ac:dyDescent="0.25">
      <c r="S186" s="3">
        <f t="shared" si="7"/>
        <v>0</v>
      </c>
      <c r="T186" s="3">
        <f>IF(A186&gt;0,IFERROR(VLOOKUP(C186,AthleteTable[],1,FALSE),0),0)</f>
        <v>0</v>
      </c>
      <c r="U186" s="3">
        <f t="shared" si="8"/>
        <v>0</v>
      </c>
      <c r="V186" s="11">
        <f>IF(A186&gt;0,IF(T186&lt;&gt;0,IF(OR(codex466[[#This Row],[1]]&gt;W185,W185="1"),(V185+1+codex466[[#This Row],[T]]),V185+codex466[[#This Row],[T]]),V185+codex466[[#This Row],[T]]),0)</f>
        <v>0</v>
      </c>
      <c r="W186" s="11">
        <f t="shared" si="9"/>
        <v>0</v>
      </c>
    </row>
    <row r="187" spans="19:23" x14ac:dyDescent="0.25">
      <c r="S187" s="3">
        <f t="shared" si="7"/>
        <v>0</v>
      </c>
      <c r="T187" s="3">
        <f>IF(A187&gt;0,IFERROR(VLOOKUP(C187,AthleteTable[],1,FALSE),0),0)</f>
        <v>0</v>
      </c>
      <c r="U187" s="3">
        <f t="shared" si="8"/>
        <v>0</v>
      </c>
      <c r="V187" s="11">
        <f>IF(A187&gt;0,IF(T187&lt;&gt;0,IF(OR(codex466[[#This Row],[1]]&gt;W186,W186="1"),(V186+1+codex466[[#This Row],[T]]),V186+codex466[[#This Row],[T]]),V186+codex466[[#This Row],[T]]),0)</f>
        <v>0</v>
      </c>
      <c r="W187" s="11">
        <f t="shared" si="9"/>
        <v>0</v>
      </c>
    </row>
    <row r="188" spans="19:23" x14ac:dyDescent="0.25">
      <c r="S188" s="3">
        <f t="shared" si="7"/>
        <v>0</v>
      </c>
      <c r="T188" s="3">
        <f>IF(A188&gt;0,IFERROR(VLOOKUP(C188,AthleteTable[],1,FALSE),0),0)</f>
        <v>0</v>
      </c>
      <c r="U188" s="3">
        <f t="shared" si="8"/>
        <v>0</v>
      </c>
      <c r="V188" s="11">
        <f>IF(A188&gt;0,IF(T188&lt;&gt;0,IF(OR(codex466[[#This Row],[1]]&gt;W187,W187="1"),(V187+1+codex466[[#This Row],[T]]),V187+codex466[[#This Row],[T]]),V187+codex466[[#This Row],[T]]),0)</f>
        <v>0</v>
      </c>
      <c r="W188" s="11">
        <f t="shared" si="9"/>
        <v>0</v>
      </c>
    </row>
    <row r="189" spans="19:23" x14ac:dyDescent="0.25">
      <c r="S189" s="3">
        <f t="shared" si="7"/>
        <v>0</v>
      </c>
      <c r="T189" s="3">
        <f>IF(A189&gt;0,IFERROR(VLOOKUP(C189,AthleteTable[],1,FALSE),0),0)</f>
        <v>0</v>
      </c>
      <c r="U189" s="3">
        <f t="shared" si="8"/>
        <v>0</v>
      </c>
      <c r="V189" s="11">
        <f>IF(A189&gt;0,IF(T189&lt;&gt;0,IF(OR(codex466[[#This Row],[1]]&gt;W188,W188="1"),(V188+1+codex466[[#This Row],[T]]),V188+codex466[[#This Row],[T]]),V188+codex466[[#This Row],[T]]),0)</f>
        <v>0</v>
      </c>
      <c r="W189" s="11">
        <f t="shared" si="9"/>
        <v>0</v>
      </c>
    </row>
    <row r="190" spans="19:23" x14ac:dyDescent="0.25">
      <c r="S190" s="3">
        <f t="shared" si="7"/>
        <v>0</v>
      </c>
      <c r="T190" s="3">
        <f>IF(A190&gt;0,IFERROR(VLOOKUP(C190,AthleteTable[],1,FALSE),0),0)</f>
        <v>0</v>
      </c>
      <c r="U190" s="3">
        <f t="shared" si="8"/>
        <v>0</v>
      </c>
      <c r="V190" s="11">
        <f>IF(A190&gt;0,IF(T190&lt;&gt;0,IF(OR(codex466[[#This Row],[1]]&gt;W189,W189="1"),(V189+1+codex466[[#This Row],[T]]),V189+codex466[[#This Row],[T]]),V189+codex466[[#This Row],[T]]),0)</f>
        <v>0</v>
      </c>
      <c r="W190" s="11">
        <f t="shared" si="9"/>
        <v>0</v>
      </c>
    </row>
    <row r="191" spans="19:23" x14ac:dyDescent="0.25">
      <c r="S191" s="3">
        <f t="shared" si="7"/>
        <v>0</v>
      </c>
      <c r="T191" s="3">
        <f>IF(A191&gt;0,IFERROR(VLOOKUP(C191,AthleteTable[],1,FALSE),0),0)</f>
        <v>0</v>
      </c>
      <c r="U191" s="3">
        <f t="shared" si="8"/>
        <v>0</v>
      </c>
      <c r="V191" s="11">
        <f>IF(A191&gt;0,IF(T191&lt;&gt;0,IF(OR(codex466[[#This Row],[1]]&gt;W190,W190="1"),(V190+1+codex466[[#This Row],[T]]),V190+codex466[[#This Row],[T]]),V190+codex466[[#This Row],[T]]),0)</f>
        <v>0</v>
      </c>
      <c r="W191" s="11">
        <f t="shared" si="9"/>
        <v>0</v>
      </c>
    </row>
    <row r="192" spans="19:23" x14ac:dyDescent="0.25">
      <c r="S192" s="3">
        <f t="shared" si="7"/>
        <v>0</v>
      </c>
      <c r="T192" s="3">
        <f>IF(A192&gt;0,IFERROR(VLOOKUP(C192,AthleteTable[],1,FALSE),0),0)</f>
        <v>0</v>
      </c>
      <c r="U192" s="3">
        <f t="shared" si="8"/>
        <v>0</v>
      </c>
      <c r="V192" s="11">
        <f>IF(A192&gt;0,IF(T192&lt;&gt;0,IF(OR(codex466[[#This Row],[1]]&gt;W191,W191="1"),(V191+1+codex466[[#This Row],[T]]),V191+codex466[[#This Row],[T]]),V191+codex466[[#This Row],[T]]),0)</f>
        <v>0</v>
      </c>
      <c r="W192" s="11">
        <f t="shared" si="9"/>
        <v>0</v>
      </c>
    </row>
    <row r="193" spans="19:23" x14ac:dyDescent="0.25">
      <c r="S193" s="3">
        <f t="shared" si="7"/>
        <v>0</v>
      </c>
      <c r="T193" s="3">
        <f>IF(A193&gt;0,IFERROR(VLOOKUP(C193,AthleteTable[],1,FALSE),0),0)</f>
        <v>0</v>
      </c>
      <c r="U193" s="3">
        <f t="shared" si="8"/>
        <v>0</v>
      </c>
      <c r="V193" s="11">
        <f>IF(A193&gt;0,IF(T193&lt;&gt;0,IF(OR(codex466[[#This Row],[1]]&gt;W192,W192="1"),(V192+1+codex466[[#This Row],[T]]),V192+codex466[[#This Row],[T]]),V192+codex466[[#This Row],[T]]),0)</f>
        <v>0</v>
      </c>
      <c r="W193" s="11">
        <f t="shared" si="9"/>
        <v>0</v>
      </c>
    </row>
    <row r="194" spans="19:23" x14ac:dyDescent="0.25">
      <c r="S194" s="3">
        <f t="shared" si="7"/>
        <v>0</v>
      </c>
      <c r="T194" s="3">
        <f>IF(A194&gt;0,IFERROR(VLOOKUP(C194,AthleteTable[],1,FALSE),0),0)</f>
        <v>0</v>
      </c>
      <c r="U194" s="3">
        <f t="shared" si="8"/>
        <v>0</v>
      </c>
      <c r="V194" s="11">
        <f>IF(A194&gt;0,IF(T194&lt;&gt;0,IF(OR(codex466[[#This Row],[1]]&gt;W193,W193="1"),(V193+1+codex466[[#This Row],[T]]),V193+codex466[[#This Row],[T]]),V193+codex466[[#This Row],[T]]),0)</f>
        <v>0</v>
      </c>
      <c r="W194" s="11">
        <f t="shared" si="9"/>
        <v>0</v>
      </c>
    </row>
    <row r="195" spans="19:23" x14ac:dyDescent="0.25">
      <c r="S195" s="3">
        <f t="shared" ref="S195:S222" si="10">C195</f>
        <v>0</v>
      </c>
      <c r="T195" s="3">
        <f>IF(A195&gt;0,IFERROR(VLOOKUP(C195,AthleteTable[],1,FALSE),0),0)</f>
        <v>0</v>
      </c>
      <c r="U195" s="3">
        <f t="shared" si="8"/>
        <v>0</v>
      </c>
      <c r="V195" s="11">
        <f>IF(A195&gt;0,IF(T195&lt;&gt;0,IF(OR(codex466[[#This Row],[1]]&gt;W194,W194="1"),(V194+1+codex466[[#This Row],[T]]),V194+codex466[[#This Row],[T]]),V194+codex466[[#This Row],[T]]),0)</f>
        <v>0</v>
      </c>
      <c r="W195" s="11">
        <f t="shared" si="9"/>
        <v>0</v>
      </c>
    </row>
    <row r="196" spans="19:23" x14ac:dyDescent="0.25">
      <c r="S196" s="3">
        <f t="shared" si="10"/>
        <v>0</v>
      </c>
      <c r="T196" s="3">
        <f>IF(A196&gt;0,IFERROR(VLOOKUP(C196,AthleteTable[],1,FALSE),0),0)</f>
        <v>0</v>
      </c>
      <c r="U196" s="3">
        <f t="shared" si="8"/>
        <v>0</v>
      </c>
      <c r="V196" s="11">
        <f>IF(A196&gt;0,IF(T196&lt;&gt;0,IF(OR(codex466[[#This Row],[1]]&gt;W195,W195="1"),(V195+1+codex466[[#This Row],[T]]),V195+codex466[[#This Row],[T]]),V195+codex466[[#This Row],[T]]),0)</f>
        <v>0</v>
      </c>
      <c r="W196" s="11">
        <f t="shared" si="9"/>
        <v>0</v>
      </c>
    </row>
    <row r="197" spans="19:23" x14ac:dyDescent="0.25">
      <c r="S197" s="3">
        <f t="shared" si="10"/>
        <v>0</v>
      </c>
      <c r="T197" s="3">
        <f>IF(A197&gt;0,IFERROR(VLOOKUP(C197,AthleteTable[],1,FALSE),0),0)</f>
        <v>0</v>
      </c>
      <c r="U197" s="3">
        <f t="shared" si="8"/>
        <v>0</v>
      </c>
      <c r="V197" s="11">
        <f>IF(A197&gt;0,IF(T197&lt;&gt;0,IF(OR(codex466[[#This Row],[1]]&gt;W196,W196="1"),(V196+1+codex466[[#This Row],[T]]),V196+codex466[[#This Row],[T]]),V196+codex466[[#This Row],[T]]),0)</f>
        <v>0</v>
      </c>
      <c r="W197" s="11">
        <f t="shared" si="9"/>
        <v>0</v>
      </c>
    </row>
    <row r="198" spans="19:23" x14ac:dyDescent="0.25">
      <c r="S198" s="3">
        <f t="shared" si="10"/>
        <v>0</v>
      </c>
      <c r="T198" s="3">
        <f>IF(A198&gt;0,IFERROR(VLOOKUP(C198,AthleteTable[],1,FALSE),0),0)</f>
        <v>0</v>
      </c>
      <c r="U198" s="3">
        <f t="shared" ref="U198:U222" si="11">IFERROR(IF(W198&gt;0,IF(W197=W196,IF(T197&gt;0,IF(T196&gt;0,1,0),0),0),0),0)</f>
        <v>0</v>
      </c>
      <c r="V198" s="11">
        <f>IF(A198&gt;0,IF(T198&lt;&gt;0,IF(OR(codex466[[#This Row],[1]]&gt;W197,W197="1"),(V197+1+codex466[[#This Row],[T]]),V197+codex466[[#This Row],[T]]),V197+codex466[[#This Row],[T]]),0)</f>
        <v>0</v>
      </c>
      <c r="W198" s="11">
        <f t="shared" si="9"/>
        <v>0</v>
      </c>
    </row>
    <row r="199" spans="19:23" x14ac:dyDescent="0.25">
      <c r="S199" s="3">
        <f t="shared" si="10"/>
        <v>0</v>
      </c>
      <c r="T199" s="3">
        <f>IF(A199&gt;0,IFERROR(VLOOKUP(C199,AthleteTable[],1,FALSE),0),0)</f>
        <v>0</v>
      </c>
      <c r="U199" s="3">
        <f t="shared" si="11"/>
        <v>0</v>
      </c>
      <c r="V199" s="11">
        <f>IF(A199&gt;0,IF(T199&lt;&gt;0,IF(OR(codex466[[#This Row],[1]]&gt;W198,W198="1"),(V198+1+codex466[[#This Row],[T]]),V198+codex466[[#This Row],[T]]),V198+codex466[[#This Row],[T]]),0)</f>
        <v>0</v>
      </c>
      <c r="W199" s="11">
        <f t="shared" si="9"/>
        <v>0</v>
      </c>
    </row>
    <row r="200" spans="19:23" x14ac:dyDescent="0.25">
      <c r="S200" s="3">
        <f t="shared" si="10"/>
        <v>0</v>
      </c>
      <c r="T200" s="3">
        <f>IF(A200&gt;0,IFERROR(VLOOKUP(C200,AthleteTable[],1,FALSE),0),0)</f>
        <v>0</v>
      </c>
      <c r="U200" s="3">
        <f t="shared" si="11"/>
        <v>0</v>
      </c>
      <c r="V200" s="11">
        <f>IF(A200&gt;0,IF(T200&lt;&gt;0,IF(OR(codex466[[#This Row],[1]]&gt;W199,W199="1"),(V199+1+codex466[[#This Row],[T]]),V199+codex466[[#This Row],[T]]),V199+codex466[[#This Row],[T]]),0)</f>
        <v>0</v>
      </c>
      <c r="W200" s="11">
        <f t="shared" si="9"/>
        <v>0</v>
      </c>
    </row>
    <row r="201" spans="19:23" x14ac:dyDescent="0.25">
      <c r="S201" s="3">
        <f t="shared" si="10"/>
        <v>0</v>
      </c>
      <c r="T201" s="3">
        <f>IF(A201&gt;0,IFERROR(VLOOKUP(C201,AthleteTable[],1,FALSE),0),0)</f>
        <v>0</v>
      </c>
      <c r="U201" s="3">
        <f t="shared" si="11"/>
        <v>0</v>
      </c>
      <c r="V201" s="11">
        <f>IF(A201&gt;0,IF(T201&lt;&gt;0,IF(OR(codex466[[#This Row],[1]]&gt;W200,W200="1"),(V200+1+codex466[[#This Row],[T]]),V200+codex466[[#This Row],[T]]),V200+codex466[[#This Row],[T]]),0)</f>
        <v>0</v>
      </c>
      <c r="W201" s="11">
        <f t="shared" ref="W201:W222" si="12">IF(A155&gt;0,A155,0)</f>
        <v>0</v>
      </c>
    </row>
    <row r="202" spans="19:23" x14ac:dyDescent="0.25">
      <c r="S202" s="3">
        <f t="shared" si="10"/>
        <v>0</v>
      </c>
      <c r="T202" s="3">
        <f>IF(A202&gt;0,IFERROR(VLOOKUP(C202,AthleteTable[],1,FALSE),0),0)</f>
        <v>0</v>
      </c>
      <c r="U202" s="3">
        <f t="shared" si="11"/>
        <v>0</v>
      </c>
      <c r="V202" s="11">
        <f>IF(A202&gt;0,IF(T202&lt;&gt;0,IF(OR(codex466[[#This Row],[1]]&gt;W201,W201="1"),(V201+1+codex466[[#This Row],[T]]),V201+codex466[[#This Row],[T]]),V201+codex466[[#This Row],[T]]),0)</f>
        <v>0</v>
      </c>
      <c r="W202" s="11">
        <f t="shared" si="12"/>
        <v>0</v>
      </c>
    </row>
    <row r="203" spans="19:23" x14ac:dyDescent="0.25">
      <c r="S203" s="3">
        <f t="shared" si="10"/>
        <v>0</v>
      </c>
      <c r="T203" s="3">
        <f>IF(A203&gt;0,IFERROR(VLOOKUP(C203,AthleteTable[],1,FALSE),0),0)</f>
        <v>0</v>
      </c>
      <c r="U203" s="3">
        <f t="shared" si="11"/>
        <v>0</v>
      </c>
      <c r="V203" s="11">
        <f>IF(A203&gt;0,IF(T203&lt;&gt;0,IF(OR(codex466[[#This Row],[1]]&gt;W202,W202="1"),(V202+1+codex466[[#This Row],[T]]),V202+codex466[[#This Row],[T]]),V202+codex466[[#This Row],[T]]),0)</f>
        <v>0</v>
      </c>
      <c r="W203" s="11">
        <f t="shared" si="12"/>
        <v>0</v>
      </c>
    </row>
    <row r="204" spans="19:23" x14ac:dyDescent="0.25">
      <c r="S204" s="3">
        <f t="shared" si="10"/>
        <v>0</v>
      </c>
      <c r="T204" s="3">
        <f>IF(A204&gt;0,IFERROR(VLOOKUP(C204,AthleteTable[],1,FALSE),0),0)</f>
        <v>0</v>
      </c>
      <c r="U204" s="3">
        <f t="shared" si="11"/>
        <v>0</v>
      </c>
      <c r="V204" s="11">
        <f>IF(A204&gt;0,IF(T204&lt;&gt;0,IF(OR(codex466[[#This Row],[1]]&gt;W203,W203="1"),(V203+1+codex466[[#This Row],[T]]),V203+codex466[[#This Row],[T]]),V203+codex466[[#This Row],[T]]),0)</f>
        <v>0</v>
      </c>
      <c r="W204" s="11">
        <f t="shared" si="12"/>
        <v>0</v>
      </c>
    </row>
    <row r="205" spans="19:23" x14ac:dyDescent="0.25">
      <c r="S205" s="3">
        <f t="shared" si="10"/>
        <v>0</v>
      </c>
      <c r="T205" s="3">
        <f>IF(A205&gt;0,IFERROR(VLOOKUP(C205,AthleteTable[],1,FALSE),0),0)</f>
        <v>0</v>
      </c>
      <c r="U205" s="3">
        <f t="shared" si="11"/>
        <v>0</v>
      </c>
      <c r="V205" s="11">
        <f>IF(A205&gt;0,IF(T205&lt;&gt;0,IF(OR(codex466[[#This Row],[1]]&gt;W204,W204="1"),(V204+1+codex466[[#This Row],[T]]),V204+codex466[[#This Row],[T]]),V204+codex466[[#This Row],[T]]),0)</f>
        <v>0</v>
      </c>
      <c r="W205" s="11">
        <f t="shared" si="12"/>
        <v>0</v>
      </c>
    </row>
    <row r="206" spans="19:23" x14ac:dyDescent="0.25">
      <c r="S206" s="3">
        <f t="shared" si="10"/>
        <v>0</v>
      </c>
      <c r="T206" s="3">
        <f>IF(A206&gt;0,IFERROR(VLOOKUP(C206,AthleteTable[],1,FALSE),0),0)</f>
        <v>0</v>
      </c>
      <c r="U206" s="3">
        <f t="shared" si="11"/>
        <v>0</v>
      </c>
      <c r="V206" s="11">
        <f>IF(A206&gt;0,IF(T206&lt;&gt;0,IF(OR(codex466[[#This Row],[1]]&gt;W205,W205="1"),(V205+1+codex466[[#This Row],[T]]),V205+codex466[[#This Row],[T]]),V205+codex466[[#This Row],[T]]),0)</f>
        <v>0</v>
      </c>
      <c r="W206" s="11">
        <f t="shared" si="12"/>
        <v>0</v>
      </c>
    </row>
    <row r="207" spans="19:23" x14ac:dyDescent="0.25">
      <c r="S207" s="3">
        <f t="shared" si="10"/>
        <v>0</v>
      </c>
      <c r="T207" s="3">
        <f>IF(A207&gt;0,IFERROR(VLOOKUP(C207,AthleteTable[],1,FALSE),0),0)</f>
        <v>0</v>
      </c>
      <c r="U207" s="3">
        <f t="shared" si="11"/>
        <v>0</v>
      </c>
      <c r="V207" s="11">
        <f>IF(A207&gt;0,IF(T207&lt;&gt;0,IF(OR(codex466[[#This Row],[1]]&gt;W206,W206="1"),(V206+1+codex466[[#This Row],[T]]),V206+codex466[[#This Row],[T]]),V206+codex466[[#This Row],[T]]),0)</f>
        <v>0</v>
      </c>
      <c r="W207" s="11">
        <f t="shared" si="12"/>
        <v>0</v>
      </c>
    </row>
    <row r="208" spans="19:23" x14ac:dyDescent="0.25">
      <c r="S208" s="3">
        <f t="shared" si="10"/>
        <v>0</v>
      </c>
      <c r="T208" s="3">
        <f>IF(A208&gt;0,IFERROR(VLOOKUP(C208,AthleteTable[],1,FALSE),0),0)</f>
        <v>0</v>
      </c>
      <c r="U208" s="3">
        <f t="shared" si="11"/>
        <v>0</v>
      </c>
      <c r="V208" s="11">
        <f>IF(A208&gt;0,IF(T208&lt;&gt;0,IF(OR(codex466[[#This Row],[1]]&gt;W207,W207="1"),(V207+1+codex466[[#This Row],[T]]),V207+codex466[[#This Row],[T]]),V207+codex466[[#This Row],[T]]),0)</f>
        <v>0</v>
      </c>
      <c r="W208" s="11">
        <f t="shared" si="12"/>
        <v>0</v>
      </c>
    </row>
    <row r="209" spans="19:23" x14ac:dyDescent="0.25">
      <c r="S209" s="3">
        <f t="shared" si="10"/>
        <v>0</v>
      </c>
      <c r="T209" s="3">
        <f>IF(A209&gt;0,IFERROR(VLOOKUP(C209,AthleteTable[],1,FALSE),0),0)</f>
        <v>0</v>
      </c>
      <c r="U209" s="3">
        <f t="shared" si="11"/>
        <v>0</v>
      </c>
      <c r="V209" s="11">
        <f>IF(A209&gt;0,IF(T209&lt;&gt;0,IF(OR(codex466[[#This Row],[1]]&gt;W208,W208="1"),(V208+1+codex466[[#This Row],[T]]),V208+codex466[[#This Row],[T]]),V208+codex466[[#This Row],[T]]),0)</f>
        <v>0</v>
      </c>
      <c r="W209" s="11">
        <f t="shared" si="12"/>
        <v>0</v>
      </c>
    </row>
    <row r="210" spans="19:23" x14ac:dyDescent="0.25">
      <c r="S210" s="3">
        <f t="shared" si="10"/>
        <v>0</v>
      </c>
      <c r="T210" s="3">
        <f>IF(A210&gt;0,IFERROR(VLOOKUP(C210,AthleteTable[],1,FALSE),0),0)</f>
        <v>0</v>
      </c>
      <c r="U210" s="3">
        <f t="shared" si="11"/>
        <v>0</v>
      </c>
      <c r="V210" s="11">
        <f>IF(A210&gt;0,IF(T210&lt;&gt;0,IF(OR(codex466[[#This Row],[1]]&gt;W209,W209="1"),(V209+1+codex466[[#This Row],[T]]),V209+codex466[[#This Row],[T]]),V209+codex466[[#This Row],[T]]),0)</f>
        <v>0</v>
      </c>
      <c r="W210" s="11">
        <f t="shared" si="12"/>
        <v>0</v>
      </c>
    </row>
    <row r="211" spans="19:23" x14ac:dyDescent="0.25">
      <c r="S211" s="3">
        <f t="shared" si="10"/>
        <v>0</v>
      </c>
      <c r="T211" s="3">
        <f>IF(A211&gt;0,IFERROR(VLOOKUP(C211,AthleteTable[],1,FALSE),0),0)</f>
        <v>0</v>
      </c>
      <c r="U211" s="3">
        <f t="shared" si="11"/>
        <v>0</v>
      </c>
      <c r="V211" s="11">
        <f>IF(A211&gt;0,IF(T211&lt;&gt;0,IF(OR(codex466[[#This Row],[1]]&gt;W210,W210="1"),(V210+1+codex466[[#This Row],[T]]),V210+codex466[[#This Row],[T]]),V210+codex466[[#This Row],[T]]),0)</f>
        <v>0</v>
      </c>
      <c r="W211" s="11">
        <f t="shared" si="12"/>
        <v>0</v>
      </c>
    </row>
    <row r="212" spans="19:23" x14ac:dyDescent="0.25">
      <c r="S212" s="3">
        <f t="shared" si="10"/>
        <v>0</v>
      </c>
      <c r="T212" s="3">
        <f>IF(A212&gt;0,IFERROR(VLOOKUP(C212,AthleteTable[],1,FALSE),0),0)</f>
        <v>0</v>
      </c>
      <c r="U212" s="3">
        <f t="shared" si="11"/>
        <v>0</v>
      </c>
      <c r="V212" s="11">
        <f>IF(A212&gt;0,IF(T212&lt;&gt;0,IF(OR(codex466[[#This Row],[1]]&gt;W211,W211="1"),(V211+1+codex466[[#This Row],[T]]),V211+codex466[[#This Row],[T]]),V211+codex466[[#This Row],[T]]),0)</f>
        <v>0</v>
      </c>
      <c r="W212" s="11">
        <f t="shared" si="12"/>
        <v>0</v>
      </c>
    </row>
    <row r="213" spans="19:23" x14ac:dyDescent="0.25">
      <c r="S213" s="3">
        <f t="shared" si="10"/>
        <v>0</v>
      </c>
      <c r="T213" s="3">
        <f>IF(A213&gt;0,IFERROR(VLOOKUP(C213,AthleteTable[],1,FALSE),0),0)</f>
        <v>0</v>
      </c>
      <c r="U213" s="3">
        <f t="shared" si="11"/>
        <v>0</v>
      </c>
      <c r="V213" s="11">
        <f>IF(A213&gt;0,IF(T213&lt;&gt;0,IF(OR(codex466[[#This Row],[1]]&gt;W212,W212="1"),(V212+1+codex466[[#This Row],[T]]),V212+codex466[[#This Row],[T]]),V212+codex466[[#This Row],[T]]),0)</f>
        <v>0</v>
      </c>
      <c r="W213" s="11">
        <f t="shared" si="12"/>
        <v>0</v>
      </c>
    </row>
    <row r="214" spans="19:23" x14ac:dyDescent="0.25">
      <c r="S214" s="3">
        <f t="shared" si="10"/>
        <v>0</v>
      </c>
      <c r="T214" s="3">
        <f>IF(A214&gt;0,IFERROR(VLOOKUP(C214,AthleteTable[],1,FALSE),0),0)</f>
        <v>0</v>
      </c>
      <c r="U214" s="3">
        <f t="shared" si="11"/>
        <v>0</v>
      </c>
      <c r="V214" s="11">
        <f>IF(A214&gt;0,IF(T214&lt;&gt;0,IF(OR(codex466[[#This Row],[1]]&gt;W213,W213="1"),(V213+1+codex466[[#This Row],[T]]),V213+codex466[[#This Row],[T]]),V213+codex466[[#This Row],[T]]),0)</f>
        <v>0</v>
      </c>
      <c r="W214" s="11">
        <f t="shared" si="12"/>
        <v>0</v>
      </c>
    </row>
    <row r="215" spans="19:23" x14ac:dyDescent="0.25">
      <c r="S215" s="3">
        <f t="shared" si="10"/>
        <v>0</v>
      </c>
      <c r="T215" s="3">
        <f>IF(A215&gt;0,IFERROR(VLOOKUP(C215,AthleteTable[],1,FALSE),0),0)</f>
        <v>0</v>
      </c>
      <c r="U215" s="3">
        <f t="shared" si="11"/>
        <v>0</v>
      </c>
      <c r="V215" s="11">
        <f>IF(A215&gt;0,IF(T215&lt;&gt;0,IF(OR(codex466[[#This Row],[1]]&gt;W214,W214="1"),(V214+1+codex466[[#This Row],[T]]),V214+codex466[[#This Row],[T]]),V214+codex466[[#This Row],[T]]),0)</f>
        <v>0</v>
      </c>
      <c r="W215" s="11">
        <f t="shared" si="12"/>
        <v>0</v>
      </c>
    </row>
    <row r="216" spans="19:23" x14ac:dyDescent="0.25">
      <c r="S216" s="3">
        <f t="shared" si="10"/>
        <v>0</v>
      </c>
      <c r="T216" s="3">
        <f>IF(A216&gt;0,IFERROR(VLOOKUP(C216,AthleteTable[],1,FALSE),0),0)</f>
        <v>0</v>
      </c>
      <c r="U216" s="3">
        <f t="shared" si="11"/>
        <v>0</v>
      </c>
      <c r="V216" s="11">
        <f>IF(A216&gt;0,IF(T216&lt;&gt;0,IF(OR(codex466[[#This Row],[1]]&gt;W215,W215="1"),(V215+1+codex466[[#This Row],[T]]),V215+codex466[[#This Row],[T]]),V215+codex466[[#This Row],[T]]),0)</f>
        <v>0</v>
      </c>
      <c r="W216" s="11">
        <f t="shared" si="12"/>
        <v>0</v>
      </c>
    </row>
    <row r="217" spans="19:23" x14ac:dyDescent="0.25">
      <c r="S217" s="3">
        <f t="shared" si="10"/>
        <v>0</v>
      </c>
      <c r="T217" s="3">
        <f>IF(A217&gt;0,IFERROR(VLOOKUP(C217,AthleteTable[],1,FALSE),0),0)</f>
        <v>0</v>
      </c>
      <c r="U217" s="3">
        <f t="shared" si="11"/>
        <v>0</v>
      </c>
      <c r="V217" s="11">
        <f>IF(A217&gt;0,IF(T217&lt;&gt;0,IF(OR(codex466[[#This Row],[1]]&gt;W216,W216="1"),(V216+1+codex466[[#This Row],[T]]),V216+codex466[[#This Row],[T]]),V216+codex466[[#This Row],[T]]),0)</f>
        <v>0</v>
      </c>
      <c r="W217" s="11">
        <f t="shared" si="12"/>
        <v>0</v>
      </c>
    </row>
    <row r="218" spans="19:23" x14ac:dyDescent="0.25">
      <c r="S218" s="3">
        <f t="shared" si="10"/>
        <v>0</v>
      </c>
      <c r="T218" s="3">
        <f>IF(A218&gt;0,IFERROR(VLOOKUP(C218,AthleteTable[],1,FALSE),0),0)</f>
        <v>0</v>
      </c>
      <c r="U218" s="3">
        <f t="shared" si="11"/>
        <v>0</v>
      </c>
      <c r="V218" s="11">
        <f>IF(A218&gt;0,IF(T218&lt;&gt;0,IF(OR(codex466[[#This Row],[1]]&gt;W217,W217="1"),(V217+1+codex466[[#This Row],[T]]),V217+codex466[[#This Row],[T]]),V217+codex466[[#This Row],[T]]),0)</f>
        <v>0</v>
      </c>
      <c r="W218" s="11">
        <f t="shared" si="12"/>
        <v>0</v>
      </c>
    </row>
    <row r="219" spans="19:23" x14ac:dyDescent="0.25">
      <c r="S219" s="3">
        <f t="shared" si="10"/>
        <v>0</v>
      </c>
      <c r="T219" s="3">
        <f>IF(A219&gt;0,IFERROR(VLOOKUP(C219,AthleteTable[],1,FALSE),0),0)</f>
        <v>0</v>
      </c>
      <c r="U219" s="3">
        <f t="shared" si="11"/>
        <v>0</v>
      </c>
      <c r="V219" s="11">
        <f>IF(A219&gt;0,IF(T219&lt;&gt;0,IF(OR(codex466[[#This Row],[1]]&gt;W218,W218="1"),(V218+1+codex466[[#This Row],[T]]),V218+codex466[[#This Row],[T]]),V218+codex466[[#This Row],[T]]),0)</f>
        <v>0</v>
      </c>
      <c r="W219" s="11">
        <f t="shared" si="12"/>
        <v>0</v>
      </c>
    </row>
    <row r="220" spans="19:23" x14ac:dyDescent="0.25">
      <c r="S220" s="3">
        <f t="shared" si="10"/>
        <v>0</v>
      </c>
      <c r="T220" s="3">
        <f>IF(A220&gt;0,IFERROR(VLOOKUP(C220,AthleteTable[],1,FALSE),0),0)</f>
        <v>0</v>
      </c>
      <c r="U220" s="3">
        <f t="shared" si="11"/>
        <v>0</v>
      </c>
      <c r="V220" s="11">
        <f>IF(A220&gt;0,IF(T220&lt;&gt;0,IF(OR(codex466[[#This Row],[1]]&gt;W219,W219="1"),(V219+1+codex466[[#This Row],[T]]),V219+codex466[[#This Row],[T]]),V219+codex466[[#This Row],[T]]),0)</f>
        <v>0</v>
      </c>
      <c r="W220" s="11">
        <f t="shared" si="12"/>
        <v>0</v>
      </c>
    </row>
    <row r="221" spans="19:23" x14ac:dyDescent="0.25">
      <c r="S221" s="3">
        <f t="shared" si="10"/>
        <v>0</v>
      </c>
      <c r="T221" s="3">
        <f>IF(A221&gt;0,IFERROR(VLOOKUP(C221,AthleteTable[],1,FALSE),0),0)</f>
        <v>0</v>
      </c>
      <c r="U221" s="3">
        <f t="shared" si="11"/>
        <v>0</v>
      </c>
      <c r="V221" s="11">
        <f>IF(A221&gt;0,IF(T221&lt;&gt;0,IF(OR(codex466[[#This Row],[1]]&gt;W220,W220="1"),(V220+1+codex466[[#This Row],[T]]),V220+codex466[[#This Row],[T]]),V220+codex466[[#This Row],[T]]),0)</f>
        <v>0</v>
      </c>
      <c r="W221" s="11">
        <f t="shared" si="12"/>
        <v>0</v>
      </c>
    </row>
    <row r="222" spans="19:23" x14ac:dyDescent="0.25">
      <c r="S222" s="3">
        <f t="shared" si="10"/>
        <v>0</v>
      </c>
      <c r="T222" s="3">
        <f>IF(A222&gt;0,IFERROR(VLOOKUP(C222,AthleteTable[],1,FALSE),0),0)</f>
        <v>0</v>
      </c>
      <c r="U222" s="3">
        <f t="shared" si="11"/>
        <v>0</v>
      </c>
      <c r="V222" s="11">
        <f>IF(A222&gt;0,IF(T222&lt;&gt;0,IF(OR(codex466[[#This Row],[1]]&gt;W221,W221="1"),(V221+1+codex466[[#This Row],[T]]),V221+codex466[[#This Row],[T]]),V221+codex466[[#This Row],[T]]),0)</f>
        <v>0</v>
      </c>
      <c r="W222" s="11">
        <f t="shared" si="12"/>
        <v>0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22"/>
  <sheetViews>
    <sheetView topLeftCell="B1" workbookViewId="0">
      <selection activeCell="V2" sqref="V2"/>
    </sheetView>
  </sheetViews>
  <sheetFormatPr defaultRowHeight="15" x14ac:dyDescent="0.25"/>
  <cols>
    <col min="1" max="1" width="20.28515625" bestFit="1" customWidth="1"/>
    <col min="2" max="2" width="3.85546875" bestFit="1" customWidth="1"/>
    <col min="3" max="3" width="8.5703125" bestFit="1" customWidth="1"/>
    <col min="4" max="4" width="28.5703125" bestFit="1" customWidth="1"/>
    <col min="5" max="5" width="5" bestFit="1" customWidth="1"/>
    <col min="6" max="6" width="7" bestFit="1" customWidth="1"/>
    <col min="7" max="8" width="7.5703125" bestFit="1" customWidth="1"/>
    <col min="9" max="9" width="10.28515625" bestFit="1" customWidth="1"/>
    <col min="10" max="10" width="6" bestFit="1" customWidth="1"/>
    <col min="11" max="11" width="9.5703125" bestFit="1" customWidth="1"/>
    <col min="19" max="19" width="11" style="3" customWidth="1"/>
    <col min="20" max="21" width="12.140625" style="3" customWidth="1"/>
    <col min="22" max="22" width="12.140625" style="11" customWidth="1"/>
    <col min="23" max="23" width="15" style="11" customWidth="1"/>
  </cols>
  <sheetData>
    <row r="1" spans="1:23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S1" s="3" t="s">
        <v>1006</v>
      </c>
      <c r="T1" s="3" t="s">
        <v>1007</v>
      </c>
      <c r="U1" s="3" t="s">
        <v>1011</v>
      </c>
      <c r="V1" s="11" t="s">
        <v>1008</v>
      </c>
      <c r="W1" s="11" t="s">
        <v>1009</v>
      </c>
    </row>
    <row r="2" spans="1:23" x14ac:dyDescent="0.25">
      <c r="A2">
        <v>1</v>
      </c>
      <c r="B2">
        <v>7</v>
      </c>
      <c r="C2">
        <v>104097</v>
      </c>
      <c r="D2" t="s">
        <v>17</v>
      </c>
      <c r="E2">
        <v>1994</v>
      </c>
      <c r="F2" t="s">
        <v>15</v>
      </c>
      <c r="G2">
        <v>46.8</v>
      </c>
      <c r="H2">
        <v>47.35</v>
      </c>
      <c r="I2" t="s">
        <v>128</v>
      </c>
      <c r="K2">
        <v>23.12</v>
      </c>
      <c r="S2" s="3">
        <f>C2</f>
        <v>104097</v>
      </c>
      <c r="T2" s="3">
        <f>IF(A2&gt;0,IFERROR(VLOOKUP(C2,AthleteTable[],1,FALSE),0),0)</f>
        <v>0</v>
      </c>
      <c r="U2" s="3">
        <f>IFERROR(IF(W2&gt;0,IF(W1=#REF!,IF(T1&gt;0,IF(#REF!&gt;0,1,0),0),0),0),0)</f>
        <v>0</v>
      </c>
      <c r="V2" s="11">
        <f>IF(A2&gt;0,IF(T2&lt;&gt;0,IF(OR(codex467[[#This Row],[1]]&gt;W1,W1="1"),(V1+1+codex467[[#This Row],[T]]),V1+codex467[[#This Row],[T]]),V1+codex467[[#This Row],[T]]),0)</f>
        <v>0</v>
      </c>
      <c r="W2" s="11">
        <f t="shared" ref="W2:W65" si="0">IF(A2&gt;0,A2,0)</f>
        <v>1</v>
      </c>
    </row>
    <row r="3" spans="1:23" x14ac:dyDescent="0.25">
      <c r="A3">
        <v>2</v>
      </c>
      <c r="B3">
        <v>14</v>
      </c>
      <c r="C3">
        <v>104153</v>
      </c>
      <c r="D3" t="s">
        <v>14</v>
      </c>
      <c r="E3">
        <v>1994</v>
      </c>
      <c r="F3" t="s">
        <v>15</v>
      </c>
      <c r="G3">
        <v>47.85</v>
      </c>
      <c r="H3">
        <v>47.55</v>
      </c>
      <c r="I3" t="s">
        <v>129</v>
      </c>
      <c r="J3">
        <v>1.25</v>
      </c>
      <c r="K3">
        <v>32.68</v>
      </c>
      <c r="S3" s="3">
        <f t="shared" ref="S3:S66" si="1">C3</f>
        <v>104153</v>
      </c>
      <c r="T3" s="3">
        <f>IF(A3&gt;0,IFERROR(VLOOKUP(C3,AthleteTable[],1,FALSE),0),0)</f>
        <v>0</v>
      </c>
      <c r="U3" s="3">
        <f t="shared" ref="U3:U4" si="2">IFERROR(IF(W3&gt;0,IF(W2=W1,IF(T2&gt;0,IF(T1&gt;0,1,0),0),0),0),0)</f>
        <v>0</v>
      </c>
      <c r="V3" s="11">
        <f>IF(A3&gt;0,IF(T3&lt;&gt;0,IF(OR(codex467[[#This Row],[1]]&gt;W2,W2="1"),(V2+1+codex467[[#This Row],[T]]),V2+codex467[[#This Row],[T]]),V2+codex467[[#This Row],[T]]),0)</f>
        <v>0</v>
      </c>
      <c r="W3" s="11">
        <f t="shared" si="0"/>
        <v>2</v>
      </c>
    </row>
    <row r="4" spans="1:23" x14ac:dyDescent="0.25">
      <c r="A4">
        <v>3</v>
      </c>
      <c r="B4">
        <v>11</v>
      </c>
      <c r="C4">
        <v>104133</v>
      </c>
      <c r="D4" t="s">
        <v>23</v>
      </c>
      <c r="E4">
        <v>1994</v>
      </c>
      <c r="F4" t="s">
        <v>15</v>
      </c>
      <c r="G4">
        <v>47.89</v>
      </c>
      <c r="H4">
        <v>48.36</v>
      </c>
      <c r="I4" t="s">
        <v>130</v>
      </c>
      <c r="J4">
        <v>2.1</v>
      </c>
      <c r="K4">
        <v>39.18</v>
      </c>
      <c r="S4" s="3">
        <f t="shared" si="1"/>
        <v>104133</v>
      </c>
      <c r="T4" s="3">
        <f>IF(A4&gt;0,IFERROR(VLOOKUP(C4,AthleteTable[],1,FALSE),0),0)</f>
        <v>104133</v>
      </c>
      <c r="U4" s="3">
        <f t="shared" si="2"/>
        <v>0</v>
      </c>
      <c r="V4" s="11">
        <f>IF(A4&gt;0,IF(T4&lt;&gt;0,IF(OR(codex467[[#This Row],[1]]&gt;W3,W3="1"),(V3+1+codex467[[#This Row],[T]]),V3+codex467[[#This Row],[T]]),V3+codex467[[#This Row],[T]]),0)</f>
        <v>1</v>
      </c>
      <c r="W4" s="11">
        <f t="shared" si="0"/>
        <v>3</v>
      </c>
    </row>
    <row r="5" spans="1:23" x14ac:dyDescent="0.25">
      <c r="A5">
        <v>4</v>
      </c>
      <c r="B5">
        <v>3</v>
      </c>
      <c r="C5">
        <v>103313</v>
      </c>
      <c r="D5" t="s">
        <v>25</v>
      </c>
      <c r="E5">
        <v>1988</v>
      </c>
      <c r="F5" t="s">
        <v>15</v>
      </c>
      <c r="G5">
        <v>46.72</v>
      </c>
      <c r="H5">
        <v>50.06</v>
      </c>
      <c r="I5" t="s">
        <v>131</v>
      </c>
      <c r="J5">
        <v>2.63</v>
      </c>
      <c r="K5">
        <v>43.23</v>
      </c>
      <c r="S5" s="3">
        <f t="shared" si="1"/>
        <v>103313</v>
      </c>
      <c r="T5" s="3">
        <f>IF(A5&gt;0,IFERROR(VLOOKUP(C5,AthleteTable[],1,FALSE),0),0)</f>
        <v>103313</v>
      </c>
      <c r="U5" s="3">
        <f>IFERROR(IF(W5&gt;0,IF(W4=W3,IF(T4&gt;0,IF(T3&gt;0,1,0),0),0),0),0)</f>
        <v>0</v>
      </c>
      <c r="V5" s="11">
        <f>IF(A5&gt;0,IF(T5&lt;&gt;0,IF(OR(codex467[[#This Row],[1]]&gt;W4,W4="1"),(V4+1+codex467[[#This Row],[T]]),V4+codex467[[#This Row],[T]]),V4+codex467[[#This Row],[T]]),0)</f>
        <v>2</v>
      </c>
      <c r="W5" s="11">
        <f t="shared" si="0"/>
        <v>4</v>
      </c>
    </row>
    <row r="6" spans="1:23" x14ac:dyDescent="0.25">
      <c r="A6">
        <v>5</v>
      </c>
      <c r="B6">
        <v>15</v>
      </c>
      <c r="C6">
        <v>104412</v>
      </c>
      <c r="D6" t="s">
        <v>21</v>
      </c>
      <c r="E6">
        <v>1996</v>
      </c>
      <c r="F6" t="s">
        <v>15</v>
      </c>
      <c r="G6">
        <v>48.5</v>
      </c>
      <c r="H6">
        <v>48.3</v>
      </c>
      <c r="I6" t="s">
        <v>132</v>
      </c>
      <c r="J6">
        <v>2.65</v>
      </c>
      <c r="K6">
        <v>43.39</v>
      </c>
      <c r="S6" s="3">
        <f t="shared" si="1"/>
        <v>104412</v>
      </c>
      <c r="T6" s="3">
        <f>IF(A6&gt;0,IFERROR(VLOOKUP(C6,AthleteTable[],1,FALSE),0),0)</f>
        <v>0</v>
      </c>
      <c r="U6" s="3">
        <f t="shared" ref="U6:U69" si="3">IFERROR(IF(W6&gt;0,IF(W5=W4,IF(T5&gt;0,IF(T4&gt;0,1,0),0),0),0),0)</f>
        <v>0</v>
      </c>
      <c r="V6" s="11">
        <f>IF(A6&gt;0,IF(T6&lt;&gt;0,IF(OR(codex467[[#This Row],[1]]&gt;W5,W5="1"),(V5+1+codex467[[#This Row],[T]]),V5+codex467[[#This Row],[T]]),V5+codex467[[#This Row],[T]]),0)</f>
        <v>2</v>
      </c>
      <c r="W6" s="11">
        <f t="shared" si="0"/>
        <v>5</v>
      </c>
    </row>
    <row r="7" spans="1:23" x14ac:dyDescent="0.25">
      <c r="A7">
        <v>6</v>
      </c>
      <c r="B7">
        <v>4</v>
      </c>
      <c r="C7">
        <v>104238</v>
      </c>
      <c r="D7" t="s">
        <v>125</v>
      </c>
      <c r="E7">
        <v>1995</v>
      </c>
      <c r="F7" t="s">
        <v>15</v>
      </c>
      <c r="G7">
        <v>48.07</v>
      </c>
      <c r="H7">
        <v>48.74</v>
      </c>
      <c r="I7" t="s">
        <v>133</v>
      </c>
      <c r="J7">
        <v>2.66</v>
      </c>
      <c r="K7">
        <v>43.46</v>
      </c>
      <c r="S7" s="3">
        <f t="shared" si="1"/>
        <v>104238</v>
      </c>
      <c r="T7" s="3">
        <f>IF(A7&gt;0,IFERROR(VLOOKUP(C7,AthleteTable[],1,FALSE),0),0)</f>
        <v>0</v>
      </c>
      <c r="U7" s="3">
        <f t="shared" si="3"/>
        <v>0</v>
      </c>
      <c r="V7" s="11">
        <f>IF(A7&gt;0,IF(T7&lt;&gt;0,IF(OR(codex467[[#This Row],[1]]&gt;W6,W6="1"),(V6+1+codex467[[#This Row],[T]]),V6+codex467[[#This Row],[T]]),V6+codex467[[#This Row],[T]]),0)</f>
        <v>2</v>
      </c>
      <c r="W7" s="11">
        <f t="shared" si="0"/>
        <v>6</v>
      </c>
    </row>
    <row r="8" spans="1:23" x14ac:dyDescent="0.25">
      <c r="A8">
        <v>7</v>
      </c>
      <c r="B8">
        <v>8</v>
      </c>
      <c r="C8">
        <v>104436</v>
      </c>
      <c r="D8" t="s">
        <v>124</v>
      </c>
      <c r="E8">
        <v>1996</v>
      </c>
      <c r="F8" t="s">
        <v>15</v>
      </c>
      <c r="G8">
        <v>48.06</v>
      </c>
      <c r="H8">
        <v>50.15</v>
      </c>
      <c r="I8" t="s">
        <v>134</v>
      </c>
      <c r="J8">
        <v>4.0599999999999996</v>
      </c>
      <c r="K8">
        <v>54.17</v>
      </c>
      <c r="S8" s="3">
        <f t="shared" si="1"/>
        <v>104436</v>
      </c>
      <c r="T8" s="3">
        <f>IF(A8&gt;0,IFERROR(VLOOKUP(C8,AthleteTable[],1,FALSE),0),0)</f>
        <v>0</v>
      </c>
      <c r="U8" s="3">
        <f t="shared" si="3"/>
        <v>0</v>
      </c>
      <c r="V8" s="11">
        <f>IF(A8&gt;0,IF(T8&lt;&gt;0,IF(OR(codex467[[#This Row],[1]]&gt;W7,W7="1"),(V7+1+codex467[[#This Row],[T]]),V7+codex467[[#This Row],[T]]),V7+codex467[[#This Row],[T]]),0)</f>
        <v>2</v>
      </c>
      <c r="W8" s="11">
        <f t="shared" si="0"/>
        <v>7</v>
      </c>
    </row>
    <row r="9" spans="1:23" x14ac:dyDescent="0.25">
      <c r="A9">
        <v>8</v>
      </c>
      <c r="B9">
        <v>1</v>
      </c>
      <c r="C9">
        <v>104407</v>
      </c>
      <c r="D9" t="s">
        <v>33</v>
      </c>
      <c r="E9">
        <v>1996</v>
      </c>
      <c r="F9" t="s">
        <v>15</v>
      </c>
      <c r="G9">
        <v>48.76</v>
      </c>
      <c r="H9">
        <v>49.68</v>
      </c>
      <c r="I9" t="s">
        <v>135</v>
      </c>
      <c r="J9">
        <v>4.29</v>
      </c>
      <c r="K9">
        <v>55.93</v>
      </c>
      <c r="S9" s="3">
        <f t="shared" si="1"/>
        <v>104407</v>
      </c>
      <c r="T9" s="3">
        <f>IF(A9&gt;0,IFERROR(VLOOKUP(C9,AthleteTable[],1,FALSE),0),0)</f>
        <v>0</v>
      </c>
      <c r="U9" s="3">
        <f t="shared" si="3"/>
        <v>0</v>
      </c>
      <c r="V9" s="11">
        <f>IF(A9&gt;0,IF(T9&lt;&gt;0,IF(OR(codex467[[#This Row],[1]]&gt;W8,W8="1"),(V8+1+codex467[[#This Row],[T]]),V8+codex467[[#This Row],[T]]),V8+codex467[[#This Row],[T]]),0)</f>
        <v>2</v>
      </c>
      <c r="W9" s="11">
        <f t="shared" si="0"/>
        <v>8</v>
      </c>
    </row>
    <row r="10" spans="1:23" x14ac:dyDescent="0.25">
      <c r="A10">
        <v>9</v>
      </c>
      <c r="B10">
        <v>16</v>
      </c>
      <c r="C10">
        <v>104516</v>
      </c>
      <c r="D10" t="s">
        <v>123</v>
      </c>
      <c r="E10">
        <v>1997</v>
      </c>
      <c r="F10" t="s">
        <v>15</v>
      </c>
      <c r="G10">
        <v>49.6</v>
      </c>
      <c r="H10">
        <v>48.98</v>
      </c>
      <c r="I10" t="s">
        <v>136</v>
      </c>
      <c r="J10">
        <v>4.43</v>
      </c>
      <c r="K10">
        <v>57</v>
      </c>
      <c r="S10" s="3">
        <f t="shared" si="1"/>
        <v>104516</v>
      </c>
      <c r="T10" s="3">
        <f>IF(A10&gt;0,IFERROR(VLOOKUP(C10,AthleteTable[],1,FALSE),0),0)</f>
        <v>0</v>
      </c>
      <c r="U10" s="3">
        <f t="shared" si="3"/>
        <v>0</v>
      </c>
      <c r="V10" s="11">
        <f>IF(A10&gt;0,IF(T10&lt;&gt;0,IF(OR(codex467[[#This Row],[1]]&gt;W9,W9="1"),(V9+1+codex467[[#This Row],[T]]),V9+codex467[[#This Row],[T]]),V9+codex467[[#This Row],[T]]),0)</f>
        <v>2</v>
      </c>
      <c r="W10" s="11">
        <f t="shared" si="0"/>
        <v>9</v>
      </c>
    </row>
    <row r="11" spans="1:23" x14ac:dyDescent="0.25">
      <c r="A11">
        <v>10</v>
      </c>
      <c r="B11">
        <v>5</v>
      </c>
      <c r="C11">
        <v>6531486</v>
      </c>
      <c r="D11" t="s">
        <v>112</v>
      </c>
      <c r="E11">
        <v>1996</v>
      </c>
      <c r="F11" t="s">
        <v>113</v>
      </c>
      <c r="G11">
        <v>49.31</v>
      </c>
      <c r="H11">
        <v>49.44</v>
      </c>
      <c r="I11" t="s">
        <v>137</v>
      </c>
      <c r="J11">
        <v>4.5999999999999996</v>
      </c>
      <c r="K11">
        <v>58.3</v>
      </c>
      <c r="S11" s="3">
        <f t="shared" si="1"/>
        <v>6531486</v>
      </c>
      <c r="T11" s="3">
        <f>IF(A11&gt;0,IFERROR(VLOOKUP(C11,AthleteTable[],1,FALSE),0),0)</f>
        <v>0</v>
      </c>
      <c r="U11" s="3">
        <f t="shared" si="3"/>
        <v>0</v>
      </c>
      <c r="V11" s="11">
        <f>IF(A11&gt;0,IF(T11&lt;&gt;0,IF(OR(codex467[[#This Row],[1]]&gt;W10,W10="1"),(V10+1+codex467[[#This Row],[T]]),V10+codex467[[#This Row],[T]]),V10+codex467[[#This Row],[T]]),0)</f>
        <v>2</v>
      </c>
      <c r="W11" s="11">
        <f t="shared" si="0"/>
        <v>10</v>
      </c>
    </row>
    <row r="12" spans="1:23" x14ac:dyDescent="0.25">
      <c r="A12">
        <v>11</v>
      </c>
      <c r="B12">
        <v>6</v>
      </c>
      <c r="C12">
        <v>104246</v>
      </c>
      <c r="D12" t="s">
        <v>29</v>
      </c>
      <c r="E12">
        <v>1995</v>
      </c>
      <c r="F12" t="s">
        <v>15</v>
      </c>
      <c r="G12">
        <v>47.72</v>
      </c>
      <c r="H12">
        <v>51.14</v>
      </c>
      <c r="I12" t="s">
        <v>138</v>
      </c>
      <c r="J12">
        <v>4.71</v>
      </c>
      <c r="K12">
        <v>59.14</v>
      </c>
      <c r="S12" s="3">
        <f t="shared" si="1"/>
        <v>104246</v>
      </c>
      <c r="T12" s="3">
        <f>IF(A12&gt;0,IFERROR(VLOOKUP(C12,AthleteTable[],1,FALSE),0),0)</f>
        <v>0</v>
      </c>
      <c r="U12" s="3">
        <f t="shared" si="3"/>
        <v>0</v>
      </c>
      <c r="V12" s="11">
        <f>IF(A12&gt;0,IF(T12&lt;&gt;0,IF(OR(codex467[[#This Row],[1]]&gt;W11,W11="1"),(V11+1+codex467[[#This Row],[T]]),V11+codex467[[#This Row],[T]]),V11+codex467[[#This Row],[T]]),0)</f>
        <v>2</v>
      </c>
      <c r="W12" s="11">
        <f t="shared" si="0"/>
        <v>11</v>
      </c>
    </row>
    <row r="13" spans="1:23" x14ac:dyDescent="0.25">
      <c r="A13">
        <v>12</v>
      </c>
      <c r="B13">
        <v>20</v>
      </c>
      <c r="C13">
        <v>104534</v>
      </c>
      <c r="D13" t="s">
        <v>45</v>
      </c>
      <c r="E13">
        <v>1997</v>
      </c>
      <c r="F13" t="s">
        <v>15</v>
      </c>
      <c r="G13">
        <v>49.59</v>
      </c>
      <c r="H13">
        <v>49.71</v>
      </c>
      <c r="I13" t="s">
        <v>139</v>
      </c>
      <c r="J13">
        <v>5.15</v>
      </c>
      <c r="K13">
        <v>62.5</v>
      </c>
      <c r="S13" s="3">
        <f t="shared" si="1"/>
        <v>104534</v>
      </c>
      <c r="T13" s="3">
        <f>IF(A13&gt;0,IFERROR(VLOOKUP(C13,AthleteTable[],1,FALSE),0),0)</f>
        <v>0</v>
      </c>
      <c r="U13" s="3">
        <f t="shared" si="3"/>
        <v>0</v>
      </c>
      <c r="V13" s="11">
        <f>IF(A13&gt;0,IF(T13&lt;&gt;0,IF(OR(codex467[[#This Row],[1]]&gt;W12,W12="1"),(V12+1+codex467[[#This Row],[T]]),V12+codex467[[#This Row],[T]]),V12+codex467[[#This Row],[T]]),0)</f>
        <v>2</v>
      </c>
      <c r="W13" s="11">
        <f t="shared" si="0"/>
        <v>12</v>
      </c>
    </row>
    <row r="14" spans="1:23" x14ac:dyDescent="0.25">
      <c r="A14">
        <v>13</v>
      </c>
      <c r="B14">
        <v>17</v>
      </c>
      <c r="C14">
        <v>104233</v>
      </c>
      <c r="D14" t="s">
        <v>31</v>
      </c>
      <c r="E14">
        <v>1995</v>
      </c>
      <c r="F14" t="s">
        <v>15</v>
      </c>
      <c r="G14">
        <v>50.44</v>
      </c>
      <c r="H14">
        <v>48.87</v>
      </c>
      <c r="I14" t="s">
        <v>140</v>
      </c>
      <c r="J14">
        <v>5.16</v>
      </c>
      <c r="K14">
        <v>62.58</v>
      </c>
      <c r="S14" s="3">
        <f t="shared" si="1"/>
        <v>104233</v>
      </c>
      <c r="T14" s="3">
        <f>IF(A14&gt;0,IFERROR(VLOOKUP(C14,AthleteTable[],1,FALSE),0),0)</f>
        <v>104233</v>
      </c>
      <c r="U14" s="3">
        <f t="shared" si="3"/>
        <v>0</v>
      </c>
      <c r="V14" s="11">
        <f>IF(A14&gt;0,IF(T14&lt;&gt;0,IF(OR(codex467[[#This Row],[1]]&gt;W13,W13="1"),(V13+1+codex467[[#This Row],[T]]),V13+codex467[[#This Row],[T]]),V13+codex467[[#This Row],[T]]),0)</f>
        <v>3</v>
      </c>
      <c r="W14" s="11">
        <f t="shared" si="0"/>
        <v>13</v>
      </c>
    </row>
    <row r="15" spans="1:23" x14ac:dyDescent="0.25">
      <c r="A15">
        <v>14</v>
      </c>
      <c r="B15">
        <v>18</v>
      </c>
      <c r="C15">
        <v>104525</v>
      </c>
      <c r="D15" t="s">
        <v>53</v>
      </c>
      <c r="E15">
        <v>1997</v>
      </c>
      <c r="F15" t="s">
        <v>15</v>
      </c>
      <c r="G15">
        <v>50.61</v>
      </c>
      <c r="H15">
        <v>50.38</v>
      </c>
      <c r="I15" t="s">
        <v>141</v>
      </c>
      <c r="J15">
        <v>6.84</v>
      </c>
      <c r="K15">
        <v>75.430000000000007</v>
      </c>
      <c r="S15" s="3">
        <f t="shared" si="1"/>
        <v>104525</v>
      </c>
      <c r="T15" s="3">
        <f>IF(A15&gt;0,IFERROR(VLOOKUP(C15,AthleteTable[],1,FALSE),0),0)</f>
        <v>0</v>
      </c>
      <c r="U15" s="3">
        <f t="shared" si="3"/>
        <v>0</v>
      </c>
      <c r="V15" s="11">
        <f>IF(A15&gt;0,IF(T15&lt;&gt;0,IF(OR(codex467[[#This Row],[1]]&gt;W14,W14="1"),(V14+1+codex467[[#This Row],[T]]),V14+codex467[[#This Row],[T]]),V14+codex467[[#This Row],[T]]),0)</f>
        <v>3</v>
      </c>
      <c r="W15" s="11">
        <f t="shared" si="0"/>
        <v>14</v>
      </c>
    </row>
    <row r="16" spans="1:23" x14ac:dyDescent="0.25">
      <c r="A16">
        <v>15</v>
      </c>
      <c r="B16">
        <v>21</v>
      </c>
      <c r="C16">
        <v>104367</v>
      </c>
      <c r="D16" t="s">
        <v>61</v>
      </c>
      <c r="E16">
        <v>1996</v>
      </c>
      <c r="F16" t="s">
        <v>15</v>
      </c>
      <c r="G16">
        <v>50.77</v>
      </c>
      <c r="H16">
        <v>50.25</v>
      </c>
      <c r="I16" t="s">
        <v>142</v>
      </c>
      <c r="J16">
        <v>6.87</v>
      </c>
      <c r="K16">
        <v>75.66</v>
      </c>
      <c r="S16" s="3">
        <f t="shared" si="1"/>
        <v>104367</v>
      </c>
      <c r="T16" s="3">
        <f>IF(A16&gt;0,IFERROR(VLOOKUP(C16,AthleteTable[],1,FALSE),0),0)</f>
        <v>0</v>
      </c>
      <c r="U16" s="3">
        <f t="shared" si="3"/>
        <v>0</v>
      </c>
      <c r="V16" s="11">
        <f>IF(A16&gt;0,IF(T16&lt;&gt;0,IF(OR(codex467[[#This Row],[1]]&gt;W15,W15="1"),(V15+1+codex467[[#This Row],[T]]),V15+codex467[[#This Row],[T]]),V15+codex467[[#This Row],[T]]),0)</f>
        <v>3</v>
      </c>
      <c r="W16" s="11">
        <f t="shared" si="0"/>
        <v>15</v>
      </c>
    </row>
    <row r="17" spans="1:23" x14ac:dyDescent="0.25">
      <c r="A17">
        <v>16</v>
      </c>
      <c r="B17">
        <v>31</v>
      </c>
      <c r="C17">
        <v>104421</v>
      </c>
      <c r="D17" t="s">
        <v>121</v>
      </c>
      <c r="E17">
        <v>1996</v>
      </c>
      <c r="F17" t="s">
        <v>15</v>
      </c>
      <c r="G17">
        <v>52.07</v>
      </c>
      <c r="H17">
        <v>49.68</v>
      </c>
      <c r="I17" t="s">
        <v>143</v>
      </c>
      <c r="J17">
        <v>7.6</v>
      </c>
      <c r="K17">
        <v>81.239999999999995</v>
      </c>
      <c r="S17" s="3">
        <f t="shared" si="1"/>
        <v>104421</v>
      </c>
      <c r="T17" s="3">
        <f>IF(A17&gt;0,IFERROR(VLOOKUP(C17,AthleteTable[],1,FALSE),0),0)</f>
        <v>104421</v>
      </c>
      <c r="U17" s="3">
        <f t="shared" si="3"/>
        <v>0</v>
      </c>
      <c r="V17" s="11">
        <f>IF(A17&gt;0,IF(T17&lt;&gt;0,IF(OR(codex467[[#This Row],[1]]&gt;W16,W16="1"),(V16+1+codex467[[#This Row],[T]]),V16+codex467[[#This Row],[T]]),V16+codex467[[#This Row],[T]]),0)</f>
        <v>4</v>
      </c>
      <c r="W17" s="11">
        <f t="shared" si="0"/>
        <v>16</v>
      </c>
    </row>
    <row r="18" spans="1:23" x14ac:dyDescent="0.25">
      <c r="A18">
        <v>17</v>
      </c>
      <c r="B18">
        <v>43</v>
      </c>
      <c r="C18">
        <v>104590</v>
      </c>
      <c r="D18" t="s">
        <v>51</v>
      </c>
      <c r="E18">
        <v>1998</v>
      </c>
      <c r="F18" t="s">
        <v>15</v>
      </c>
      <c r="G18">
        <v>51.47</v>
      </c>
      <c r="H18">
        <v>50.34</v>
      </c>
      <c r="I18" t="s">
        <v>144</v>
      </c>
      <c r="J18">
        <v>7.66</v>
      </c>
      <c r="K18">
        <v>81.7</v>
      </c>
      <c r="S18" s="3">
        <f t="shared" si="1"/>
        <v>104590</v>
      </c>
      <c r="T18" s="3">
        <f>IF(A18&gt;0,IFERROR(VLOOKUP(C18,AthleteTable[],1,FALSE),0),0)</f>
        <v>104590</v>
      </c>
      <c r="U18" s="3">
        <f t="shared" si="3"/>
        <v>0</v>
      </c>
      <c r="V18" s="11">
        <f>IF(A18&gt;0,IF(T18&lt;&gt;0,IF(OR(codex467[[#This Row],[1]]&gt;W17,W17="1"),(V17+1+codex467[[#This Row],[T]]),V17+codex467[[#This Row],[T]]),V17+codex467[[#This Row],[T]]),0)</f>
        <v>5</v>
      </c>
      <c r="W18" s="11">
        <f t="shared" si="0"/>
        <v>17</v>
      </c>
    </row>
    <row r="19" spans="1:23" x14ac:dyDescent="0.25">
      <c r="A19">
        <v>18</v>
      </c>
      <c r="B19">
        <v>56</v>
      </c>
      <c r="C19">
        <v>104581</v>
      </c>
      <c r="D19" t="s">
        <v>59</v>
      </c>
      <c r="E19">
        <v>1998</v>
      </c>
      <c r="F19" t="s">
        <v>15</v>
      </c>
      <c r="G19">
        <v>53.04</v>
      </c>
      <c r="H19">
        <v>49.97</v>
      </c>
      <c r="I19" t="s">
        <v>145</v>
      </c>
      <c r="J19">
        <v>8.86</v>
      </c>
      <c r="K19">
        <v>90.88</v>
      </c>
      <c r="S19" s="3">
        <f t="shared" si="1"/>
        <v>104581</v>
      </c>
      <c r="T19" s="3">
        <f>IF(A19&gt;0,IFERROR(VLOOKUP(C19,AthleteTable[],1,FALSE),0),0)</f>
        <v>104581</v>
      </c>
      <c r="U19" s="3">
        <f t="shared" si="3"/>
        <v>0</v>
      </c>
      <c r="V19" s="11">
        <f>IF(A19&gt;0,IF(T19&lt;&gt;0,IF(OR(codex467[[#This Row],[1]]&gt;W18,W18="1"),(V18+1+codex467[[#This Row],[T]]),V18+codex467[[#This Row],[T]]),V18+codex467[[#This Row],[T]]),0)</f>
        <v>6</v>
      </c>
      <c r="W19" s="11">
        <f t="shared" si="0"/>
        <v>18</v>
      </c>
    </row>
    <row r="20" spans="1:23" x14ac:dyDescent="0.25">
      <c r="A20">
        <v>19</v>
      </c>
      <c r="B20">
        <v>39</v>
      </c>
      <c r="C20">
        <v>104586</v>
      </c>
      <c r="D20" t="s">
        <v>116</v>
      </c>
      <c r="E20">
        <v>1998</v>
      </c>
      <c r="F20" t="s">
        <v>15</v>
      </c>
      <c r="G20">
        <v>52.76</v>
      </c>
      <c r="H20">
        <v>50.26</v>
      </c>
      <c r="I20" t="s">
        <v>44</v>
      </c>
      <c r="J20">
        <v>8.8699999999999992</v>
      </c>
      <c r="K20">
        <v>90.95</v>
      </c>
      <c r="S20" s="3">
        <f t="shared" si="1"/>
        <v>104586</v>
      </c>
      <c r="T20" s="3">
        <f>IF(A20&gt;0,IFERROR(VLOOKUP(C20,AthleteTable[],1,FALSE),0),0)</f>
        <v>104586</v>
      </c>
      <c r="U20" s="3">
        <f t="shared" si="3"/>
        <v>0</v>
      </c>
      <c r="V20" s="11">
        <f>IF(A20&gt;0,IF(T20&lt;&gt;0,IF(OR(codex467[[#This Row],[1]]&gt;W19,W19="1"),(V19+1+codex467[[#This Row],[T]]),V19+codex467[[#This Row],[T]]),V19+codex467[[#This Row],[T]]),0)</f>
        <v>7</v>
      </c>
      <c r="W20" s="11">
        <f t="shared" si="0"/>
        <v>19</v>
      </c>
    </row>
    <row r="21" spans="1:23" x14ac:dyDescent="0.25">
      <c r="A21">
        <v>20</v>
      </c>
      <c r="B21">
        <v>53</v>
      </c>
      <c r="C21">
        <v>104591</v>
      </c>
      <c r="D21" t="s">
        <v>110</v>
      </c>
      <c r="E21">
        <v>1998</v>
      </c>
      <c r="F21" t="s">
        <v>15</v>
      </c>
      <c r="G21">
        <v>53.21</v>
      </c>
      <c r="H21">
        <v>49.9</v>
      </c>
      <c r="I21" t="s">
        <v>146</v>
      </c>
      <c r="J21">
        <v>8.9600000000000009</v>
      </c>
      <c r="K21">
        <v>91.64</v>
      </c>
      <c r="S21" s="3">
        <f t="shared" si="1"/>
        <v>104591</v>
      </c>
      <c r="T21" s="3">
        <f>IF(A21&gt;0,IFERROR(VLOOKUP(C21,AthleteTable[],1,FALSE),0),0)</f>
        <v>104591</v>
      </c>
      <c r="U21" s="3">
        <f t="shared" si="3"/>
        <v>0</v>
      </c>
      <c r="V21" s="11">
        <f>IF(A21&gt;0,IF(T21&lt;&gt;0,IF(OR(codex467[[#This Row],[1]]&gt;W20,W20="1"),(V20+1+codex467[[#This Row],[T]]),V20+codex467[[#This Row],[T]]),V20+codex467[[#This Row],[T]]),0)</f>
        <v>8</v>
      </c>
      <c r="W21" s="11">
        <f t="shared" si="0"/>
        <v>20</v>
      </c>
    </row>
    <row r="22" spans="1:23" x14ac:dyDescent="0.25">
      <c r="A22">
        <v>21</v>
      </c>
      <c r="B22">
        <v>50</v>
      </c>
      <c r="C22">
        <v>104582</v>
      </c>
      <c r="D22" t="s">
        <v>63</v>
      </c>
      <c r="E22">
        <v>1998</v>
      </c>
      <c r="F22" t="s">
        <v>15</v>
      </c>
      <c r="G22">
        <v>52.52</v>
      </c>
      <c r="H22">
        <v>51.1</v>
      </c>
      <c r="I22" t="s">
        <v>147</v>
      </c>
      <c r="J22">
        <v>9.4700000000000006</v>
      </c>
      <c r="K22">
        <v>95.54</v>
      </c>
      <c r="S22" s="3">
        <f t="shared" si="1"/>
        <v>104582</v>
      </c>
      <c r="T22" s="3">
        <f>IF(A22&gt;0,IFERROR(VLOOKUP(C22,AthleteTable[],1,FALSE),0),0)</f>
        <v>104582</v>
      </c>
      <c r="U22" s="3">
        <f t="shared" si="3"/>
        <v>0</v>
      </c>
      <c r="V22" s="11">
        <f>IF(A22&gt;0,IF(T22&lt;&gt;0,IF(OR(codex467[[#This Row],[1]]&gt;W21,W21="1"),(V21+1+codex467[[#This Row],[T]]),V21+codex467[[#This Row],[T]]),V21+codex467[[#This Row],[T]]),0)</f>
        <v>9</v>
      </c>
      <c r="W22" s="11">
        <f t="shared" si="0"/>
        <v>21</v>
      </c>
    </row>
    <row r="23" spans="1:23" x14ac:dyDescent="0.25">
      <c r="A23">
        <v>21</v>
      </c>
      <c r="B23">
        <v>29</v>
      </c>
      <c r="C23">
        <v>104464</v>
      </c>
      <c r="D23" t="s">
        <v>111</v>
      </c>
      <c r="E23">
        <v>1997</v>
      </c>
      <c r="F23" t="s">
        <v>15</v>
      </c>
      <c r="G23">
        <v>53.14</v>
      </c>
      <c r="H23">
        <v>50.48</v>
      </c>
      <c r="I23" t="s">
        <v>147</v>
      </c>
      <c r="J23">
        <v>9.4700000000000006</v>
      </c>
      <c r="K23">
        <v>95.54</v>
      </c>
      <c r="S23" s="3">
        <f t="shared" si="1"/>
        <v>104464</v>
      </c>
      <c r="T23" s="3">
        <f>IF(A23&gt;0,IFERROR(VLOOKUP(C23,AthleteTable[],1,FALSE),0),0)</f>
        <v>104464</v>
      </c>
      <c r="U23" s="3">
        <f t="shared" si="3"/>
        <v>0</v>
      </c>
      <c r="V23" s="11">
        <f>IF(A23&gt;0,IF(T23&lt;&gt;0,IF(OR(codex467[[#This Row],[1]]&gt;W22,W22="1"),(V22+1+codex467[[#This Row],[T]]),V22+codex467[[#This Row],[T]]),V22+codex467[[#This Row],[T]]),0)</f>
        <v>9</v>
      </c>
      <c r="W23" s="11">
        <f t="shared" si="0"/>
        <v>21</v>
      </c>
    </row>
    <row r="24" spans="1:23" x14ac:dyDescent="0.25">
      <c r="A24">
        <v>23</v>
      </c>
      <c r="B24">
        <v>2</v>
      </c>
      <c r="C24">
        <v>104539</v>
      </c>
      <c r="D24" t="s">
        <v>37</v>
      </c>
      <c r="E24">
        <v>1997</v>
      </c>
      <c r="F24" t="s">
        <v>15</v>
      </c>
      <c r="G24">
        <v>54.68</v>
      </c>
      <c r="H24">
        <v>49.38</v>
      </c>
      <c r="I24" t="s">
        <v>148</v>
      </c>
      <c r="J24">
        <v>9.91</v>
      </c>
      <c r="K24">
        <v>98.91</v>
      </c>
      <c r="S24" s="3">
        <f t="shared" si="1"/>
        <v>104539</v>
      </c>
      <c r="T24" s="3">
        <f>IF(A24&gt;0,IFERROR(VLOOKUP(C24,AthleteTable[],1,FALSE),0),0)</f>
        <v>0</v>
      </c>
      <c r="U24" s="3">
        <f t="shared" si="3"/>
        <v>1</v>
      </c>
      <c r="V24" s="11">
        <f>IF(A24&gt;0,IF(T24&lt;&gt;0,IF(OR(codex467[[#This Row],[1]]&gt;W23,W23="1"),(V23+1+codex467[[#This Row],[T]]),V23+codex467[[#This Row],[T]]),V23+codex467[[#This Row],[T]]),0)</f>
        <v>10</v>
      </c>
      <c r="W24" s="11">
        <f t="shared" si="0"/>
        <v>23</v>
      </c>
    </row>
    <row r="25" spans="1:23" x14ac:dyDescent="0.25">
      <c r="A25">
        <v>24</v>
      </c>
      <c r="B25">
        <v>47</v>
      </c>
      <c r="C25">
        <v>750107</v>
      </c>
      <c r="D25" t="s">
        <v>76</v>
      </c>
      <c r="E25">
        <v>1998</v>
      </c>
      <c r="F25" t="s">
        <v>77</v>
      </c>
      <c r="G25">
        <v>53.27</v>
      </c>
      <c r="H25">
        <v>51.5</v>
      </c>
      <c r="I25" t="s">
        <v>149</v>
      </c>
      <c r="J25">
        <v>10.62</v>
      </c>
      <c r="K25">
        <v>104.34</v>
      </c>
      <c r="S25" s="3">
        <f t="shared" si="1"/>
        <v>750107</v>
      </c>
      <c r="T25" s="3">
        <f>IF(A25&gt;0,IFERROR(VLOOKUP(C25,AthleteTable[],1,FALSE),0),0)</f>
        <v>750107</v>
      </c>
      <c r="U25" s="3">
        <f t="shared" si="3"/>
        <v>0</v>
      </c>
      <c r="V25" s="11">
        <f>IF(A25&gt;0,IF(T25&lt;&gt;0,IF(OR(codex467[[#This Row],[1]]&gt;W24,W24="1"),(V24+1+codex467[[#This Row],[T]]),V24+codex467[[#This Row],[T]]),V24+codex467[[#This Row],[T]]),0)</f>
        <v>11</v>
      </c>
      <c r="W25" s="11">
        <f t="shared" si="0"/>
        <v>24</v>
      </c>
    </row>
    <row r="26" spans="1:23" x14ac:dyDescent="0.25">
      <c r="A26">
        <v>25</v>
      </c>
      <c r="B26">
        <v>49</v>
      </c>
      <c r="C26">
        <v>104601</v>
      </c>
      <c r="D26" t="s">
        <v>117</v>
      </c>
      <c r="E26">
        <v>1998</v>
      </c>
      <c r="F26" t="s">
        <v>15</v>
      </c>
      <c r="G26">
        <v>54.77</v>
      </c>
      <c r="H26">
        <v>52.51</v>
      </c>
      <c r="I26" t="s">
        <v>150</v>
      </c>
      <c r="J26">
        <v>13.13</v>
      </c>
      <c r="K26">
        <v>123.53</v>
      </c>
      <c r="S26" s="3">
        <f t="shared" si="1"/>
        <v>104601</v>
      </c>
      <c r="T26" s="3">
        <f>IF(A26&gt;0,IFERROR(VLOOKUP(C26,AthleteTable[],1,FALSE),0),0)</f>
        <v>104601</v>
      </c>
      <c r="U26" s="3">
        <f t="shared" si="3"/>
        <v>0</v>
      </c>
      <c r="V26" s="11">
        <f>IF(A26&gt;0,IF(T26&lt;&gt;0,IF(OR(codex467[[#This Row],[1]]&gt;W25,W25="1"),(V25+1+codex467[[#This Row],[T]]),V25+codex467[[#This Row],[T]]),V25+codex467[[#This Row],[T]]),0)</f>
        <v>12</v>
      </c>
      <c r="W26" s="11">
        <f t="shared" si="0"/>
        <v>25</v>
      </c>
    </row>
    <row r="27" spans="1:23" x14ac:dyDescent="0.25">
      <c r="A27">
        <v>26</v>
      </c>
      <c r="B27">
        <v>45</v>
      </c>
      <c r="C27">
        <v>104598</v>
      </c>
      <c r="D27" t="s">
        <v>85</v>
      </c>
      <c r="E27">
        <v>1998</v>
      </c>
      <c r="F27" t="s">
        <v>15</v>
      </c>
      <c r="G27">
        <v>53.98</v>
      </c>
      <c r="H27">
        <v>53.44</v>
      </c>
      <c r="I27" t="s">
        <v>151</v>
      </c>
      <c r="J27">
        <v>13.27</v>
      </c>
      <c r="K27">
        <v>124.6</v>
      </c>
      <c r="S27" s="3">
        <f t="shared" si="1"/>
        <v>104598</v>
      </c>
      <c r="T27" s="3">
        <f>IF(A27&gt;0,IFERROR(VLOOKUP(C27,AthleteTable[],1,FALSE),0),0)</f>
        <v>104598</v>
      </c>
      <c r="U27" s="3">
        <f t="shared" si="3"/>
        <v>0</v>
      </c>
      <c r="V27" s="11">
        <f>IF(A27&gt;0,IF(T27&lt;&gt;0,IF(OR(codex467[[#This Row],[1]]&gt;W26,W26="1"),(V26+1+codex467[[#This Row],[T]]),V26+codex467[[#This Row],[T]]),V26+codex467[[#This Row],[T]]),0)</f>
        <v>13</v>
      </c>
      <c r="W27" s="11">
        <f t="shared" si="0"/>
        <v>26</v>
      </c>
    </row>
    <row r="28" spans="1:23" x14ac:dyDescent="0.25">
      <c r="A28">
        <v>27</v>
      </c>
      <c r="B28">
        <v>48</v>
      </c>
      <c r="C28">
        <v>104643</v>
      </c>
      <c r="D28" t="s">
        <v>108</v>
      </c>
      <c r="E28">
        <v>1998</v>
      </c>
      <c r="F28" t="s">
        <v>15</v>
      </c>
      <c r="G28">
        <v>54.85</v>
      </c>
      <c r="H28">
        <v>53.26</v>
      </c>
      <c r="I28" t="s">
        <v>152</v>
      </c>
      <c r="J28">
        <v>13.96</v>
      </c>
      <c r="K28">
        <v>129.88</v>
      </c>
      <c r="S28" s="3">
        <f t="shared" si="1"/>
        <v>104643</v>
      </c>
      <c r="T28" s="3">
        <f>IF(A28&gt;0,IFERROR(VLOOKUP(C28,AthleteTable[],1,FALSE),0),0)</f>
        <v>104643</v>
      </c>
      <c r="U28" s="3">
        <f t="shared" si="3"/>
        <v>0</v>
      </c>
      <c r="V28" s="11">
        <f>IF(A28&gt;0,IF(T28&lt;&gt;0,IF(OR(codex467[[#This Row],[1]]&gt;W27,W27="1"),(V27+1+codex467[[#This Row],[T]]),V27+codex467[[#This Row],[T]]),V27+codex467[[#This Row],[T]]),0)</f>
        <v>14</v>
      </c>
      <c r="W28" s="11">
        <f t="shared" si="0"/>
        <v>27</v>
      </c>
    </row>
    <row r="29" spans="1:23" x14ac:dyDescent="0.25">
      <c r="A29">
        <v>28</v>
      </c>
      <c r="B29">
        <v>33</v>
      </c>
      <c r="C29">
        <v>104465</v>
      </c>
      <c r="D29" t="s">
        <v>87</v>
      </c>
      <c r="E29">
        <v>1997</v>
      </c>
      <c r="F29" t="s">
        <v>15</v>
      </c>
      <c r="G29">
        <v>54.52</v>
      </c>
      <c r="H29">
        <v>54.16</v>
      </c>
      <c r="I29" t="s">
        <v>153</v>
      </c>
      <c r="J29">
        <v>14.53</v>
      </c>
      <c r="K29">
        <v>134.24</v>
      </c>
      <c r="S29" s="3">
        <f t="shared" si="1"/>
        <v>104465</v>
      </c>
      <c r="T29" s="3">
        <f>IF(A29&gt;0,IFERROR(VLOOKUP(C29,AthleteTable[],1,FALSE),0),0)</f>
        <v>104465</v>
      </c>
      <c r="U29" s="3">
        <f t="shared" si="3"/>
        <v>0</v>
      </c>
      <c r="V29" s="11">
        <f>IF(A29&gt;0,IF(T29&lt;&gt;0,IF(OR(codex467[[#This Row],[1]]&gt;W28,W28="1"),(V28+1+codex467[[#This Row],[T]]),V28+codex467[[#This Row],[T]]),V28+codex467[[#This Row],[T]]),0)</f>
        <v>15</v>
      </c>
      <c r="W29" s="11">
        <f t="shared" si="0"/>
        <v>28</v>
      </c>
    </row>
    <row r="30" spans="1:23" x14ac:dyDescent="0.25">
      <c r="A30">
        <v>29</v>
      </c>
      <c r="B30">
        <v>32</v>
      </c>
      <c r="C30">
        <v>104454</v>
      </c>
      <c r="D30" t="s">
        <v>89</v>
      </c>
      <c r="E30">
        <v>1996</v>
      </c>
      <c r="F30" t="s">
        <v>15</v>
      </c>
      <c r="G30">
        <v>55.59</v>
      </c>
      <c r="H30">
        <v>53.46</v>
      </c>
      <c r="I30" t="s">
        <v>154</v>
      </c>
      <c r="J30">
        <v>14.9</v>
      </c>
      <c r="K30">
        <v>137.07</v>
      </c>
      <c r="S30" s="3">
        <f t="shared" si="1"/>
        <v>104454</v>
      </c>
      <c r="T30" s="3">
        <f>IF(A30&gt;0,IFERROR(VLOOKUP(C30,AthleteTable[],1,FALSE),0),0)</f>
        <v>104454</v>
      </c>
      <c r="U30" s="3">
        <f t="shared" si="3"/>
        <v>0</v>
      </c>
      <c r="V30" s="11">
        <f>IF(A30&gt;0,IF(T30&lt;&gt;0,IF(OR(codex467[[#This Row],[1]]&gt;W29,W29="1"),(V29+1+codex467[[#This Row],[T]]),V29+codex467[[#This Row],[T]]),V29+codex467[[#This Row],[T]]),0)</f>
        <v>16</v>
      </c>
      <c r="W30" s="11">
        <f t="shared" si="0"/>
        <v>29</v>
      </c>
    </row>
    <row r="31" spans="1:23" x14ac:dyDescent="0.25">
      <c r="A31">
        <v>30</v>
      </c>
      <c r="B31">
        <v>54</v>
      </c>
      <c r="C31">
        <v>104589</v>
      </c>
      <c r="D31" t="s">
        <v>91</v>
      </c>
      <c r="E31">
        <v>1998</v>
      </c>
      <c r="F31" t="s">
        <v>15</v>
      </c>
      <c r="G31">
        <v>56.42</v>
      </c>
      <c r="H31">
        <v>53.95</v>
      </c>
      <c r="I31" t="s">
        <v>155</v>
      </c>
      <c r="J31">
        <v>16.22</v>
      </c>
      <c r="K31">
        <v>147.16</v>
      </c>
      <c r="S31" s="3">
        <f t="shared" si="1"/>
        <v>104589</v>
      </c>
      <c r="T31" s="3">
        <f>IF(A31&gt;0,IFERROR(VLOOKUP(C31,AthleteTable[],1,FALSE),0),0)</f>
        <v>104589</v>
      </c>
      <c r="U31" s="3">
        <f t="shared" si="3"/>
        <v>0</v>
      </c>
      <c r="V31" s="11">
        <f>IF(A31&gt;0,IF(T31&lt;&gt;0,IF(OR(codex467[[#This Row],[1]]&gt;W30,W30="1"),(V30+1+codex467[[#This Row],[T]]),V30+codex467[[#This Row],[T]]),V30+codex467[[#This Row],[T]]),0)</f>
        <v>17</v>
      </c>
      <c r="W31" s="11">
        <f t="shared" si="0"/>
        <v>30</v>
      </c>
    </row>
    <row r="32" spans="1:23" x14ac:dyDescent="0.25">
      <c r="A32">
        <v>31</v>
      </c>
      <c r="B32">
        <v>38</v>
      </c>
      <c r="C32">
        <v>104644</v>
      </c>
      <c r="D32" t="s">
        <v>93</v>
      </c>
      <c r="E32">
        <v>1998</v>
      </c>
      <c r="F32" t="s">
        <v>15</v>
      </c>
      <c r="G32">
        <v>55.81</v>
      </c>
      <c r="H32">
        <v>55.56</v>
      </c>
      <c r="I32" t="s">
        <v>156</v>
      </c>
      <c r="J32">
        <v>17.22</v>
      </c>
      <c r="K32">
        <v>154.81</v>
      </c>
      <c r="S32" s="3">
        <f t="shared" si="1"/>
        <v>104644</v>
      </c>
      <c r="T32" s="3">
        <f>IF(A32&gt;0,IFERROR(VLOOKUP(C32,AthleteTable[],1,FALSE),0),0)</f>
        <v>104644</v>
      </c>
      <c r="U32" s="3">
        <f t="shared" si="3"/>
        <v>0</v>
      </c>
      <c r="V32" s="11">
        <f>IF(A32&gt;0,IF(T32&lt;&gt;0,IF(OR(codex467[[#This Row],[1]]&gt;W31,W31="1"),(V31+1+codex467[[#This Row],[T]]),V31+codex467[[#This Row],[T]]),V31+codex467[[#This Row],[T]]),0)</f>
        <v>18</v>
      </c>
      <c r="W32" s="11">
        <f t="shared" si="0"/>
        <v>31</v>
      </c>
    </row>
    <row r="33" spans="1:23" x14ac:dyDescent="0.25">
      <c r="A33">
        <v>32</v>
      </c>
      <c r="B33">
        <v>46</v>
      </c>
      <c r="C33">
        <v>104596</v>
      </c>
      <c r="D33" t="s">
        <v>81</v>
      </c>
      <c r="E33">
        <v>1998</v>
      </c>
      <c r="F33" t="s">
        <v>15</v>
      </c>
      <c r="G33">
        <v>57.23</v>
      </c>
      <c r="H33">
        <v>54.52</v>
      </c>
      <c r="I33" t="s">
        <v>157</v>
      </c>
      <c r="J33">
        <v>17.600000000000001</v>
      </c>
      <c r="K33">
        <v>157.71</v>
      </c>
      <c r="S33" s="3">
        <f t="shared" si="1"/>
        <v>104596</v>
      </c>
      <c r="T33" s="3">
        <f>IF(A33&gt;0,IFERROR(VLOOKUP(C33,AthleteTable[],1,FALSE),0),0)</f>
        <v>104596</v>
      </c>
      <c r="U33" s="3">
        <f t="shared" si="3"/>
        <v>0</v>
      </c>
      <c r="V33" s="11">
        <f>IF(A33&gt;0,IF(T33&lt;&gt;0,IF(OR(codex467[[#This Row],[1]]&gt;W32,W32="1"),(V32+1+codex467[[#This Row],[T]]),V32+codex467[[#This Row],[T]]),V32+codex467[[#This Row],[T]]),0)</f>
        <v>19</v>
      </c>
      <c r="W33" s="11">
        <f t="shared" si="0"/>
        <v>32</v>
      </c>
    </row>
    <row r="34" spans="1:23" x14ac:dyDescent="0.25">
      <c r="A34">
        <v>33</v>
      </c>
      <c r="B34">
        <v>35</v>
      </c>
      <c r="C34">
        <v>104473</v>
      </c>
      <c r="D34" t="s">
        <v>74</v>
      </c>
      <c r="E34">
        <v>1997</v>
      </c>
      <c r="F34" t="s">
        <v>15</v>
      </c>
      <c r="G34">
        <v>52.73</v>
      </c>
      <c r="H34" t="s">
        <v>158</v>
      </c>
      <c r="I34" t="s">
        <v>159</v>
      </c>
      <c r="J34">
        <v>21.15</v>
      </c>
      <c r="K34">
        <v>184.86</v>
      </c>
      <c r="S34" s="3">
        <f t="shared" si="1"/>
        <v>104473</v>
      </c>
      <c r="T34" s="3">
        <f>IF(A34&gt;0,IFERROR(VLOOKUP(C34,AthleteTable[],1,FALSE),0),0)</f>
        <v>104473</v>
      </c>
      <c r="U34" s="3">
        <f t="shared" si="3"/>
        <v>0</v>
      </c>
      <c r="V34" s="11">
        <f>IF(A34&gt;0,IF(T34&lt;&gt;0,IF(OR(codex467[[#This Row],[1]]&gt;W33,W33="1"),(V33+1+codex467[[#This Row],[T]]),V33+codex467[[#This Row],[T]]),V33+codex467[[#This Row],[T]]),0)</f>
        <v>20</v>
      </c>
      <c r="W34" s="11">
        <f t="shared" si="0"/>
        <v>33</v>
      </c>
    </row>
    <row r="35" spans="1:23" x14ac:dyDescent="0.25">
      <c r="A35">
        <v>34</v>
      </c>
      <c r="B35">
        <v>51</v>
      </c>
      <c r="C35">
        <v>104583</v>
      </c>
      <c r="D35" t="s">
        <v>101</v>
      </c>
      <c r="E35">
        <v>1998</v>
      </c>
      <c r="F35" t="s">
        <v>15</v>
      </c>
      <c r="G35" t="s">
        <v>160</v>
      </c>
      <c r="H35" t="s">
        <v>161</v>
      </c>
      <c r="I35" t="s">
        <v>162</v>
      </c>
      <c r="J35">
        <v>27.94</v>
      </c>
      <c r="K35">
        <v>236.79</v>
      </c>
      <c r="S35" s="3">
        <f t="shared" si="1"/>
        <v>104583</v>
      </c>
      <c r="T35" s="3">
        <f>IF(A35&gt;0,IFERROR(VLOOKUP(C35,AthleteTable[],1,FALSE),0),0)</f>
        <v>104583</v>
      </c>
      <c r="U35" s="3">
        <f t="shared" si="3"/>
        <v>0</v>
      </c>
      <c r="V35" s="11">
        <f>IF(A35&gt;0,IF(T35&lt;&gt;0,IF(OR(codex467[[#This Row],[1]]&gt;W34,W34="1"),(V34+1+codex467[[#This Row],[T]]),V34+codex467[[#This Row],[T]]),V34+codex467[[#This Row],[T]]),0)</f>
        <v>21</v>
      </c>
      <c r="W35" s="11">
        <f t="shared" si="0"/>
        <v>34</v>
      </c>
    </row>
    <row r="36" spans="1:23" x14ac:dyDescent="0.25">
      <c r="A36">
        <v>35</v>
      </c>
      <c r="B36">
        <v>52</v>
      </c>
      <c r="C36">
        <v>104620</v>
      </c>
      <c r="D36" t="s">
        <v>70</v>
      </c>
      <c r="E36">
        <v>1998</v>
      </c>
      <c r="F36" t="s">
        <v>15</v>
      </c>
      <c r="G36">
        <v>52.14</v>
      </c>
      <c r="H36" t="s">
        <v>163</v>
      </c>
      <c r="I36" t="s">
        <v>164</v>
      </c>
      <c r="J36">
        <v>31.47</v>
      </c>
      <c r="K36">
        <v>263.77999999999997</v>
      </c>
      <c r="S36" s="3">
        <f t="shared" si="1"/>
        <v>104620</v>
      </c>
      <c r="T36" s="3">
        <f>IF(A36&gt;0,IFERROR(VLOOKUP(C36,AthleteTable[],1,FALSE),0),0)</f>
        <v>0</v>
      </c>
      <c r="U36" s="3">
        <f t="shared" si="3"/>
        <v>0</v>
      </c>
      <c r="V36" s="11">
        <f>IF(A36&gt;0,IF(T36&lt;&gt;0,IF(OR(codex467[[#This Row],[1]]&gt;W35,W35="1"),(V35+1+codex467[[#This Row],[T]]),V35+codex467[[#This Row],[T]]),V35+codex467[[#This Row],[T]]),0)</f>
        <v>21</v>
      </c>
      <c r="W36" s="11">
        <f t="shared" si="0"/>
        <v>35</v>
      </c>
    </row>
    <row r="37" spans="1:23" x14ac:dyDescent="0.25">
      <c r="A37" t="s">
        <v>165</v>
      </c>
      <c r="S37" s="3">
        <f t="shared" si="1"/>
        <v>0</v>
      </c>
      <c r="T37" s="3">
        <f>IF(A37&gt;0,IFERROR(VLOOKUP(C37,AthleteTable[],1,FALSE),0),0)</f>
        <v>0</v>
      </c>
      <c r="U37" s="3">
        <f t="shared" si="3"/>
        <v>0</v>
      </c>
      <c r="V37" s="11">
        <f>IF(A37&gt;0,IF(T37&lt;&gt;0,IF(OR(codex467[[#This Row],[1]]&gt;W36,W36="1"),(V36+1+codex467[[#This Row],[T]]),V36+codex467[[#This Row],[T]]),V36+codex467[[#This Row],[T]]),0)</f>
        <v>21</v>
      </c>
      <c r="W37" s="11" t="str">
        <f t="shared" si="0"/>
        <v>Disqualified 2nd run</v>
      </c>
    </row>
    <row r="38" spans="1:23" x14ac:dyDescent="0.25">
      <c r="S38" s="3">
        <f t="shared" si="1"/>
        <v>0</v>
      </c>
      <c r="T38" s="3">
        <f>IF(A38&gt;0,IFERROR(VLOOKUP(C38,AthleteTable[],1,FALSE),0),0)</f>
        <v>0</v>
      </c>
      <c r="U38" s="3">
        <f t="shared" si="3"/>
        <v>0</v>
      </c>
      <c r="V38" s="11">
        <f>IF(A38&gt;0,IF(T38&lt;&gt;0,IF(OR(codex467[[#This Row],[1]]&gt;W37,W37="1"),(V37+1+codex467[[#This Row],[T]]),V37+codex467[[#This Row],[T]]),V37+codex467[[#This Row],[T]]),0)</f>
        <v>0</v>
      </c>
      <c r="W38" s="11">
        <f t="shared" si="0"/>
        <v>0</v>
      </c>
    </row>
    <row r="39" spans="1:23" x14ac:dyDescent="0.25">
      <c r="B39">
        <v>25</v>
      </c>
      <c r="C39">
        <v>104459</v>
      </c>
      <c r="D39" t="s">
        <v>68</v>
      </c>
      <c r="E39">
        <v>1997</v>
      </c>
      <c r="F39" t="s">
        <v>15</v>
      </c>
      <c r="S39" s="3">
        <f t="shared" si="1"/>
        <v>104459</v>
      </c>
      <c r="T39" s="3">
        <f>IF(A39&gt;0,IFERROR(VLOOKUP(C39,AthleteTable[],1,FALSE),0),0)</f>
        <v>0</v>
      </c>
      <c r="U39" s="3">
        <f t="shared" si="3"/>
        <v>0</v>
      </c>
      <c r="V39" s="11">
        <f>IF(A39&gt;0,IF(T39&lt;&gt;0,IF(OR(codex467[[#This Row],[1]]&gt;W38,W38="1"),(V38+1+codex467[[#This Row],[T]]),V38+codex467[[#This Row],[T]]),V38+codex467[[#This Row],[T]]),0)</f>
        <v>0</v>
      </c>
      <c r="W39" s="11">
        <f t="shared" si="0"/>
        <v>0</v>
      </c>
    </row>
    <row r="40" spans="1:23" x14ac:dyDescent="0.25">
      <c r="A40" t="s">
        <v>105</v>
      </c>
      <c r="S40" s="3">
        <f t="shared" si="1"/>
        <v>0</v>
      </c>
      <c r="T40" s="3">
        <f>IF(A40&gt;0,IFERROR(VLOOKUP(C40,AthleteTable[],1,FALSE),0),0)</f>
        <v>0</v>
      </c>
      <c r="U40" s="3">
        <f t="shared" si="3"/>
        <v>0</v>
      </c>
      <c r="V40" s="11">
        <f>IF(A40&gt;0,IF(T40&lt;&gt;0,IF(OR(codex467[[#This Row],[1]]&gt;W39,W39="1"),(V39+1+codex467[[#This Row],[T]]),V39+codex467[[#This Row],[T]]),V39+codex467[[#This Row],[T]]),0)</f>
        <v>0</v>
      </c>
      <c r="W40" s="11" t="str">
        <f t="shared" si="0"/>
        <v>Disqualified 1st run</v>
      </c>
    </row>
    <row r="41" spans="1:23" x14ac:dyDescent="0.25">
      <c r="S41" s="3">
        <f t="shared" si="1"/>
        <v>0</v>
      </c>
      <c r="T41" s="3">
        <f>IF(A41&gt;0,IFERROR(VLOOKUP(C41,AthleteTable[],1,FALSE),0),0)</f>
        <v>0</v>
      </c>
      <c r="U41" s="3">
        <f t="shared" si="3"/>
        <v>0</v>
      </c>
      <c r="V41" s="11">
        <f>IF(A41&gt;0,IF(T41&lt;&gt;0,IF(OR(codex467[[#This Row],[1]]&gt;W40,W40="1"),(V40+1+codex467[[#This Row],[T]]),V40+codex467[[#This Row],[T]]),V40+codex467[[#This Row],[T]]),0)</f>
        <v>0</v>
      </c>
      <c r="W41" s="11">
        <f t="shared" si="0"/>
        <v>0</v>
      </c>
    </row>
    <row r="42" spans="1:23" x14ac:dyDescent="0.25">
      <c r="B42">
        <v>10</v>
      </c>
      <c r="C42">
        <v>104468</v>
      </c>
      <c r="D42" t="s">
        <v>166</v>
      </c>
      <c r="E42">
        <v>1997</v>
      </c>
      <c r="F42" t="s">
        <v>15</v>
      </c>
      <c r="S42" s="3">
        <f t="shared" si="1"/>
        <v>104468</v>
      </c>
      <c r="T42" s="3">
        <f>IF(A42&gt;0,IFERROR(VLOOKUP(C42,AthleteTable[],1,FALSE),0),0)</f>
        <v>0</v>
      </c>
      <c r="U42" s="3">
        <f t="shared" si="3"/>
        <v>0</v>
      </c>
      <c r="V42" s="11">
        <f>IF(A42&gt;0,IF(T42&lt;&gt;0,IF(OR(codex467[[#This Row],[1]]&gt;W41,W41="1"),(V41+1+codex467[[#This Row],[T]]),V41+codex467[[#This Row],[T]]),V41+codex467[[#This Row],[T]]),0)</f>
        <v>0</v>
      </c>
      <c r="W42" s="11">
        <f t="shared" si="0"/>
        <v>0</v>
      </c>
    </row>
    <row r="43" spans="1:23" x14ac:dyDescent="0.25">
      <c r="A43" t="s">
        <v>107</v>
      </c>
      <c r="S43" s="3">
        <f t="shared" si="1"/>
        <v>0</v>
      </c>
      <c r="T43" s="3">
        <f>IF(A43&gt;0,IFERROR(VLOOKUP(C43,AthleteTable[],1,FALSE),0),0)</f>
        <v>0</v>
      </c>
      <c r="U43" s="3">
        <f t="shared" si="3"/>
        <v>0</v>
      </c>
      <c r="V43" s="11">
        <f>IF(A43&gt;0,IF(T43&lt;&gt;0,IF(OR(codex467[[#This Row],[1]]&gt;W42,W42="1"),(V42+1+codex467[[#This Row],[T]]),V42+codex467[[#This Row],[T]]),V42+codex467[[#This Row],[T]]),0)</f>
        <v>0</v>
      </c>
      <c r="W43" s="11" t="str">
        <f t="shared" si="0"/>
        <v>Did not finish 2nd run</v>
      </c>
    </row>
    <row r="44" spans="1:23" x14ac:dyDescent="0.25">
      <c r="S44" s="3">
        <f t="shared" si="1"/>
        <v>0</v>
      </c>
      <c r="T44" s="3">
        <f>IF(A44&gt;0,IFERROR(VLOOKUP(C44,AthleteTable[],1,FALSE),0),0)</f>
        <v>0</v>
      </c>
      <c r="U44" s="3">
        <f t="shared" si="3"/>
        <v>0</v>
      </c>
      <c r="V44" s="11">
        <f>IF(A44&gt;0,IF(T44&lt;&gt;0,IF(OR(codex467[[#This Row],[1]]&gt;W43,W43="1"),(V43+1+codex467[[#This Row],[T]]),V43+codex467[[#This Row],[T]]),V43+codex467[[#This Row],[T]]),0)</f>
        <v>0</v>
      </c>
      <c r="W44" s="11">
        <f t="shared" si="0"/>
        <v>0</v>
      </c>
    </row>
    <row r="45" spans="1:23" x14ac:dyDescent="0.25">
      <c r="B45">
        <v>42</v>
      </c>
      <c r="C45">
        <v>104599</v>
      </c>
      <c r="D45" t="s">
        <v>57</v>
      </c>
      <c r="E45">
        <v>1998</v>
      </c>
      <c r="F45" t="s">
        <v>15</v>
      </c>
      <c r="S45" s="3">
        <f t="shared" si="1"/>
        <v>104599</v>
      </c>
      <c r="T45" s="3">
        <f>IF(A45&gt;0,IFERROR(VLOOKUP(C45,AthleteTable[],1,FALSE),0),0)</f>
        <v>0</v>
      </c>
      <c r="U45" s="3">
        <f t="shared" si="3"/>
        <v>0</v>
      </c>
      <c r="V45" s="11">
        <f>IF(A45&gt;0,IF(T45&lt;&gt;0,IF(OR(codex467[[#This Row],[1]]&gt;W44,W44="1"),(V44+1+codex467[[#This Row],[T]]),V44+codex467[[#This Row],[T]]),V44+codex467[[#This Row],[T]]),0)</f>
        <v>0</v>
      </c>
      <c r="W45" s="11">
        <f t="shared" si="0"/>
        <v>0</v>
      </c>
    </row>
    <row r="46" spans="1:23" x14ac:dyDescent="0.25">
      <c r="B46">
        <v>28</v>
      </c>
      <c r="C46">
        <v>104474</v>
      </c>
      <c r="D46" t="s">
        <v>122</v>
      </c>
      <c r="E46">
        <v>1997</v>
      </c>
      <c r="F46" t="s">
        <v>15</v>
      </c>
      <c r="S46" s="3">
        <f t="shared" si="1"/>
        <v>104474</v>
      </c>
      <c r="T46" s="3">
        <f>IF(A46&gt;0,IFERROR(VLOOKUP(C46,AthleteTable[],1,FALSE),0),0)</f>
        <v>0</v>
      </c>
      <c r="U46" s="3">
        <f t="shared" si="3"/>
        <v>0</v>
      </c>
      <c r="V46" s="11">
        <f>IF(A46&gt;0,IF(T46&lt;&gt;0,IF(OR(codex467[[#This Row],[1]]&gt;W45,W45="1"),(V45+1+codex467[[#This Row],[T]]),V45+codex467[[#This Row],[T]]),V45+codex467[[#This Row],[T]]),0)</f>
        <v>0</v>
      </c>
      <c r="W46" s="11">
        <f t="shared" si="0"/>
        <v>0</v>
      </c>
    </row>
    <row r="47" spans="1:23" x14ac:dyDescent="0.25">
      <c r="B47">
        <v>22</v>
      </c>
      <c r="C47">
        <v>104537</v>
      </c>
      <c r="D47" t="s">
        <v>106</v>
      </c>
      <c r="E47">
        <v>1997</v>
      </c>
      <c r="F47" t="s">
        <v>15</v>
      </c>
      <c r="S47" s="3">
        <f t="shared" si="1"/>
        <v>104537</v>
      </c>
      <c r="T47" s="3">
        <f>IF(A47&gt;0,IFERROR(VLOOKUP(C47,AthleteTable[],1,FALSE),0),0)</f>
        <v>0</v>
      </c>
      <c r="U47" s="3">
        <f t="shared" si="3"/>
        <v>0</v>
      </c>
      <c r="V47" s="11">
        <f>IF(A47&gt;0,IF(T47&lt;&gt;0,IF(OR(codex467[[#This Row],[1]]&gt;W46,W46="1"),(V46+1+codex467[[#This Row],[T]]),V46+codex467[[#This Row],[T]]),V46+codex467[[#This Row],[T]]),0)</f>
        <v>0</v>
      </c>
      <c r="W47" s="11">
        <f t="shared" si="0"/>
        <v>0</v>
      </c>
    </row>
    <row r="48" spans="1:23" x14ac:dyDescent="0.25">
      <c r="B48">
        <v>12</v>
      </c>
      <c r="C48">
        <v>104529</v>
      </c>
      <c r="D48" t="s">
        <v>126</v>
      </c>
      <c r="E48">
        <v>1997</v>
      </c>
      <c r="F48" t="s">
        <v>15</v>
      </c>
      <c r="S48" s="3">
        <f t="shared" si="1"/>
        <v>104529</v>
      </c>
      <c r="T48" s="3">
        <f>IF(A48&gt;0,IFERROR(VLOOKUP(C48,AthleteTable[],1,FALSE),0),0)</f>
        <v>0</v>
      </c>
      <c r="U48" s="3">
        <f t="shared" si="3"/>
        <v>0</v>
      </c>
      <c r="V48" s="11">
        <f>IF(A48&gt;0,IF(T48&lt;&gt;0,IF(OR(codex467[[#This Row],[1]]&gt;W47,W47="1"),(V47+1+codex467[[#This Row],[T]]),V47+codex467[[#This Row],[T]]),V47+codex467[[#This Row],[T]]),0)</f>
        <v>0</v>
      </c>
      <c r="W48" s="11">
        <f t="shared" si="0"/>
        <v>0</v>
      </c>
    </row>
    <row r="49" spans="1:23" x14ac:dyDescent="0.25">
      <c r="B49">
        <v>9</v>
      </c>
      <c r="C49">
        <v>104495</v>
      </c>
      <c r="D49" t="s">
        <v>39</v>
      </c>
      <c r="E49">
        <v>1997</v>
      </c>
      <c r="F49" t="s">
        <v>15</v>
      </c>
      <c r="S49" s="3">
        <f t="shared" si="1"/>
        <v>104495</v>
      </c>
      <c r="T49" s="3">
        <f>IF(A49&gt;0,IFERROR(VLOOKUP(C49,AthleteTable[],1,FALSE),0),0)</f>
        <v>0</v>
      </c>
      <c r="U49" s="3">
        <f t="shared" si="3"/>
        <v>0</v>
      </c>
      <c r="V49" s="11">
        <f>IF(A49&gt;0,IF(T49&lt;&gt;0,IF(OR(codex467[[#This Row],[1]]&gt;W48,W48="1"),(V48+1+codex467[[#This Row],[T]]),V48+codex467[[#This Row],[T]]),V48+codex467[[#This Row],[T]]),0)</f>
        <v>0</v>
      </c>
      <c r="W49" s="11">
        <f t="shared" si="0"/>
        <v>0</v>
      </c>
    </row>
    <row r="50" spans="1:23" x14ac:dyDescent="0.25">
      <c r="A50" t="s">
        <v>115</v>
      </c>
      <c r="S50" s="3">
        <f t="shared" si="1"/>
        <v>0</v>
      </c>
      <c r="T50" s="3">
        <f>IF(A50&gt;0,IFERROR(VLOOKUP(C50,AthleteTable[],1,FALSE),0),0)</f>
        <v>0</v>
      </c>
      <c r="U50" s="3">
        <f t="shared" si="3"/>
        <v>0</v>
      </c>
      <c r="V50" s="11">
        <f>IF(A50&gt;0,IF(T50&lt;&gt;0,IF(OR(codex467[[#This Row],[1]]&gt;W49,W49="1"),(V49+1+codex467[[#This Row],[T]]),V49+codex467[[#This Row],[T]]),V49+codex467[[#This Row],[T]]),0)</f>
        <v>0</v>
      </c>
      <c r="W50" s="11" t="str">
        <f t="shared" si="0"/>
        <v>Did not finish 1st run</v>
      </c>
    </row>
    <row r="51" spans="1:23" x14ac:dyDescent="0.25">
      <c r="S51" s="3">
        <f t="shared" si="1"/>
        <v>0</v>
      </c>
      <c r="T51" s="3">
        <f>IF(A51&gt;0,IFERROR(VLOOKUP(C51,AthleteTable[],1,FALSE),0),0)</f>
        <v>0</v>
      </c>
      <c r="U51" s="3">
        <f t="shared" si="3"/>
        <v>0</v>
      </c>
      <c r="V51" s="11">
        <f>IF(A51&gt;0,IF(T51&lt;&gt;0,IF(OR(codex467[[#This Row],[1]]&gt;W50,W50="1"),(V50+1+codex467[[#This Row],[T]]),V50+codex467[[#This Row],[T]]),V50+codex467[[#This Row],[T]]),0)</f>
        <v>0</v>
      </c>
      <c r="W51" s="11">
        <f t="shared" si="0"/>
        <v>0</v>
      </c>
    </row>
    <row r="52" spans="1:23" x14ac:dyDescent="0.25">
      <c r="B52">
        <v>55</v>
      </c>
      <c r="C52">
        <v>104592</v>
      </c>
      <c r="D52" t="s">
        <v>119</v>
      </c>
      <c r="E52">
        <v>1998</v>
      </c>
      <c r="F52" t="s">
        <v>15</v>
      </c>
      <c r="S52" s="3">
        <f t="shared" si="1"/>
        <v>104592</v>
      </c>
      <c r="T52" s="3">
        <f>IF(A52&gt;0,IFERROR(VLOOKUP(C52,AthleteTable[],1,FALSE),0),0)</f>
        <v>0</v>
      </c>
      <c r="U52" s="3">
        <f t="shared" si="3"/>
        <v>0</v>
      </c>
      <c r="V52" s="11">
        <f>IF(A52&gt;0,IF(T52&lt;&gt;0,IF(OR(codex467[[#This Row],[1]]&gt;W51,W51="1"),(V51+1+codex467[[#This Row],[T]]),V51+codex467[[#This Row],[T]]),V51+codex467[[#This Row],[T]]),0)</f>
        <v>0</v>
      </c>
      <c r="W52" s="11">
        <f t="shared" si="0"/>
        <v>0</v>
      </c>
    </row>
    <row r="53" spans="1:23" x14ac:dyDescent="0.25">
      <c r="B53">
        <v>44</v>
      </c>
      <c r="C53">
        <v>104593</v>
      </c>
      <c r="D53" t="s">
        <v>118</v>
      </c>
      <c r="E53">
        <v>1998</v>
      </c>
      <c r="F53" t="s">
        <v>15</v>
      </c>
      <c r="S53" s="3">
        <f t="shared" si="1"/>
        <v>104593</v>
      </c>
      <c r="T53" s="3">
        <f>IF(A53&gt;0,IFERROR(VLOOKUP(C53,AthleteTable[],1,FALSE),0),0)</f>
        <v>0</v>
      </c>
      <c r="U53" s="3">
        <f t="shared" si="3"/>
        <v>0</v>
      </c>
      <c r="V53" s="11">
        <f>IF(A53&gt;0,IF(T53&lt;&gt;0,IF(OR(codex467[[#This Row],[1]]&gt;W52,W52="1"),(V52+1+codex467[[#This Row],[T]]),V52+codex467[[#This Row],[T]]),V52+codex467[[#This Row],[T]]),0)</f>
        <v>0</v>
      </c>
      <c r="W53" s="11">
        <f t="shared" si="0"/>
        <v>0</v>
      </c>
    </row>
    <row r="54" spans="1:23" x14ac:dyDescent="0.25">
      <c r="B54">
        <v>41</v>
      </c>
      <c r="C54">
        <v>104585</v>
      </c>
      <c r="D54" t="s">
        <v>109</v>
      </c>
      <c r="E54">
        <v>1998</v>
      </c>
      <c r="F54" t="s">
        <v>15</v>
      </c>
      <c r="S54" s="3">
        <f t="shared" si="1"/>
        <v>104585</v>
      </c>
      <c r="T54" s="3">
        <f>IF(A54&gt;0,IFERROR(VLOOKUP(C54,AthleteTable[],1,FALSE),0),0)</f>
        <v>0</v>
      </c>
      <c r="U54" s="3">
        <f t="shared" si="3"/>
        <v>0</v>
      </c>
      <c r="V54" s="11">
        <f>IF(A54&gt;0,IF(T54&lt;&gt;0,IF(OR(codex467[[#This Row],[1]]&gt;W53,W53="1"),(V53+1+codex467[[#This Row],[T]]),V53+codex467[[#This Row],[T]]),V53+codex467[[#This Row],[T]]),0)</f>
        <v>0</v>
      </c>
      <c r="W54" s="11">
        <f t="shared" si="0"/>
        <v>0</v>
      </c>
    </row>
    <row r="55" spans="1:23" x14ac:dyDescent="0.25">
      <c r="B55">
        <v>40</v>
      </c>
      <c r="C55">
        <v>104587</v>
      </c>
      <c r="D55" t="s">
        <v>79</v>
      </c>
      <c r="E55">
        <v>1998</v>
      </c>
      <c r="F55" t="s">
        <v>15</v>
      </c>
      <c r="S55" s="3">
        <f t="shared" si="1"/>
        <v>104587</v>
      </c>
      <c r="T55" s="3">
        <f>IF(A55&gt;0,IFERROR(VLOOKUP(C55,AthleteTable[],1,FALSE),0),0)</f>
        <v>0</v>
      </c>
      <c r="U55" s="3">
        <f t="shared" si="3"/>
        <v>0</v>
      </c>
      <c r="V55" s="11">
        <f>IF(A55&gt;0,IF(T55&lt;&gt;0,IF(OR(codex467[[#This Row],[1]]&gt;W54,W54="1"),(V54+1+codex467[[#This Row],[T]]),V54+codex467[[#This Row],[T]]),V54+codex467[[#This Row],[T]]),0)</f>
        <v>0</v>
      </c>
      <c r="W55" s="11">
        <f t="shared" si="0"/>
        <v>0</v>
      </c>
    </row>
    <row r="56" spans="1:23" x14ac:dyDescent="0.25">
      <c r="B56">
        <v>37</v>
      </c>
      <c r="C56">
        <v>104594</v>
      </c>
      <c r="D56" t="s">
        <v>83</v>
      </c>
      <c r="E56">
        <v>1998</v>
      </c>
      <c r="F56" t="s">
        <v>15</v>
      </c>
      <c r="S56" s="3">
        <f t="shared" si="1"/>
        <v>104594</v>
      </c>
      <c r="T56" s="3">
        <f>IF(A56&gt;0,IFERROR(VLOOKUP(C56,AthleteTable[],1,FALSE),0),0)</f>
        <v>0</v>
      </c>
      <c r="U56" s="3">
        <f t="shared" si="3"/>
        <v>0</v>
      </c>
      <c r="V56" s="11">
        <f>IF(A56&gt;0,IF(T56&lt;&gt;0,IF(OR(codex467[[#This Row],[1]]&gt;W55,W55="1"),(V55+1+codex467[[#This Row],[T]]),V55+codex467[[#This Row],[T]]),V55+codex467[[#This Row],[T]]),0)</f>
        <v>0</v>
      </c>
      <c r="W56" s="11">
        <f t="shared" si="0"/>
        <v>0</v>
      </c>
    </row>
    <row r="57" spans="1:23" x14ac:dyDescent="0.25">
      <c r="B57">
        <v>36</v>
      </c>
      <c r="C57">
        <v>104461</v>
      </c>
      <c r="D57" t="s">
        <v>98</v>
      </c>
      <c r="E57">
        <v>1997</v>
      </c>
      <c r="F57" t="s">
        <v>15</v>
      </c>
      <c r="S57" s="3">
        <f t="shared" si="1"/>
        <v>104461</v>
      </c>
      <c r="T57" s="3">
        <f>IF(A57&gt;0,IFERROR(VLOOKUP(C57,AthleteTable[],1,FALSE),0),0)</f>
        <v>0</v>
      </c>
      <c r="U57" s="3">
        <f t="shared" si="3"/>
        <v>0</v>
      </c>
      <c r="V57" s="11">
        <f>IF(A57&gt;0,IF(T57&lt;&gt;0,IF(OR(codex467[[#This Row],[1]]&gt;W56,W56="1"),(V56+1+codex467[[#This Row],[T]]),V56+codex467[[#This Row],[T]]),V56+codex467[[#This Row],[T]]),0)</f>
        <v>0</v>
      </c>
      <c r="W57" s="11">
        <f t="shared" si="0"/>
        <v>0</v>
      </c>
    </row>
    <row r="58" spans="1:23" x14ac:dyDescent="0.25">
      <c r="B58">
        <v>34</v>
      </c>
      <c r="C58">
        <v>104466</v>
      </c>
      <c r="D58" t="s">
        <v>120</v>
      </c>
      <c r="E58">
        <v>1997</v>
      </c>
      <c r="F58" t="s">
        <v>15</v>
      </c>
      <c r="S58" s="3">
        <f t="shared" si="1"/>
        <v>104466</v>
      </c>
      <c r="T58" s="3">
        <f>IF(A58&gt;0,IFERROR(VLOOKUP(C58,AthleteTable[],1,FALSE),0),0)</f>
        <v>0</v>
      </c>
      <c r="U58" s="3">
        <f t="shared" si="3"/>
        <v>0</v>
      </c>
      <c r="V58" s="11">
        <f>IF(A58&gt;0,IF(T58&lt;&gt;0,IF(OR(codex467[[#This Row],[1]]&gt;W57,W57="1"),(V57+1+codex467[[#This Row],[T]]),V57+codex467[[#This Row],[T]]),V57+codex467[[#This Row],[T]]),0)</f>
        <v>0</v>
      </c>
      <c r="W58" s="11">
        <f t="shared" si="0"/>
        <v>0</v>
      </c>
    </row>
    <row r="59" spans="1:23" x14ac:dyDescent="0.25">
      <c r="B59">
        <v>30</v>
      </c>
      <c r="C59">
        <v>104470</v>
      </c>
      <c r="D59" t="s">
        <v>72</v>
      </c>
      <c r="E59">
        <v>1997</v>
      </c>
      <c r="F59" t="s">
        <v>15</v>
      </c>
      <c r="S59" s="3">
        <f t="shared" si="1"/>
        <v>104470</v>
      </c>
      <c r="T59" s="3">
        <f>IF(A59&gt;0,IFERROR(VLOOKUP(C59,AthleteTable[],1,FALSE),0),0)</f>
        <v>0</v>
      </c>
      <c r="U59" s="3">
        <f t="shared" si="3"/>
        <v>0</v>
      </c>
      <c r="V59" s="11">
        <f>IF(A59&gt;0,IF(T59&lt;&gt;0,IF(OR(codex467[[#This Row],[1]]&gt;W58,W58="1"),(V58+1+codex467[[#This Row],[T]]),V58+codex467[[#This Row],[T]]),V58+codex467[[#This Row],[T]]),0)</f>
        <v>0</v>
      </c>
      <c r="W59" s="11">
        <f t="shared" si="0"/>
        <v>0</v>
      </c>
    </row>
    <row r="60" spans="1:23" x14ac:dyDescent="0.25">
      <c r="B60">
        <v>27</v>
      </c>
      <c r="C60">
        <v>104472</v>
      </c>
      <c r="D60" t="s">
        <v>55</v>
      </c>
      <c r="E60">
        <v>1997</v>
      </c>
      <c r="F60" t="s">
        <v>15</v>
      </c>
      <c r="S60" s="3">
        <f t="shared" si="1"/>
        <v>104472</v>
      </c>
      <c r="T60" s="3">
        <f>IF(A60&gt;0,IFERROR(VLOOKUP(C60,AthleteTable[],1,FALSE),0),0)</f>
        <v>0</v>
      </c>
      <c r="U60" s="3">
        <f t="shared" si="3"/>
        <v>0</v>
      </c>
      <c r="V60" s="11">
        <f>IF(A60&gt;0,IF(T60&lt;&gt;0,IF(OR(codex467[[#This Row],[1]]&gt;W59,W59="1"),(V59+1+codex467[[#This Row],[T]]),V59+codex467[[#This Row],[T]]),V59+codex467[[#This Row],[T]]),0)</f>
        <v>0</v>
      </c>
      <c r="W60" s="11">
        <f t="shared" si="0"/>
        <v>0</v>
      </c>
    </row>
    <row r="61" spans="1:23" x14ac:dyDescent="0.25">
      <c r="B61">
        <v>26</v>
      </c>
      <c r="C61">
        <v>959600</v>
      </c>
      <c r="D61" t="s">
        <v>65</v>
      </c>
      <c r="E61">
        <v>1996</v>
      </c>
      <c r="F61" t="s">
        <v>66</v>
      </c>
      <c r="S61" s="3">
        <f t="shared" si="1"/>
        <v>959600</v>
      </c>
      <c r="T61" s="3">
        <f>IF(A61&gt;0,IFERROR(VLOOKUP(C61,AthleteTable[],1,FALSE),0),0)</f>
        <v>0</v>
      </c>
      <c r="U61" s="3">
        <f t="shared" si="3"/>
        <v>0</v>
      </c>
      <c r="V61" s="11">
        <f>IF(A61&gt;0,IF(T61&lt;&gt;0,IF(OR(codex467[[#This Row],[1]]&gt;W60,W60="1"),(V60+1+codex467[[#This Row],[T]]),V60+codex467[[#This Row],[T]]),V60+codex467[[#This Row],[T]]),0)</f>
        <v>0</v>
      </c>
      <c r="W61" s="11">
        <f t="shared" si="0"/>
        <v>0</v>
      </c>
    </row>
    <row r="62" spans="1:23" x14ac:dyDescent="0.25">
      <c r="B62">
        <v>24</v>
      </c>
      <c r="C62">
        <v>104282</v>
      </c>
      <c r="D62" t="s">
        <v>43</v>
      </c>
      <c r="E62">
        <v>1995</v>
      </c>
      <c r="F62" t="s">
        <v>15</v>
      </c>
      <c r="S62" s="3">
        <f t="shared" si="1"/>
        <v>104282</v>
      </c>
      <c r="T62" s="3">
        <f>IF(A62&gt;0,IFERROR(VLOOKUP(C62,AthleteTable[],1,FALSE),0),0)</f>
        <v>0</v>
      </c>
      <c r="U62" s="3">
        <f t="shared" si="3"/>
        <v>0</v>
      </c>
      <c r="V62" s="11">
        <f>IF(A62&gt;0,IF(T62&lt;&gt;0,IF(OR(codex467[[#This Row],[1]]&gt;W61,W61="1"),(V61+1+codex467[[#This Row],[T]]),V61+codex467[[#This Row],[T]]),V61+codex467[[#This Row],[T]]),0)</f>
        <v>0</v>
      </c>
      <c r="W62" s="11">
        <f t="shared" si="0"/>
        <v>0</v>
      </c>
    </row>
    <row r="63" spans="1:23" x14ac:dyDescent="0.25">
      <c r="B63">
        <v>23</v>
      </c>
      <c r="C63">
        <v>104462</v>
      </c>
      <c r="D63" t="s">
        <v>47</v>
      </c>
      <c r="E63">
        <v>1997</v>
      </c>
      <c r="F63" t="s">
        <v>15</v>
      </c>
      <c r="S63" s="3">
        <f t="shared" si="1"/>
        <v>104462</v>
      </c>
      <c r="T63" s="3">
        <f>IF(A63&gt;0,IFERROR(VLOOKUP(C63,AthleteTable[],1,FALSE),0),0)</f>
        <v>0</v>
      </c>
      <c r="U63" s="3">
        <f t="shared" si="3"/>
        <v>0</v>
      </c>
      <c r="V63" s="11">
        <f>IF(A63&gt;0,IF(T63&lt;&gt;0,IF(OR(codex467[[#This Row],[1]]&gt;W62,W62="1"),(V62+1+codex467[[#This Row],[T]]),V62+codex467[[#This Row],[T]]),V62+codex467[[#This Row],[T]]),0)</f>
        <v>0</v>
      </c>
      <c r="W63" s="11">
        <f t="shared" si="0"/>
        <v>0</v>
      </c>
    </row>
    <row r="64" spans="1:23" x14ac:dyDescent="0.25">
      <c r="B64">
        <v>19</v>
      </c>
      <c r="C64">
        <v>104352</v>
      </c>
      <c r="D64" t="s">
        <v>49</v>
      </c>
      <c r="E64">
        <v>1996</v>
      </c>
      <c r="F64" t="s">
        <v>15</v>
      </c>
      <c r="S64" s="3">
        <f t="shared" si="1"/>
        <v>104352</v>
      </c>
      <c r="T64" s="3">
        <f>IF(A64&gt;0,IFERROR(VLOOKUP(C64,AthleteTable[],1,FALSE),0),0)</f>
        <v>0</v>
      </c>
      <c r="U64" s="3">
        <f t="shared" si="3"/>
        <v>0</v>
      </c>
      <c r="V64" s="11">
        <f>IF(A64&gt;0,IF(T64&lt;&gt;0,IF(OR(codex467[[#This Row],[1]]&gt;W63,W63="1"),(V63+1+codex467[[#This Row],[T]]),V63+codex467[[#This Row],[T]]),V63+codex467[[#This Row],[T]]),0)</f>
        <v>0</v>
      </c>
      <c r="W64" s="11">
        <f t="shared" si="0"/>
        <v>0</v>
      </c>
    </row>
    <row r="65" spans="2:23" x14ac:dyDescent="0.25">
      <c r="B65">
        <v>13</v>
      </c>
      <c r="C65">
        <v>104307</v>
      </c>
      <c r="D65" t="s">
        <v>41</v>
      </c>
      <c r="E65">
        <v>1995</v>
      </c>
      <c r="F65" t="s">
        <v>15</v>
      </c>
      <c r="S65" s="3">
        <f t="shared" si="1"/>
        <v>104307</v>
      </c>
      <c r="T65" s="3">
        <f>IF(A65&gt;0,IFERROR(VLOOKUP(C65,AthleteTable[],1,FALSE),0),0)</f>
        <v>0</v>
      </c>
      <c r="U65" s="3">
        <f t="shared" si="3"/>
        <v>0</v>
      </c>
      <c r="V65" s="11">
        <f>IF(A65&gt;0,IF(T65&lt;&gt;0,IF(OR(codex467[[#This Row],[1]]&gt;W64,W64="1"),(V64+1+codex467[[#This Row],[T]]),V64+codex467[[#This Row],[T]]),V64+codex467[[#This Row],[T]]),0)</f>
        <v>0</v>
      </c>
      <c r="W65" s="11">
        <f t="shared" si="0"/>
        <v>0</v>
      </c>
    </row>
    <row r="66" spans="2:23" x14ac:dyDescent="0.25">
      <c r="S66" s="3">
        <f t="shared" si="1"/>
        <v>0</v>
      </c>
      <c r="T66" s="3">
        <f>IF(A66&gt;0,IFERROR(VLOOKUP(C66,AthleteTable[],1,FALSE),0),0)</f>
        <v>0</v>
      </c>
      <c r="U66" s="3">
        <f t="shared" si="3"/>
        <v>0</v>
      </c>
      <c r="V66" s="11">
        <f>IF(A66&gt;0,IF(T66&lt;&gt;0,IF(OR(codex467[[#This Row],[1]]&gt;W65,W65="1"),(V65+1+codex467[[#This Row],[T]]),V65+codex467[[#This Row],[T]]),V65+codex467[[#This Row],[T]]),0)</f>
        <v>0</v>
      </c>
      <c r="W66" s="11">
        <f t="shared" ref="W66:W90" si="4">IF(A66&gt;0,A66,0)</f>
        <v>0</v>
      </c>
    </row>
    <row r="67" spans="2:23" x14ac:dyDescent="0.25">
      <c r="S67" s="3">
        <f t="shared" ref="S67:S130" si="5">C67</f>
        <v>0</v>
      </c>
      <c r="T67" s="3">
        <f>IF(A67&gt;0,IFERROR(VLOOKUP(C67,AthleteTable[],1,FALSE),0),0)</f>
        <v>0</v>
      </c>
      <c r="U67" s="3">
        <f t="shared" si="3"/>
        <v>0</v>
      </c>
      <c r="V67" s="11">
        <f>IF(A67&gt;0,IF(T67&lt;&gt;0,IF(OR(codex467[[#This Row],[1]]&gt;W66,W66="1"),(V66+1+codex467[[#This Row],[T]]),V66+codex467[[#This Row],[T]]),V66+codex467[[#This Row],[T]]),0)</f>
        <v>0</v>
      </c>
      <c r="W67" s="11">
        <f t="shared" si="4"/>
        <v>0</v>
      </c>
    </row>
    <row r="68" spans="2:23" x14ac:dyDescent="0.25">
      <c r="S68" s="3">
        <f t="shared" si="5"/>
        <v>0</v>
      </c>
      <c r="T68" s="3">
        <f>IF(A68&gt;0,IFERROR(VLOOKUP(C68,AthleteTable[],1,FALSE),0),0)</f>
        <v>0</v>
      </c>
      <c r="U68" s="3">
        <f t="shared" si="3"/>
        <v>0</v>
      </c>
      <c r="V68" s="11">
        <f>IF(A68&gt;0,IF(T68&lt;&gt;0,IF(OR(codex467[[#This Row],[1]]&gt;W67,W67="1"),(V67+1+codex467[[#This Row],[T]]),V67+codex467[[#This Row],[T]]),V67+codex467[[#This Row],[T]]),0)</f>
        <v>0</v>
      </c>
      <c r="W68" s="11">
        <f t="shared" si="4"/>
        <v>0</v>
      </c>
    </row>
    <row r="69" spans="2:23" x14ac:dyDescent="0.25">
      <c r="S69" s="3">
        <f t="shared" si="5"/>
        <v>0</v>
      </c>
      <c r="T69" s="3">
        <f>IF(A69&gt;0,IFERROR(VLOOKUP(C69,AthleteTable[],1,FALSE),0),0)</f>
        <v>0</v>
      </c>
      <c r="U69" s="3">
        <f t="shared" si="3"/>
        <v>0</v>
      </c>
      <c r="V69" s="11">
        <f>IF(A69&gt;0,IF(T69&lt;&gt;0,IF(OR(codex467[[#This Row],[1]]&gt;W68,W68="1"),(V68+1+codex467[[#This Row],[T]]),V68+codex467[[#This Row],[T]]),V68+codex467[[#This Row],[T]]),0)</f>
        <v>0</v>
      </c>
      <c r="W69" s="11">
        <f t="shared" si="4"/>
        <v>0</v>
      </c>
    </row>
    <row r="70" spans="2:23" x14ac:dyDescent="0.25">
      <c r="S70" s="3">
        <f t="shared" si="5"/>
        <v>0</v>
      </c>
      <c r="T70" s="3">
        <f>IF(A70&gt;0,IFERROR(VLOOKUP(C70,AthleteTable[],1,FALSE),0),0)</f>
        <v>0</v>
      </c>
      <c r="U70" s="3">
        <f t="shared" ref="U70:U133" si="6">IFERROR(IF(W70&gt;0,IF(W69=W68,IF(T69&gt;0,IF(T68&gt;0,1,0),0),0),0),0)</f>
        <v>0</v>
      </c>
      <c r="V70" s="11">
        <f>IF(A70&gt;0,IF(T70&lt;&gt;0,IF(OR(codex467[[#This Row],[1]]&gt;W69,W69="1"),(V69+1+codex467[[#This Row],[T]]),V69+codex467[[#This Row],[T]]),V69+codex467[[#This Row],[T]]),0)</f>
        <v>0</v>
      </c>
      <c r="W70" s="11">
        <f t="shared" si="4"/>
        <v>0</v>
      </c>
    </row>
    <row r="71" spans="2:23" x14ac:dyDescent="0.25">
      <c r="S71" s="3">
        <f t="shared" si="5"/>
        <v>0</v>
      </c>
      <c r="T71" s="3">
        <f>IF(A71&gt;0,IFERROR(VLOOKUP(C71,AthleteTable[],1,FALSE),0),0)</f>
        <v>0</v>
      </c>
      <c r="U71" s="3">
        <f t="shared" si="6"/>
        <v>0</v>
      </c>
      <c r="V71" s="11">
        <f>IF(A71&gt;0,IF(T71&lt;&gt;0,IF(OR(codex467[[#This Row],[1]]&gt;W70,W70="1"),(V70+1+codex467[[#This Row],[T]]),V70+codex467[[#This Row],[T]]),V70+codex467[[#This Row],[T]]),0)</f>
        <v>0</v>
      </c>
      <c r="W71" s="11">
        <f t="shared" si="4"/>
        <v>0</v>
      </c>
    </row>
    <row r="72" spans="2:23" x14ac:dyDescent="0.25">
      <c r="S72" s="3">
        <f t="shared" si="5"/>
        <v>0</v>
      </c>
      <c r="T72" s="3">
        <f>IF(A72&gt;0,IFERROR(VLOOKUP(C72,AthleteTable[],1,FALSE),0),0)</f>
        <v>0</v>
      </c>
      <c r="U72" s="3">
        <f t="shared" si="6"/>
        <v>0</v>
      </c>
      <c r="V72" s="11">
        <f>IF(A72&gt;0,IF(T72&lt;&gt;0,IF(OR(codex467[[#This Row],[1]]&gt;W71,W71="1"),(V71+1+codex467[[#This Row],[T]]),V71+codex467[[#This Row],[T]]),V71+codex467[[#This Row],[T]]),0)</f>
        <v>0</v>
      </c>
      <c r="W72" s="11">
        <f t="shared" si="4"/>
        <v>0</v>
      </c>
    </row>
    <row r="73" spans="2:23" x14ac:dyDescent="0.25">
      <c r="S73" s="3">
        <f t="shared" si="5"/>
        <v>0</v>
      </c>
      <c r="T73" s="3">
        <f>IF(A73&gt;0,IFERROR(VLOOKUP(C73,AthleteTable[],1,FALSE),0),0)</f>
        <v>0</v>
      </c>
      <c r="U73" s="3">
        <f t="shared" si="6"/>
        <v>0</v>
      </c>
      <c r="V73" s="11">
        <f>IF(A73&gt;0,IF(T73&lt;&gt;0,IF(OR(codex467[[#This Row],[1]]&gt;W72,W72="1"),(V72+1+codex467[[#This Row],[T]]),V72+codex467[[#This Row],[T]]),V72+codex467[[#This Row],[T]]),0)</f>
        <v>0</v>
      </c>
      <c r="W73" s="11">
        <f t="shared" si="4"/>
        <v>0</v>
      </c>
    </row>
    <row r="74" spans="2:23" x14ac:dyDescent="0.25">
      <c r="S74" s="3">
        <f t="shared" si="5"/>
        <v>0</v>
      </c>
      <c r="T74" s="3">
        <f>IF(A74&gt;0,IFERROR(VLOOKUP(C74,AthleteTable[],1,FALSE),0),0)</f>
        <v>0</v>
      </c>
      <c r="U74" s="3">
        <f t="shared" si="6"/>
        <v>0</v>
      </c>
      <c r="V74" s="11">
        <f>IF(A74&gt;0,IF(T74&lt;&gt;0,IF(OR(codex467[[#This Row],[1]]&gt;W73,W73="1"),(V73+1+codex467[[#This Row],[T]]),V73+codex467[[#This Row],[T]]),V73+codex467[[#This Row],[T]]),0)</f>
        <v>0</v>
      </c>
      <c r="W74" s="11">
        <f t="shared" si="4"/>
        <v>0</v>
      </c>
    </row>
    <row r="75" spans="2:23" x14ac:dyDescent="0.25">
      <c r="S75" s="3">
        <f t="shared" si="5"/>
        <v>0</v>
      </c>
      <c r="T75" s="3">
        <f>IF(A75&gt;0,IFERROR(VLOOKUP(C75,AthleteTable[],1,FALSE),0),0)</f>
        <v>0</v>
      </c>
      <c r="U75" s="3">
        <f t="shared" si="6"/>
        <v>0</v>
      </c>
      <c r="V75" s="11">
        <f>IF(A75&gt;0,IF(T75&lt;&gt;0,IF(OR(codex467[[#This Row],[1]]&gt;W74,W74="1"),(V74+1+codex467[[#This Row],[T]]),V74+codex467[[#This Row],[T]]),V74+codex467[[#This Row],[T]]),0)</f>
        <v>0</v>
      </c>
      <c r="W75" s="11">
        <f t="shared" si="4"/>
        <v>0</v>
      </c>
    </row>
    <row r="76" spans="2:23" x14ac:dyDescent="0.25">
      <c r="S76" s="3">
        <f t="shared" si="5"/>
        <v>0</v>
      </c>
      <c r="T76" s="3">
        <f>IF(A76&gt;0,IFERROR(VLOOKUP(C76,AthleteTable[],1,FALSE),0),0)</f>
        <v>0</v>
      </c>
      <c r="U76" s="3">
        <f t="shared" si="6"/>
        <v>0</v>
      </c>
      <c r="V76" s="11">
        <f>IF(A76&gt;0,IF(T76&lt;&gt;0,IF(OR(codex467[[#This Row],[1]]&gt;W75,W75="1"),(V75+1+codex467[[#This Row],[T]]),V75+codex467[[#This Row],[T]]),V75+codex467[[#This Row],[T]]),0)</f>
        <v>0</v>
      </c>
      <c r="W76" s="11">
        <f t="shared" si="4"/>
        <v>0</v>
      </c>
    </row>
    <row r="77" spans="2:23" x14ac:dyDescent="0.25">
      <c r="S77" s="3">
        <f t="shared" si="5"/>
        <v>0</v>
      </c>
      <c r="T77" s="3">
        <f>IF(A77&gt;0,IFERROR(VLOOKUP(C77,AthleteTable[],1,FALSE),0),0)</f>
        <v>0</v>
      </c>
      <c r="U77" s="3">
        <f t="shared" si="6"/>
        <v>0</v>
      </c>
      <c r="V77" s="11">
        <f>IF(A77&gt;0,IF(T77&lt;&gt;0,IF(OR(codex467[[#This Row],[1]]&gt;W76,W76="1"),(V76+1+codex467[[#This Row],[T]]),V76+codex467[[#This Row],[T]]),V76+codex467[[#This Row],[T]]),0)</f>
        <v>0</v>
      </c>
      <c r="W77" s="11">
        <f t="shared" si="4"/>
        <v>0</v>
      </c>
    </row>
    <row r="78" spans="2:23" x14ac:dyDescent="0.25">
      <c r="S78" s="3">
        <f t="shared" si="5"/>
        <v>0</v>
      </c>
      <c r="T78" s="3">
        <f>IF(A78&gt;0,IFERROR(VLOOKUP(C78,AthleteTable[],1,FALSE),0),0)</f>
        <v>0</v>
      </c>
      <c r="U78" s="3">
        <f t="shared" si="6"/>
        <v>0</v>
      </c>
      <c r="V78" s="11">
        <f>IF(A78&gt;0,IF(T78&lt;&gt;0,IF(OR(codex467[[#This Row],[1]]&gt;W77,W77="1"),(V77+1+codex467[[#This Row],[T]]),V77+codex467[[#This Row],[T]]),V77+codex467[[#This Row],[T]]),0)</f>
        <v>0</v>
      </c>
      <c r="W78" s="11">
        <f t="shared" si="4"/>
        <v>0</v>
      </c>
    </row>
    <row r="79" spans="2:23" x14ac:dyDescent="0.25">
      <c r="S79" s="3">
        <f t="shared" si="5"/>
        <v>0</v>
      </c>
      <c r="T79" s="3">
        <f>IF(A79&gt;0,IFERROR(VLOOKUP(C79,AthleteTable[],1,FALSE),0),0)</f>
        <v>0</v>
      </c>
      <c r="U79" s="3">
        <f t="shared" si="6"/>
        <v>0</v>
      </c>
      <c r="V79" s="11">
        <f>IF(A79&gt;0,IF(T79&lt;&gt;0,IF(OR(codex467[[#This Row],[1]]&gt;W78,W78="1"),(V78+1+codex467[[#This Row],[T]]),V78+codex467[[#This Row],[T]]),V78+codex467[[#This Row],[T]]),0)</f>
        <v>0</v>
      </c>
      <c r="W79" s="11">
        <f t="shared" si="4"/>
        <v>0</v>
      </c>
    </row>
    <row r="80" spans="2:23" x14ac:dyDescent="0.25">
      <c r="S80" s="3">
        <f t="shared" si="5"/>
        <v>0</v>
      </c>
      <c r="T80" s="3">
        <f>IF(A80&gt;0,IFERROR(VLOOKUP(C80,AthleteTable[],1,FALSE),0),0)</f>
        <v>0</v>
      </c>
      <c r="U80" s="3">
        <f t="shared" si="6"/>
        <v>0</v>
      </c>
      <c r="V80" s="11">
        <f>IF(A80&gt;0,IF(T80&lt;&gt;0,IF(OR(codex467[[#This Row],[1]]&gt;W79,W79="1"),(V79+1+codex467[[#This Row],[T]]),V79+codex467[[#This Row],[T]]),V79+codex467[[#This Row],[T]]),0)</f>
        <v>0</v>
      </c>
      <c r="W80" s="11">
        <f t="shared" si="4"/>
        <v>0</v>
      </c>
    </row>
    <row r="81" spans="19:23" x14ac:dyDescent="0.25">
      <c r="S81" s="3">
        <f t="shared" si="5"/>
        <v>0</v>
      </c>
      <c r="T81" s="3">
        <f>IF(A81&gt;0,IFERROR(VLOOKUP(C81,AthleteTable[],1,FALSE),0),0)</f>
        <v>0</v>
      </c>
      <c r="U81" s="3">
        <f t="shared" si="6"/>
        <v>0</v>
      </c>
      <c r="V81" s="11">
        <f>IF(A81&gt;0,IF(T81&lt;&gt;0,IF(OR(codex467[[#This Row],[1]]&gt;W80,W80="1"),(V80+1+codex467[[#This Row],[T]]),V80+codex467[[#This Row],[T]]),V80+codex467[[#This Row],[T]]),0)</f>
        <v>0</v>
      </c>
      <c r="W81" s="11">
        <f t="shared" si="4"/>
        <v>0</v>
      </c>
    </row>
    <row r="82" spans="19:23" x14ac:dyDescent="0.25">
      <c r="S82" s="3">
        <f t="shared" si="5"/>
        <v>0</v>
      </c>
      <c r="T82" s="3">
        <f>IF(A82&gt;0,IFERROR(VLOOKUP(C82,AthleteTable[],1,FALSE),0),0)</f>
        <v>0</v>
      </c>
      <c r="U82" s="3">
        <f t="shared" si="6"/>
        <v>0</v>
      </c>
      <c r="V82" s="11">
        <f>IF(A82&gt;0,IF(T82&lt;&gt;0,IF(OR(codex467[[#This Row],[1]]&gt;W81,W81="1"),(V81+1+codex467[[#This Row],[T]]),V81+codex467[[#This Row],[T]]),V81+codex467[[#This Row],[T]]),0)</f>
        <v>0</v>
      </c>
      <c r="W82" s="11">
        <f t="shared" si="4"/>
        <v>0</v>
      </c>
    </row>
    <row r="83" spans="19:23" x14ac:dyDescent="0.25">
      <c r="S83" s="3">
        <f t="shared" si="5"/>
        <v>0</v>
      </c>
      <c r="T83" s="3">
        <f>IF(A83&gt;0,IFERROR(VLOOKUP(C83,AthleteTable[],1,FALSE),0),0)</f>
        <v>0</v>
      </c>
      <c r="U83" s="3">
        <f t="shared" si="6"/>
        <v>0</v>
      </c>
      <c r="V83" s="11">
        <f>IF(A83&gt;0,IF(T83&lt;&gt;0,IF(OR(codex467[[#This Row],[1]]&gt;W82,W82="1"),(V82+1+codex467[[#This Row],[T]]),V82+codex467[[#This Row],[T]]),V82+codex467[[#This Row],[T]]),0)</f>
        <v>0</v>
      </c>
      <c r="W83" s="11">
        <f t="shared" si="4"/>
        <v>0</v>
      </c>
    </row>
    <row r="84" spans="19:23" x14ac:dyDescent="0.25">
      <c r="S84" s="3">
        <f t="shared" si="5"/>
        <v>0</v>
      </c>
      <c r="T84" s="3">
        <f>IF(A84&gt;0,IFERROR(VLOOKUP(C84,AthleteTable[],1,FALSE),0),0)</f>
        <v>0</v>
      </c>
      <c r="U84" s="3">
        <f t="shared" si="6"/>
        <v>0</v>
      </c>
      <c r="V84" s="11">
        <f>IF(A84&gt;0,IF(T84&lt;&gt;0,IF(OR(codex467[[#This Row],[1]]&gt;W83,W83="1"),(V83+1+codex467[[#This Row],[T]]),V83+codex467[[#This Row],[T]]),V83+codex467[[#This Row],[T]]),0)</f>
        <v>0</v>
      </c>
      <c r="W84" s="11">
        <f t="shared" si="4"/>
        <v>0</v>
      </c>
    </row>
    <row r="85" spans="19:23" x14ac:dyDescent="0.25">
      <c r="S85" s="3">
        <f t="shared" si="5"/>
        <v>0</v>
      </c>
      <c r="T85" s="3">
        <f>IF(A85&gt;0,IFERROR(VLOOKUP(C85,AthleteTable[],1,FALSE),0),0)</f>
        <v>0</v>
      </c>
      <c r="U85" s="3">
        <f t="shared" si="6"/>
        <v>0</v>
      </c>
      <c r="V85" s="11">
        <f>IF(A85&gt;0,IF(T85&lt;&gt;0,IF(OR(codex467[[#This Row],[1]]&gt;W84,W84="1"),(V84+1+codex467[[#This Row],[T]]),V84+codex467[[#This Row],[T]]),V84+codex467[[#This Row],[T]]),0)</f>
        <v>0</v>
      </c>
      <c r="W85" s="11">
        <f t="shared" si="4"/>
        <v>0</v>
      </c>
    </row>
    <row r="86" spans="19:23" x14ac:dyDescent="0.25">
      <c r="S86" s="3">
        <f t="shared" si="5"/>
        <v>0</v>
      </c>
      <c r="T86" s="3">
        <f>IF(A86&gt;0,IFERROR(VLOOKUP(C86,AthleteTable[],1,FALSE),0),0)</f>
        <v>0</v>
      </c>
      <c r="U86" s="3">
        <f t="shared" si="6"/>
        <v>0</v>
      </c>
      <c r="V86" s="11">
        <f>IF(A86&gt;0,IF(T86&lt;&gt;0,IF(OR(codex467[[#This Row],[1]]&gt;W85,W85="1"),(V85+1+codex467[[#This Row],[T]]),V85+codex467[[#This Row],[T]]),V85+codex467[[#This Row],[T]]),0)</f>
        <v>0</v>
      </c>
      <c r="W86" s="11">
        <f t="shared" si="4"/>
        <v>0</v>
      </c>
    </row>
    <row r="87" spans="19:23" x14ac:dyDescent="0.25">
      <c r="S87" s="3">
        <f t="shared" si="5"/>
        <v>0</v>
      </c>
      <c r="T87" s="3">
        <f>IF(A87&gt;0,IFERROR(VLOOKUP(C87,AthleteTable[],1,FALSE),0),0)</f>
        <v>0</v>
      </c>
      <c r="U87" s="3">
        <f t="shared" si="6"/>
        <v>0</v>
      </c>
      <c r="V87" s="11">
        <f>IF(A87&gt;0,IF(T87&lt;&gt;0,IF(OR(codex467[[#This Row],[1]]&gt;W86,W86="1"),(V86+1+codex467[[#This Row],[T]]),V86+codex467[[#This Row],[T]]),V86+codex467[[#This Row],[T]]),0)</f>
        <v>0</v>
      </c>
      <c r="W87" s="11">
        <f t="shared" si="4"/>
        <v>0</v>
      </c>
    </row>
    <row r="88" spans="19:23" x14ac:dyDescent="0.25">
      <c r="S88" s="3">
        <f t="shared" si="5"/>
        <v>0</v>
      </c>
      <c r="T88" s="3">
        <f>IF(A88&gt;0,IFERROR(VLOOKUP(C88,AthleteTable[],1,FALSE),0),0)</f>
        <v>0</v>
      </c>
      <c r="U88" s="3">
        <f t="shared" si="6"/>
        <v>0</v>
      </c>
      <c r="V88" s="11">
        <f>IF(A88&gt;0,IF(T88&lt;&gt;0,IF(OR(codex467[[#This Row],[1]]&gt;W87,W87="1"),(V87+1+codex467[[#This Row],[T]]),V87+codex467[[#This Row],[T]]),V87+codex467[[#This Row],[T]]),0)</f>
        <v>0</v>
      </c>
      <c r="W88" s="11">
        <f t="shared" si="4"/>
        <v>0</v>
      </c>
    </row>
    <row r="89" spans="19:23" x14ac:dyDescent="0.25">
      <c r="S89" s="3">
        <f t="shared" si="5"/>
        <v>0</v>
      </c>
      <c r="T89" s="3">
        <f>IF(A89&gt;0,IFERROR(VLOOKUP(C89,AthleteTable[],1,FALSE),0),0)</f>
        <v>0</v>
      </c>
      <c r="U89" s="3">
        <f t="shared" si="6"/>
        <v>0</v>
      </c>
      <c r="V89" s="11">
        <f>IF(A89&gt;0,IF(T89&lt;&gt;0,IF(OR(codex467[[#This Row],[1]]&gt;W88,W88="1"),(V88+1+codex467[[#This Row],[T]]),V88+codex467[[#This Row],[T]]),V88+codex467[[#This Row],[T]]),0)</f>
        <v>0</v>
      </c>
      <c r="W89" s="11">
        <f t="shared" si="4"/>
        <v>0</v>
      </c>
    </row>
    <row r="90" spans="19:23" x14ac:dyDescent="0.25">
      <c r="S90" s="3">
        <f t="shared" si="5"/>
        <v>0</v>
      </c>
      <c r="T90" s="3">
        <f>IF(A90&gt;0,IFERROR(VLOOKUP(C90,AthleteTable[],1,FALSE),0),0)</f>
        <v>0</v>
      </c>
      <c r="U90" s="3">
        <f t="shared" si="6"/>
        <v>0</v>
      </c>
      <c r="V90" s="11">
        <f>IF(A90&gt;0,IF(T90&lt;&gt;0,IF(OR(codex467[[#This Row],[1]]&gt;W89,W89="1"),(V89+1+codex467[[#This Row],[T]]),V89+codex467[[#This Row],[T]]),V89+codex467[[#This Row],[T]]),0)</f>
        <v>0</v>
      </c>
      <c r="W90" s="11">
        <f t="shared" si="4"/>
        <v>0</v>
      </c>
    </row>
    <row r="91" spans="19:23" x14ac:dyDescent="0.25">
      <c r="S91" s="3">
        <f t="shared" si="5"/>
        <v>0</v>
      </c>
      <c r="T91" s="3">
        <f>IF(A91&gt;0,IFERROR(VLOOKUP(C91,AthleteTable[],1,FALSE),0),0)</f>
        <v>0</v>
      </c>
      <c r="U91" s="3">
        <f t="shared" si="6"/>
        <v>0</v>
      </c>
      <c r="V91" s="11">
        <f>IF(A91&gt;0,IF(T91&lt;&gt;0,IF(OR(codex467[[#This Row],[1]]&gt;W90,W90="1"),(V90+1+codex467[[#This Row],[T]]),V90+codex467[[#This Row],[T]]),V90+codex467[[#This Row],[T]]),0)</f>
        <v>0</v>
      </c>
      <c r="W91" s="11" t="e">
        <f>IF(#REF!&gt;0,#REF!,0)</f>
        <v>#REF!</v>
      </c>
    </row>
    <row r="92" spans="19:23" x14ac:dyDescent="0.25">
      <c r="S92" s="3">
        <f t="shared" si="5"/>
        <v>0</v>
      </c>
      <c r="T92" s="3">
        <f>IF(A92&gt;0,IFERROR(VLOOKUP(C92,AthleteTable[],1,FALSE),0),0)</f>
        <v>0</v>
      </c>
      <c r="U92" s="3">
        <f t="shared" si="6"/>
        <v>0</v>
      </c>
      <c r="V92" s="11">
        <f>IF(A92&gt;0,IF(T92&lt;&gt;0,IF(OR(codex467[[#This Row],[1]]&gt;W91,W91="1"),(V91+1+codex467[[#This Row],[T]]),V91+codex467[[#This Row],[T]]),V91+codex467[[#This Row],[T]]),0)</f>
        <v>0</v>
      </c>
      <c r="W92" s="11" t="e">
        <f>IF(#REF!&gt;0,#REF!,0)</f>
        <v>#REF!</v>
      </c>
    </row>
    <row r="93" spans="19:23" x14ac:dyDescent="0.25">
      <c r="S93" s="3">
        <f t="shared" si="5"/>
        <v>0</v>
      </c>
      <c r="T93" s="3">
        <f>IF(A93&gt;0,IFERROR(VLOOKUP(C93,AthleteTable[],1,FALSE),0),0)</f>
        <v>0</v>
      </c>
      <c r="U93" s="3">
        <f t="shared" si="6"/>
        <v>0</v>
      </c>
      <c r="V93" s="11">
        <f>IF(A93&gt;0,IF(T93&lt;&gt;0,IF(OR(codex467[[#This Row],[1]]&gt;W92,W92="1"),(V92+1+codex467[[#This Row],[T]]),V92+codex467[[#This Row],[T]]),V92+codex467[[#This Row],[T]]),0)</f>
        <v>0</v>
      </c>
      <c r="W93" s="11" t="e">
        <f>IF(#REF!&gt;0,#REF!,0)</f>
        <v>#REF!</v>
      </c>
    </row>
    <row r="94" spans="19:23" x14ac:dyDescent="0.25">
      <c r="S94" s="3">
        <f t="shared" si="5"/>
        <v>0</v>
      </c>
      <c r="T94" s="3">
        <f>IF(A94&gt;0,IFERROR(VLOOKUP(C94,AthleteTable[],1,FALSE),0),0)</f>
        <v>0</v>
      </c>
      <c r="U94" s="3">
        <f t="shared" si="6"/>
        <v>0</v>
      </c>
      <c r="V94" s="11">
        <f>IF(A94&gt;0,IF(T94&lt;&gt;0,IF(OR(codex467[[#This Row],[1]]&gt;W93,W93="1"),(V93+1+codex467[[#This Row],[T]]),V93+codex467[[#This Row],[T]]),V93+codex467[[#This Row],[T]]),0)</f>
        <v>0</v>
      </c>
      <c r="W94" s="11" t="e">
        <f>IF(#REF!&gt;0,#REF!,0)</f>
        <v>#REF!</v>
      </c>
    </row>
    <row r="95" spans="19:23" x14ac:dyDescent="0.25">
      <c r="S95" s="3">
        <f t="shared" si="5"/>
        <v>0</v>
      </c>
      <c r="T95" s="3">
        <f>IF(A95&gt;0,IFERROR(VLOOKUP(C95,AthleteTable[],1,FALSE),0),0)</f>
        <v>0</v>
      </c>
      <c r="U95" s="3">
        <f t="shared" si="6"/>
        <v>0</v>
      </c>
      <c r="V95" s="11">
        <f>IF(A95&gt;0,IF(T95&lt;&gt;0,IF(OR(codex467[[#This Row],[1]]&gt;W94,W94="1"),(V94+1+codex467[[#This Row],[T]]),V94+codex467[[#This Row],[T]]),V94+codex467[[#This Row],[T]]),0)</f>
        <v>0</v>
      </c>
      <c r="W95" s="11" t="e">
        <f>IF(#REF!&gt;0,#REF!,0)</f>
        <v>#REF!</v>
      </c>
    </row>
    <row r="96" spans="19:23" x14ac:dyDescent="0.25">
      <c r="S96" s="3">
        <f t="shared" si="5"/>
        <v>0</v>
      </c>
      <c r="T96" s="3">
        <f>IF(A96&gt;0,IFERROR(VLOOKUP(C96,AthleteTable[],1,FALSE),0),0)</f>
        <v>0</v>
      </c>
      <c r="U96" s="3">
        <f t="shared" si="6"/>
        <v>0</v>
      </c>
      <c r="V96" s="11">
        <f>IF(A96&gt;0,IF(T96&lt;&gt;0,IF(OR(codex467[[#This Row],[1]]&gt;W95,W95="1"),(V95+1+codex467[[#This Row],[T]]),V95+codex467[[#This Row],[T]]),V95+codex467[[#This Row],[T]]),0)</f>
        <v>0</v>
      </c>
      <c r="W96" s="11" t="e">
        <f>IF(#REF!&gt;0,#REF!,0)</f>
        <v>#REF!</v>
      </c>
    </row>
    <row r="97" spans="19:23" x14ac:dyDescent="0.25">
      <c r="S97" s="3">
        <f t="shared" si="5"/>
        <v>0</v>
      </c>
      <c r="T97" s="3">
        <f>IF(A97&gt;0,IFERROR(VLOOKUP(C97,AthleteTable[],1,FALSE),0),0)</f>
        <v>0</v>
      </c>
      <c r="U97" s="3">
        <f t="shared" si="6"/>
        <v>0</v>
      </c>
      <c r="V97" s="11">
        <f>IF(A97&gt;0,IF(T97&lt;&gt;0,IF(OR(codex467[[#This Row],[1]]&gt;W96,W96="1"),(V96+1+codex467[[#This Row],[T]]),V96+codex467[[#This Row],[T]]),V96+codex467[[#This Row],[T]]),0)</f>
        <v>0</v>
      </c>
      <c r="W97" s="11" t="e">
        <f>IF(#REF!&gt;0,#REF!,0)</f>
        <v>#REF!</v>
      </c>
    </row>
    <row r="98" spans="19:23" x14ac:dyDescent="0.25">
      <c r="S98" s="3">
        <f t="shared" si="5"/>
        <v>0</v>
      </c>
      <c r="T98" s="3">
        <f>IF(A98&gt;0,IFERROR(VLOOKUP(C98,AthleteTable[],1,FALSE),0),0)</f>
        <v>0</v>
      </c>
      <c r="U98" s="3">
        <f t="shared" si="6"/>
        <v>0</v>
      </c>
      <c r="V98" s="11">
        <f>IF(A98&gt;0,IF(T98&lt;&gt;0,IF(OR(codex467[[#This Row],[1]]&gt;W97,W97="1"),(V97+1+codex467[[#This Row],[T]]),V97+codex467[[#This Row],[T]]),V97+codex467[[#This Row],[T]]),0)</f>
        <v>0</v>
      </c>
      <c r="W98" s="11" t="e">
        <f>IF(#REF!&gt;0,#REF!,0)</f>
        <v>#REF!</v>
      </c>
    </row>
    <row r="99" spans="19:23" x14ac:dyDescent="0.25">
      <c r="S99" s="3">
        <f t="shared" si="5"/>
        <v>0</v>
      </c>
      <c r="T99" s="3">
        <f>IF(A99&gt;0,IFERROR(VLOOKUP(C99,AthleteTable[],1,FALSE),0),0)</f>
        <v>0</v>
      </c>
      <c r="U99" s="3">
        <f t="shared" si="6"/>
        <v>0</v>
      </c>
      <c r="V99" s="11">
        <f>IF(A99&gt;0,IF(T99&lt;&gt;0,IF(OR(codex467[[#This Row],[1]]&gt;W98,W98="1"),(V98+1+codex467[[#This Row],[T]]),V98+codex467[[#This Row],[T]]),V98+codex467[[#This Row],[T]]),0)</f>
        <v>0</v>
      </c>
      <c r="W99" s="11" t="e">
        <f>IF(#REF!&gt;0,#REF!,0)</f>
        <v>#REF!</v>
      </c>
    </row>
    <row r="100" spans="19:23" x14ac:dyDescent="0.25">
      <c r="S100" s="3">
        <f t="shared" si="5"/>
        <v>0</v>
      </c>
      <c r="T100" s="3">
        <f>IF(A100&gt;0,IFERROR(VLOOKUP(C100,AthleteTable[],1,FALSE),0),0)</f>
        <v>0</v>
      </c>
      <c r="U100" s="3">
        <f t="shared" si="6"/>
        <v>0</v>
      </c>
      <c r="V100" s="11">
        <f>IF(A100&gt;0,IF(T100&lt;&gt;0,IF(OR(codex467[[#This Row],[1]]&gt;W99,W99="1"),(V99+1+codex467[[#This Row],[T]]),V99+codex467[[#This Row],[T]]),V99+codex467[[#This Row],[T]]),0)</f>
        <v>0</v>
      </c>
      <c r="W100" s="11" t="e">
        <f>IF(#REF!&gt;0,#REF!,0)</f>
        <v>#REF!</v>
      </c>
    </row>
    <row r="101" spans="19:23" x14ac:dyDescent="0.25">
      <c r="S101" s="3">
        <f t="shared" si="5"/>
        <v>0</v>
      </c>
      <c r="T101" s="3">
        <f>IF(A101&gt;0,IFERROR(VLOOKUP(C101,AthleteTable[],1,FALSE),0),0)</f>
        <v>0</v>
      </c>
      <c r="U101" s="3">
        <f t="shared" si="6"/>
        <v>0</v>
      </c>
      <c r="V101" s="11">
        <f>IF(A101&gt;0,IF(T101&lt;&gt;0,IF(OR(codex467[[#This Row],[1]]&gt;W100,W100="1"),(V100+1+codex467[[#This Row],[T]]),V100+codex467[[#This Row],[T]]),V100+codex467[[#This Row],[T]]),0)</f>
        <v>0</v>
      </c>
      <c r="W101" s="11" t="e">
        <f>IF(#REF!&gt;0,#REF!,0)</f>
        <v>#REF!</v>
      </c>
    </row>
    <row r="102" spans="19:23" x14ac:dyDescent="0.25">
      <c r="S102" s="3">
        <f t="shared" si="5"/>
        <v>0</v>
      </c>
      <c r="T102" s="3">
        <f>IF(A102&gt;0,IFERROR(VLOOKUP(C102,AthleteTable[],1,FALSE),0),0)</f>
        <v>0</v>
      </c>
      <c r="U102" s="3">
        <f t="shared" si="6"/>
        <v>0</v>
      </c>
      <c r="V102" s="11">
        <f>IF(A102&gt;0,IF(T102&lt;&gt;0,IF(OR(codex467[[#This Row],[1]]&gt;W101,W101="1"),(V101+1+codex467[[#This Row],[T]]),V101+codex467[[#This Row],[T]]),V101+codex467[[#This Row],[T]]),0)</f>
        <v>0</v>
      </c>
      <c r="W102" s="11" t="e">
        <f>IF(#REF!&gt;0,#REF!,0)</f>
        <v>#REF!</v>
      </c>
    </row>
    <row r="103" spans="19:23" x14ac:dyDescent="0.25">
      <c r="S103" s="3">
        <f t="shared" si="5"/>
        <v>0</v>
      </c>
      <c r="T103" s="3">
        <f>IF(A103&gt;0,IFERROR(VLOOKUP(C103,AthleteTable[],1,FALSE),0),0)</f>
        <v>0</v>
      </c>
      <c r="U103" s="3">
        <f t="shared" si="6"/>
        <v>0</v>
      </c>
      <c r="V103" s="11">
        <f>IF(A103&gt;0,IF(T103&lt;&gt;0,IF(OR(codex467[[#This Row],[1]]&gt;W102,W102="1"),(V102+1+codex467[[#This Row],[T]]),V102+codex467[[#This Row],[T]]),V102+codex467[[#This Row],[T]]),0)</f>
        <v>0</v>
      </c>
      <c r="W103" s="11" t="e">
        <f>IF(#REF!&gt;0,#REF!,0)</f>
        <v>#REF!</v>
      </c>
    </row>
    <row r="104" spans="19:23" x14ac:dyDescent="0.25">
      <c r="S104" s="3">
        <f t="shared" si="5"/>
        <v>0</v>
      </c>
      <c r="T104" s="3">
        <f>IF(A104&gt;0,IFERROR(VLOOKUP(C104,AthleteTable[],1,FALSE),0),0)</f>
        <v>0</v>
      </c>
      <c r="U104" s="3">
        <f t="shared" si="6"/>
        <v>0</v>
      </c>
      <c r="V104" s="11">
        <f>IF(A104&gt;0,IF(T104&lt;&gt;0,IF(OR(codex467[[#This Row],[1]]&gt;W103,W103="1"),(V103+1+codex467[[#This Row],[T]]),V103+codex467[[#This Row],[T]]),V103+codex467[[#This Row],[T]]),0)</f>
        <v>0</v>
      </c>
      <c r="W104" s="11" t="e">
        <f>IF(#REF!&gt;0,#REF!,0)</f>
        <v>#REF!</v>
      </c>
    </row>
    <row r="105" spans="19:23" x14ac:dyDescent="0.25">
      <c r="S105" s="3">
        <f t="shared" si="5"/>
        <v>0</v>
      </c>
      <c r="T105" s="3">
        <f>IF(A105&gt;0,IFERROR(VLOOKUP(C105,AthleteTable[],1,FALSE),0),0)</f>
        <v>0</v>
      </c>
      <c r="U105" s="3">
        <f t="shared" si="6"/>
        <v>0</v>
      </c>
      <c r="V105" s="11">
        <f>IF(A105&gt;0,IF(T105&lt;&gt;0,IF(OR(codex467[[#This Row],[1]]&gt;W104,W104="1"),(V104+1+codex467[[#This Row],[T]]),V104+codex467[[#This Row],[T]]),V104+codex467[[#This Row],[T]]),0)</f>
        <v>0</v>
      </c>
      <c r="W105" s="11" t="e">
        <f>IF(#REF!&gt;0,#REF!,0)</f>
        <v>#REF!</v>
      </c>
    </row>
    <row r="106" spans="19:23" x14ac:dyDescent="0.25">
      <c r="S106" s="3">
        <f t="shared" si="5"/>
        <v>0</v>
      </c>
      <c r="T106" s="3">
        <f>IF(A106&gt;0,IFERROR(VLOOKUP(C106,AthleteTable[],1,FALSE),0),0)</f>
        <v>0</v>
      </c>
      <c r="U106" s="3">
        <f t="shared" si="6"/>
        <v>0</v>
      </c>
      <c r="V106" s="11">
        <f>IF(A106&gt;0,IF(T106&lt;&gt;0,IF(OR(codex467[[#This Row],[1]]&gt;W105,W105="1"),(V105+1+codex467[[#This Row],[T]]),V105+codex467[[#This Row],[T]]),V105+codex467[[#This Row],[T]]),0)</f>
        <v>0</v>
      </c>
      <c r="W106" s="11" t="e">
        <f>IF(#REF!&gt;0,#REF!,0)</f>
        <v>#REF!</v>
      </c>
    </row>
    <row r="107" spans="19:23" x14ac:dyDescent="0.25">
      <c r="S107" s="3">
        <f t="shared" si="5"/>
        <v>0</v>
      </c>
      <c r="T107" s="3">
        <f>IF(A107&gt;0,IFERROR(VLOOKUP(C107,AthleteTable[],1,FALSE),0),0)</f>
        <v>0</v>
      </c>
      <c r="U107" s="3">
        <f t="shared" si="6"/>
        <v>0</v>
      </c>
      <c r="V107" s="11">
        <f>IF(A107&gt;0,IF(T107&lt;&gt;0,IF(OR(codex467[[#This Row],[1]]&gt;W106,W106="1"),(V106+1+codex467[[#This Row],[T]]),V106+codex467[[#This Row],[T]]),V106+codex467[[#This Row],[T]]),0)</f>
        <v>0</v>
      </c>
      <c r="W107" s="11" t="e">
        <f>IF(#REF!&gt;0,#REF!,0)</f>
        <v>#REF!</v>
      </c>
    </row>
    <row r="108" spans="19:23" x14ac:dyDescent="0.25">
      <c r="S108" s="3">
        <f t="shared" si="5"/>
        <v>0</v>
      </c>
      <c r="T108" s="3">
        <f>IF(A108&gt;0,IFERROR(VLOOKUP(C108,AthleteTable[],1,FALSE),0),0)</f>
        <v>0</v>
      </c>
      <c r="U108" s="3">
        <f t="shared" si="6"/>
        <v>0</v>
      </c>
      <c r="V108" s="11">
        <f>IF(A108&gt;0,IF(T108&lt;&gt;0,IF(OR(codex467[[#This Row],[1]]&gt;W107,W107="1"),(V107+1+codex467[[#This Row],[T]]),V107+codex467[[#This Row],[T]]),V107+codex467[[#This Row],[T]]),0)</f>
        <v>0</v>
      </c>
      <c r="W108" s="11" t="e">
        <f>IF(#REF!&gt;0,#REF!,0)</f>
        <v>#REF!</v>
      </c>
    </row>
    <row r="109" spans="19:23" x14ac:dyDescent="0.25">
      <c r="S109" s="3">
        <f t="shared" si="5"/>
        <v>0</v>
      </c>
      <c r="T109" s="3">
        <f>IF(A109&gt;0,IFERROR(VLOOKUP(C109,AthleteTable[],1,FALSE),0),0)</f>
        <v>0</v>
      </c>
      <c r="U109" s="3">
        <f t="shared" si="6"/>
        <v>0</v>
      </c>
      <c r="V109" s="11">
        <f>IF(A109&gt;0,IF(T109&lt;&gt;0,IF(OR(codex467[[#This Row],[1]]&gt;W108,W108="1"),(V108+1+codex467[[#This Row],[T]]),V108+codex467[[#This Row],[T]]),V108+codex467[[#This Row],[T]]),0)</f>
        <v>0</v>
      </c>
      <c r="W109" s="11" t="e">
        <f>IF(#REF!&gt;0,#REF!,0)</f>
        <v>#REF!</v>
      </c>
    </row>
    <row r="110" spans="19:23" x14ac:dyDescent="0.25">
      <c r="S110" s="3">
        <f t="shared" si="5"/>
        <v>0</v>
      </c>
      <c r="T110" s="3">
        <f>IF(A110&gt;0,IFERROR(VLOOKUP(C110,AthleteTable[],1,FALSE),0),0)</f>
        <v>0</v>
      </c>
      <c r="U110" s="3">
        <f t="shared" si="6"/>
        <v>0</v>
      </c>
      <c r="V110" s="11">
        <f>IF(A110&gt;0,IF(T110&lt;&gt;0,IF(OR(codex467[[#This Row],[1]]&gt;W109,W109="1"),(V109+1+codex467[[#This Row],[T]]),V109+codex467[[#This Row],[T]]),V109+codex467[[#This Row],[T]]),0)</f>
        <v>0</v>
      </c>
      <c r="W110" s="11" t="e">
        <f>IF(#REF!&gt;0,#REF!,0)</f>
        <v>#REF!</v>
      </c>
    </row>
    <row r="111" spans="19:23" x14ac:dyDescent="0.25">
      <c r="S111" s="3">
        <f t="shared" si="5"/>
        <v>0</v>
      </c>
      <c r="T111" s="3">
        <f>IF(A111&gt;0,IFERROR(VLOOKUP(C111,AthleteTable[],1,FALSE),0),0)</f>
        <v>0</v>
      </c>
      <c r="U111" s="3">
        <f t="shared" si="6"/>
        <v>0</v>
      </c>
      <c r="V111" s="11">
        <f>IF(A111&gt;0,IF(T111&lt;&gt;0,IF(OR(codex467[[#This Row],[1]]&gt;W110,W110="1"),(V110+1+codex467[[#This Row],[T]]),V110+codex467[[#This Row],[T]]),V110+codex467[[#This Row],[T]]),0)</f>
        <v>0</v>
      </c>
      <c r="W111" s="11" t="e">
        <f>IF(#REF!&gt;0,#REF!,0)</f>
        <v>#REF!</v>
      </c>
    </row>
    <row r="112" spans="19:23" x14ac:dyDescent="0.25">
      <c r="S112" s="3">
        <f t="shared" si="5"/>
        <v>0</v>
      </c>
      <c r="T112" s="3">
        <f>IF(A112&gt;0,IFERROR(VLOOKUP(C112,AthleteTable[],1,FALSE),0),0)</f>
        <v>0</v>
      </c>
      <c r="U112" s="3">
        <f t="shared" si="6"/>
        <v>0</v>
      </c>
      <c r="V112" s="11">
        <f>IF(A112&gt;0,IF(T112&lt;&gt;0,IF(OR(codex467[[#This Row],[1]]&gt;W111,W111="1"),(V111+1+codex467[[#This Row],[T]]),V111+codex467[[#This Row],[T]]),V111+codex467[[#This Row],[T]]),0)</f>
        <v>0</v>
      </c>
      <c r="W112" s="11" t="e">
        <f>IF(#REF!&gt;0,#REF!,0)</f>
        <v>#REF!</v>
      </c>
    </row>
    <row r="113" spans="19:23" x14ac:dyDescent="0.25">
      <c r="S113" s="3">
        <f t="shared" si="5"/>
        <v>0</v>
      </c>
      <c r="T113" s="3">
        <f>IF(A113&gt;0,IFERROR(VLOOKUP(C113,AthleteTable[],1,FALSE),0),0)</f>
        <v>0</v>
      </c>
      <c r="U113" s="3">
        <f t="shared" si="6"/>
        <v>0</v>
      </c>
      <c r="V113" s="11">
        <f>IF(A113&gt;0,IF(T113&lt;&gt;0,IF(OR(codex467[[#This Row],[1]]&gt;W112,W112="1"),(V112+1+codex467[[#This Row],[T]]),V112+codex467[[#This Row],[T]]),V112+codex467[[#This Row],[T]]),0)</f>
        <v>0</v>
      </c>
      <c r="W113" s="11" t="e">
        <f>IF(#REF!&gt;0,#REF!,0)</f>
        <v>#REF!</v>
      </c>
    </row>
    <row r="114" spans="19:23" x14ac:dyDescent="0.25">
      <c r="S114" s="3">
        <f t="shared" si="5"/>
        <v>0</v>
      </c>
      <c r="T114" s="3">
        <f>IF(A114&gt;0,IFERROR(VLOOKUP(C114,AthleteTable[],1,FALSE),0),0)</f>
        <v>0</v>
      </c>
      <c r="U114" s="3">
        <f t="shared" si="6"/>
        <v>0</v>
      </c>
      <c r="V114" s="11">
        <f>IF(A114&gt;0,IF(T114&lt;&gt;0,IF(OR(codex467[[#This Row],[1]]&gt;W113,W113="1"),(V113+1+codex467[[#This Row],[T]]),V113+codex467[[#This Row],[T]]),V113+codex467[[#This Row],[T]]),0)</f>
        <v>0</v>
      </c>
      <c r="W114" s="11" t="e">
        <f>IF(#REF!&gt;0,#REF!,0)</f>
        <v>#REF!</v>
      </c>
    </row>
    <row r="115" spans="19:23" x14ac:dyDescent="0.25">
      <c r="S115" s="3">
        <f t="shared" si="5"/>
        <v>0</v>
      </c>
      <c r="T115" s="3">
        <f>IF(A115&gt;0,IFERROR(VLOOKUP(C115,AthleteTable[],1,FALSE),0),0)</f>
        <v>0</v>
      </c>
      <c r="U115" s="3">
        <f t="shared" si="6"/>
        <v>0</v>
      </c>
      <c r="V115" s="11">
        <f>IF(A115&gt;0,IF(T115&lt;&gt;0,IF(OR(codex467[[#This Row],[1]]&gt;W114,W114="1"),(V114+1+codex467[[#This Row],[T]]),V114+codex467[[#This Row],[T]]),V114+codex467[[#This Row],[T]]),0)</f>
        <v>0</v>
      </c>
      <c r="W115" s="11" t="e">
        <f>IF(#REF!&gt;0,#REF!,0)</f>
        <v>#REF!</v>
      </c>
    </row>
    <row r="116" spans="19:23" x14ac:dyDescent="0.25">
      <c r="S116" s="3">
        <f t="shared" si="5"/>
        <v>0</v>
      </c>
      <c r="T116" s="3">
        <f>IF(A116&gt;0,IFERROR(VLOOKUP(C116,AthleteTable[],1,FALSE),0),0)</f>
        <v>0</v>
      </c>
      <c r="U116" s="3">
        <f t="shared" si="6"/>
        <v>0</v>
      </c>
      <c r="V116" s="11">
        <f>IF(A116&gt;0,IF(T116&lt;&gt;0,IF(OR(codex467[[#This Row],[1]]&gt;W115,W115="1"),(V115+1+codex467[[#This Row],[T]]),V115+codex467[[#This Row],[T]]),V115+codex467[[#This Row],[T]]),0)</f>
        <v>0</v>
      </c>
      <c r="W116" s="11" t="e">
        <f>IF(#REF!&gt;0,#REF!,0)</f>
        <v>#REF!</v>
      </c>
    </row>
    <row r="117" spans="19:23" x14ac:dyDescent="0.25">
      <c r="S117" s="3">
        <f t="shared" si="5"/>
        <v>0</v>
      </c>
      <c r="T117" s="3">
        <f>IF(A117&gt;0,IFERROR(VLOOKUP(C117,AthleteTable[],1,FALSE),0),0)</f>
        <v>0</v>
      </c>
      <c r="U117" s="3">
        <f t="shared" si="6"/>
        <v>0</v>
      </c>
      <c r="V117" s="11">
        <f>IF(A117&gt;0,IF(T117&lt;&gt;0,IF(OR(codex467[[#This Row],[1]]&gt;W116,W116="1"),(V116+1+codex467[[#This Row],[T]]),V116+codex467[[#This Row],[T]]),V116+codex467[[#This Row],[T]]),0)</f>
        <v>0</v>
      </c>
      <c r="W117" s="11" t="e">
        <f>IF(#REF!&gt;0,#REF!,0)</f>
        <v>#REF!</v>
      </c>
    </row>
    <row r="118" spans="19:23" x14ac:dyDescent="0.25">
      <c r="S118" s="3">
        <f t="shared" si="5"/>
        <v>0</v>
      </c>
      <c r="T118" s="3">
        <f>IF(A118&gt;0,IFERROR(VLOOKUP(C118,AthleteTable[],1,FALSE),0),0)</f>
        <v>0</v>
      </c>
      <c r="U118" s="3">
        <f t="shared" si="6"/>
        <v>0</v>
      </c>
      <c r="V118" s="11">
        <f>IF(A118&gt;0,IF(T118&lt;&gt;0,IF(OR(codex467[[#This Row],[1]]&gt;W117,W117="1"),(V117+1+codex467[[#This Row],[T]]),V117+codex467[[#This Row],[T]]),V117+codex467[[#This Row],[T]]),0)</f>
        <v>0</v>
      </c>
      <c r="W118" s="11" t="e">
        <f>IF(#REF!&gt;0,#REF!,0)</f>
        <v>#REF!</v>
      </c>
    </row>
    <row r="119" spans="19:23" x14ac:dyDescent="0.25">
      <c r="S119" s="3">
        <f t="shared" si="5"/>
        <v>0</v>
      </c>
      <c r="T119" s="3">
        <f>IF(A119&gt;0,IFERROR(VLOOKUP(C119,AthleteTable[],1,FALSE),0),0)</f>
        <v>0</v>
      </c>
      <c r="U119" s="3">
        <f t="shared" si="6"/>
        <v>0</v>
      </c>
      <c r="V119" s="11">
        <f>IF(A119&gt;0,IF(T119&lt;&gt;0,IF(OR(codex467[[#This Row],[1]]&gt;W118,W118="1"),(V118+1+codex467[[#This Row],[T]]),V118+codex467[[#This Row],[T]]),V118+codex467[[#This Row],[T]]),0)</f>
        <v>0</v>
      </c>
      <c r="W119" s="11" t="e">
        <f>IF(#REF!&gt;0,#REF!,0)</f>
        <v>#REF!</v>
      </c>
    </row>
    <row r="120" spans="19:23" x14ac:dyDescent="0.25">
      <c r="S120" s="3">
        <f t="shared" si="5"/>
        <v>0</v>
      </c>
      <c r="T120" s="3">
        <f>IF(A120&gt;0,IFERROR(VLOOKUP(C120,AthleteTable[],1,FALSE),0),0)</f>
        <v>0</v>
      </c>
      <c r="U120" s="3">
        <f t="shared" si="6"/>
        <v>0</v>
      </c>
      <c r="V120" s="11">
        <f>IF(A120&gt;0,IF(T120&lt;&gt;0,IF(OR(codex467[[#This Row],[1]]&gt;W119,W119="1"),(V119+1+codex467[[#This Row],[T]]),V119+codex467[[#This Row],[T]]),V119+codex467[[#This Row],[T]]),0)</f>
        <v>0</v>
      </c>
      <c r="W120" s="11" t="e">
        <f>IF(#REF!&gt;0,#REF!,0)</f>
        <v>#REF!</v>
      </c>
    </row>
    <row r="121" spans="19:23" x14ac:dyDescent="0.25">
      <c r="S121" s="3">
        <f t="shared" si="5"/>
        <v>0</v>
      </c>
      <c r="T121" s="3">
        <f>IF(A121&gt;0,IFERROR(VLOOKUP(C121,AthleteTable[],1,FALSE),0),0)</f>
        <v>0</v>
      </c>
      <c r="U121" s="3">
        <f t="shared" si="6"/>
        <v>0</v>
      </c>
      <c r="V121" s="11">
        <f>IF(A121&gt;0,IF(T121&lt;&gt;0,IF(OR(codex467[[#This Row],[1]]&gt;W120,W120="1"),(V120+1+codex467[[#This Row],[T]]),V120+codex467[[#This Row],[T]]),V120+codex467[[#This Row],[T]]),0)</f>
        <v>0</v>
      </c>
      <c r="W121" s="11" t="e">
        <f>IF(#REF!&gt;0,#REF!,0)</f>
        <v>#REF!</v>
      </c>
    </row>
    <row r="122" spans="19:23" x14ac:dyDescent="0.25">
      <c r="S122" s="3">
        <f t="shared" si="5"/>
        <v>0</v>
      </c>
      <c r="T122" s="3">
        <f>IF(A122&gt;0,IFERROR(VLOOKUP(C122,AthleteTable[],1,FALSE),0),0)</f>
        <v>0</v>
      </c>
      <c r="U122" s="3">
        <f t="shared" si="6"/>
        <v>0</v>
      </c>
      <c r="V122" s="11">
        <f>IF(A122&gt;0,IF(T122&lt;&gt;0,IF(OR(codex467[[#This Row],[1]]&gt;W121,W121="1"),(V121+1+codex467[[#This Row],[T]]),V121+codex467[[#This Row],[T]]),V121+codex467[[#This Row],[T]]),0)</f>
        <v>0</v>
      </c>
      <c r="W122" s="11" t="e">
        <f>IF(#REF!&gt;0,#REF!,0)</f>
        <v>#REF!</v>
      </c>
    </row>
    <row r="123" spans="19:23" x14ac:dyDescent="0.25">
      <c r="S123" s="3">
        <f t="shared" si="5"/>
        <v>0</v>
      </c>
      <c r="T123" s="3">
        <f>IF(A123&gt;0,IFERROR(VLOOKUP(C123,AthleteTable[],1,FALSE),0),0)</f>
        <v>0</v>
      </c>
      <c r="U123" s="3">
        <f t="shared" si="6"/>
        <v>0</v>
      </c>
      <c r="V123" s="11">
        <f>IF(A123&gt;0,IF(T123&lt;&gt;0,IF(OR(codex467[[#This Row],[1]]&gt;W122,W122="1"),(V122+1+codex467[[#This Row],[T]]),V122+codex467[[#This Row],[T]]),V122+codex467[[#This Row],[T]]),0)</f>
        <v>0</v>
      </c>
      <c r="W123" s="11" t="e">
        <f>IF(#REF!&gt;0,#REF!,0)</f>
        <v>#REF!</v>
      </c>
    </row>
    <row r="124" spans="19:23" x14ac:dyDescent="0.25">
      <c r="S124" s="3">
        <f t="shared" si="5"/>
        <v>0</v>
      </c>
      <c r="T124" s="3">
        <f>IF(A124&gt;0,IFERROR(VLOOKUP(C124,AthleteTable[],1,FALSE),0),0)</f>
        <v>0</v>
      </c>
      <c r="U124" s="3">
        <f t="shared" si="6"/>
        <v>0</v>
      </c>
      <c r="V124" s="11">
        <f>IF(A124&gt;0,IF(T124&lt;&gt;0,IF(OR(codex467[[#This Row],[1]]&gt;W123,W123="1"),(V123+1+codex467[[#This Row],[T]]),V123+codex467[[#This Row],[T]]),V123+codex467[[#This Row],[T]]),0)</f>
        <v>0</v>
      </c>
      <c r="W124" s="11" t="e">
        <f>IF(#REF!&gt;0,#REF!,0)</f>
        <v>#REF!</v>
      </c>
    </row>
    <row r="125" spans="19:23" x14ac:dyDescent="0.25">
      <c r="S125" s="3">
        <f t="shared" si="5"/>
        <v>0</v>
      </c>
      <c r="T125" s="3">
        <f>IF(A125&gt;0,IFERROR(VLOOKUP(C125,AthleteTable[],1,FALSE),0),0)</f>
        <v>0</v>
      </c>
      <c r="U125" s="3">
        <f t="shared" si="6"/>
        <v>0</v>
      </c>
      <c r="V125" s="11">
        <f>IF(A125&gt;0,IF(T125&lt;&gt;0,IF(OR(codex467[[#This Row],[1]]&gt;W124,W124="1"),(V124+1+codex467[[#This Row],[T]]),V124+codex467[[#This Row],[T]]),V124+codex467[[#This Row],[T]]),0)</f>
        <v>0</v>
      </c>
      <c r="W125" s="11" t="e">
        <f>IF(#REF!&gt;0,#REF!,0)</f>
        <v>#REF!</v>
      </c>
    </row>
    <row r="126" spans="19:23" x14ac:dyDescent="0.25">
      <c r="S126" s="3">
        <f t="shared" si="5"/>
        <v>0</v>
      </c>
      <c r="T126" s="3">
        <f>IF(A126&gt;0,IFERROR(VLOOKUP(C126,AthleteTable[],1,FALSE),0),0)</f>
        <v>0</v>
      </c>
      <c r="U126" s="3">
        <f t="shared" si="6"/>
        <v>0</v>
      </c>
      <c r="V126" s="11">
        <f>IF(A126&gt;0,IF(T126&lt;&gt;0,IF(OR(codex467[[#This Row],[1]]&gt;W125,W125="1"),(V125+1+codex467[[#This Row],[T]]),V125+codex467[[#This Row],[T]]),V125+codex467[[#This Row],[T]]),0)</f>
        <v>0</v>
      </c>
      <c r="W126" s="11" t="e">
        <f>IF(#REF!&gt;0,#REF!,0)</f>
        <v>#REF!</v>
      </c>
    </row>
    <row r="127" spans="19:23" x14ac:dyDescent="0.25">
      <c r="S127" s="3">
        <f t="shared" si="5"/>
        <v>0</v>
      </c>
      <c r="T127" s="3">
        <f>IF(A127&gt;0,IFERROR(VLOOKUP(C127,AthleteTable[],1,FALSE),0),0)</f>
        <v>0</v>
      </c>
      <c r="U127" s="3">
        <f t="shared" si="6"/>
        <v>0</v>
      </c>
      <c r="V127" s="11">
        <f>IF(A127&gt;0,IF(T127&lt;&gt;0,IF(OR(codex467[[#This Row],[1]]&gt;W126,W126="1"),(V126+1+codex467[[#This Row],[T]]),V126+codex467[[#This Row],[T]]),V126+codex467[[#This Row],[T]]),0)</f>
        <v>0</v>
      </c>
      <c r="W127" s="11" t="e">
        <f>IF(#REF!&gt;0,#REF!,0)</f>
        <v>#REF!</v>
      </c>
    </row>
    <row r="128" spans="19:23" x14ac:dyDescent="0.25">
      <c r="S128" s="3">
        <f t="shared" si="5"/>
        <v>0</v>
      </c>
      <c r="T128" s="3">
        <f>IF(A128&gt;0,IFERROR(VLOOKUP(C128,AthleteTable[],1,FALSE),0),0)</f>
        <v>0</v>
      </c>
      <c r="U128" s="3">
        <f t="shared" si="6"/>
        <v>0</v>
      </c>
      <c r="V128" s="11">
        <f>IF(A128&gt;0,IF(T128&lt;&gt;0,IF(OR(codex467[[#This Row],[1]]&gt;W127,W127="1"),(V127+1+codex467[[#This Row],[T]]),V127+codex467[[#This Row],[T]]),V127+codex467[[#This Row],[T]]),0)</f>
        <v>0</v>
      </c>
      <c r="W128" s="11" t="e">
        <f>IF(#REF!&gt;0,#REF!,0)</f>
        <v>#REF!</v>
      </c>
    </row>
    <row r="129" spans="19:23" x14ac:dyDescent="0.25">
      <c r="S129" s="3">
        <f t="shared" si="5"/>
        <v>0</v>
      </c>
      <c r="T129" s="3">
        <f>IF(A129&gt;0,IFERROR(VLOOKUP(C129,AthleteTable[],1,FALSE),0),0)</f>
        <v>0</v>
      </c>
      <c r="U129" s="3">
        <f t="shared" si="6"/>
        <v>0</v>
      </c>
      <c r="V129" s="11">
        <f>IF(A129&gt;0,IF(T129&lt;&gt;0,IF(OR(codex467[[#This Row],[1]]&gt;W128,W128="1"),(V128+1+codex467[[#This Row],[T]]),V128+codex467[[#This Row],[T]]),V128+codex467[[#This Row],[T]]),0)</f>
        <v>0</v>
      </c>
      <c r="W129" s="11" t="e">
        <f>IF(#REF!&gt;0,#REF!,0)</f>
        <v>#REF!</v>
      </c>
    </row>
    <row r="130" spans="19:23" x14ac:dyDescent="0.25">
      <c r="S130" s="3">
        <f t="shared" si="5"/>
        <v>0</v>
      </c>
      <c r="T130" s="3">
        <f>IF(A130&gt;0,IFERROR(VLOOKUP(C130,AthleteTable[],1,FALSE),0),0)</f>
        <v>0</v>
      </c>
      <c r="U130" s="3">
        <f t="shared" si="6"/>
        <v>0</v>
      </c>
      <c r="V130" s="11">
        <f>IF(A130&gt;0,IF(T130&lt;&gt;0,IF(OR(codex467[[#This Row],[1]]&gt;W129,W129="1"),(V129+1+codex467[[#This Row],[T]]),V129+codex467[[#This Row],[T]]),V129+codex467[[#This Row],[T]]),0)</f>
        <v>0</v>
      </c>
      <c r="W130" s="11" t="e">
        <f>IF(#REF!&gt;0,#REF!,0)</f>
        <v>#REF!</v>
      </c>
    </row>
    <row r="131" spans="19:23" x14ac:dyDescent="0.25">
      <c r="S131" s="3">
        <f t="shared" ref="S131:S194" si="7">C131</f>
        <v>0</v>
      </c>
      <c r="T131" s="3">
        <f>IF(A131&gt;0,IFERROR(VLOOKUP(C131,AthleteTable[],1,FALSE),0),0)</f>
        <v>0</v>
      </c>
      <c r="U131" s="3">
        <f t="shared" si="6"/>
        <v>0</v>
      </c>
      <c r="V131" s="11">
        <f>IF(A131&gt;0,IF(T131&lt;&gt;0,IF(OR(codex467[[#This Row],[1]]&gt;W130,W130="1"),(V130+1+codex467[[#This Row],[T]]),V130+codex467[[#This Row],[T]]),V130+codex467[[#This Row],[T]]),0)</f>
        <v>0</v>
      </c>
      <c r="W131" s="11" t="e">
        <f>IF(#REF!&gt;0,#REF!,0)</f>
        <v>#REF!</v>
      </c>
    </row>
    <row r="132" spans="19:23" x14ac:dyDescent="0.25">
      <c r="S132" s="3">
        <f t="shared" si="7"/>
        <v>0</v>
      </c>
      <c r="T132" s="3">
        <f>IF(A132&gt;0,IFERROR(VLOOKUP(C132,AthleteTable[],1,FALSE),0),0)</f>
        <v>0</v>
      </c>
      <c r="U132" s="3">
        <f t="shared" si="6"/>
        <v>0</v>
      </c>
      <c r="V132" s="11">
        <f>IF(A132&gt;0,IF(T132&lt;&gt;0,IF(OR(codex467[[#This Row],[1]]&gt;W131,W131="1"),(V131+1+codex467[[#This Row],[T]]),V131+codex467[[#This Row],[T]]),V131+codex467[[#This Row],[T]]),0)</f>
        <v>0</v>
      </c>
      <c r="W132" s="11" t="e">
        <f>IF(#REF!&gt;0,#REF!,0)</f>
        <v>#REF!</v>
      </c>
    </row>
    <row r="133" spans="19:23" x14ac:dyDescent="0.25">
      <c r="S133" s="3">
        <f t="shared" si="7"/>
        <v>0</v>
      </c>
      <c r="T133" s="3">
        <f>IF(A133&gt;0,IFERROR(VLOOKUP(C133,AthleteTable[],1,FALSE),0),0)</f>
        <v>0</v>
      </c>
      <c r="U133" s="3">
        <f t="shared" si="6"/>
        <v>0</v>
      </c>
      <c r="V133" s="11">
        <f>IF(A133&gt;0,IF(T133&lt;&gt;0,IF(OR(codex467[[#This Row],[1]]&gt;W132,W132="1"),(V132+1+codex467[[#This Row],[T]]),V132+codex467[[#This Row],[T]]),V132+codex467[[#This Row],[T]]),0)</f>
        <v>0</v>
      </c>
      <c r="W133" s="11" t="e">
        <f>IF(#REF!&gt;0,#REF!,0)</f>
        <v>#REF!</v>
      </c>
    </row>
    <row r="134" spans="19:23" x14ac:dyDescent="0.25">
      <c r="S134" s="3">
        <f t="shared" si="7"/>
        <v>0</v>
      </c>
      <c r="T134" s="3">
        <f>IF(A134&gt;0,IFERROR(VLOOKUP(C134,AthleteTable[],1,FALSE),0),0)</f>
        <v>0</v>
      </c>
      <c r="U134" s="3">
        <f t="shared" ref="U134:U197" si="8">IFERROR(IF(W134&gt;0,IF(W133=W132,IF(T133&gt;0,IF(T132&gt;0,1,0),0),0),0),0)</f>
        <v>0</v>
      </c>
      <c r="V134" s="11">
        <f>IF(A134&gt;0,IF(T134&lt;&gt;0,IF(OR(codex467[[#This Row],[1]]&gt;W133,W133="1"),(V133+1+codex467[[#This Row],[T]]),V133+codex467[[#This Row],[T]]),V133+codex467[[#This Row],[T]]),0)</f>
        <v>0</v>
      </c>
      <c r="W134" s="11" t="e">
        <f>IF(#REF!&gt;0,#REF!,0)</f>
        <v>#REF!</v>
      </c>
    </row>
    <row r="135" spans="19:23" x14ac:dyDescent="0.25">
      <c r="S135" s="3">
        <f t="shared" si="7"/>
        <v>0</v>
      </c>
      <c r="T135" s="3">
        <f>IF(A135&gt;0,IFERROR(VLOOKUP(C135,AthleteTable[],1,FALSE),0),0)</f>
        <v>0</v>
      </c>
      <c r="U135" s="3">
        <f t="shared" si="8"/>
        <v>0</v>
      </c>
      <c r="V135" s="11">
        <f>IF(A135&gt;0,IF(T135&lt;&gt;0,IF(OR(codex467[[#This Row],[1]]&gt;W134,W134="1"),(V134+1+codex467[[#This Row],[T]]),V134+codex467[[#This Row],[T]]),V134+codex467[[#This Row],[T]]),0)</f>
        <v>0</v>
      </c>
      <c r="W135" s="11" t="e">
        <f>IF(#REF!&gt;0,#REF!,0)</f>
        <v>#REF!</v>
      </c>
    </row>
    <row r="136" spans="19:23" x14ac:dyDescent="0.25">
      <c r="S136" s="3">
        <f t="shared" si="7"/>
        <v>0</v>
      </c>
      <c r="T136" s="3">
        <f>IF(A136&gt;0,IFERROR(VLOOKUP(C136,AthleteTable[],1,FALSE),0),0)</f>
        <v>0</v>
      </c>
      <c r="U136" s="3">
        <f t="shared" si="8"/>
        <v>0</v>
      </c>
      <c r="V136" s="11">
        <f>IF(A136&gt;0,IF(T136&lt;&gt;0,IF(OR(codex467[[#This Row],[1]]&gt;W135,W135="1"),(V135+1+codex467[[#This Row],[T]]),V135+codex467[[#This Row],[T]]),V135+codex467[[#This Row],[T]]),0)</f>
        <v>0</v>
      </c>
      <c r="W136" s="11" t="e">
        <f>IF(#REF!&gt;0,#REF!,0)</f>
        <v>#REF!</v>
      </c>
    </row>
    <row r="137" spans="19:23" x14ac:dyDescent="0.25">
      <c r="S137" s="3">
        <f t="shared" si="7"/>
        <v>0</v>
      </c>
      <c r="T137" s="3">
        <f>IF(A137&gt;0,IFERROR(VLOOKUP(C137,AthleteTable[],1,FALSE),0),0)</f>
        <v>0</v>
      </c>
      <c r="U137" s="3">
        <f t="shared" si="8"/>
        <v>0</v>
      </c>
      <c r="V137" s="11">
        <f>IF(A137&gt;0,IF(T137&lt;&gt;0,IF(OR(codex467[[#This Row],[1]]&gt;W136,W136="1"),(V136+1+codex467[[#This Row],[T]]),V136+codex467[[#This Row],[T]]),V136+codex467[[#This Row],[T]]),0)</f>
        <v>0</v>
      </c>
      <c r="W137" s="11">
        <f t="shared" ref="W137:W200" si="9">IF(A91&gt;0,A91,0)</f>
        <v>0</v>
      </c>
    </row>
    <row r="138" spans="19:23" x14ac:dyDescent="0.25">
      <c r="S138" s="3">
        <f t="shared" si="7"/>
        <v>0</v>
      </c>
      <c r="T138" s="3">
        <f>IF(A138&gt;0,IFERROR(VLOOKUP(C138,AthleteTable[],1,FALSE),0),0)</f>
        <v>0</v>
      </c>
      <c r="U138" s="3">
        <f t="shared" si="8"/>
        <v>0</v>
      </c>
      <c r="V138" s="11">
        <f>IF(A138&gt;0,IF(T138&lt;&gt;0,IF(OR(codex467[[#This Row],[1]]&gt;W137,W137="1"),(V137+1+codex467[[#This Row],[T]]),V137+codex467[[#This Row],[T]]),V137+codex467[[#This Row],[T]]),0)</f>
        <v>0</v>
      </c>
      <c r="W138" s="11">
        <f t="shared" si="9"/>
        <v>0</v>
      </c>
    </row>
    <row r="139" spans="19:23" x14ac:dyDescent="0.25">
      <c r="S139" s="3">
        <f t="shared" si="7"/>
        <v>0</v>
      </c>
      <c r="T139" s="3">
        <f>IF(A139&gt;0,IFERROR(VLOOKUP(C139,AthleteTable[],1,FALSE),0),0)</f>
        <v>0</v>
      </c>
      <c r="U139" s="3">
        <f t="shared" si="8"/>
        <v>0</v>
      </c>
      <c r="V139" s="11">
        <f>IF(A139&gt;0,IF(T139&lt;&gt;0,IF(OR(codex467[[#This Row],[1]]&gt;W138,W138="1"),(V138+1+codex467[[#This Row],[T]]),V138+codex467[[#This Row],[T]]),V138+codex467[[#This Row],[T]]),0)</f>
        <v>0</v>
      </c>
      <c r="W139" s="11">
        <f t="shared" si="9"/>
        <v>0</v>
      </c>
    </row>
    <row r="140" spans="19:23" x14ac:dyDescent="0.25">
      <c r="S140" s="3">
        <f t="shared" si="7"/>
        <v>0</v>
      </c>
      <c r="T140" s="3">
        <f>IF(A140&gt;0,IFERROR(VLOOKUP(C140,AthleteTable[],1,FALSE),0),0)</f>
        <v>0</v>
      </c>
      <c r="U140" s="3">
        <f t="shared" si="8"/>
        <v>0</v>
      </c>
      <c r="V140" s="11">
        <f>IF(A140&gt;0,IF(T140&lt;&gt;0,IF(OR(codex467[[#This Row],[1]]&gt;W139,W139="1"),(V139+1+codex467[[#This Row],[T]]),V139+codex467[[#This Row],[T]]),V139+codex467[[#This Row],[T]]),0)</f>
        <v>0</v>
      </c>
      <c r="W140" s="11">
        <f t="shared" si="9"/>
        <v>0</v>
      </c>
    </row>
    <row r="141" spans="19:23" x14ac:dyDescent="0.25">
      <c r="S141" s="3">
        <f t="shared" si="7"/>
        <v>0</v>
      </c>
      <c r="T141" s="3">
        <f>IF(A141&gt;0,IFERROR(VLOOKUP(C141,AthleteTable[],1,FALSE),0),0)</f>
        <v>0</v>
      </c>
      <c r="U141" s="3">
        <f t="shared" si="8"/>
        <v>0</v>
      </c>
      <c r="V141" s="11">
        <f>IF(A141&gt;0,IF(T141&lt;&gt;0,IF(OR(codex467[[#This Row],[1]]&gt;W140,W140="1"),(V140+1+codex467[[#This Row],[T]]),V140+codex467[[#This Row],[T]]),V140+codex467[[#This Row],[T]]),0)</f>
        <v>0</v>
      </c>
      <c r="W141" s="11">
        <f t="shared" si="9"/>
        <v>0</v>
      </c>
    </row>
    <row r="142" spans="19:23" x14ac:dyDescent="0.25">
      <c r="S142" s="3">
        <f t="shared" si="7"/>
        <v>0</v>
      </c>
      <c r="T142" s="3">
        <f>IF(A142&gt;0,IFERROR(VLOOKUP(C142,AthleteTable[],1,FALSE),0),0)</f>
        <v>0</v>
      </c>
      <c r="U142" s="3">
        <f t="shared" si="8"/>
        <v>0</v>
      </c>
      <c r="V142" s="11">
        <f>IF(A142&gt;0,IF(T142&lt;&gt;0,IF(OR(codex467[[#This Row],[1]]&gt;W141,W141="1"),(V141+1+codex467[[#This Row],[T]]),V141+codex467[[#This Row],[T]]),V141+codex467[[#This Row],[T]]),0)</f>
        <v>0</v>
      </c>
      <c r="W142" s="11">
        <f t="shared" si="9"/>
        <v>0</v>
      </c>
    </row>
    <row r="143" spans="19:23" x14ac:dyDescent="0.25">
      <c r="S143" s="3">
        <f t="shared" si="7"/>
        <v>0</v>
      </c>
      <c r="T143" s="3">
        <f>IF(A143&gt;0,IFERROR(VLOOKUP(C143,AthleteTable[],1,FALSE),0),0)</f>
        <v>0</v>
      </c>
      <c r="U143" s="3">
        <f t="shared" si="8"/>
        <v>0</v>
      </c>
      <c r="V143" s="11">
        <f>IF(A143&gt;0,IF(T143&lt;&gt;0,IF(OR(codex467[[#This Row],[1]]&gt;W142,W142="1"),(V142+1+codex467[[#This Row],[T]]),V142+codex467[[#This Row],[T]]),V142+codex467[[#This Row],[T]]),0)</f>
        <v>0</v>
      </c>
      <c r="W143" s="11">
        <f t="shared" si="9"/>
        <v>0</v>
      </c>
    </row>
    <row r="144" spans="19:23" x14ac:dyDescent="0.25">
      <c r="S144" s="3">
        <f t="shared" si="7"/>
        <v>0</v>
      </c>
      <c r="T144" s="3">
        <f>IF(A144&gt;0,IFERROR(VLOOKUP(C144,AthleteTable[],1,FALSE),0),0)</f>
        <v>0</v>
      </c>
      <c r="U144" s="3">
        <f t="shared" si="8"/>
        <v>0</v>
      </c>
      <c r="V144" s="11">
        <f>IF(A144&gt;0,IF(T144&lt;&gt;0,IF(OR(codex467[[#This Row],[1]]&gt;W143,W143="1"),(V143+1+codex467[[#This Row],[T]]),V143+codex467[[#This Row],[T]]),V143+codex467[[#This Row],[T]]),0)</f>
        <v>0</v>
      </c>
      <c r="W144" s="11">
        <f t="shared" si="9"/>
        <v>0</v>
      </c>
    </row>
    <row r="145" spans="19:23" x14ac:dyDescent="0.25">
      <c r="S145" s="3">
        <f t="shared" si="7"/>
        <v>0</v>
      </c>
      <c r="T145" s="3">
        <f>IF(A145&gt;0,IFERROR(VLOOKUP(C145,AthleteTable[],1,FALSE),0),0)</f>
        <v>0</v>
      </c>
      <c r="U145" s="3">
        <f t="shared" si="8"/>
        <v>0</v>
      </c>
      <c r="V145" s="11">
        <f>IF(A145&gt;0,IF(T145&lt;&gt;0,IF(OR(codex467[[#This Row],[1]]&gt;W144,W144="1"),(V144+1+codex467[[#This Row],[T]]),V144+codex467[[#This Row],[T]]),V144+codex467[[#This Row],[T]]),0)</f>
        <v>0</v>
      </c>
      <c r="W145" s="11">
        <f t="shared" si="9"/>
        <v>0</v>
      </c>
    </row>
    <row r="146" spans="19:23" x14ac:dyDescent="0.25">
      <c r="S146" s="3">
        <f t="shared" si="7"/>
        <v>0</v>
      </c>
      <c r="T146" s="3">
        <f>IF(A146&gt;0,IFERROR(VLOOKUP(C146,AthleteTable[],1,FALSE),0),0)</f>
        <v>0</v>
      </c>
      <c r="U146" s="3">
        <f t="shared" si="8"/>
        <v>0</v>
      </c>
      <c r="V146" s="11">
        <f>IF(A146&gt;0,IF(T146&lt;&gt;0,IF(OR(codex467[[#This Row],[1]]&gt;W145,W145="1"),(V145+1+codex467[[#This Row],[T]]),V145+codex467[[#This Row],[T]]),V145+codex467[[#This Row],[T]]),0)</f>
        <v>0</v>
      </c>
      <c r="W146" s="11">
        <f t="shared" si="9"/>
        <v>0</v>
      </c>
    </row>
    <row r="147" spans="19:23" x14ac:dyDescent="0.25">
      <c r="S147" s="3">
        <f t="shared" si="7"/>
        <v>0</v>
      </c>
      <c r="T147" s="3">
        <f>IF(A147&gt;0,IFERROR(VLOOKUP(C147,AthleteTable[],1,FALSE),0),0)</f>
        <v>0</v>
      </c>
      <c r="U147" s="3">
        <f t="shared" si="8"/>
        <v>0</v>
      </c>
      <c r="V147" s="11">
        <f>IF(A147&gt;0,IF(T147&lt;&gt;0,IF(OR(codex467[[#This Row],[1]]&gt;W146,W146="1"),(V146+1+codex467[[#This Row],[T]]),V146+codex467[[#This Row],[T]]),V146+codex467[[#This Row],[T]]),0)</f>
        <v>0</v>
      </c>
      <c r="W147" s="11">
        <f t="shared" si="9"/>
        <v>0</v>
      </c>
    </row>
    <row r="148" spans="19:23" x14ac:dyDescent="0.25">
      <c r="S148" s="3">
        <f t="shared" si="7"/>
        <v>0</v>
      </c>
      <c r="T148" s="3">
        <f>IF(A148&gt;0,IFERROR(VLOOKUP(C148,AthleteTable[],1,FALSE),0),0)</f>
        <v>0</v>
      </c>
      <c r="U148" s="3">
        <f t="shared" si="8"/>
        <v>0</v>
      </c>
      <c r="V148" s="11">
        <f>IF(A148&gt;0,IF(T148&lt;&gt;0,IF(OR(codex467[[#This Row],[1]]&gt;W147,W147="1"),(V147+1+codex467[[#This Row],[T]]),V147+codex467[[#This Row],[T]]),V147+codex467[[#This Row],[T]]),0)</f>
        <v>0</v>
      </c>
      <c r="W148" s="11">
        <f t="shared" si="9"/>
        <v>0</v>
      </c>
    </row>
    <row r="149" spans="19:23" x14ac:dyDescent="0.25">
      <c r="S149" s="3">
        <f t="shared" si="7"/>
        <v>0</v>
      </c>
      <c r="T149" s="3">
        <f>IF(A149&gt;0,IFERROR(VLOOKUP(C149,AthleteTable[],1,FALSE),0),0)</f>
        <v>0</v>
      </c>
      <c r="U149" s="3">
        <f t="shared" si="8"/>
        <v>0</v>
      </c>
      <c r="V149" s="11">
        <f>IF(A149&gt;0,IF(T149&lt;&gt;0,IF(OR(codex467[[#This Row],[1]]&gt;W148,W148="1"),(V148+1+codex467[[#This Row],[T]]),V148+codex467[[#This Row],[T]]),V148+codex467[[#This Row],[T]]),0)</f>
        <v>0</v>
      </c>
      <c r="W149" s="11">
        <f t="shared" si="9"/>
        <v>0</v>
      </c>
    </row>
    <row r="150" spans="19:23" x14ac:dyDescent="0.25">
      <c r="S150" s="3">
        <f t="shared" si="7"/>
        <v>0</v>
      </c>
      <c r="T150" s="3">
        <f>IF(A150&gt;0,IFERROR(VLOOKUP(C150,AthleteTable[],1,FALSE),0),0)</f>
        <v>0</v>
      </c>
      <c r="U150" s="3">
        <f t="shared" si="8"/>
        <v>0</v>
      </c>
      <c r="V150" s="11">
        <f>IF(A150&gt;0,IF(T150&lt;&gt;0,IF(OR(codex467[[#This Row],[1]]&gt;W149,W149="1"),(V149+1+codex467[[#This Row],[T]]),V149+codex467[[#This Row],[T]]),V149+codex467[[#This Row],[T]]),0)</f>
        <v>0</v>
      </c>
      <c r="W150" s="11">
        <f t="shared" si="9"/>
        <v>0</v>
      </c>
    </row>
    <row r="151" spans="19:23" x14ac:dyDescent="0.25">
      <c r="S151" s="3">
        <f t="shared" si="7"/>
        <v>0</v>
      </c>
      <c r="T151" s="3">
        <f>IF(A151&gt;0,IFERROR(VLOOKUP(C151,AthleteTable[],1,FALSE),0),0)</f>
        <v>0</v>
      </c>
      <c r="U151" s="3">
        <f t="shared" si="8"/>
        <v>0</v>
      </c>
      <c r="V151" s="11">
        <f>IF(A151&gt;0,IF(T151&lt;&gt;0,IF(OR(codex467[[#This Row],[1]]&gt;W150,W150="1"),(V150+1+codex467[[#This Row],[T]]),V150+codex467[[#This Row],[T]]),V150+codex467[[#This Row],[T]]),0)</f>
        <v>0</v>
      </c>
      <c r="W151" s="11">
        <f t="shared" si="9"/>
        <v>0</v>
      </c>
    </row>
    <row r="152" spans="19:23" x14ac:dyDescent="0.25">
      <c r="S152" s="3">
        <f t="shared" si="7"/>
        <v>0</v>
      </c>
      <c r="T152" s="3">
        <f>IF(A152&gt;0,IFERROR(VLOOKUP(C152,AthleteTable[],1,FALSE),0),0)</f>
        <v>0</v>
      </c>
      <c r="U152" s="3">
        <f t="shared" si="8"/>
        <v>0</v>
      </c>
      <c r="V152" s="11">
        <f>IF(A152&gt;0,IF(T152&lt;&gt;0,IF(OR(codex467[[#This Row],[1]]&gt;W151,W151="1"),(V151+1+codex467[[#This Row],[T]]),V151+codex467[[#This Row],[T]]),V151+codex467[[#This Row],[T]]),0)</f>
        <v>0</v>
      </c>
      <c r="W152" s="11">
        <f t="shared" si="9"/>
        <v>0</v>
      </c>
    </row>
    <row r="153" spans="19:23" x14ac:dyDescent="0.25">
      <c r="S153" s="3">
        <f t="shared" si="7"/>
        <v>0</v>
      </c>
      <c r="T153" s="3">
        <f>IF(A153&gt;0,IFERROR(VLOOKUP(C153,AthleteTable[],1,FALSE),0),0)</f>
        <v>0</v>
      </c>
      <c r="U153" s="3">
        <f t="shared" si="8"/>
        <v>0</v>
      </c>
      <c r="V153" s="11">
        <f>IF(A153&gt;0,IF(T153&lt;&gt;0,IF(OR(codex467[[#This Row],[1]]&gt;W152,W152="1"),(V152+1+codex467[[#This Row],[T]]),V152+codex467[[#This Row],[T]]),V152+codex467[[#This Row],[T]]),0)</f>
        <v>0</v>
      </c>
      <c r="W153" s="11">
        <f t="shared" si="9"/>
        <v>0</v>
      </c>
    </row>
    <row r="154" spans="19:23" x14ac:dyDescent="0.25">
      <c r="S154" s="3">
        <f t="shared" si="7"/>
        <v>0</v>
      </c>
      <c r="T154" s="3">
        <f>IF(A154&gt;0,IFERROR(VLOOKUP(C154,AthleteTable[],1,FALSE),0),0)</f>
        <v>0</v>
      </c>
      <c r="U154" s="3">
        <f t="shared" si="8"/>
        <v>0</v>
      </c>
      <c r="V154" s="11">
        <f>IF(A154&gt;0,IF(T154&lt;&gt;0,IF(OR(codex467[[#This Row],[1]]&gt;W153,W153="1"),(V153+1+codex467[[#This Row],[T]]),V153+codex467[[#This Row],[T]]),V153+codex467[[#This Row],[T]]),0)</f>
        <v>0</v>
      </c>
      <c r="W154" s="11">
        <f t="shared" si="9"/>
        <v>0</v>
      </c>
    </row>
    <row r="155" spans="19:23" x14ac:dyDescent="0.25">
      <c r="S155" s="3">
        <f t="shared" si="7"/>
        <v>0</v>
      </c>
      <c r="T155" s="3">
        <f>IF(A155&gt;0,IFERROR(VLOOKUP(C155,AthleteTable[],1,FALSE),0),0)</f>
        <v>0</v>
      </c>
      <c r="U155" s="3">
        <f t="shared" si="8"/>
        <v>0</v>
      </c>
      <c r="V155" s="11">
        <f>IF(A155&gt;0,IF(T155&lt;&gt;0,IF(OR(codex467[[#This Row],[1]]&gt;W154,W154="1"),(V154+1+codex467[[#This Row],[T]]),V154+codex467[[#This Row],[T]]),V154+codex467[[#This Row],[T]]),0)</f>
        <v>0</v>
      </c>
      <c r="W155" s="11">
        <f t="shared" si="9"/>
        <v>0</v>
      </c>
    </row>
    <row r="156" spans="19:23" x14ac:dyDescent="0.25">
      <c r="S156" s="3">
        <f t="shared" si="7"/>
        <v>0</v>
      </c>
      <c r="T156" s="3">
        <f>IF(A156&gt;0,IFERROR(VLOOKUP(C156,AthleteTable[],1,FALSE),0),0)</f>
        <v>0</v>
      </c>
      <c r="U156" s="3">
        <f t="shared" si="8"/>
        <v>0</v>
      </c>
      <c r="V156" s="11">
        <f>IF(A156&gt;0,IF(T156&lt;&gt;0,IF(OR(codex467[[#This Row],[1]]&gt;W155,W155="1"),(V155+1+codex467[[#This Row],[T]]),V155+codex467[[#This Row],[T]]),V155+codex467[[#This Row],[T]]),0)</f>
        <v>0</v>
      </c>
      <c r="W156" s="11">
        <f t="shared" si="9"/>
        <v>0</v>
      </c>
    </row>
    <row r="157" spans="19:23" x14ac:dyDescent="0.25">
      <c r="S157" s="3">
        <f t="shared" si="7"/>
        <v>0</v>
      </c>
      <c r="T157" s="3">
        <f>IF(A157&gt;0,IFERROR(VLOOKUP(C157,AthleteTable[],1,FALSE),0),0)</f>
        <v>0</v>
      </c>
      <c r="U157" s="3">
        <f t="shared" si="8"/>
        <v>0</v>
      </c>
      <c r="V157" s="11">
        <f>IF(A157&gt;0,IF(T157&lt;&gt;0,IF(OR(codex467[[#This Row],[1]]&gt;W156,W156="1"),(V156+1+codex467[[#This Row],[T]]),V156+codex467[[#This Row],[T]]),V156+codex467[[#This Row],[T]]),0)</f>
        <v>0</v>
      </c>
      <c r="W157" s="11">
        <f t="shared" si="9"/>
        <v>0</v>
      </c>
    </row>
    <row r="158" spans="19:23" x14ac:dyDescent="0.25">
      <c r="S158" s="3">
        <f t="shared" si="7"/>
        <v>0</v>
      </c>
      <c r="T158" s="3">
        <f>IF(A158&gt;0,IFERROR(VLOOKUP(C158,AthleteTable[],1,FALSE),0),0)</f>
        <v>0</v>
      </c>
      <c r="U158" s="3">
        <f t="shared" si="8"/>
        <v>0</v>
      </c>
      <c r="V158" s="11">
        <f>IF(A158&gt;0,IF(T158&lt;&gt;0,IF(OR(codex467[[#This Row],[1]]&gt;W157,W157="1"),(V157+1+codex467[[#This Row],[T]]),V157+codex467[[#This Row],[T]]),V157+codex467[[#This Row],[T]]),0)</f>
        <v>0</v>
      </c>
      <c r="W158" s="11">
        <f t="shared" si="9"/>
        <v>0</v>
      </c>
    </row>
    <row r="159" spans="19:23" x14ac:dyDescent="0.25">
      <c r="S159" s="3">
        <f t="shared" si="7"/>
        <v>0</v>
      </c>
      <c r="T159" s="3">
        <f>IF(A159&gt;0,IFERROR(VLOOKUP(C159,AthleteTable[],1,FALSE),0),0)</f>
        <v>0</v>
      </c>
      <c r="U159" s="3">
        <f t="shared" si="8"/>
        <v>0</v>
      </c>
      <c r="V159" s="11">
        <f>IF(A159&gt;0,IF(T159&lt;&gt;0,IF(OR(codex467[[#This Row],[1]]&gt;W158,W158="1"),(V158+1+codex467[[#This Row],[T]]),V158+codex467[[#This Row],[T]]),V158+codex467[[#This Row],[T]]),0)</f>
        <v>0</v>
      </c>
      <c r="W159" s="11">
        <f t="shared" si="9"/>
        <v>0</v>
      </c>
    </row>
    <row r="160" spans="19:23" x14ac:dyDescent="0.25">
      <c r="S160" s="3">
        <f t="shared" si="7"/>
        <v>0</v>
      </c>
      <c r="T160" s="3">
        <f>IF(A160&gt;0,IFERROR(VLOOKUP(C160,AthleteTable[],1,FALSE),0),0)</f>
        <v>0</v>
      </c>
      <c r="U160" s="3">
        <f t="shared" si="8"/>
        <v>0</v>
      </c>
      <c r="V160" s="11">
        <f>IF(A160&gt;0,IF(T160&lt;&gt;0,IF(OR(codex467[[#This Row],[1]]&gt;W159,W159="1"),(V159+1+codex467[[#This Row],[T]]),V159+codex467[[#This Row],[T]]),V159+codex467[[#This Row],[T]]),0)</f>
        <v>0</v>
      </c>
      <c r="W160" s="11">
        <f t="shared" si="9"/>
        <v>0</v>
      </c>
    </row>
    <row r="161" spans="19:23" x14ac:dyDescent="0.25">
      <c r="S161" s="3">
        <f t="shared" si="7"/>
        <v>0</v>
      </c>
      <c r="T161" s="3">
        <f>IF(A161&gt;0,IFERROR(VLOOKUP(C161,AthleteTable[],1,FALSE),0),0)</f>
        <v>0</v>
      </c>
      <c r="U161" s="3">
        <f t="shared" si="8"/>
        <v>0</v>
      </c>
      <c r="V161" s="11">
        <f>IF(A161&gt;0,IF(T161&lt;&gt;0,IF(OR(codex467[[#This Row],[1]]&gt;W160,W160="1"),(V160+1+codex467[[#This Row],[T]]),V160+codex467[[#This Row],[T]]),V160+codex467[[#This Row],[T]]),0)</f>
        <v>0</v>
      </c>
      <c r="W161" s="11">
        <f t="shared" si="9"/>
        <v>0</v>
      </c>
    </row>
    <row r="162" spans="19:23" x14ac:dyDescent="0.25">
      <c r="S162" s="3">
        <f t="shared" si="7"/>
        <v>0</v>
      </c>
      <c r="T162" s="3">
        <f>IF(A162&gt;0,IFERROR(VLOOKUP(C162,AthleteTable[],1,FALSE),0),0)</f>
        <v>0</v>
      </c>
      <c r="U162" s="3">
        <f t="shared" si="8"/>
        <v>0</v>
      </c>
      <c r="V162" s="11">
        <f>IF(A162&gt;0,IF(T162&lt;&gt;0,IF(OR(codex467[[#This Row],[1]]&gt;W161,W161="1"),(V161+1+codex467[[#This Row],[T]]),V161+codex467[[#This Row],[T]]),V161+codex467[[#This Row],[T]]),0)</f>
        <v>0</v>
      </c>
      <c r="W162" s="11">
        <f t="shared" si="9"/>
        <v>0</v>
      </c>
    </row>
    <row r="163" spans="19:23" x14ac:dyDescent="0.25">
      <c r="S163" s="3">
        <f t="shared" si="7"/>
        <v>0</v>
      </c>
      <c r="T163" s="3">
        <f>IF(A163&gt;0,IFERROR(VLOOKUP(C163,AthleteTable[],1,FALSE),0),0)</f>
        <v>0</v>
      </c>
      <c r="U163" s="3">
        <f t="shared" si="8"/>
        <v>0</v>
      </c>
      <c r="V163" s="11">
        <f>IF(A163&gt;0,IF(T163&lt;&gt;0,IF(OR(codex467[[#This Row],[1]]&gt;W162,W162="1"),(V162+1+codex467[[#This Row],[T]]),V162+codex467[[#This Row],[T]]),V162+codex467[[#This Row],[T]]),0)</f>
        <v>0</v>
      </c>
      <c r="W163" s="11">
        <f t="shared" si="9"/>
        <v>0</v>
      </c>
    </row>
    <row r="164" spans="19:23" x14ac:dyDescent="0.25">
      <c r="S164" s="3">
        <f t="shared" si="7"/>
        <v>0</v>
      </c>
      <c r="T164" s="3">
        <f>IF(A164&gt;0,IFERROR(VLOOKUP(C164,AthleteTable[],1,FALSE),0),0)</f>
        <v>0</v>
      </c>
      <c r="U164" s="3">
        <f t="shared" si="8"/>
        <v>0</v>
      </c>
      <c r="V164" s="11">
        <f>IF(A164&gt;0,IF(T164&lt;&gt;0,IF(OR(codex467[[#This Row],[1]]&gt;W163,W163="1"),(V163+1+codex467[[#This Row],[T]]),V163+codex467[[#This Row],[T]]),V163+codex467[[#This Row],[T]]),0)</f>
        <v>0</v>
      </c>
      <c r="W164" s="11">
        <f t="shared" si="9"/>
        <v>0</v>
      </c>
    </row>
    <row r="165" spans="19:23" x14ac:dyDescent="0.25">
      <c r="S165" s="3">
        <f t="shared" si="7"/>
        <v>0</v>
      </c>
      <c r="T165" s="3">
        <f>IF(A165&gt;0,IFERROR(VLOOKUP(C165,AthleteTable[],1,FALSE),0),0)</f>
        <v>0</v>
      </c>
      <c r="U165" s="3">
        <f t="shared" si="8"/>
        <v>0</v>
      </c>
      <c r="V165" s="11">
        <f>IF(A165&gt;0,IF(T165&lt;&gt;0,IF(OR(codex467[[#This Row],[1]]&gt;W164,W164="1"),(V164+1+codex467[[#This Row],[T]]),V164+codex467[[#This Row],[T]]),V164+codex467[[#This Row],[T]]),0)</f>
        <v>0</v>
      </c>
      <c r="W165" s="11">
        <f t="shared" si="9"/>
        <v>0</v>
      </c>
    </row>
    <row r="166" spans="19:23" x14ac:dyDescent="0.25">
      <c r="S166" s="3">
        <f t="shared" si="7"/>
        <v>0</v>
      </c>
      <c r="T166" s="3">
        <f>IF(A166&gt;0,IFERROR(VLOOKUP(C166,AthleteTable[],1,FALSE),0),0)</f>
        <v>0</v>
      </c>
      <c r="U166" s="3">
        <f t="shared" si="8"/>
        <v>0</v>
      </c>
      <c r="V166" s="11">
        <f>IF(A166&gt;0,IF(T166&lt;&gt;0,IF(OR(codex467[[#This Row],[1]]&gt;W165,W165="1"),(V165+1+codex467[[#This Row],[T]]),V165+codex467[[#This Row],[T]]),V165+codex467[[#This Row],[T]]),0)</f>
        <v>0</v>
      </c>
      <c r="W166" s="11">
        <f t="shared" si="9"/>
        <v>0</v>
      </c>
    </row>
    <row r="167" spans="19:23" x14ac:dyDescent="0.25">
      <c r="S167" s="3">
        <f t="shared" si="7"/>
        <v>0</v>
      </c>
      <c r="T167" s="3">
        <f>IF(A167&gt;0,IFERROR(VLOOKUP(C167,AthleteTable[],1,FALSE),0),0)</f>
        <v>0</v>
      </c>
      <c r="U167" s="3">
        <f t="shared" si="8"/>
        <v>0</v>
      </c>
      <c r="V167" s="11">
        <f>IF(A167&gt;0,IF(T167&lt;&gt;0,IF(OR(codex467[[#This Row],[1]]&gt;W166,W166="1"),(V166+1+codex467[[#This Row],[T]]),V166+codex467[[#This Row],[T]]),V166+codex467[[#This Row],[T]]),0)</f>
        <v>0</v>
      </c>
      <c r="W167" s="11">
        <f t="shared" si="9"/>
        <v>0</v>
      </c>
    </row>
    <row r="168" spans="19:23" x14ac:dyDescent="0.25">
      <c r="S168" s="3">
        <f t="shared" si="7"/>
        <v>0</v>
      </c>
      <c r="T168" s="3">
        <f>IF(A168&gt;0,IFERROR(VLOOKUP(C168,AthleteTable[],1,FALSE),0),0)</f>
        <v>0</v>
      </c>
      <c r="U168" s="3">
        <f t="shared" si="8"/>
        <v>0</v>
      </c>
      <c r="V168" s="11">
        <f>IF(A168&gt;0,IF(T168&lt;&gt;0,IF(OR(codex467[[#This Row],[1]]&gt;W167,W167="1"),(V167+1+codex467[[#This Row],[T]]),V167+codex467[[#This Row],[T]]),V167+codex467[[#This Row],[T]]),0)</f>
        <v>0</v>
      </c>
      <c r="W168" s="11">
        <f t="shared" si="9"/>
        <v>0</v>
      </c>
    </row>
    <row r="169" spans="19:23" x14ac:dyDescent="0.25">
      <c r="S169" s="3">
        <f t="shared" si="7"/>
        <v>0</v>
      </c>
      <c r="T169" s="3">
        <f>IF(A169&gt;0,IFERROR(VLOOKUP(C169,AthleteTable[],1,FALSE),0),0)</f>
        <v>0</v>
      </c>
      <c r="U169" s="3">
        <f t="shared" si="8"/>
        <v>0</v>
      </c>
      <c r="V169" s="11">
        <f>IF(A169&gt;0,IF(T169&lt;&gt;0,IF(OR(codex467[[#This Row],[1]]&gt;W168,W168="1"),(V168+1+codex467[[#This Row],[T]]),V168+codex467[[#This Row],[T]]),V168+codex467[[#This Row],[T]]),0)</f>
        <v>0</v>
      </c>
      <c r="W169" s="11">
        <f t="shared" si="9"/>
        <v>0</v>
      </c>
    </row>
    <row r="170" spans="19:23" x14ac:dyDescent="0.25">
      <c r="S170" s="3">
        <f t="shared" si="7"/>
        <v>0</v>
      </c>
      <c r="T170" s="3">
        <f>IF(A170&gt;0,IFERROR(VLOOKUP(C170,AthleteTable[],1,FALSE),0),0)</f>
        <v>0</v>
      </c>
      <c r="U170" s="3">
        <f t="shared" si="8"/>
        <v>0</v>
      </c>
      <c r="V170" s="11">
        <f>IF(A170&gt;0,IF(T170&lt;&gt;0,IF(OR(codex467[[#This Row],[1]]&gt;W169,W169="1"),(V169+1+codex467[[#This Row],[T]]),V169+codex467[[#This Row],[T]]),V169+codex467[[#This Row],[T]]),0)</f>
        <v>0</v>
      </c>
      <c r="W170" s="11">
        <f t="shared" si="9"/>
        <v>0</v>
      </c>
    </row>
    <row r="171" spans="19:23" x14ac:dyDescent="0.25">
      <c r="S171" s="3">
        <f t="shared" si="7"/>
        <v>0</v>
      </c>
      <c r="T171" s="3">
        <f>IF(A171&gt;0,IFERROR(VLOOKUP(C171,AthleteTable[],1,FALSE),0),0)</f>
        <v>0</v>
      </c>
      <c r="U171" s="3">
        <f t="shared" si="8"/>
        <v>0</v>
      </c>
      <c r="V171" s="11">
        <f>IF(A171&gt;0,IF(T171&lt;&gt;0,IF(OR(codex467[[#This Row],[1]]&gt;W170,W170="1"),(V170+1+codex467[[#This Row],[T]]),V170+codex467[[#This Row],[T]]),V170+codex467[[#This Row],[T]]),0)</f>
        <v>0</v>
      </c>
      <c r="W171" s="11">
        <f t="shared" si="9"/>
        <v>0</v>
      </c>
    </row>
    <row r="172" spans="19:23" x14ac:dyDescent="0.25">
      <c r="S172" s="3">
        <f t="shared" si="7"/>
        <v>0</v>
      </c>
      <c r="T172" s="3">
        <f>IF(A172&gt;0,IFERROR(VLOOKUP(C172,AthleteTable[],1,FALSE),0),0)</f>
        <v>0</v>
      </c>
      <c r="U172" s="3">
        <f t="shared" si="8"/>
        <v>0</v>
      </c>
      <c r="V172" s="11">
        <f>IF(A172&gt;0,IF(T172&lt;&gt;0,IF(OR(codex467[[#This Row],[1]]&gt;W171,W171="1"),(V171+1+codex467[[#This Row],[T]]),V171+codex467[[#This Row],[T]]),V171+codex467[[#This Row],[T]]),0)</f>
        <v>0</v>
      </c>
      <c r="W172" s="11">
        <f t="shared" si="9"/>
        <v>0</v>
      </c>
    </row>
    <row r="173" spans="19:23" x14ac:dyDescent="0.25">
      <c r="S173" s="3">
        <f t="shared" si="7"/>
        <v>0</v>
      </c>
      <c r="T173" s="3">
        <f>IF(A173&gt;0,IFERROR(VLOOKUP(C173,AthleteTable[],1,FALSE),0),0)</f>
        <v>0</v>
      </c>
      <c r="U173" s="3">
        <f t="shared" si="8"/>
        <v>0</v>
      </c>
      <c r="V173" s="11">
        <f>IF(A173&gt;0,IF(T173&lt;&gt;0,IF(OR(codex467[[#This Row],[1]]&gt;W172,W172="1"),(V172+1+codex467[[#This Row],[T]]),V172+codex467[[#This Row],[T]]),V172+codex467[[#This Row],[T]]),0)</f>
        <v>0</v>
      </c>
      <c r="W173" s="11">
        <f t="shared" si="9"/>
        <v>0</v>
      </c>
    </row>
    <row r="174" spans="19:23" x14ac:dyDescent="0.25">
      <c r="S174" s="3">
        <f t="shared" si="7"/>
        <v>0</v>
      </c>
      <c r="T174" s="3">
        <f>IF(A174&gt;0,IFERROR(VLOOKUP(C174,AthleteTable[],1,FALSE),0),0)</f>
        <v>0</v>
      </c>
      <c r="U174" s="3">
        <f t="shared" si="8"/>
        <v>0</v>
      </c>
      <c r="V174" s="11">
        <f>IF(A174&gt;0,IF(T174&lt;&gt;0,IF(OR(codex467[[#This Row],[1]]&gt;W173,W173="1"),(V173+1+codex467[[#This Row],[T]]),V173+codex467[[#This Row],[T]]),V173+codex467[[#This Row],[T]]),0)</f>
        <v>0</v>
      </c>
      <c r="W174" s="11">
        <f t="shared" si="9"/>
        <v>0</v>
      </c>
    </row>
    <row r="175" spans="19:23" x14ac:dyDescent="0.25">
      <c r="S175" s="3">
        <f t="shared" si="7"/>
        <v>0</v>
      </c>
      <c r="T175" s="3">
        <f>IF(A175&gt;0,IFERROR(VLOOKUP(C175,AthleteTable[],1,FALSE),0),0)</f>
        <v>0</v>
      </c>
      <c r="U175" s="3">
        <f t="shared" si="8"/>
        <v>0</v>
      </c>
      <c r="V175" s="11">
        <f>IF(A175&gt;0,IF(T175&lt;&gt;0,IF(OR(codex467[[#This Row],[1]]&gt;W174,W174="1"),(V174+1+codex467[[#This Row],[T]]),V174+codex467[[#This Row],[T]]),V174+codex467[[#This Row],[T]]),0)</f>
        <v>0</v>
      </c>
      <c r="W175" s="11">
        <f t="shared" si="9"/>
        <v>0</v>
      </c>
    </row>
    <row r="176" spans="19:23" x14ac:dyDescent="0.25">
      <c r="S176" s="3">
        <f t="shared" si="7"/>
        <v>0</v>
      </c>
      <c r="T176" s="3">
        <f>IF(A176&gt;0,IFERROR(VLOOKUP(C176,AthleteTable[],1,FALSE),0),0)</f>
        <v>0</v>
      </c>
      <c r="U176" s="3">
        <f t="shared" si="8"/>
        <v>0</v>
      </c>
      <c r="V176" s="11">
        <f>IF(A176&gt;0,IF(T176&lt;&gt;0,IF(OR(codex467[[#This Row],[1]]&gt;W175,W175="1"),(V175+1+codex467[[#This Row],[T]]),V175+codex467[[#This Row],[T]]),V175+codex467[[#This Row],[T]]),0)</f>
        <v>0</v>
      </c>
      <c r="W176" s="11">
        <f t="shared" si="9"/>
        <v>0</v>
      </c>
    </row>
    <row r="177" spans="19:23" x14ac:dyDescent="0.25">
      <c r="S177" s="3">
        <f t="shared" si="7"/>
        <v>0</v>
      </c>
      <c r="T177" s="3">
        <f>IF(A177&gt;0,IFERROR(VLOOKUP(C177,AthleteTable[],1,FALSE),0),0)</f>
        <v>0</v>
      </c>
      <c r="U177" s="3">
        <f t="shared" si="8"/>
        <v>0</v>
      </c>
      <c r="V177" s="11">
        <f>IF(A177&gt;0,IF(T177&lt;&gt;0,IF(OR(codex467[[#This Row],[1]]&gt;W176,W176="1"),(V176+1+codex467[[#This Row],[T]]),V176+codex467[[#This Row],[T]]),V176+codex467[[#This Row],[T]]),0)</f>
        <v>0</v>
      </c>
      <c r="W177" s="11">
        <f t="shared" si="9"/>
        <v>0</v>
      </c>
    </row>
    <row r="178" spans="19:23" x14ac:dyDescent="0.25">
      <c r="S178" s="3">
        <f t="shared" si="7"/>
        <v>0</v>
      </c>
      <c r="T178" s="3">
        <f>IF(A178&gt;0,IFERROR(VLOOKUP(C178,AthleteTable[],1,FALSE),0),0)</f>
        <v>0</v>
      </c>
      <c r="U178" s="3">
        <f t="shared" si="8"/>
        <v>0</v>
      </c>
      <c r="V178" s="11">
        <f>IF(A178&gt;0,IF(T178&lt;&gt;0,IF(OR(codex467[[#This Row],[1]]&gt;W177,W177="1"),(V177+1+codex467[[#This Row],[T]]),V177+codex467[[#This Row],[T]]),V177+codex467[[#This Row],[T]]),0)</f>
        <v>0</v>
      </c>
      <c r="W178" s="11">
        <f t="shared" si="9"/>
        <v>0</v>
      </c>
    </row>
    <row r="179" spans="19:23" x14ac:dyDescent="0.25">
      <c r="S179" s="3">
        <f t="shared" si="7"/>
        <v>0</v>
      </c>
      <c r="T179" s="3">
        <f>IF(A179&gt;0,IFERROR(VLOOKUP(C179,AthleteTable[],1,FALSE),0),0)</f>
        <v>0</v>
      </c>
      <c r="U179" s="3">
        <f t="shared" si="8"/>
        <v>0</v>
      </c>
      <c r="V179" s="11">
        <f>IF(A179&gt;0,IF(T179&lt;&gt;0,IF(OR(codex467[[#This Row],[1]]&gt;W178,W178="1"),(V178+1+codex467[[#This Row],[T]]),V178+codex467[[#This Row],[T]]),V178+codex467[[#This Row],[T]]),0)</f>
        <v>0</v>
      </c>
      <c r="W179" s="11">
        <f t="shared" si="9"/>
        <v>0</v>
      </c>
    </row>
    <row r="180" spans="19:23" x14ac:dyDescent="0.25">
      <c r="S180" s="3">
        <f t="shared" si="7"/>
        <v>0</v>
      </c>
      <c r="T180" s="3">
        <f>IF(A180&gt;0,IFERROR(VLOOKUP(C180,AthleteTable[],1,FALSE),0),0)</f>
        <v>0</v>
      </c>
      <c r="U180" s="3">
        <f t="shared" si="8"/>
        <v>0</v>
      </c>
      <c r="V180" s="11">
        <f>IF(A180&gt;0,IF(T180&lt;&gt;0,IF(OR(codex467[[#This Row],[1]]&gt;W179,W179="1"),(V179+1+codex467[[#This Row],[T]]),V179+codex467[[#This Row],[T]]),V179+codex467[[#This Row],[T]]),0)</f>
        <v>0</v>
      </c>
      <c r="W180" s="11">
        <f t="shared" si="9"/>
        <v>0</v>
      </c>
    </row>
    <row r="181" spans="19:23" x14ac:dyDescent="0.25">
      <c r="S181" s="3">
        <f t="shared" si="7"/>
        <v>0</v>
      </c>
      <c r="T181" s="3">
        <f>IF(A181&gt;0,IFERROR(VLOOKUP(C181,AthleteTable[],1,FALSE),0),0)</f>
        <v>0</v>
      </c>
      <c r="U181" s="3">
        <f t="shared" si="8"/>
        <v>0</v>
      </c>
      <c r="V181" s="11">
        <f>IF(A181&gt;0,IF(T181&lt;&gt;0,IF(OR(codex467[[#This Row],[1]]&gt;W180,W180="1"),(V180+1+codex467[[#This Row],[T]]),V180+codex467[[#This Row],[T]]),V180+codex467[[#This Row],[T]]),0)</f>
        <v>0</v>
      </c>
      <c r="W181" s="11">
        <f t="shared" si="9"/>
        <v>0</v>
      </c>
    </row>
    <row r="182" spans="19:23" x14ac:dyDescent="0.25">
      <c r="S182" s="3">
        <f t="shared" si="7"/>
        <v>0</v>
      </c>
      <c r="T182" s="3">
        <f>IF(A182&gt;0,IFERROR(VLOOKUP(C182,AthleteTable[],1,FALSE),0),0)</f>
        <v>0</v>
      </c>
      <c r="U182" s="3">
        <f t="shared" si="8"/>
        <v>0</v>
      </c>
      <c r="V182" s="11">
        <f>IF(A182&gt;0,IF(T182&lt;&gt;0,IF(OR(codex467[[#This Row],[1]]&gt;W181,W181="1"),(V181+1+codex467[[#This Row],[T]]),V181+codex467[[#This Row],[T]]),V181+codex467[[#This Row],[T]]),0)</f>
        <v>0</v>
      </c>
      <c r="W182" s="11">
        <f t="shared" si="9"/>
        <v>0</v>
      </c>
    </row>
    <row r="183" spans="19:23" x14ac:dyDescent="0.25">
      <c r="S183" s="3">
        <f t="shared" si="7"/>
        <v>0</v>
      </c>
      <c r="T183" s="3">
        <f>IF(A183&gt;0,IFERROR(VLOOKUP(C183,AthleteTable[],1,FALSE),0),0)</f>
        <v>0</v>
      </c>
      <c r="U183" s="3">
        <f t="shared" si="8"/>
        <v>0</v>
      </c>
      <c r="V183" s="11">
        <f>IF(A183&gt;0,IF(T183&lt;&gt;0,IF(OR(codex467[[#This Row],[1]]&gt;W182,W182="1"),(V182+1+codex467[[#This Row],[T]]),V182+codex467[[#This Row],[T]]),V182+codex467[[#This Row],[T]]),0)</f>
        <v>0</v>
      </c>
      <c r="W183" s="11">
        <f t="shared" si="9"/>
        <v>0</v>
      </c>
    </row>
    <row r="184" spans="19:23" x14ac:dyDescent="0.25">
      <c r="S184" s="3">
        <f t="shared" si="7"/>
        <v>0</v>
      </c>
      <c r="T184" s="3">
        <f>IF(A184&gt;0,IFERROR(VLOOKUP(C184,AthleteTable[],1,FALSE),0),0)</f>
        <v>0</v>
      </c>
      <c r="U184" s="3">
        <f t="shared" si="8"/>
        <v>0</v>
      </c>
      <c r="V184" s="11">
        <f>IF(A184&gt;0,IF(T184&lt;&gt;0,IF(OR(codex467[[#This Row],[1]]&gt;W183,W183="1"),(V183+1+codex467[[#This Row],[T]]),V183+codex467[[#This Row],[T]]),V183+codex467[[#This Row],[T]]),0)</f>
        <v>0</v>
      </c>
      <c r="W184" s="11">
        <f t="shared" si="9"/>
        <v>0</v>
      </c>
    </row>
    <row r="185" spans="19:23" x14ac:dyDescent="0.25">
      <c r="S185" s="3">
        <f t="shared" si="7"/>
        <v>0</v>
      </c>
      <c r="T185" s="3">
        <f>IF(A185&gt;0,IFERROR(VLOOKUP(C185,AthleteTable[],1,FALSE),0),0)</f>
        <v>0</v>
      </c>
      <c r="U185" s="3">
        <f t="shared" si="8"/>
        <v>0</v>
      </c>
      <c r="V185" s="11">
        <f>IF(A185&gt;0,IF(T185&lt;&gt;0,IF(OR(codex467[[#This Row],[1]]&gt;W184,W184="1"),(V184+1+codex467[[#This Row],[T]]),V184+codex467[[#This Row],[T]]),V184+codex467[[#This Row],[T]]),0)</f>
        <v>0</v>
      </c>
      <c r="W185" s="11">
        <f t="shared" si="9"/>
        <v>0</v>
      </c>
    </row>
    <row r="186" spans="19:23" x14ac:dyDescent="0.25">
      <c r="S186" s="3">
        <f t="shared" si="7"/>
        <v>0</v>
      </c>
      <c r="T186" s="3">
        <f>IF(A186&gt;0,IFERROR(VLOOKUP(C186,AthleteTable[],1,FALSE),0),0)</f>
        <v>0</v>
      </c>
      <c r="U186" s="3">
        <f t="shared" si="8"/>
        <v>0</v>
      </c>
      <c r="V186" s="11">
        <f>IF(A186&gt;0,IF(T186&lt;&gt;0,IF(OR(codex467[[#This Row],[1]]&gt;W185,W185="1"),(V185+1+codex467[[#This Row],[T]]),V185+codex467[[#This Row],[T]]),V185+codex467[[#This Row],[T]]),0)</f>
        <v>0</v>
      </c>
      <c r="W186" s="11">
        <f t="shared" si="9"/>
        <v>0</v>
      </c>
    </row>
    <row r="187" spans="19:23" x14ac:dyDescent="0.25">
      <c r="S187" s="3">
        <f t="shared" si="7"/>
        <v>0</v>
      </c>
      <c r="T187" s="3">
        <f>IF(A187&gt;0,IFERROR(VLOOKUP(C187,AthleteTable[],1,FALSE),0),0)</f>
        <v>0</v>
      </c>
      <c r="U187" s="3">
        <f t="shared" si="8"/>
        <v>0</v>
      </c>
      <c r="V187" s="11">
        <f>IF(A187&gt;0,IF(T187&lt;&gt;0,IF(OR(codex467[[#This Row],[1]]&gt;W186,W186="1"),(V186+1+codex467[[#This Row],[T]]),V186+codex467[[#This Row],[T]]),V186+codex467[[#This Row],[T]]),0)</f>
        <v>0</v>
      </c>
      <c r="W187" s="11">
        <f t="shared" si="9"/>
        <v>0</v>
      </c>
    </row>
    <row r="188" spans="19:23" x14ac:dyDescent="0.25">
      <c r="S188" s="3">
        <f t="shared" si="7"/>
        <v>0</v>
      </c>
      <c r="T188" s="3">
        <f>IF(A188&gt;0,IFERROR(VLOOKUP(C188,AthleteTable[],1,FALSE),0),0)</f>
        <v>0</v>
      </c>
      <c r="U188" s="3">
        <f t="shared" si="8"/>
        <v>0</v>
      </c>
      <c r="V188" s="11">
        <f>IF(A188&gt;0,IF(T188&lt;&gt;0,IF(OR(codex467[[#This Row],[1]]&gt;W187,W187="1"),(V187+1+codex467[[#This Row],[T]]),V187+codex467[[#This Row],[T]]),V187+codex467[[#This Row],[T]]),0)</f>
        <v>0</v>
      </c>
      <c r="W188" s="11">
        <f t="shared" si="9"/>
        <v>0</v>
      </c>
    </row>
    <row r="189" spans="19:23" x14ac:dyDescent="0.25">
      <c r="S189" s="3">
        <f t="shared" si="7"/>
        <v>0</v>
      </c>
      <c r="T189" s="3">
        <f>IF(A189&gt;0,IFERROR(VLOOKUP(C189,AthleteTable[],1,FALSE),0),0)</f>
        <v>0</v>
      </c>
      <c r="U189" s="3">
        <f t="shared" si="8"/>
        <v>0</v>
      </c>
      <c r="V189" s="11">
        <f>IF(A189&gt;0,IF(T189&lt;&gt;0,IF(OR(codex467[[#This Row],[1]]&gt;W188,W188="1"),(V188+1+codex467[[#This Row],[T]]),V188+codex467[[#This Row],[T]]),V188+codex467[[#This Row],[T]]),0)</f>
        <v>0</v>
      </c>
      <c r="W189" s="11">
        <f t="shared" si="9"/>
        <v>0</v>
      </c>
    </row>
    <row r="190" spans="19:23" x14ac:dyDescent="0.25">
      <c r="S190" s="3">
        <f t="shared" si="7"/>
        <v>0</v>
      </c>
      <c r="T190" s="3">
        <f>IF(A190&gt;0,IFERROR(VLOOKUP(C190,AthleteTable[],1,FALSE),0),0)</f>
        <v>0</v>
      </c>
      <c r="U190" s="3">
        <f t="shared" si="8"/>
        <v>0</v>
      </c>
      <c r="V190" s="11">
        <f>IF(A190&gt;0,IF(T190&lt;&gt;0,IF(OR(codex467[[#This Row],[1]]&gt;W189,W189="1"),(V189+1+codex467[[#This Row],[T]]),V189+codex467[[#This Row],[T]]),V189+codex467[[#This Row],[T]]),0)</f>
        <v>0</v>
      </c>
      <c r="W190" s="11">
        <f t="shared" si="9"/>
        <v>0</v>
      </c>
    </row>
    <row r="191" spans="19:23" x14ac:dyDescent="0.25">
      <c r="S191" s="3">
        <f t="shared" si="7"/>
        <v>0</v>
      </c>
      <c r="T191" s="3">
        <f>IF(A191&gt;0,IFERROR(VLOOKUP(C191,AthleteTable[],1,FALSE),0),0)</f>
        <v>0</v>
      </c>
      <c r="U191" s="3">
        <f t="shared" si="8"/>
        <v>0</v>
      </c>
      <c r="V191" s="11">
        <f>IF(A191&gt;0,IF(T191&lt;&gt;0,IF(OR(codex467[[#This Row],[1]]&gt;W190,W190="1"),(V190+1+codex467[[#This Row],[T]]),V190+codex467[[#This Row],[T]]),V190+codex467[[#This Row],[T]]),0)</f>
        <v>0</v>
      </c>
      <c r="W191" s="11">
        <f t="shared" si="9"/>
        <v>0</v>
      </c>
    </row>
    <row r="192" spans="19:23" x14ac:dyDescent="0.25">
      <c r="S192" s="3">
        <f t="shared" si="7"/>
        <v>0</v>
      </c>
      <c r="T192" s="3">
        <f>IF(A192&gt;0,IFERROR(VLOOKUP(C192,AthleteTable[],1,FALSE),0),0)</f>
        <v>0</v>
      </c>
      <c r="U192" s="3">
        <f t="shared" si="8"/>
        <v>0</v>
      </c>
      <c r="V192" s="11">
        <f>IF(A192&gt;0,IF(T192&lt;&gt;0,IF(OR(codex467[[#This Row],[1]]&gt;W191,W191="1"),(V191+1+codex467[[#This Row],[T]]),V191+codex467[[#This Row],[T]]),V191+codex467[[#This Row],[T]]),0)</f>
        <v>0</v>
      </c>
      <c r="W192" s="11">
        <f t="shared" si="9"/>
        <v>0</v>
      </c>
    </row>
    <row r="193" spans="19:23" x14ac:dyDescent="0.25">
      <c r="S193" s="3">
        <f t="shared" si="7"/>
        <v>0</v>
      </c>
      <c r="T193" s="3">
        <f>IF(A193&gt;0,IFERROR(VLOOKUP(C193,AthleteTable[],1,FALSE),0),0)</f>
        <v>0</v>
      </c>
      <c r="U193" s="3">
        <f t="shared" si="8"/>
        <v>0</v>
      </c>
      <c r="V193" s="11">
        <f>IF(A193&gt;0,IF(T193&lt;&gt;0,IF(OR(codex467[[#This Row],[1]]&gt;W192,W192="1"),(V192+1+codex467[[#This Row],[T]]),V192+codex467[[#This Row],[T]]),V192+codex467[[#This Row],[T]]),0)</f>
        <v>0</v>
      </c>
      <c r="W193" s="11">
        <f t="shared" si="9"/>
        <v>0</v>
      </c>
    </row>
    <row r="194" spans="19:23" x14ac:dyDescent="0.25">
      <c r="S194" s="3">
        <f t="shared" si="7"/>
        <v>0</v>
      </c>
      <c r="T194" s="3">
        <f>IF(A194&gt;0,IFERROR(VLOOKUP(C194,AthleteTable[],1,FALSE),0),0)</f>
        <v>0</v>
      </c>
      <c r="U194" s="3">
        <f t="shared" si="8"/>
        <v>0</v>
      </c>
      <c r="V194" s="11">
        <f>IF(A194&gt;0,IF(T194&lt;&gt;0,IF(OR(codex467[[#This Row],[1]]&gt;W193,W193="1"),(V193+1+codex467[[#This Row],[T]]),V193+codex467[[#This Row],[T]]),V193+codex467[[#This Row],[T]]),0)</f>
        <v>0</v>
      </c>
      <c r="W194" s="11">
        <f t="shared" si="9"/>
        <v>0</v>
      </c>
    </row>
    <row r="195" spans="19:23" x14ac:dyDescent="0.25">
      <c r="S195" s="3">
        <f t="shared" ref="S195:S222" si="10">C195</f>
        <v>0</v>
      </c>
      <c r="T195" s="3">
        <f>IF(A195&gt;0,IFERROR(VLOOKUP(C195,AthleteTable[],1,FALSE),0),0)</f>
        <v>0</v>
      </c>
      <c r="U195" s="3">
        <f t="shared" si="8"/>
        <v>0</v>
      </c>
      <c r="V195" s="11">
        <f>IF(A195&gt;0,IF(T195&lt;&gt;0,IF(OR(codex467[[#This Row],[1]]&gt;W194,W194="1"),(V194+1+codex467[[#This Row],[T]]),V194+codex467[[#This Row],[T]]),V194+codex467[[#This Row],[T]]),0)</f>
        <v>0</v>
      </c>
      <c r="W195" s="11">
        <f t="shared" si="9"/>
        <v>0</v>
      </c>
    </row>
    <row r="196" spans="19:23" x14ac:dyDescent="0.25">
      <c r="S196" s="3">
        <f t="shared" si="10"/>
        <v>0</v>
      </c>
      <c r="T196" s="3">
        <f>IF(A196&gt;0,IFERROR(VLOOKUP(C196,AthleteTable[],1,FALSE),0),0)</f>
        <v>0</v>
      </c>
      <c r="U196" s="3">
        <f t="shared" si="8"/>
        <v>0</v>
      </c>
      <c r="V196" s="11">
        <f>IF(A196&gt;0,IF(T196&lt;&gt;0,IF(OR(codex467[[#This Row],[1]]&gt;W195,W195="1"),(V195+1+codex467[[#This Row],[T]]),V195+codex467[[#This Row],[T]]),V195+codex467[[#This Row],[T]]),0)</f>
        <v>0</v>
      </c>
      <c r="W196" s="11">
        <f t="shared" si="9"/>
        <v>0</v>
      </c>
    </row>
    <row r="197" spans="19:23" x14ac:dyDescent="0.25">
      <c r="S197" s="3">
        <f t="shared" si="10"/>
        <v>0</v>
      </c>
      <c r="T197" s="3">
        <f>IF(A197&gt;0,IFERROR(VLOOKUP(C197,AthleteTable[],1,FALSE),0),0)</f>
        <v>0</v>
      </c>
      <c r="U197" s="3">
        <f t="shared" si="8"/>
        <v>0</v>
      </c>
      <c r="V197" s="11">
        <f>IF(A197&gt;0,IF(T197&lt;&gt;0,IF(OR(codex467[[#This Row],[1]]&gt;W196,W196="1"),(V196+1+codex467[[#This Row],[T]]),V196+codex467[[#This Row],[T]]),V196+codex467[[#This Row],[T]]),0)</f>
        <v>0</v>
      </c>
      <c r="W197" s="11">
        <f t="shared" si="9"/>
        <v>0</v>
      </c>
    </row>
    <row r="198" spans="19:23" x14ac:dyDescent="0.25">
      <c r="S198" s="3">
        <f t="shared" si="10"/>
        <v>0</v>
      </c>
      <c r="T198" s="3">
        <f>IF(A198&gt;0,IFERROR(VLOOKUP(C198,AthleteTable[],1,FALSE),0),0)</f>
        <v>0</v>
      </c>
      <c r="U198" s="3">
        <f t="shared" ref="U198:U222" si="11">IFERROR(IF(W198&gt;0,IF(W197=W196,IF(T197&gt;0,IF(T196&gt;0,1,0),0),0),0),0)</f>
        <v>0</v>
      </c>
      <c r="V198" s="11">
        <f>IF(A198&gt;0,IF(T198&lt;&gt;0,IF(OR(codex467[[#This Row],[1]]&gt;W197,W197="1"),(V197+1+codex467[[#This Row],[T]]),V197+codex467[[#This Row],[T]]),V197+codex467[[#This Row],[T]]),0)</f>
        <v>0</v>
      </c>
      <c r="W198" s="11">
        <f t="shared" si="9"/>
        <v>0</v>
      </c>
    </row>
    <row r="199" spans="19:23" x14ac:dyDescent="0.25">
      <c r="S199" s="3">
        <f t="shared" si="10"/>
        <v>0</v>
      </c>
      <c r="T199" s="3">
        <f>IF(A199&gt;0,IFERROR(VLOOKUP(C199,AthleteTable[],1,FALSE),0),0)</f>
        <v>0</v>
      </c>
      <c r="U199" s="3">
        <f t="shared" si="11"/>
        <v>0</v>
      </c>
      <c r="V199" s="11">
        <f>IF(A199&gt;0,IF(T199&lt;&gt;0,IF(OR(codex467[[#This Row],[1]]&gt;W198,W198="1"),(V198+1+codex467[[#This Row],[T]]),V198+codex467[[#This Row],[T]]),V198+codex467[[#This Row],[T]]),0)</f>
        <v>0</v>
      </c>
      <c r="W199" s="11">
        <f t="shared" si="9"/>
        <v>0</v>
      </c>
    </row>
    <row r="200" spans="19:23" x14ac:dyDescent="0.25">
      <c r="S200" s="3">
        <f t="shared" si="10"/>
        <v>0</v>
      </c>
      <c r="T200" s="3">
        <f>IF(A200&gt;0,IFERROR(VLOOKUP(C200,AthleteTable[],1,FALSE),0),0)</f>
        <v>0</v>
      </c>
      <c r="U200" s="3">
        <f t="shared" si="11"/>
        <v>0</v>
      </c>
      <c r="V200" s="11">
        <f>IF(A200&gt;0,IF(T200&lt;&gt;0,IF(OR(codex467[[#This Row],[1]]&gt;W199,W199="1"),(V199+1+codex467[[#This Row],[T]]),V199+codex467[[#This Row],[T]]),V199+codex467[[#This Row],[T]]),0)</f>
        <v>0</v>
      </c>
      <c r="W200" s="11">
        <f t="shared" si="9"/>
        <v>0</v>
      </c>
    </row>
    <row r="201" spans="19:23" x14ac:dyDescent="0.25">
      <c r="S201" s="3">
        <f t="shared" si="10"/>
        <v>0</v>
      </c>
      <c r="T201" s="3">
        <f>IF(A201&gt;0,IFERROR(VLOOKUP(C201,AthleteTable[],1,FALSE),0),0)</f>
        <v>0</v>
      </c>
      <c r="U201" s="3">
        <f t="shared" si="11"/>
        <v>0</v>
      </c>
      <c r="V201" s="11">
        <f>IF(A201&gt;0,IF(T201&lt;&gt;0,IF(OR(codex467[[#This Row],[1]]&gt;W200,W200="1"),(V200+1+codex467[[#This Row],[T]]),V200+codex467[[#This Row],[T]]),V200+codex467[[#This Row],[T]]),0)</f>
        <v>0</v>
      </c>
      <c r="W201" s="11">
        <f t="shared" ref="W201:W222" si="12">IF(A155&gt;0,A155,0)</f>
        <v>0</v>
      </c>
    </row>
    <row r="202" spans="19:23" x14ac:dyDescent="0.25">
      <c r="S202" s="3">
        <f t="shared" si="10"/>
        <v>0</v>
      </c>
      <c r="T202" s="3">
        <f>IF(A202&gt;0,IFERROR(VLOOKUP(C202,AthleteTable[],1,FALSE),0),0)</f>
        <v>0</v>
      </c>
      <c r="U202" s="3">
        <f t="shared" si="11"/>
        <v>0</v>
      </c>
      <c r="V202" s="11">
        <f>IF(A202&gt;0,IF(T202&lt;&gt;0,IF(OR(codex467[[#This Row],[1]]&gt;W201,W201="1"),(V201+1+codex467[[#This Row],[T]]),V201+codex467[[#This Row],[T]]),V201+codex467[[#This Row],[T]]),0)</f>
        <v>0</v>
      </c>
      <c r="W202" s="11">
        <f t="shared" si="12"/>
        <v>0</v>
      </c>
    </row>
    <row r="203" spans="19:23" x14ac:dyDescent="0.25">
      <c r="S203" s="3">
        <f t="shared" si="10"/>
        <v>0</v>
      </c>
      <c r="T203" s="3">
        <f>IF(A203&gt;0,IFERROR(VLOOKUP(C203,AthleteTable[],1,FALSE),0),0)</f>
        <v>0</v>
      </c>
      <c r="U203" s="3">
        <f t="shared" si="11"/>
        <v>0</v>
      </c>
      <c r="V203" s="11">
        <f>IF(A203&gt;0,IF(T203&lt;&gt;0,IF(OR(codex467[[#This Row],[1]]&gt;W202,W202="1"),(V202+1+codex467[[#This Row],[T]]),V202+codex467[[#This Row],[T]]),V202+codex467[[#This Row],[T]]),0)</f>
        <v>0</v>
      </c>
      <c r="W203" s="11">
        <f t="shared" si="12"/>
        <v>0</v>
      </c>
    </row>
    <row r="204" spans="19:23" x14ac:dyDescent="0.25">
      <c r="S204" s="3">
        <f t="shared" si="10"/>
        <v>0</v>
      </c>
      <c r="T204" s="3">
        <f>IF(A204&gt;0,IFERROR(VLOOKUP(C204,AthleteTable[],1,FALSE),0),0)</f>
        <v>0</v>
      </c>
      <c r="U204" s="3">
        <f t="shared" si="11"/>
        <v>0</v>
      </c>
      <c r="V204" s="11">
        <f>IF(A204&gt;0,IF(T204&lt;&gt;0,IF(OR(codex467[[#This Row],[1]]&gt;W203,W203="1"),(V203+1+codex467[[#This Row],[T]]),V203+codex467[[#This Row],[T]]),V203+codex467[[#This Row],[T]]),0)</f>
        <v>0</v>
      </c>
      <c r="W204" s="11">
        <f t="shared" si="12"/>
        <v>0</v>
      </c>
    </row>
    <row r="205" spans="19:23" x14ac:dyDescent="0.25">
      <c r="S205" s="3">
        <f t="shared" si="10"/>
        <v>0</v>
      </c>
      <c r="T205" s="3">
        <f>IF(A205&gt;0,IFERROR(VLOOKUP(C205,AthleteTable[],1,FALSE),0),0)</f>
        <v>0</v>
      </c>
      <c r="U205" s="3">
        <f t="shared" si="11"/>
        <v>0</v>
      </c>
      <c r="V205" s="11">
        <f>IF(A205&gt;0,IF(T205&lt;&gt;0,IF(OR(codex467[[#This Row],[1]]&gt;W204,W204="1"),(V204+1+codex467[[#This Row],[T]]),V204+codex467[[#This Row],[T]]),V204+codex467[[#This Row],[T]]),0)</f>
        <v>0</v>
      </c>
      <c r="W205" s="11">
        <f t="shared" si="12"/>
        <v>0</v>
      </c>
    </row>
    <row r="206" spans="19:23" x14ac:dyDescent="0.25">
      <c r="S206" s="3">
        <f t="shared" si="10"/>
        <v>0</v>
      </c>
      <c r="T206" s="3">
        <f>IF(A206&gt;0,IFERROR(VLOOKUP(C206,AthleteTable[],1,FALSE),0),0)</f>
        <v>0</v>
      </c>
      <c r="U206" s="3">
        <f t="shared" si="11"/>
        <v>0</v>
      </c>
      <c r="V206" s="11">
        <f>IF(A206&gt;0,IF(T206&lt;&gt;0,IF(OR(codex467[[#This Row],[1]]&gt;W205,W205="1"),(V205+1+codex467[[#This Row],[T]]),V205+codex467[[#This Row],[T]]),V205+codex467[[#This Row],[T]]),0)</f>
        <v>0</v>
      </c>
      <c r="W206" s="11">
        <f t="shared" si="12"/>
        <v>0</v>
      </c>
    </row>
    <row r="207" spans="19:23" x14ac:dyDescent="0.25">
      <c r="S207" s="3">
        <f t="shared" si="10"/>
        <v>0</v>
      </c>
      <c r="T207" s="3">
        <f>IF(A207&gt;0,IFERROR(VLOOKUP(C207,AthleteTable[],1,FALSE),0),0)</f>
        <v>0</v>
      </c>
      <c r="U207" s="3">
        <f t="shared" si="11"/>
        <v>0</v>
      </c>
      <c r="V207" s="11">
        <f>IF(A207&gt;0,IF(T207&lt;&gt;0,IF(OR(codex467[[#This Row],[1]]&gt;W206,W206="1"),(V206+1+codex467[[#This Row],[T]]),V206+codex467[[#This Row],[T]]),V206+codex467[[#This Row],[T]]),0)</f>
        <v>0</v>
      </c>
      <c r="W207" s="11">
        <f t="shared" si="12"/>
        <v>0</v>
      </c>
    </row>
    <row r="208" spans="19:23" x14ac:dyDescent="0.25">
      <c r="S208" s="3">
        <f t="shared" si="10"/>
        <v>0</v>
      </c>
      <c r="T208" s="3">
        <f>IF(A208&gt;0,IFERROR(VLOOKUP(C208,AthleteTable[],1,FALSE),0),0)</f>
        <v>0</v>
      </c>
      <c r="U208" s="3">
        <f t="shared" si="11"/>
        <v>0</v>
      </c>
      <c r="V208" s="11">
        <f>IF(A208&gt;0,IF(T208&lt;&gt;0,IF(OR(codex467[[#This Row],[1]]&gt;W207,W207="1"),(V207+1+codex467[[#This Row],[T]]),V207+codex467[[#This Row],[T]]),V207+codex467[[#This Row],[T]]),0)</f>
        <v>0</v>
      </c>
      <c r="W208" s="11">
        <f t="shared" si="12"/>
        <v>0</v>
      </c>
    </row>
    <row r="209" spans="19:23" x14ac:dyDescent="0.25">
      <c r="S209" s="3">
        <f t="shared" si="10"/>
        <v>0</v>
      </c>
      <c r="T209" s="3">
        <f>IF(A209&gt;0,IFERROR(VLOOKUP(C209,AthleteTable[],1,FALSE),0),0)</f>
        <v>0</v>
      </c>
      <c r="U209" s="3">
        <f t="shared" si="11"/>
        <v>0</v>
      </c>
      <c r="V209" s="11">
        <f>IF(A209&gt;0,IF(T209&lt;&gt;0,IF(OR(codex467[[#This Row],[1]]&gt;W208,W208="1"),(V208+1+codex467[[#This Row],[T]]),V208+codex467[[#This Row],[T]]),V208+codex467[[#This Row],[T]]),0)</f>
        <v>0</v>
      </c>
      <c r="W209" s="11">
        <f t="shared" si="12"/>
        <v>0</v>
      </c>
    </row>
    <row r="210" spans="19:23" x14ac:dyDescent="0.25">
      <c r="S210" s="3">
        <f t="shared" si="10"/>
        <v>0</v>
      </c>
      <c r="T210" s="3">
        <f>IF(A210&gt;0,IFERROR(VLOOKUP(C210,AthleteTable[],1,FALSE),0),0)</f>
        <v>0</v>
      </c>
      <c r="U210" s="3">
        <f t="shared" si="11"/>
        <v>0</v>
      </c>
      <c r="V210" s="11">
        <f>IF(A210&gt;0,IF(T210&lt;&gt;0,IF(OR(codex467[[#This Row],[1]]&gt;W209,W209="1"),(V209+1+codex467[[#This Row],[T]]),V209+codex467[[#This Row],[T]]),V209+codex467[[#This Row],[T]]),0)</f>
        <v>0</v>
      </c>
      <c r="W210" s="11">
        <f t="shared" si="12"/>
        <v>0</v>
      </c>
    </row>
    <row r="211" spans="19:23" x14ac:dyDescent="0.25">
      <c r="S211" s="3">
        <f t="shared" si="10"/>
        <v>0</v>
      </c>
      <c r="T211" s="3">
        <f>IF(A211&gt;0,IFERROR(VLOOKUP(C211,AthleteTable[],1,FALSE),0),0)</f>
        <v>0</v>
      </c>
      <c r="U211" s="3">
        <f t="shared" si="11"/>
        <v>0</v>
      </c>
      <c r="V211" s="11">
        <f>IF(A211&gt;0,IF(T211&lt;&gt;0,IF(OR(codex467[[#This Row],[1]]&gt;W210,W210="1"),(V210+1+codex467[[#This Row],[T]]),V210+codex467[[#This Row],[T]]),V210+codex467[[#This Row],[T]]),0)</f>
        <v>0</v>
      </c>
      <c r="W211" s="11">
        <f t="shared" si="12"/>
        <v>0</v>
      </c>
    </row>
    <row r="212" spans="19:23" x14ac:dyDescent="0.25">
      <c r="S212" s="3">
        <f t="shared" si="10"/>
        <v>0</v>
      </c>
      <c r="T212" s="3">
        <f>IF(A212&gt;0,IFERROR(VLOOKUP(C212,AthleteTable[],1,FALSE),0),0)</f>
        <v>0</v>
      </c>
      <c r="U212" s="3">
        <f t="shared" si="11"/>
        <v>0</v>
      </c>
      <c r="V212" s="11">
        <f>IF(A212&gt;0,IF(T212&lt;&gt;0,IF(OR(codex467[[#This Row],[1]]&gt;W211,W211="1"),(V211+1+codex467[[#This Row],[T]]),V211+codex467[[#This Row],[T]]),V211+codex467[[#This Row],[T]]),0)</f>
        <v>0</v>
      </c>
      <c r="W212" s="11">
        <f t="shared" si="12"/>
        <v>0</v>
      </c>
    </row>
    <row r="213" spans="19:23" x14ac:dyDescent="0.25">
      <c r="S213" s="3">
        <f t="shared" si="10"/>
        <v>0</v>
      </c>
      <c r="T213" s="3">
        <f>IF(A213&gt;0,IFERROR(VLOOKUP(C213,AthleteTable[],1,FALSE),0),0)</f>
        <v>0</v>
      </c>
      <c r="U213" s="3">
        <f t="shared" si="11"/>
        <v>0</v>
      </c>
      <c r="V213" s="11">
        <f>IF(A213&gt;0,IF(T213&lt;&gt;0,IF(OR(codex467[[#This Row],[1]]&gt;W212,W212="1"),(V212+1+codex467[[#This Row],[T]]),V212+codex467[[#This Row],[T]]),V212+codex467[[#This Row],[T]]),0)</f>
        <v>0</v>
      </c>
      <c r="W213" s="11">
        <f t="shared" si="12"/>
        <v>0</v>
      </c>
    </row>
    <row r="214" spans="19:23" x14ac:dyDescent="0.25">
      <c r="S214" s="3">
        <f t="shared" si="10"/>
        <v>0</v>
      </c>
      <c r="T214" s="3">
        <f>IF(A214&gt;0,IFERROR(VLOOKUP(C214,AthleteTable[],1,FALSE),0),0)</f>
        <v>0</v>
      </c>
      <c r="U214" s="3">
        <f t="shared" si="11"/>
        <v>0</v>
      </c>
      <c r="V214" s="11">
        <f>IF(A214&gt;0,IF(T214&lt;&gt;0,IF(OR(codex467[[#This Row],[1]]&gt;W213,W213="1"),(V213+1+codex467[[#This Row],[T]]),V213+codex467[[#This Row],[T]]),V213+codex467[[#This Row],[T]]),0)</f>
        <v>0</v>
      </c>
      <c r="W214" s="11">
        <f t="shared" si="12"/>
        <v>0</v>
      </c>
    </row>
    <row r="215" spans="19:23" x14ac:dyDescent="0.25">
      <c r="S215" s="3">
        <f t="shared" si="10"/>
        <v>0</v>
      </c>
      <c r="T215" s="3">
        <f>IF(A215&gt;0,IFERROR(VLOOKUP(C215,AthleteTable[],1,FALSE),0),0)</f>
        <v>0</v>
      </c>
      <c r="U215" s="3">
        <f t="shared" si="11"/>
        <v>0</v>
      </c>
      <c r="V215" s="11">
        <f>IF(A215&gt;0,IF(T215&lt;&gt;0,IF(OR(codex467[[#This Row],[1]]&gt;W214,W214="1"),(V214+1+codex467[[#This Row],[T]]),V214+codex467[[#This Row],[T]]),V214+codex467[[#This Row],[T]]),0)</f>
        <v>0</v>
      </c>
      <c r="W215" s="11">
        <f t="shared" si="12"/>
        <v>0</v>
      </c>
    </row>
    <row r="216" spans="19:23" x14ac:dyDescent="0.25">
      <c r="S216" s="3">
        <f t="shared" si="10"/>
        <v>0</v>
      </c>
      <c r="T216" s="3">
        <f>IF(A216&gt;0,IFERROR(VLOOKUP(C216,AthleteTable[],1,FALSE),0),0)</f>
        <v>0</v>
      </c>
      <c r="U216" s="3">
        <f t="shared" si="11"/>
        <v>0</v>
      </c>
      <c r="V216" s="11">
        <f>IF(A216&gt;0,IF(T216&lt;&gt;0,IF(OR(codex467[[#This Row],[1]]&gt;W215,W215="1"),(V215+1+codex467[[#This Row],[T]]),V215+codex467[[#This Row],[T]]),V215+codex467[[#This Row],[T]]),0)</f>
        <v>0</v>
      </c>
      <c r="W216" s="11">
        <f t="shared" si="12"/>
        <v>0</v>
      </c>
    </row>
    <row r="217" spans="19:23" x14ac:dyDescent="0.25">
      <c r="S217" s="3">
        <f t="shared" si="10"/>
        <v>0</v>
      </c>
      <c r="T217" s="3">
        <f>IF(A217&gt;0,IFERROR(VLOOKUP(C217,AthleteTable[],1,FALSE),0),0)</f>
        <v>0</v>
      </c>
      <c r="U217" s="3">
        <f t="shared" si="11"/>
        <v>0</v>
      </c>
      <c r="V217" s="11">
        <f>IF(A217&gt;0,IF(T217&lt;&gt;0,IF(OR(codex467[[#This Row],[1]]&gt;W216,W216="1"),(V216+1+codex467[[#This Row],[T]]),V216+codex467[[#This Row],[T]]),V216+codex467[[#This Row],[T]]),0)</f>
        <v>0</v>
      </c>
      <c r="W217" s="11">
        <f t="shared" si="12"/>
        <v>0</v>
      </c>
    </row>
    <row r="218" spans="19:23" x14ac:dyDescent="0.25">
      <c r="S218" s="3">
        <f t="shared" si="10"/>
        <v>0</v>
      </c>
      <c r="T218" s="3">
        <f>IF(A218&gt;0,IFERROR(VLOOKUP(C218,AthleteTable[],1,FALSE),0),0)</f>
        <v>0</v>
      </c>
      <c r="U218" s="3">
        <f t="shared" si="11"/>
        <v>0</v>
      </c>
      <c r="V218" s="11">
        <f>IF(A218&gt;0,IF(T218&lt;&gt;0,IF(OR(codex467[[#This Row],[1]]&gt;W217,W217="1"),(V217+1+codex467[[#This Row],[T]]),V217+codex467[[#This Row],[T]]),V217+codex467[[#This Row],[T]]),0)</f>
        <v>0</v>
      </c>
      <c r="W218" s="11">
        <f t="shared" si="12"/>
        <v>0</v>
      </c>
    </row>
    <row r="219" spans="19:23" x14ac:dyDescent="0.25">
      <c r="S219" s="3">
        <f t="shared" si="10"/>
        <v>0</v>
      </c>
      <c r="T219" s="3">
        <f>IF(A219&gt;0,IFERROR(VLOOKUP(C219,AthleteTable[],1,FALSE),0),0)</f>
        <v>0</v>
      </c>
      <c r="U219" s="3">
        <f t="shared" si="11"/>
        <v>0</v>
      </c>
      <c r="V219" s="11">
        <f>IF(A219&gt;0,IF(T219&lt;&gt;0,IF(OR(codex467[[#This Row],[1]]&gt;W218,W218="1"),(V218+1+codex467[[#This Row],[T]]),V218+codex467[[#This Row],[T]]),V218+codex467[[#This Row],[T]]),0)</f>
        <v>0</v>
      </c>
      <c r="W219" s="11">
        <f t="shared" si="12"/>
        <v>0</v>
      </c>
    </row>
    <row r="220" spans="19:23" x14ac:dyDescent="0.25">
      <c r="S220" s="3">
        <f t="shared" si="10"/>
        <v>0</v>
      </c>
      <c r="T220" s="3">
        <f>IF(A220&gt;0,IFERROR(VLOOKUP(C220,AthleteTable[],1,FALSE),0),0)</f>
        <v>0</v>
      </c>
      <c r="U220" s="3">
        <f t="shared" si="11"/>
        <v>0</v>
      </c>
      <c r="V220" s="11">
        <f>IF(A220&gt;0,IF(T220&lt;&gt;0,IF(OR(codex467[[#This Row],[1]]&gt;W219,W219="1"),(V219+1+codex467[[#This Row],[T]]),V219+codex467[[#This Row],[T]]),V219+codex467[[#This Row],[T]]),0)</f>
        <v>0</v>
      </c>
      <c r="W220" s="11">
        <f t="shared" si="12"/>
        <v>0</v>
      </c>
    </row>
    <row r="221" spans="19:23" x14ac:dyDescent="0.25">
      <c r="S221" s="3">
        <f t="shared" si="10"/>
        <v>0</v>
      </c>
      <c r="T221" s="3">
        <f>IF(A221&gt;0,IFERROR(VLOOKUP(C221,AthleteTable[],1,FALSE),0),0)</f>
        <v>0</v>
      </c>
      <c r="U221" s="3">
        <f t="shared" si="11"/>
        <v>0</v>
      </c>
      <c r="V221" s="11">
        <f>IF(A221&gt;0,IF(T221&lt;&gt;0,IF(OR(codex467[[#This Row],[1]]&gt;W220,W220="1"),(V220+1+codex467[[#This Row],[T]]),V220+codex467[[#This Row],[T]]),V220+codex467[[#This Row],[T]]),0)</f>
        <v>0</v>
      </c>
      <c r="W221" s="11">
        <f t="shared" si="12"/>
        <v>0</v>
      </c>
    </row>
    <row r="222" spans="19:23" x14ac:dyDescent="0.25">
      <c r="S222" s="3">
        <f t="shared" si="10"/>
        <v>0</v>
      </c>
      <c r="T222" s="3">
        <f>IF(A222&gt;0,IFERROR(VLOOKUP(C222,AthleteTable[],1,FALSE),0),0)</f>
        <v>0</v>
      </c>
      <c r="U222" s="3">
        <f t="shared" si="11"/>
        <v>0</v>
      </c>
      <c r="V222" s="11">
        <f>IF(A222&gt;0,IF(T222&lt;&gt;0,IF(OR(codex467[[#This Row],[1]]&gt;W221,W221="1"),(V221+1+codex467[[#This Row],[T]]),V221+codex467[[#This Row],[T]]),V221+codex467[[#This Row],[T]]),0)</f>
        <v>0</v>
      </c>
      <c r="W222" s="11">
        <f t="shared" si="12"/>
        <v>0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22"/>
  <sheetViews>
    <sheetView workbookViewId="0">
      <selection activeCell="V3" sqref="V3"/>
    </sheetView>
  </sheetViews>
  <sheetFormatPr defaultRowHeight="15" x14ac:dyDescent="0.25"/>
  <cols>
    <col min="1" max="1" width="20.28515625" bestFit="1" customWidth="1"/>
    <col min="2" max="2" width="4" bestFit="1" customWidth="1"/>
    <col min="3" max="3" width="8.5703125" bestFit="1" customWidth="1"/>
    <col min="4" max="4" width="23" bestFit="1" customWidth="1"/>
    <col min="5" max="5" width="5" bestFit="1" customWidth="1"/>
    <col min="6" max="6" width="7" bestFit="1" customWidth="1"/>
    <col min="7" max="7" width="6" bestFit="1" customWidth="1"/>
    <col min="8" max="8" width="7.5703125" bestFit="1" customWidth="1"/>
    <col min="9" max="9" width="10.28515625" bestFit="1" customWidth="1"/>
    <col min="10" max="10" width="6" bestFit="1" customWidth="1"/>
    <col min="11" max="11" width="9.5703125" bestFit="1" customWidth="1"/>
    <col min="19" max="19" width="11" style="3" customWidth="1"/>
    <col min="20" max="20" width="12.140625" style="3" customWidth="1"/>
    <col min="21" max="21" width="12.140625" style="11" customWidth="1"/>
    <col min="22" max="22" width="15" style="3" customWidth="1"/>
  </cols>
  <sheetData>
    <row r="1" spans="1:23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S1" s="3" t="s">
        <v>1006</v>
      </c>
      <c r="T1" s="3" t="s">
        <v>1007</v>
      </c>
      <c r="U1" s="3" t="s">
        <v>1011</v>
      </c>
      <c r="V1" s="11" t="s">
        <v>1008</v>
      </c>
      <c r="W1" s="11" t="s">
        <v>1009</v>
      </c>
    </row>
    <row r="2" spans="1:23" x14ac:dyDescent="0.25">
      <c r="A2">
        <v>1</v>
      </c>
      <c r="B2">
        <v>14</v>
      </c>
      <c r="C2">
        <v>380361</v>
      </c>
      <c r="D2" t="s">
        <v>167</v>
      </c>
      <c r="E2">
        <v>1996</v>
      </c>
      <c r="F2" t="s">
        <v>168</v>
      </c>
      <c r="G2">
        <v>33.1</v>
      </c>
      <c r="H2">
        <v>37.299999999999997</v>
      </c>
      <c r="I2" t="s">
        <v>169</v>
      </c>
      <c r="K2">
        <v>13.86</v>
      </c>
      <c r="S2" s="3">
        <f>C2</f>
        <v>380361</v>
      </c>
      <c r="T2" s="3">
        <f>IF(A2&gt;0,IFERROR(VLOOKUP(C2,AthleteTable[],1,FALSE),0),0)</f>
        <v>0</v>
      </c>
      <c r="U2" s="3">
        <f>IFERROR(IF(W2&gt;0,IF(W1=#REF!,IF(T1&gt;0,IF(#REF!&gt;0,1,0),0),0),0),0)</f>
        <v>0</v>
      </c>
      <c r="V2" s="11">
        <f>IF(A2&gt;0,IF(T2&lt;&gt;0,IF(OR(codex481[[#This Row],[1]]&gt;W1,W1="1"),(V1+1+codex481[[#This Row],[T]]),V1+codex481[[#This Row],[T]]),V1+codex481[[#This Row],[T]]),0)</f>
        <v>0</v>
      </c>
      <c r="W2" s="3">
        <f t="shared" ref="W2:W33" si="0">IF(A2&gt;0,A2,0)</f>
        <v>1</v>
      </c>
    </row>
    <row r="3" spans="1:23" x14ac:dyDescent="0.25">
      <c r="A3">
        <v>2</v>
      </c>
      <c r="B3">
        <v>9</v>
      </c>
      <c r="C3">
        <v>380363</v>
      </c>
      <c r="D3" t="s">
        <v>170</v>
      </c>
      <c r="E3">
        <v>1996</v>
      </c>
      <c r="F3" t="s">
        <v>168</v>
      </c>
      <c r="G3">
        <v>33.69</v>
      </c>
      <c r="H3">
        <v>37.72</v>
      </c>
      <c r="I3" t="s">
        <v>171</v>
      </c>
      <c r="J3">
        <v>1.01</v>
      </c>
      <c r="K3">
        <v>24.19</v>
      </c>
      <c r="S3" s="3">
        <f t="shared" ref="S3:S66" si="1">C3</f>
        <v>380363</v>
      </c>
      <c r="T3" s="3">
        <f>IF(A3&gt;0,IFERROR(VLOOKUP(C3,AthleteTable[],1,FALSE),0),0)</f>
        <v>0</v>
      </c>
      <c r="U3" s="3">
        <f t="shared" ref="U3:U4" si="2">IFERROR(IF(W3&gt;0,IF(W2=W1,IF(T2&gt;0,IF(T1&gt;0,1,0),0),0),0),0)</f>
        <v>0</v>
      </c>
      <c r="V3" s="11">
        <f>IF(A3&gt;0,IF(T3&lt;&gt;0,IF(OR(codex481[[#This Row],[1]]&gt;W2,W2="1"),(V2+1+codex481[[#This Row],[T]]),V2+codex481[[#This Row],[T]]),V2+codex481[[#This Row],[T]]),0)</f>
        <v>0</v>
      </c>
      <c r="W3" s="3">
        <f t="shared" si="0"/>
        <v>2</v>
      </c>
    </row>
    <row r="4" spans="1:23" x14ac:dyDescent="0.25">
      <c r="A4">
        <v>3</v>
      </c>
      <c r="B4">
        <v>26</v>
      </c>
      <c r="C4">
        <v>104044</v>
      </c>
      <c r="D4" t="s">
        <v>172</v>
      </c>
      <c r="E4">
        <v>1993</v>
      </c>
      <c r="F4" t="s">
        <v>15</v>
      </c>
      <c r="G4">
        <v>33.86</v>
      </c>
      <c r="H4">
        <v>37.61</v>
      </c>
      <c r="I4" t="s">
        <v>173</v>
      </c>
      <c r="J4">
        <v>1.07</v>
      </c>
      <c r="K4">
        <v>24.8</v>
      </c>
      <c r="S4" s="3">
        <f t="shared" si="1"/>
        <v>104044</v>
      </c>
      <c r="T4" s="3">
        <f>IF(A4&gt;0,IFERROR(VLOOKUP(C4,AthleteTable[],1,FALSE),0),0)</f>
        <v>104044</v>
      </c>
      <c r="U4" s="3">
        <f t="shared" si="2"/>
        <v>0</v>
      </c>
      <c r="V4" s="11">
        <f>IF(A4&gt;0,IF(T4&lt;&gt;0,IF(OR(codex481[[#This Row],[1]]&gt;W3,W3="1"),(V3+1+codex481[[#This Row],[T]]),V3+codex481[[#This Row],[T]]),V3+codex481[[#This Row],[T]]),0)</f>
        <v>1</v>
      </c>
      <c r="W4" s="3">
        <f t="shared" si="0"/>
        <v>3</v>
      </c>
    </row>
    <row r="5" spans="1:23" x14ac:dyDescent="0.25">
      <c r="A5">
        <v>4</v>
      </c>
      <c r="B5">
        <v>25</v>
      </c>
      <c r="C5">
        <v>104156</v>
      </c>
      <c r="D5" t="s">
        <v>174</v>
      </c>
      <c r="E5">
        <v>1994</v>
      </c>
      <c r="F5" t="s">
        <v>15</v>
      </c>
      <c r="G5">
        <v>34.93</v>
      </c>
      <c r="H5">
        <v>37.68</v>
      </c>
      <c r="I5" t="s">
        <v>175</v>
      </c>
      <c r="J5">
        <v>2.21</v>
      </c>
      <c r="K5">
        <v>36.46</v>
      </c>
      <c r="S5" s="3">
        <f t="shared" si="1"/>
        <v>104156</v>
      </c>
      <c r="T5" s="3">
        <f>IF(A5&gt;0,IFERROR(VLOOKUP(C5,AthleteTable[],1,FALSE),0),0)</f>
        <v>104156</v>
      </c>
      <c r="U5" s="3">
        <f>IFERROR(IF(W5&gt;0,IF(W4=W3,IF(T4&gt;0,IF(T3&gt;0,1,0),0),0),0),0)</f>
        <v>0</v>
      </c>
      <c r="V5" s="11">
        <f>IF(A5&gt;0,IF(T5&lt;&gt;0,IF(OR(codex481[[#This Row],[1]]&gt;W4,W4="1"),(V4+1+codex481[[#This Row],[T]]),V4+codex481[[#This Row],[T]]),V4+codex481[[#This Row],[T]]),0)</f>
        <v>2</v>
      </c>
      <c r="W5" s="3">
        <f t="shared" si="0"/>
        <v>4</v>
      </c>
    </row>
    <row r="6" spans="1:23" x14ac:dyDescent="0.25">
      <c r="A6">
        <v>5</v>
      </c>
      <c r="B6">
        <v>8</v>
      </c>
      <c r="C6">
        <v>103752</v>
      </c>
      <c r="D6" t="s">
        <v>176</v>
      </c>
      <c r="E6">
        <v>1991</v>
      </c>
      <c r="F6" t="s">
        <v>15</v>
      </c>
      <c r="G6">
        <v>33.869999999999997</v>
      </c>
      <c r="H6">
        <v>38.880000000000003</v>
      </c>
      <c r="I6" t="s">
        <v>177</v>
      </c>
      <c r="J6">
        <v>2.35</v>
      </c>
      <c r="K6">
        <v>37.89</v>
      </c>
      <c r="S6" s="3">
        <f t="shared" si="1"/>
        <v>103752</v>
      </c>
      <c r="T6" s="3">
        <f>IF(A6&gt;0,IFERROR(VLOOKUP(C6,AthleteTable[],1,FALSE),0),0)</f>
        <v>103752</v>
      </c>
      <c r="U6" s="3">
        <f t="shared" ref="U6:U69" si="3">IFERROR(IF(W6&gt;0,IF(W5=W4,IF(T5&gt;0,IF(T4&gt;0,1,0),0),0),0),0)</f>
        <v>0</v>
      </c>
      <c r="V6" s="11">
        <f>IF(A6&gt;0,IF(T6&lt;&gt;0,IF(OR(codex481[[#This Row],[1]]&gt;W5,W5="1"),(V5+1+codex481[[#This Row],[T]]),V5+codex481[[#This Row],[T]]),V5+codex481[[#This Row],[T]]),0)</f>
        <v>3</v>
      </c>
      <c r="W6" s="3">
        <f t="shared" si="0"/>
        <v>5</v>
      </c>
    </row>
    <row r="7" spans="1:23" x14ac:dyDescent="0.25">
      <c r="A7">
        <v>6</v>
      </c>
      <c r="B7">
        <v>18</v>
      </c>
      <c r="C7">
        <v>6530140</v>
      </c>
      <c r="D7" t="s">
        <v>178</v>
      </c>
      <c r="E7">
        <v>1992</v>
      </c>
      <c r="F7" t="s">
        <v>113</v>
      </c>
      <c r="G7">
        <v>34.32</v>
      </c>
      <c r="H7">
        <v>38.51</v>
      </c>
      <c r="I7" t="s">
        <v>179</v>
      </c>
      <c r="J7">
        <v>2.4300000000000002</v>
      </c>
      <c r="K7">
        <v>38.71</v>
      </c>
      <c r="S7" s="3">
        <f t="shared" si="1"/>
        <v>6530140</v>
      </c>
      <c r="T7" s="3">
        <f>IF(A7&gt;0,IFERROR(VLOOKUP(C7,AthleteTable[],1,FALSE),0),0)</f>
        <v>0</v>
      </c>
      <c r="U7" s="3">
        <f t="shared" si="3"/>
        <v>0</v>
      </c>
      <c r="V7" s="11">
        <f>IF(A7&gt;0,IF(T7&lt;&gt;0,IF(OR(codex481[[#This Row],[1]]&gt;W6,W6="1"),(V6+1+codex481[[#This Row],[T]]),V6+codex481[[#This Row],[T]]),V6+codex481[[#This Row],[T]]),0)</f>
        <v>3</v>
      </c>
      <c r="W7" s="3">
        <f t="shared" si="0"/>
        <v>6</v>
      </c>
    </row>
    <row r="8" spans="1:23" x14ac:dyDescent="0.25">
      <c r="A8">
        <v>7</v>
      </c>
      <c r="B8">
        <v>5</v>
      </c>
      <c r="C8">
        <v>103942</v>
      </c>
      <c r="D8" t="s">
        <v>114</v>
      </c>
      <c r="E8">
        <v>1993</v>
      </c>
      <c r="F8" t="s">
        <v>15</v>
      </c>
      <c r="G8">
        <v>34.36</v>
      </c>
      <c r="H8">
        <v>38.520000000000003</v>
      </c>
      <c r="I8" t="s">
        <v>180</v>
      </c>
      <c r="J8">
        <v>2.48</v>
      </c>
      <c r="K8">
        <v>39.22</v>
      </c>
      <c r="S8" s="3">
        <f t="shared" si="1"/>
        <v>103942</v>
      </c>
      <c r="T8" s="3">
        <f>IF(A8&gt;0,IFERROR(VLOOKUP(C8,AthleteTable[],1,FALSE),0),0)</f>
        <v>103942</v>
      </c>
      <c r="U8" s="3">
        <f t="shared" si="3"/>
        <v>0</v>
      </c>
      <c r="V8" s="11">
        <f>IF(A8&gt;0,IF(T8&lt;&gt;0,IF(OR(codex481[[#This Row],[1]]&gt;W7,W7="1"),(V7+1+codex481[[#This Row],[T]]),V7+codex481[[#This Row],[T]]),V7+codex481[[#This Row],[T]]),0)</f>
        <v>4</v>
      </c>
      <c r="W8" s="3">
        <f t="shared" si="0"/>
        <v>7</v>
      </c>
    </row>
    <row r="9" spans="1:23" x14ac:dyDescent="0.25">
      <c r="A9">
        <v>8</v>
      </c>
      <c r="B9">
        <v>11</v>
      </c>
      <c r="C9">
        <v>350095</v>
      </c>
      <c r="D9" t="s">
        <v>181</v>
      </c>
      <c r="E9">
        <v>1994</v>
      </c>
      <c r="F9" t="s">
        <v>182</v>
      </c>
      <c r="G9">
        <v>35.06</v>
      </c>
      <c r="H9">
        <v>37.89</v>
      </c>
      <c r="I9" t="s">
        <v>183</v>
      </c>
      <c r="J9">
        <v>2.5499999999999998</v>
      </c>
      <c r="K9">
        <v>39.94</v>
      </c>
      <c r="S9" s="3">
        <f t="shared" si="1"/>
        <v>350095</v>
      </c>
      <c r="T9" s="3">
        <f>IF(A9&gt;0,IFERROR(VLOOKUP(C9,AthleteTable[],1,FALSE),0),0)</f>
        <v>0</v>
      </c>
      <c r="U9" s="3">
        <f t="shared" si="3"/>
        <v>0</v>
      </c>
      <c r="V9" s="11">
        <f>IF(A9&gt;0,IF(T9&lt;&gt;0,IF(OR(codex481[[#This Row],[1]]&gt;W8,W8="1"),(V8+1+codex481[[#This Row],[T]]),V8+codex481[[#This Row],[T]]),V8+codex481[[#This Row],[T]]),0)</f>
        <v>4</v>
      </c>
      <c r="W9" s="3">
        <f t="shared" si="0"/>
        <v>8</v>
      </c>
    </row>
    <row r="10" spans="1:23" x14ac:dyDescent="0.25">
      <c r="A10">
        <v>9</v>
      </c>
      <c r="B10">
        <v>34</v>
      </c>
      <c r="C10">
        <v>104531</v>
      </c>
      <c r="D10" t="s">
        <v>184</v>
      </c>
      <c r="E10">
        <v>1997</v>
      </c>
      <c r="F10" t="s">
        <v>15</v>
      </c>
      <c r="G10">
        <v>34.799999999999997</v>
      </c>
      <c r="H10">
        <v>38.31</v>
      </c>
      <c r="I10" t="s">
        <v>185</v>
      </c>
      <c r="J10">
        <v>2.71</v>
      </c>
      <c r="K10">
        <v>41.58</v>
      </c>
      <c r="S10" s="3">
        <f t="shared" si="1"/>
        <v>104531</v>
      </c>
      <c r="T10" s="3">
        <f>IF(A10&gt;0,IFERROR(VLOOKUP(C10,AthleteTable[],1,FALSE),0),0)</f>
        <v>0</v>
      </c>
      <c r="U10" s="3">
        <f t="shared" si="3"/>
        <v>0</v>
      </c>
      <c r="V10" s="11">
        <f>IF(A10&gt;0,IF(T10&lt;&gt;0,IF(OR(codex481[[#This Row],[1]]&gt;W9,W9="1"),(V9+1+codex481[[#This Row],[T]]),V9+codex481[[#This Row],[T]]),V9+codex481[[#This Row],[T]]),0)</f>
        <v>4</v>
      </c>
      <c r="W10" s="3">
        <f t="shared" si="0"/>
        <v>9</v>
      </c>
    </row>
    <row r="11" spans="1:23" x14ac:dyDescent="0.25">
      <c r="A11">
        <v>10</v>
      </c>
      <c r="B11">
        <v>20</v>
      </c>
      <c r="C11">
        <v>104311</v>
      </c>
      <c r="D11" t="s">
        <v>186</v>
      </c>
      <c r="E11">
        <v>1995</v>
      </c>
      <c r="F11" t="s">
        <v>15</v>
      </c>
      <c r="G11">
        <v>34.72</v>
      </c>
      <c r="H11">
        <v>38.47</v>
      </c>
      <c r="I11" t="s">
        <v>187</v>
      </c>
      <c r="J11">
        <v>2.79</v>
      </c>
      <c r="K11">
        <v>42.39</v>
      </c>
      <c r="S11" s="3">
        <f t="shared" si="1"/>
        <v>104311</v>
      </c>
      <c r="T11" s="3">
        <f>IF(A11&gt;0,IFERROR(VLOOKUP(C11,AthleteTable[],1,FALSE),0),0)</f>
        <v>0</v>
      </c>
      <c r="U11" s="3">
        <f t="shared" si="3"/>
        <v>0</v>
      </c>
      <c r="V11" s="11">
        <f>IF(A11&gt;0,IF(T11&lt;&gt;0,IF(OR(codex481[[#This Row],[1]]&gt;W10,W10="1"),(V10+1+codex481[[#This Row],[T]]),V10+codex481[[#This Row],[T]]),V10+codex481[[#This Row],[T]]),0)</f>
        <v>4</v>
      </c>
      <c r="W11" s="3">
        <f t="shared" si="0"/>
        <v>10</v>
      </c>
    </row>
    <row r="12" spans="1:23" x14ac:dyDescent="0.25">
      <c r="A12">
        <v>11</v>
      </c>
      <c r="B12">
        <v>24</v>
      </c>
      <c r="C12">
        <v>40523</v>
      </c>
      <c r="D12" t="s">
        <v>249</v>
      </c>
      <c r="E12">
        <v>1993</v>
      </c>
      <c r="F12" t="s">
        <v>248</v>
      </c>
      <c r="G12">
        <v>34.58</v>
      </c>
      <c r="H12">
        <v>38.74</v>
      </c>
      <c r="I12" t="s">
        <v>1028</v>
      </c>
      <c r="J12">
        <v>2.92</v>
      </c>
      <c r="K12">
        <v>43.72</v>
      </c>
      <c r="S12" s="3">
        <f t="shared" si="1"/>
        <v>40523</v>
      </c>
      <c r="T12" s="3">
        <f>IF(A12&gt;0,IFERROR(VLOOKUP(C12,AthleteTable[],1,FALSE),0),0)</f>
        <v>0</v>
      </c>
      <c r="U12" s="3">
        <f t="shared" si="3"/>
        <v>0</v>
      </c>
      <c r="V12" s="11">
        <f>IF(A12&gt;0,IF(T12&lt;&gt;0,IF(OR(codex481[[#This Row],[1]]&gt;W11,W11="1"),(V11+1+codex481[[#This Row],[T]]),V11+codex481[[#This Row],[T]]),V11+codex481[[#This Row],[T]]),0)</f>
        <v>4</v>
      </c>
      <c r="W12" s="3">
        <f t="shared" si="0"/>
        <v>11</v>
      </c>
    </row>
    <row r="13" spans="1:23" x14ac:dyDescent="0.25">
      <c r="A13">
        <v>12</v>
      </c>
      <c r="B13">
        <v>40</v>
      </c>
      <c r="C13">
        <v>104539</v>
      </c>
      <c r="D13" t="s">
        <v>37</v>
      </c>
      <c r="E13">
        <v>1997</v>
      </c>
      <c r="F13" t="s">
        <v>15</v>
      </c>
      <c r="G13">
        <v>34.54</v>
      </c>
      <c r="H13">
        <v>38.81</v>
      </c>
      <c r="I13" t="s">
        <v>188</v>
      </c>
      <c r="J13">
        <v>2.95</v>
      </c>
      <c r="K13">
        <v>44.03</v>
      </c>
      <c r="S13" s="3">
        <f t="shared" si="1"/>
        <v>104539</v>
      </c>
      <c r="T13" s="3">
        <f>IF(A13&gt;0,IFERROR(VLOOKUP(C13,AthleteTable[],1,FALSE),0),0)</f>
        <v>0</v>
      </c>
      <c r="U13" s="3">
        <f t="shared" si="3"/>
        <v>0</v>
      </c>
      <c r="V13" s="11">
        <f>IF(A13&gt;0,IF(T13&lt;&gt;0,IF(OR(codex481[[#This Row],[1]]&gt;W12,W12="1"),(V12+1+codex481[[#This Row],[T]]),V12+codex481[[#This Row],[T]]),V12+codex481[[#This Row],[T]]),0)</f>
        <v>4</v>
      </c>
      <c r="W13" s="3">
        <f t="shared" si="0"/>
        <v>12</v>
      </c>
    </row>
    <row r="14" spans="1:23" x14ac:dyDescent="0.25">
      <c r="A14">
        <v>13</v>
      </c>
      <c r="B14">
        <v>22</v>
      </c>
      <c r="C14">
        <v>104133</v>
      </c>
      <c r="D14" t="s">
        <v>23</v>
      </c>
      <c r="E14">
        <v>1994</v>
      </c>
      <c r="F14" t="s">
        <v>15</v>
      </c>
      <c r="G14">
        <v>34.83</v>
      </c>
      <c r="H14">
        <v>38.71</v>
      </c>
      <c r="I14" t="s">
        <v>189</v>
      </c>
      <c r="J14">
        <v>3.14</v>
      </c>
      <c r="K14">
        <v>45.97</v>
      </c>
      <c r="S14" s="3">
        <f t="shared" si="1"/>
        <v>104133</v>
      </c>
      <c r="T14" s="3">
        <f>IF(A14&gt;0,IFERROR(VLOOKUP(C14,AthleteTable[],1,FALSE),0),0)</f>
        <v>104133</v>
      </c>
      <c r="U14" s="3">
        <f t="shared" si="3"/>
        <v>0</v>
      </c>
      <c r="V14" s="11">
        <f>IF(A14&gt;0,IF(T14&lt;&gt;0,IF(OR(codex481[[#This Row],[1]]&gt;W13,W13="1"),(V13+1+codex481[[#This Row],[T]]),V13+codex481[[#This Row],[T]]),V13+codex481[[#This Row],[T]]),0)</f>
        <v>5</v>
      </c>
      <c r="W14" s="3">
        <f t="shared" si="0"/>
        <v>13</v>
      </c>
    </row>
    <row r="15" spans="1:23" x14ac:dyDescent="0.25">
      <c r="A15">
        <v>14</v>
      </c>
      <c r="B15">
        <v>33</v>
      </c>
      <c r="C15">
        <v>6531545</v>
      </c>
      <c r="D15" t="s">
        <v>190</v>
      </c>
      <c r="E15">
        <v>1996</v>
      </c>
      <c r="F15" t="s">
        <v>113</v>
      </c>
      <c r="G15">
        <v>34.43</v>
      </c>
      <c r="H15">
        <v>39.450000000000003</v>
      </c>
      <c r="I15" t="s">
        <v>191</v>
      </c>
      <c r="J15">
        <v>3.48</v>
      </c>
      <c r="K15">
        <v>49.45</v>
      </c>
      <c r="S15" s="3">
        <f t="shared" si="1"/>
        <v>6531545</v>
      </c>
      <c r="T15" s="3">
        <f>IF(A15&gt;0,IFERROR(VLOOKUP(C15,AthleteTable[],1,FALSE),0),0)</f>
        <v>0</v>
      </c>
      <c r="U15" s="3">
        <f t="shared" si="3"/>
        <v>0</v>
      </c>
      <c r="V15" s="11">
        <f>IF(A15&gt;0,IF(T15&lt;&gt;0,IF(OR(codex481[[#This Row],[1]]&gt;W14,W14="1"),(V14+1+codex481[[#This Row],[T]]),V14+codex481[[#This Row],[T]]),V14+codex481[[#This Row],[T]]),0)</f>
        <v>5</v>
      </c>
      <c r="W15" s="3">
        <f t="shared" si="0"/>
        <v>14</v>
      </c>
    </row>
    <row r="16" spans="1:23" x14ac:dyDescent="0.25">
      <c r="A16">
        <v>15</v>
      </c>
      <c r="B16">
        <v>29</v>
      </c>
      <c r="C16">
        <v>40536</v>
      </c>
      <c r="D16" t="s">
        <v>247</v>
      </c>
      <c r="E16">
        <v>1994</v>
      </c>
      <c r="F16" t="s">
        <v>248</v>
      </c>
      <c r="G16">
        <v>35.51</v>
      </c>
      <c r="H16">
        <v>38.5</v>
      </c>
      <c r="I16" t="s">
        <v>1029</v>
      </c>
      <c r="J16">
        <v>3.61</v>
      </c>
      <c r="K16">
        <v>50.78</v>
      </c>
      <c r="S16" s="3">
        <f t="shared" si="1"/>
        <v>40536</v>
      </c>
      <c r="T16" s="3">
        <f>IF(A16&gt;0,IFERROR(VLOOKUP(C16,AthleteTable[],1,FALSE),0),0)</f>
        <v>0</v>
      </c>
      <c r="U16" s="3">
        <f t="shared" si="3"/>
        <v>0</v>
      </c>
      <c r="V16" s="11">
        <f>IF(A16&gt;0,IF(T16&lt;&gt;0,IF(OR(codex481[[#This Row],[1]]&gt;W15,W15="1"),(V15+1+codex481[[#This Row],[T]]),V15+codex481[[#This Row],[T]]),V15+codex481[[#This Row],[T]]),0)</f>
        <v>5</v>
      </c>
      <c r="W16" s="3">
        <f t="shared" si="0"/>
        <v>15</v>
      </c>
    </row>
    <row r="17" spans="1:23" x14ac:dyDescent="0.25">
      <c r="A17">
        <v>16</v>
      </c>
      <c r="B17">
        <v>59</v>
      </c>
      <c r="C17">
        <v>6530500</v>
      </c>
      <c r="D17" t="s">
        <v>192</v>
      </c>
      <c r="E17">
        <v>1993</v>
      </c>
      <c r="F17" t="s">
        <v>113</v>
      </c>
      <c r="G17">
        <v>34.86</v>
      </c>
      <c r="H17">
        <v>39.42</v>
      </c>
      <c r="I17" t="s">
        <v>193</v>
      </c>
      <c r="J17">
        <v>3.88</v>
      </c>
      <c r="K17">
        <v>53.54</v>
      </c>
      <c r="S17" s="3">
        <f t="shared" si="1"/>
        <v>6530500</v>
      </c>
      <c r="T17" s="3">
        <f>IF(A17&gt;0,IFERROR(VLOOKUP(C17,AthleteTable[],1,FALSE),0),0)</f>
        <v>0</v>
      </c>
      <c r="U17" s="3">
        <f t="shared" si="3"/>
        <v>0</v>
      </c>
      <c r="V17" s="11">
        <f>IF(A17&gt;0,IF(T17&lt;&gt;0,IF(OR(codex481[[#This Row],[1]]&gt;W16,W16="1"),(V16+1+codex481[[#This Row],[T]]),V16+codex481[[#This Row],[T]]),V16+codex481[[#This Row],[T]]),0)</f>
        <v>5</v>
      </c>
      <c r="W17" s="3">
        <f t="shared" si="0"/>
        <v>16</v>
      </c>
    </row>
    <row r="18" spans="1:23" x14ac:dyDescent="0.25">
      <c r="A18">
        <v>17</v>
      </c>
      <c r="B18">
        <v>39</v>
      </c>
      <c r="C18">
        <v>104346</v>
      </c>
      <c r="D18" t="s">
        <v>27</v>
      </c>
      <c r="E18">
        <v>1996</v>
      </c>
      <c r="F18" t="s">
        <v>15</v>
      </c>
      <c r="G18">
        <v>35.65</v>
      </c>
      <c r="H18">
        <v>39.08</v>
      </c>
      <c r="I18" t="s">
        <v>194</v>
      </c>
      <c r="J18">
        <v>4.33</v>
      </c>
      <c r="K18">
        <v>58.14</v>
      </c>
      <c r="S18" s="3">
        <f t="shared" si="1"/>
        <v>104346</v>
      </c>
      <c r="T18" s="3">
        <f>IF(A18&gt;0,IFERROR(VLOOKUP(C18,AthleteTable[],1,FALSE),0),0)</f>
        <v>104346</v>
      </c>
      <c r="U18" s="3">
        <f t="shared" si="3"/>
        <v>0</v>
      </c>
      <c r="V18" s="11">
        <f>IF(A18&gt;0,IF(T18&lt;&gt;0,IF(OR(codex481[[#This Row],[1]]&gt;W17,W17="1"),(V17+1+codex481[[#This Row],[T]]),V17+codex481[[#This Row],[T]]),V17+codex481[[#This Row],[T]]),0)</f>
        <v>6</v>
      </c>
      <c r="W18" s="3">
        <f t="shared" si="0"/>
        <v>17</v>
      </c>
    </row>
    <row r="19" spans="1:23" x14ac:dyDescent="0.25">
      <c r="A19">
        <v>18</v>
      </c>
      <c r="B19">
        <v>45</v>
      </c>
      <c r="C19">
        <v>104354</v>
      </c>
      <c r="D19" t="s">
        <v>35</v>
      </c>
      <c r="E19">
        <v>1996</v>
      </c>
      <c r="F19" t="s">
        <v>15</v>
      </c>
      <c r="G19">
        <v>35.75</v>
      </c>
      <c r="H19">
        <v>39.25</v>
      </c>
      <c r="I19" t="s">
        <v>195</v>
      </c>
      <c r="J19">
        <v>4.5999999999999996</v>
      </c>
      <c r="K19">
        <v>60.91</v>
      </c>
      <c r="S19" s="3">
        <f t="shared" si="1"/>
        <v>104354</v>
      </c>
      <c r="T19" s="3">
        <f>IF(A19&gt;0,IFERROR(VLOOKUP(C19,AthleteTable[],1,FALSE),0),0)</f>
        <v>104354</v>
      </c>
      <c r="U19" s="3">
        <f t="shared" si="3"/>
        <v>0</v>
      </c>
      <c r="V19" s="11">
        <f>IF(A19&gt;0,IF(T19&lt;&gt;0,IF(OR(codex481[[#This Row],[1]]&gt;W18,W18="1"),(V18+1+codex481[[#This Row],[T]]),V18+codex481[[#This Row],[T]]),V18+codex481[[#This Row],[T]]),0)</f>
        <v>7</v>
      </c>
      <c r="W19" s="3">
        <f t="shared" si="0"/>
        <v>18</v>
      </c>
    </row>
    <row r="20" spans="1:23" x14ac:dyDescent="0.25">
      <c r="A20">
        <v>19</v>
      </c>
      <c r="B20">
        <v>70</v>
      </c>
      <c r="C20">
        <v>100010</v>
      </c>
      <c r="D20" t="s">
        <v>196</v>
      </c>
      <c r="E20">
        <v>1989</v>
      </c>
      <c r="F20" t="s">
        <v>15</v>
      </c>
      <c r="G20">
        <v>36.29</v>
      </c>
      <c r="H20">
        <v>38.75</v>
      </c>
      <c r="I20" t="s">
        <v>197</v>
      </c>
      <c r="J20">
        <v>4.6399999999999997</v>
      </c>
      <c r="K20">
        <v>61.31</v>
      </c>
      <c r="S20" s="3">
        <f t="shared" si="1"/>
        <v>100010</v>
      </c>
      <c r="T20" s="3">
        <f>IF(A20&gt;0,IFERROR(VLOOKUP(C20,AthleteTable[],1,FALSE),0),0)</f>
        <v>100010</v>
      </c>
      <c r="U20" s="3">
        <f t="shared" si="3"/>
        <v>0</v>
      </c>
      <c r="V20" s="11">
        <f>IF(A20&gt;0,IF(T20&lt;&gt;0,IF(OR(codex481[[#This Row],[1]]&gt;W19,W19="1"),(V19+1+codex481[[#This Row],[T]]),V19+codex481[[#This Row],[T]]),V19+codex481[[#This Row],[T]]),0)</f>
        <v>8</v>
      </c>
      <c r="W20" s="3">
        <f t="shared" si="0"/>
        <v>19</v>
      </c>
    </row>
    <row r="21" spans="1:23" x14ac:dyDescent="0.25">
      <c r="A21">
        <v>20</v>
      </c>
      <c r="B21">
        <v>48</v>
      </c>
      <c r="C21">
        <v>6530483</v>
      </c>
      <c r="D21" t="s">
        <v>198</v>
      </c>
      <c r="E21">
        <v>1993</v>
      </c>
      <c r="F21" t="s">
        <v>113</v>
      </c>
      <c r="G21">
        <v>36.119999999999997</v>
      </c>
      <c r="H21">
        <v>39.18</v>
      </c>
      <c r="I21" t="s">
        <v>199</v>
      </c>
      <c r="J21">
        <v>4.9000000000000004</v>
      </c>
      <c r="K21">
        <v>63.97</v>
      </c>
      <c r="S21" s="3">
        <f t="shared" si="1"/>
        <v>6530483</v>
      </c>
      <c r="T21" s="3">
        <f>IF(A21&gt;0,IFERROR(VLOOKUP(C21,AthleteTable[],1,FALSE),0),0)</f>
        <v>0</v>
      </c>
      <c r="U21" s="3">
        <f t="shared" si="3"/>
        <v>0</v>
      </c>
      <c r="V21" s="11">
        <f>IF(A21&gt;0,IF(T21&lt;&gt;0,IF(OR(codex481[[#This Row],[1]]&gt;W20,W20="1"),(V20+1+codex481[[#This Row],[T]]),V20+codex481[[#This Row],[T]]),V20+codex481[[#This Row],[T]]),0)</f>
        <v>8</v>
      </c>
      <c r="W21" s="3">
        <f t="shared" si="0"/>
        <v>20</v>
      </c>
    </row>
    <row r="22" spans="1:23" x14ac:dyDescent="0.25">
      <c r="A22">
        <v>21</v>
      </c>
      <c r="B22">
        <v>54</v>
      </c>
      <c r="C22">
        <v>104525</v>
      </c>
      <c r="D22" t="s">
        <v>53</v>
      </c>
      <c r="E22">
        <v>1997</v>
      </c>
      <c r="F22" t="s">
        <v>15</v>
      </c>
      <c r="G22">
        <v>36.14</v>
      </c>
      <c r="H22">
        <v>39.49</v>
      </c>
      <c r="I22" t="s">
        <v>200</v>
      </c>
      <c r="J22">
        <v>5.23</v>
      </c>
      <c r="K22">
        <v>67.349999999999994</v>
      </c>
      <c r="S22" s="3">
        <f t="shared" si="1"/>
        <v>104525</v>
      </c>
      <c r="T22" s="3">
        <f>IF(A22&gt;0,IFERROR(VLOOKUP(C22,AthleteTable[],1,FALSE),0),0)</f>
        <v>0</v>
      </c>
      <c r="U22" s="3">
        <f t="shared" si="3"/>
        <v>0</v>
      </c>
      <c r="V22" s="11">
        <f>IF(A22&gt;0,IF(T22&lt;&gt;0,IF(OR(codex481[[#This Row],[1]]&gt;W21,W21="1"),(V21+1+codex481[[#This Row],[T]]),V21+codex481[[#This Row],[T]]),V21+codex481[[#This Row],[T]]),0)</f>
        <v>8</v>
      </c>
      <c r="W22" s="3">
        <f t="shared" si="0"/>
        <v>21</v>
      </c>
    </row>
    <row r="23" spans="1:23" x14ac:dyDescent="0.25">
      <c r="A23">
        <v>22</v>
      </c>
      <c r="B23">
        <v>44</v>
      </c>
      <c r="C23">
        <v>6531963</v>
      </c>
      <c r="D23" t="s">
        <v>201</v>
      </c>
      <c r="E23">
        <v>1997</v>
      </c>
      <c r="F23" t="s">
        <v>113</v>
      </c>
      <c r="G23">
        <v>36.340000000000003</v>
      </c>
      <c r="H23">
        <v>39.840000000000003</v>
      </c>
      <c r="I23" t="s">
        <v>202</v>
      </c>
      <c r="J23">
        <v>5.78</v>
      </c>
      <c r="K23">
        <v>72.97</v>
      </c>
      <c r="S23" s="3">
        <f t="shared" si="1"/>
        <v>6531963</v>
      </c>
      <c r="T23" s="3">
        <f>IF(A23&gt;0,IFERROR(VLOOKUP(C23,AthleteTable[],1,FALSE),0),0)</f>
        <v>0</v>
      </c>
      <c r="U23" s="3">
        <f t="shared" si="3"/>
        <v>0</v>
      </c>
      <c r="V23" s="11">
        <f>IF(A23&gt;0,IF(T23&lt;&gt;0,IF(OR(codex481[[#This Row],[1]]&gt;W22,W22="1"),(V22+1+codex481[[#This Row],[T]]),V22+codex481[[#This Row],[T]]),V22+codex481[[#This Row],[T]]),0)</f>
        <v>8</v>
      </c>
      <c r="W23" s="3">
        <f t="shared" si="0"/>
        <v>22</v>
      </c>
    </row>
    <row r="24" spans="1:23" x14ac:dyDescent="0.25">
      <c r="A24">
        <v>23</v>
      </c>
      <c r="B24">
        <v>68</v>
      </c>
      <c r="C24">
        <v>104590</v>
      </c>
      <c r="D24" t="s">
        <v>51</v>
      </c>
      <c r="E24">
        <v>1998</v>
      </c>
      <c r="F24" t="s">
        <v>15</v>
      </c>
      <c r="G24">
        <v>36.19</v>
      </c>
      <c r="H24">
        <v>40.15</v>
      </c>
      <c r="I24" t="s">
        <v>203</v>
      </c>
      <c r="J24">
        <v>5.94</v>
      </c>
      <c r="K24">
        <v>74.61</v>
      </c>
      <c r="S24" s="3">
        <f t="shared" si="1"/>
        <v>104590</v>
      </c>
      <c r="T24" s="3">
        <f>IF(A24&gt;0,IFERROR(VLOOKUP(C24,AthleteTable[],1,FALSE),0),0)</f>
        <v>104590</v>
      </c>
      <c r="U24" s="3">
        <f t="shared" si="3"/>
        <v>0</v>
      </c>
      <c r="V24" s="11">
        <f>IF(A24&gt;0,IF(T24&lt;&gt;0,IF(OR(codex481[[#This Row],[1]]&gt;W23,W23="1"),(V23+1+codex481[[#This Row],[T]]),V23+codex481[[#This Row],[T]]),V23+codex481[[#This Row],[T]]),0)</f>
        <v>9</v>
      </c>
      <c r="W24" s="3">
        <f t="shared" si="0"/>
        <v>23</v>
      </c>
    </row>
    <row r="25" spans="1:23" x14ac:dyDescent="0.25">
      <c r="A25">
        <v>24</v>
      </c>
      <c r="B25">
        <v>56</v>
      </c>
      <c r="C25">
        <v>410393</v>
      </c>
      <c r="D25" t="s">
        <v>204</v>
      </c>
      <c r="E25">
        <v>1995</v>
      </c>
      <c r="F25" t="s">
        <v>12</v>
      </c>
      <c r="G25">
        <v>36.29</v>
      </c>
      <c r="H25">
        <v>40.21</v>
      </c>
      <c r="I25" t="s">
        <v>205</v>
      </c>
      <c r="J25">
        <v>6.1</v>
      </c>
      <c r="K25">
        <v>76.25</v>
      </c>
      <c r="S25" s="3">
        <f t="shared" si="1"/>
        <v>410393</v>
      </c>
      <c r="T25" s="3">
        <f>IF(A25&gt;0,IFERROR(VLOOKUP(C25,AthleteTable[],1,FALSE),0),0)</f>
        <v>0</v>
      </c>
      <c r="U25" s="3">
        <f t="shared" si="3"/>
        <v>0</v>
      </c>
      <c r="V25" s="11">
        <f>IF(A25&gt;0,IF(T25&lt;&gt;0,IF(OR(codex481[[#This Row],[1]]&gt;W24,W24="1"),(V24+1+codex481[[#This Row],[T]]),V24+codex481[[#This Row],[T]]),V24+codex481[[#This Row],[T]]),0)</f>
        <v>9</v>
      </c>
      <c r="W25" s="3">
        <f t="shared" si="0"/>
        <v>24</v>
      </c>
    </row>
    <row r="26" spans="1:23" x14ac:dyDescent="0.25">
      <c r="A26">
        <v>25</v>
      </c>
      <c r="B26">
        <v>64</v>
      </c>
      <c r="C26">
        <v>104537</v>
      </c>
      <c r="D26" t="s">
        <v>106</v>
      </c>
      <c r="E26">
        <v>1997</v>
      </c>
      <c r="F26" t="s">
        <v>15</v>
      </c>
      <c r="G26">
        <v>36.42</v>
      </c>
      <c r="H26">
        <v>40.24</v>
      </c>
      <c r="I26" t="s">
        <v>206</v>
      </c>
      <c r="J26">
        <v>6.26</v>
      </c>
      <c r="K26">
        <v>77.88</v>
      </c>
      <c r="S26" s="3">
        <f t="shared" si="1"/>
        <v>104537</v>
      </c>
      <c r="T26" s="3">
        <f>IF(A26&gt;0,IFERROR(VLOOKUP(C26,AthleteTable[],1,FALSE),0),0)</f>
        <v>0</v>
      </c>
      <c r="U26" s="3">
        <f t="shared" si="3"/>
        <v>0</v>
      </c>
      <c r="V26" s="11">
        <f>IF(A26&gt;0,IF(T26&lt;&gt;0,IF(OR(codex481[[#This Row],[1]]&gt;W25,W25="1"),(V25+1+codex481[[#This Row],[T]]),V25+codex481[[#This Row],[T]]),V25+codex481[[#This Row],[T]]),0)</f>
        <v>9</v>
      </c>
      <c r="W26" s="3">
        <f t="shared" si="0"/>
        <v>25</v>
      </c>
    </row>
    <row r="27" spans="1:23" x14ac:dyDescent="0.25">
      <c r="A27">
        <v>26</v>
      </c>
      <c r="B27">
        <v>53</v>
      </c>
      <c r="C27">
        <v>104233</v>
      </c>
      <c r="D27" t="s">
        <v>31</v>
      </c>
      <c r="E27">
        <v>1995</v>
      </c>
      <c r="F27" t="s">
        <v>15</v>
      </c>
      <c r="G27">
        <v>36.590000000000003</v>
      </c>
      <c r="H27">
        <v>40.729999999999997</v>
      </c>
      <c r="I27" t="s">
        <v>207</v>
      </c>
      <c r="J27">
        <v>6.92</v>
      </c>
      <c r="K27">
        <v>84.63</v>
      </c>
      <c r="S27" s="3">
        <f t="shared" si="1"/>
        <v>104233</v>
      </c>
      <c r="T27" s="3">
        <f>IF(A27&gt;0,IFERROR(VLOOKUP(C27,AthleteTable[],1,FALSE),0),0)</f>
        <v>104233</v>
      </c>
      <c r="U27" s="3">
        <f t="shared" si="3"/>
        <v>0</v>
      </c>
      <c r="V27" s="11">
        <f>IF(A27&gt;0,IF(T27&lt;&gt;0,IF(OR(codex481[[#This Row],[1]]&gt;W26,W26="1"),(V26+1+codex481[[#This Row],[T]]),V26+codex481[[#This Row],[T]]),V26+codex481[[#This Row],[T]]),0)</f>
        <v>10</v>
      </c>
      <c r="W27" s="3">
        <f t="shared" si="0"/>
        <v>26</v>
      </c>
    </row>
    <row r="28" spans="1:23" x14ac:dyDescent="0.25">
      <c r="A28">
        <v>27</v>
      </c>
      <c r="B28">
        <v>114</v>
      </c>
      <c r="C28">
        <v>6530952</v>
      </c>
      <c r="D28" t="s">
        <v>208</v>
      </c>
      <c r="E28">
        <v>1994</v>
      </c>
      <c r="F28" t="s">
        <v>113</v>
      </c>
      <c r="G28">
        <v>37.630000000000003</v>
      </c>
      <c r="H28">
        <v>40.130000000000003</v>
      </c>
      <c r="I28" t="s">
        <v>209</v>
      </c>
      <c r="J28">
        <v>7.36</v>
      </c>
      <c r="K28">
        <v>89.13</v>
      </c>
      <c r="S28" s="3">
        <f t="shared" si="1"/>
        <v>6530952</v>
      </c>
      <c r="T28" s="3">
        <f>IF(A28&gt;0,IFERROR(VLOOKUP(C28,AthleteTable[],1,FALSE),0),0)</f>
        <v>0</v>
      </c>
      <c r="U28" s="3">
        <f t="shared" si="3"/>
        <v>0</v>
      </c>
      <c r="V28" s="11">
        <f>IF(A28&gt;0,IF(T28&lt;&gt;0,IF(OR(codex481[[#This Row],[1]]&gt;W27,W27="1"),(V27+1+codex481[[#This Row],[T]]),V27+codex481[[#This Row],[T]]),V27+codex481[[#This Row],[T]]),0)</f>
        <v>10</v>
      </c>
      <c r="W28" s="3">
        <f t="shared" si="0"/>
        <v>27</v>
      </c>
    </row>
    <row r="29" spans="1:23" x14ac:dyDescent="0.25">
      <c r="A29">
        <v>28</v>
      </c>
      <c r="B29">
        <v>69</v>
      </c>
      <c r="C29">
        <v>104282</v>
      </c>
      <c r="D29" t="s">
        <v>43</v>
      </c>
      <c r="E29">
        <v>1995</v>
      </c>
      <c r="F29" t="s">
        <v>15</v>
      </c>
      <c r="G29">
        <v>36.700000000000003</v>
      </c>
      <c r="H29">
        <v>41.39</v>
      </c>
      <c r="I29" t="s">
        <v>210</v>
      </c>
      <c r="J29">
        <v>7.69</v>
      </c>
      <c r="K29">
        <v>92.51</v>
      </c>
      <c r="S29" s="3">
        <f t="shared" si="1"/>
        <v>104282</v>
      </c>
      <c r="T29" s="3">
        <f>IF(A29&gt;0,IFERROR(VLOOKUP(C29,AthleteTable[],1,FALSE),0),0)</f>
        <v>0</v>
      </c>
      <c r="U29" s="3">
        <f t="shared" si="3"/>
        <v>0</v>
      </c>
      <c r="V29" s="11">
        <f>IF(A29&gt;0,IF(T29&lt;&gt;0,IF(OR(codex481[[#This Row],[1]]&gt;W28,W28="1"),(V28+1+codex481[[#This Row],[T]]),V28+codex481[[#This Row],[T]]),V28+codex481[[#This Row],[T]]),0)</f>
        <v>10</v>
      </c>
      <c r="W29" s="3">
        <f t="shared" si="0"/>
        <v>28</v>
      </c>
    </row>
    <row r="30" spans="1:23" x14ac:dyDescent="0.25">
      <c r="A30">
        <v>29</v>
      </c>
      <c r="B30">
        <v>46</v>
      </c>
      <c r="C30">
        <v>104378</v>
      </c>
      <c r="D30" t="s">
        <v>211</v>
      </c>
      <c r="E30">
        <v>1996</v>
      </c>
      <c r="F30" t="s">
        <v>15</v>
      </c>
      <c r="G30">
        <v>36.49</v>
      </c>
      <c r="H30">
        <v>41.61</v>
      </c>
      <c r="I30" t="s">
        <v>212</v>
      </c>
      <c r="J30">
        <v>7.7</v>
      </c>
      <c r="K30">
        <v>92.61</v>
      </c>
      <c r="S30" s="3">
        <f t="shared" si="1"/>
        <v>104378</v>
      </c>
      <c r="T30" s="3">
        <f>IF(A30&gt;0,IFERROR(VLOOKUP(C30,AthleteTable[],1,FALSE),0),0)</f>
        <v>0</v>
      </c>
      <c r="U30" s="3">
        <f t="shared" si="3"/>
        <v>0</v>
      </c>
      <c r="V30" s="11">
        <f>IF(A30&gt;0,IF(T30&lt;&gt;0,IF(OR(codex481[[#This Row],[1]]&gt;W29,W29="1"),(V29+1+codex481[[#This Row],[T]]),V29+codex481[[#This Row],[T]]),V29+codex481[[#This Row],[T]]),0)</f>
        <v>10</v>
      </c>
      <c r="W30" s="3">
        <f t="shared" si="0"/>
        <v>29</v>
      </c>
    </row>
    <row r="31" spans="1:23" x14ac:dyDescent="0.25">
      <c r="A31">
        <v>30</v>
      </c>
      <c r="B31">
        <v>50</v>
      </c>
      <c r="C31">
        <v>6531486</v>
      </c>
      <c r="D31" t="s">
        <v>112</v>
      </c>
      <c r="E31">
        <v>1996</v>
      </c>
      <c r="F31" t="s">
        <v>113</v>
      </c>
      <c r="G31">
        <v>36.799999999999997</v>
      </c>
      <c r="H31">
        <v>41.48</v>
      </c>
      <c r="I31" t="s">
        <v>213</v>
      </c>
      <c r="J31">
        <v>7.88</v>
      </c>
      <c r="K31">
        <v>94.45</v>
      </c>
      <c r="S31" s="3">
        <f t="shared" si="1"/>
        <v>6531486</v>
      </c>
      <c r="T31" s="3">
        <f>IF(A31&gt;0,IFERROR(VLOOKUP(C31,AthleteTable[],1,FALSE),0),0)</f>
        <v>0</v>
      </c>
      <c r="U31" s="3">
        <f t="shared" si="3"/>
        <v>0</v>
      </c>
      <c r="V31" s="11">
        <f>IF(A31&gt;0,IF(T31&lt;&gt;0,IF(OR(codex481[[#This Row],[1]]&gt;W30,W30="1"),(V30+1+codex481[[#This Row],[T]]),V30+codex481[[#This Row],[T]]),V30+codex481[[#This Row],[T]]),0)</f>
        <v>10</v>
      </c>
      <c r="W31" s="3">
        <f t="shared" si="0"/>
        <v>30</v>
      </c>
    </row>
    <row r="32" spans="1:23" x14ac:dyDescent="0.25">
      <c r="A32">
        <v>31</v>
      </c>
      <c r="B32">
        <v>89</v>
      </c>
      <c r="C32">
        <v>80077</v>
      </c>
      <c r="D32" t="s">
        <v>214</v>
      </c>
      <c r="E32">
        <v>1998</v>
      </c>
      <c r="F32" t="s">
        <v>215</v>
      </c>
      <c r="G32">
        <v>37.64</v>
      </c>
      <c r="H32">
        <v>41.39</v>
      </c>
      <c r="I32" t="s">
        <v>216</v>
      </c>
      <c r="J32">
        <v>8.6300000000000008</v>
      </c>
      <c r="K32">
        <v>102.12</v>
      </c>
      <c r="S32" s="3">
        <f t="shared" si="1"/>
        <v>80077</v>
      </c>
      <c r="T32" s="3">
        <f>IF(A32&gt;0,IFERROR(VLOOKUP(C32,AthleteTable[],1,FALSE),0),0)</f>
        <v>0</v>
      </c>
      <c r="U32" s="3">
        <f t="shared" si="3"/>
        <v>0</v>
      </c>
      <c r="V32" s="11">
        <f>IF(A32&gt;0,IF(T32&lt;&gt;0,IF(OR(codex481[[#This Row],[1]]&gt;W31,W31="1"),(V31+1+codex481[[#This Row],[T]]),V31+codex481[[#This Row],[T]]),V31+codex481[[#This Row],[T]]),0)</f>
        <v>10</v>
      </c>
      <c r="W32" s="3">
        <f t="shared" si="0"/>
        <v>31</v>
      </c>
    </row>
    <row r="33" spans="1:23" x14ac:dyDescent="0.25">
      <c r="A33">
        <v>32</v>
      </c>
      <c r="B33">
        <v>88</v>
      </c>
      <c r="C33">
        <v>104532</v>
      </c>
      <c r="D33" t="s">
        <v>217</v>
      </c>
      <c r="E33">
        <v>1997</v>
      </c>
      <c r="F33" t="s">
        <v>15</v>
      </c>
      <c r="G33">
        <v>37.950000000000003</v>
      </c>
      <c r="H33">
        <v>42.84</v>
      </c>
      <c r="I33" t="s">
        <v>218</v>
      </c>
      <c r="J33">
        <v>10.39</v>
      </c>
      <c r="K33">
        <v>120.12</v>
      </c>
      <c r="S33" s="3">
        <f t="shared" si="1"/>
        <v>104532</v>
      </c>
      <c r="T33" s="3">
        <f>IF(A33&gt;0,IFERROR(VLOOKUP(C33,AthleteTable[],1,FALSE),0),0)</f>
        <v>0</v>
      </c>
      <c r="U33" s="3">
        <f t="shared" si="3"/>
        <v>0</v>
      </c>
      <c r="V33" s="11">
        <f>IF(A33&gt;0,IF(T33&lt;&gt;0,IF(OR(codex481[[#This Row],[1]]&gt;W32,W32="1"),(V32+1+codex481[[#This Row],[T]]),V32+codex481[[#This Row],[T]]),V32+codex481[[#This Row],[T]]),0)</f>
        <v>10</v>
      </c>
      <c r="W33" s="3">
        <f t="shared" si="0"/>
        <v>32</v>
      </c>
    </row>
    <row r="34" spans="1:23" x14ac:dyDescent="0.25">
      <c r="A34">
        <v>33</v>
      </c>
      <c r="B34">
        <v>57</v>
      </c>
      <c r="C34">
        <v>6531890</v>
      </c>
      <c r="D34" t="s">
        <v>219</v>
      </c>
      <c r="E34">
        <v>1997</v>
      </c>
      <c r="F34" t="s">
        <v>113</v>
      </c>
      <c r="G34">
        <v>36.21</v>
      </c>
      <c r="H34">
        <v>45.17</v>
      </c>
      <c r="I34" t="s">
        <v>220</v>
      </c>
      <c r="J34">
        <v>10.98</v>
      </c>
      <c r="K34">
        <v>126.16</v>
      </c>
      <c r="S34" s="3">
        <f t="shared" si="1"/>
        <v>6531890</v>
      </c>
      <c r="T34" s="3">
        <f>IF(A34&gt;0,IFERROR(VLOOKUP(C34,AthleteTable[],1,FALSE),0),0)</f>
        <v>0</v>
      </c>
      <c r="U34" s="3">
        <f t="shared" si="3"/>
        <v>0</v>
      </c>
      <c r="V34" s="11">
        <f>IF(A34&gt;0,IF(T34&lt;&gt;0,IF(OR(codex481[[#This Row],[1]]&gt;W33,W33="1"),(V33+1+codex481[[#This Row],[T]]),V33+codex481[[#This Row],[T]]),V33+codex481[[#This Row],[T]]),0)</f>
        <v>10</v>
      </c>
      <c r="W34" s="3">
        <f t="shared" ref="W34:W65" si="4">IF(A34&gt;0,A34,0)</f>
        <v>33</v>
      </c>
    </row>
    <row r="35" spans="1:23" x14ac:dyDescent="0.25">
      <c r="A35">
        <v>34</v>
      </c>
      <c r="B35">
        <v>75</v>
      </c>
      <c r="C35">
        <v>104459</v>
      </c>
      <c r="D35" t="s">
        <v>68</v>
      </c>
      <c r="E35">
        <v>1997</v>
      </c>
      <c r="F35" t="s">
        <v>15</v>
      </c>
      <c r="G35">
        <v>38.979999999999997</v>
      </c>
      <c r="H35">
        <v>42.52</v>
      </c>
      <c r="I35" t="s">
        <v>221</v>
      </c>
      <c r="J35">
        <v>11.1</v>
      </c>
      <c r="K35">
        <v>127.38</v>
      </c>
      <c r="S35" s="3">
        <f t="shared" si="1"/>
        <v>104459</v>
      </c>
      <c r="T35" s="3">
        <f>IF(A35&gt;0,IFERROR(VLOOKUP(C35,AthleteTable[],1,FALSE),0),0)</f>
        <v>104459</v>
      </c>
      <c r="U35" s="3">
        <f t="shared" si="3"/>
        <v>0</v>
      </c>
      <c r="V35" s="11">
        <f>IF(A35&gt;0,IF(T35&lt;&gt;0,IF(OR(codex481[[#This Row],[1]]&gt;W34,W34="1"),(V34+1+codex481[[#This Row],[T]]),V34+codex481[[#This Row],[T]]),V34+codex481[[#This Row],[T]]),0)</f>
        <v>11</v>
      </c>
      <c r="W35" s="3">
        <f t="shared" si="4"/>
        <v>34</v>
      </c>
    </row>
    <row r="36" spans="1:23" x14ac:dyDescent="0.25">
      <c r="A36">
        <v>35</v>
      </c>
      <c r="B36">
        <v>95</v>
      </c>
      <c r="C36">
        <v>104454</v>
      </c>
      <c r="D36" t="s">
        <v>89</v>
      </c>
      <c r="E36">
        <v>1996</v>
      </c>
      <c r="F36" t="s">
        <v>15</v>
      </c>
      <c r="G36">
        <v>38.31</v>
      </c>
      <c r="H36">
        <v>43.73</v>
      </c>
      <c r="I36" t="s">
        <v>222</v>
      </c>
      <c r="J36">
        <v>11.64</v>
      </c>
      <c r="K36">
        <v>132.91</v>
      </c>
      <c r="S36" s="3">
        <f t="shared" si="1"/>
        <v>104454</v>
      </c>
      <c r="T36" s="3">
        <f>IF(A36&gt;0,IFERROR(VLOOKUP(C36,AthleteTable[],1,FALSE),0),0)</f>
        <v>104454</v>
      </c>
      <c r="U36" s="3">
        <f t="shared" si="3"/>
        <v>0</v>
      </c>
      <c r="V36" s="11">
        <f>IF(A36&gt;0,IF(T36&lt;&gt;0,IF(OR(codex481[[#This Row],[1]]&gt;W35,W35="1"),(V35+1+codex481[[#This Row],[T]]),V35+codex481[[#This Row],[T]]),V35+codex481[[#This Row],[T]]),0)</f>
        <v>12</v>
      </c>
      <c r="W36" s="3">
        <f t="shared" si="4"/>
        <v>35</v>
      </c>
    </row>
    <row r="37" spans="1:23" x14ac:dyDescent="0.25">
      <c r="A37">
        <v>36</v>
      </c>
      <c r="B37">
        <v>118</v>
      </c>
      <c r="C37">
        <v>6532099</v>
      </c>
      <c r="D37" t="s">
        <v>223</v>
      </c>
      <c r="E37">
        <v>1998</v>
      </c>
      <c r="F37" t="s">
        <v>113</v>
      </c>
      <c r="G37">
        <v>39.549999999999997</v>
      </c>
      <c r="H37">
        <v>42.54</v>
      </c>
      <c r="I37" t="s">
        <v>224</v>
      </c>
      <c r="J37">
        <v>11.69</v>
      </c>
      <c r="K37">
        <v>133.41999999999999</v>
      </c>
      <c r="S37" s="3">
        <f t="shared" si="1"/>
        <v>6532099</v>
      </c>
      <c r="T37" s="3">
        <f>IF(A37&gt;0,IFERROR(VLOOKUP(C37,AthleteTable[],1,FALSE),0),0)</f>
        <v>0</v>
      </c>
      <c r="U37" s="3">
        <f t="shared" si="3"/>
        <v>0</v>
      </c>
      <c r="V37" s="11">
        <f>IF(A37&gt;0,IF(T37&lt;&gt;0,IF(OR(codex481[[#This Row],[1]]&gt;W36,W36="1"),(V36+1+codex481[[#This Row],[T]]),V36+codex481[[#This Row],[T]]),V36+codex481[[#This Row],[T]]),0)</f>
        <v>12</v>
      </c>
      <c r="W37" s="3">
        <f t="shared" si="4"/>
        <v>36</v>
      </c>
    </row>
    <row r="38" spans="1:23" x14ac:dyDescent="0.25">
      <c r="A38">
        <v>37</v>
      </c>
      <c r="B38">
        <v>67</v>
      </c>
      <c r="C38">
        <v>104462</v>
      </c>
      <c r="D38" t="s">
        <v>47</v>
      </c>
      <c r="E38">
        <v>1997</v>
      </c>
      <c r="F38" t="s">
        <v>15</v>
      </c>
      <c r="G38">
        <v>36.9</v>
      </c>
      <c r="H38">
        <v>45.59</v>
      </c>
      <c r="I38" t="s">
        <v>225</v>
      </c>
      <c r="J38">
        <v>12.09</v>
      </c>
      <c r="K38">
        <v>137.51</v>
      </c>
      <c r="S38" s="3">
        <f t="shared" si="1"/>
        <v>104462</v>
      </c>
      <c r="T38" s="3">
        <f>IF(A38&gt;0,IFERROR(VLOOKUP(C38,AthleteTable[],1,FALSE),0),0)</f>
        <v>104462</v>
      </c>
      <c r="U38" s="3">
        <f t="shared" si="3"/>
        <v>0</v>
      </c>
      <c r="V38" s="11">
        <f>IF(A38&gt;0,IF(T38&lt;&gt;0,IF(OR(codex481[[#This Row],[1]]&gt;W37,W37="1"),(V37+1+codex481[[#This Row],[T]]),V37+codex481[[#This Row],[T]]),V37+codex481[[#This Row],[T]]),0)</f>
        <v>13</v>
      </c>
      <c r="W38" s="3">
        <f t="shared" si="4"/>
        <v>37</v>
      </c>
    </row>
    <row r="39" spans="1:23" x14ac:dyDescent="0.25">
      <c r="A39">
        <v>38</v>
      </c>
      <c r="B39">
        <v>130</v>
      </c>
      <c r="C39">
        <v>104593</v>
      </c>
      <c r="D39" t="s">
        <v>118</v>
      </c>
      <c r="E39">
        <v>1998</v>
      </c>
      <c r="F39" t="s">
        <v>15</v>
      </c>
      <c r="G39">
        <v>38.85</v>
      </c>
      <c r="H39">
        <v>43.89</v>
      </c>
      <c r="I39" t="s">
        <v>226</v>
      </c>
      <c r="J39">
        <v>12.34</v>
      </c>
      <c r="K39">
        <v>140.06</v>
      </c>
      <c r="S39" s="3">
        <f t="shared" si="1"/>
        <v>104593</v>
      </c>
      <c r="T39" s="3">
        <f>IF(A39&gt;0,IFERROR(VLOOKUP(C39,AthleteTable[],1,FALSE),0),0)</f>
        <v>104593</v>
      </c>
      <c r="U39" s="3">
        <f t="shared" si="3"/>
        <v>0</v>
      </c>
      <c r="V39" s="11">
        <f>IF(A39&gt;0,IF(T39&lt;&gt;0,IF(OR(codex481[[#This Row],[1]]&gt;W38,W38="1"),(V38+1+codex481[[#This Row],[T]]),V38+codex481[[#This Row],[T]]),V38+codex481[[#This Row],[T]]),0)</f>
        <v>14</v>
      </c>
      <c r="W39" s="3">
        <f t="shared" si="4"/>
        <v>38</v>
      </c>
    </row>
    <row r="40" spans="1:23" x14ac:dyDescent="0.25">
      <c r="A40">
        <v>39</v>
      </c>
      <c r="B40">
        <v>104</v>
      </c>
      <c r="C40">
        <v>104473</v>
      </c>
      <c r="D40" t="s">
        <v>74</v>
      </c>
      <c r="E40">
        <v>1997</v>
      </c>
      <c r="F40" t="s">
        <v>15</v>
      </c>
      <c r="G40">
        <v>39</v>
      </c>
      <c r="H40">
        <v>44.54</v>
      </c>
      <c r="I40" t="s">
        <v>227</v>
      </c>
      <c r="J40">
        <v>13.14</v>
      </c>
      <c r="K40">
        <v>148.25</v>
      </c>
      <c r="S40" s="3">
        <f t="shared" si="1"/>
        <v>104473</v>
      </c>
      <c r="T40" s="3">
        <f>IF(A40&gt;0,IFERROR(VLOOKUP(C40,AthleteTable[],1,FALSE),0),0)</f>
        <v>104473</v>
      </c>
      <c r="U40" s="3">
        <f t="shared" si="3"/>
        <v>0</v>
      </c>
      <c r="V40" s="11">
        <f>IF(A40&gt;0,IF(T40&lt;&gt;0,IF(OR(codex481[[#This Row],[1]]&gt;W39,W39="1"),(V39+1+codex481[[#This Row],[T]]),V39+codex481[[#This Row],[T]]),V39+codex481[[#This Row],[T]]),0)</f>
        <v>15</v>
      </c>
      <c r="W40" s="3">
        <f t="shared" si="4"/>
        <v>39</v>
      </c>
    </row>
    <row r="41" spans="1:23" x14ac:dyDescent="0.25">
      <c r="A41">
        <v>40</v>
      </c>
      <c r="B41">
        <v>76</v>
      </c>
      <c r="C41">
        <v>6531526</v>
      </c>
      <c r="D41" t="s">
        <v>228</v>
      </c>
      <c r="E41">
        <v>1996</v>
      </c>
      <c r="F41" t="s">
        <v>113</v>
      </c>
      <c r="G41">
        <v>39.659999999999997</v>
      </c>
      <c r="H41">
        <v>44.14</v>
      </c>
      <c r="I41" t="s">
        <v>229</v>
      </c>
      <c r="J41">
        <v>13.4</v>
      </c>
      <c r="K41">
        <v>150.91</v>
      </c>
      <c r="S41" s="3">
        <f t="shared" si="1"/>
        <v>6531526</v>
      </c>
      <c r="T41" s="3">
        <f>IF(A41&gt;0,IFERROR(VLOOKUP(C41,AthleteTable[],1,FALSE),0),0)</f>
        <v>0</v>
      </c>
      <c r="U41" s="3">
        <f t="shared" si="3"/>
        <v>0</v>
      </c>
      <c r="V41" s="11">
        <f>IF(A41&gt;0,IF(T41&lt;&gt;0,IF(OR(codex481[[#This Row],[1]]&gt;W40,W40="1"),(V40+1+codex481[[#This Row],[T]]),V40+codex481[[#This Row],[T]]),V40+codex481[[#This Row],[T]]),0)</f>
        <v>15</v>
      </c>
      <c r="W41" s="3">
        <f t="shared" si="4"/>
        <v>40</v>
      </c>
    </row>
    <row r="42" spans="1:23" x14ac:dyDescent="0.25">
      <c r="A42">
        <v>41</v>
      </c>
      <c r="B42">
        <v>102</v>
      </c>
      <c r="C42">
        <v>104596</v>
      </c>
      <c r="D42" t="s">
        <v>81</v>
      </c>
      <c r="E42">
        <v>1998</v>
      </c>
      <c r="F42" t="s">
        <v>15</v>
      </c>
      <c r="G42">
        <v>39.64</v>
      </c>
      <c r="H42">
        <v>44.81</v>
      </c>
      <c r="I42" t="s">
        <v>230</v>
      </c>
      <c r="J42">
        <v>14.05</v>
      </c>
      <c r="K42">
        <v>157.55000000000001</v>
      </c>
      <c r="S42" s="3">
        <f t="shared" si="1"/>
        <v>104596</v>
      </c>
      <c r="T42" s="3">
        <f>IF(A42&gt;0,IFERROR(VLOOKUP(C42,AthleteTable[],1,FALSE),0),0)</f>
        <v>104596</v>
      </c>
      <c r="U42" s="3">
        <f t="shared" si="3"/>
        <v>0</v>
      </c>
      <c r="V42" s="11">
        <f>IF(A42&gt;0,IF(T42&lt;&gt;0,IF(OR(codex481[[#This Row],[1]]&gt;W41,W41="1"),(V41+1+codex481[[#This Row],[T]]),V41+codex481[[#This Row],[T]]),V41+codex481[[#This Row],[T]]),0)</f>
        <v>16</v>
      </c>
      <c r="W42" s="3">
        <f t="shared" si="4"/>
        <v>41</v>
      </c>
    </row>
    <row r="43" spans="1:23" x14ac:dyDescent="0.25">
      <c r="A43">
        <v>42</v>
      </c>
      <c r="B43">
        <v>111</v>
      </c>
      <c r="C43">
        <v>104644</v>
      </c>
      <c r="D43" t="s">
        <v>93</v>
      </c>
      <c r="E43">
        <v>1998</v>
      </c>
      <c r="F43" t="s">
        <v>15</v>
      </c>
      <c r="G43">
        <v>39.76</v>
      </c>
      <c r="H43">
        <v>45.39</v>
      </c>
      <c r="I43" t="s">
        <v>231</v>
      </c>
      <c r="J43">
        <v>14.75</v>
      </c>
      <c r="K43">
        <v>164.71</v>
      </c>
      <c r="S43" s="3">
        <f t="shared" si="1"/>
        <v>104644</v>
      </c>
      <c r="T43" s="3">
        <f>IF(A43&gt;0,IFERROR(VLOOKUP(C43,AthleteTable[],1,FALSE),0),0)</f>
        <v>104644</v>
      </c>
      <c r="U43" s="3">
        <f t="shared" si="3"/>
        <v>0</v>
      </c>
      <c r="V43" s="11">
        <f>IF(A43&gt;0,IF(T43&lt;&gt;0,IF(OR(codex481[[#This Row],[1]]&gt;W42,W42="1"),(V42+1+codex481[[#This Row],[T]]),V42+codex481[[#This Row],[T]]),V42+codex481[[#This Row],[T]]),0)</f>
        <v>17</v>
      </c>
      <c r="W43" s="3">
        <f t="shared" si="4"/>
        <v>42</v>
      </c>
    </row>
    <row r="44" spans="1:23" x14ac:dyDescent="0.25">
      <c r="A44">
        <v>43</v>
      </c>
      <c r="B44">
        <v>128</v>
      </c>
      <c r="C44">
        <v>104612</v>
      </c>
      <c r="D44" t="s">
        <v>232</v>
      </c>
      <c r="E44">
        <v>1998</v>
      </c>
      <c r="F44" t="s">
        <v>15</v>
      </c>
      <c r="G44">
        <v>43.08</v>
      </c>
      <c r="H44">
        <v>43.9</v>
      </c>
      <c r="I44" t="s">
        <v>233</v>
      </c>
      <c r="J44">
        <v>16.579999999999998</v>
      </c>
      <c r="K44">
        <v>183.43</v>
      </c>
      <c r="S44" s="3">
        <f t="shared" si="1"/>
        <v>104612</v>
      </c>
      <c r="T44" s="3">
        <f>IF(A44&gt;0,IFERROR(VLOOKUP(C44,AthleteTable[],1,FALSE),0),0)</f>
        <v>0</v>
      </c>
      <c r="U44" s="3">
        <f t="shared" si="3"/>
        <v>0</v>
      </c>
      <c r="V44" s="11">
        <f>IF(A44&gt;0,IF(T44&lt;&gt;0,IF(OR(codex481[[#This Row],[1]]&gt;W43,W43="1"),(V43+1+codex481[[#This Row],[T]]),V43+codex481[[#This Row],[T]]),V43+codex481[[#This Row],[T]]),0)</f>
        <v>17</v>
      </c>
      <c r="W44" s="3">
        <f t="shared" si="4"/>
        <v>43</v>
      </c>
    </row>
    <row r="45" spans="1:23" x14ac:dyDescent="0.25">
      <c r="A45">
        <v>44</v>
      </c>
      <c r="B45">
        <v>126</v>
      </c>
      <c r="C45">
        <v>104613</v>
      </c>
      <c r="D45" t="s">
        <v>234</v>
      </c>
      <c r="E45">
        <v>1998</v>
      </c>
      <c r="F45" t="s">
        <v>15</v>
      </c>
      <c r="G45">
        <v>42.01</v>
      </c>
      <c r="H45">
        <v>46.23</v>
      </c>
      <c r="I45" t="s">
        <v>235</v>
      </c>
      <c r="J45">
        <v>17.84</v>
      </c>
      <c r="K45">
        <v>196.31</v>
      </c>
      <c r="S45" s="3">
        <f t="shared" si="1"/>
        <v>104613</v>
      </c>
      <c r="T45" s="3">
        <f>IF(A45&gt;0,IFERROR(VLOOKUP(C45,AthleteTable[],1,FALSE),0),0)</f>
        <v>0</v>
      </c>
      <c r="U45" s="3">
        <f t="shared" si="3"/>
        <v>0</v>
      </c>
      <c r="V45" s="11">
        <f>IF(A45&gt;0,IF(T45&lt;&gt;0,IF(OR(codex481[[#This Row],[1]]&gt;W44,W44="1"),(V44+1+codex481[[#This Row],[T]]),V44+codex481[[#This Row],[T]]),V44+codex481[[#This Row],[T]]),0)</f>
        <v>17</v>
      </c>
      <c r="W45" s="3">
        <f t="shared" si="4"/>
        <v>44</v>
      </c>
    </row>
    <row r="46" spans="1:23" x14ac:dyDescent="0.25">
      <c r="A46">
        <v>45</v>
      </c>
      <c r="B46">
        <v>132</v>
      </c>
      <c r="C46">
        <v>104639</v>
      </c>
      <c r="D46" t="s">
        <v>236</v>
      </c>
      <c r="E46">
        <v>1998</v>
      </c>
      <c r="F46" t="s">
        <v>15</v>
      </c>
      <c r="G46">
        <v>43.83</v>
      </c>
      <c r="H46">
        <v>47.21</v>
      </c>
      <c r="I46" t="s">
        <v>237</v>
      </c>
      <c r="J46">
        <v>20.64</v>
      </c>
      <c r="K46">
        <v>224.95</v>
      </c>
      <c r="S46" s="3">
        <f t="shared" si="1"/>
        <v>104639</v>
      </c>
      <c r="T46" s="3">
        <f>IF(A46&gt;0,IFERROR(VLOOKUP(C46,AthleteTable[],1,FALSE),0),0)</f>
        <v>0</v>
      </c>
      <c r="U46" s="3">
        <f t="shared" si="3"/>
        <v>0</v>
      </c>
      <c r="V46" s="11">
        <f>IF(A46&gt;0,IF(T46&lt;&gt;0,IF(OR(codex481[[#This Row],[1]]&gt;W45,W45="1"),(V45+1+codex481[[#This Row],[T]]),V45+codex481[[#This Row],[T]]),V45+codex481[[#This Row],[T]]),0)</f>
        <v>17</v>
      </c>
      <c r="W46" s="3">
        <f t="shared" si="4"/>
        <v>45</v>
      </c>
    </row>
    <row r="47" spans="1:23" x14ac:dyDescent="0.25">
      <c r="A47">
        <v>46</v>
      </c>
      <c r="B47">
        <v>122</v>
      </c>
      <c r="C47">
        <v>104592</v>
      </c>
      <c r="D47" t="s">
        <v>119</v>
      </c>
      <c r="E47">
        <v>1998</v>
      </c>
      <c r="F47" t="s">
        <v>15</v>
      </c>
      <c r="G47">
        <v>44.36</v>
      </c>
      <c r="H47">
        <v>48.03</v>
      </c>
      <c r="I47" t="s">
        <v>238</v>
      </c>
      <c r="J47">
        <v>21.99</v>
      </c>
      <c r="K47">
        <v>238.76</v>
      </c>
      <c r="S47" s="3">
        <f t="shared" si="1"/>
        <v>104592</v>
      </c>
      <c r="T47" s="3">
        <f>IF(A47&gt;0,IFERROR(VLOOKUP(C47,AthleteTable[],1,FALSE),0),0)</f>
        <v>104592</v>
      </c>
      <c r="U47" s="3">
        <f t="shared" si="3"/>
        <v>0</v>
      </c>
      <c r="V47" s="11">
        <f>IF(A47&gt;0,IF(T47&lt;&gt;0,IF(OR(codex481[[#This Row],[1]]&gt;W46,W46="1"),(V46+1+codex481[[#This Row],[T]]),V46+codex481[[#This Row],[T]]),V46+codex481[[#This Row],[T]]),0)</f>
        <v>18</v>
      </c>
      <c r="W47" s="3">
        <f t="shared" si="4"/>
        <v>46</v>
      </c>
    </row>
    <row r="48" spans="1:23" x14ac:dyDescent="0.25">
      <c r="A48">
        <v>47</v>
      </c>
      <c r="B48">
        <v>135</v>
      </c>
      <c r="C48">
        <v>6300593</v>
      </c>
      <c r="D48" t="s">
        <v>239</v>
      </c>
      <c r="E48">
        <v>1998</v>
      </c>
      <c r="F48" t="s">
        <v>240</v>
      </c>
      <c r="G48">
        <v>54.08</v>
      </c>
      <c r="H48">
        <v>51.67</v>
      </c>
      <c r="I48" t="s">
        <v>241</v>
      </c>
      <c r="J48">
        <v>35.35</v>
      </c>
      <c r="K48">
        <v>375.39</v>
      </c>
      <c r="S48" s="3">
        <f t="shared" si="1"/>
        <v>6300593</v>
      </c>
      <c r="T48" s="3">
        <f>IF(A48&gt;0,IFERROR(VLOOKUP(C48,AthleteTable[],1,FALSE),0),0)</f>
        <v>0</v>
      </c>
      <c r="U48" s="3">
        <f t="shared" si="3"/>
        <v>0</v>
      </c>
      <c r="V48" s="11">
        <f>IF(A48&gt;0,IF(T48&lt;&gt;0,IF(OR(codex481[[#This Row],[1]]&gt;W47,W47="1"),(V47+1+codex481[[#This Row],[T]]),V47+codex481[[#This Row],[T]]),V47+codex481[[#This Row],[T]]),0)</f>
        <v>18</v>
      </c>
      <c r="W48" s="3">
        <f t="shared" si="4"/>
        <v>47</v>
      </c>
    </row>
    <row r="49" spans="1:23" x14ac:dyDescent="0.25">
      <c r="A49">
        <v>48</v>
      </c>
      <c r="B49">
        <v>134</v>
      </c>
      <c r="C49">
        <v>6300591</v>
      </c>
      <c r="D49" t="s">
        <v>242</v>
      </c>
      <c r="E49">
        <v>1998</v>
      </c>
      <c r="F49" t="s">
        <v>240</v>
      </c>
      <c r="G49">
        <v>56.92</v>
      </c>
      <c r="H49" t="s">
        <v>243</v>
      </c>
      <c r="I49" t="s">
        <v>244</v>
      </c>
      <c r="J49">
        <v>47.88</v>
      </c>
      <c r="K49">
        <v>503.54</v>
      </c>
      <c r="S49" s="3">
        <f t="shared" si="1"/>
        <v>6300591</v>
      </c>
      <c r="T49" s="3">
        <f>IF(A49&gt;0,IFERROR(VLOOKUP(C49,AthleteTable[],1,FALSE),0),0)</f>
        <v>0</v>
      </c>
      <c r="U49" s="3">
        <f t="shared" si="3"/>
        <v>0</v>
      </c>
      <c r="V49" s="11">
        <f>IF(A49&gt;0,IF(T49&lt;&gt;0,IF(OR(codex481[[#This Row],[1]]&gt;W48,W48="1"),(V48+1+codex481[[#This Row],[T]]),V48+codex481[[#This Row],[T]]),V48+codex481[[#This Row],[T]]),0)</f>
        <v>18</v>
      </c>
      <c r="W49" s="3">
        <f t="shared" si="4"/>
        <v>48</v>
      </c>
    </row>
    <row r="50" spans="1:23" x14ac:dyDescent="0.25">
      <c r="A50" t="s">
        <v>165</v>
      </c>
      <c r="S50" s="3">
        <f t="shared" si="1"/>
        <v>0</v>
      </c>
      <c r="T50" s="3">
        <f>IF(A50&gt;0,IFERROR(VLOOKUP(C50,AthleteTable[],1,FALSE),0),0)</f>
        <v>0</v>
      </c>
      <c r="U50" s="3">
        <f t="shared" si="3"/>
        <v>0</v>
      </c>
      <c r="V50" s="11">
        <f>IF(A50&gt;0,IF(T50&lt;&gt;0,IF(OR(codex481[[#This Row],[1]]&gt;W49,W49="1"),(V49+1+codex481[[#This Row],[T]]),V49+codex481[[#This Row],[T]]),V49+codex481[[#This Row],[T]]),0)</f>
        <v>18</v>
      </c>
      <c r="W50" s="3" t="str">
        <f t="shared" si="4"/>
        <v>Disqualified 2nd run</v>
      </c>
    </row>
    <row r="51" spans="1:23" x14ac:dyDescent="0.25">
      <c r="S51" s="3">
        <f t="shared" si="1"/>
        <v>0</v>
      </c>
      <c r="T51" s="3">
        <f>IF(A51&gt;0,IFERROR(VLOOKUP(C51,AthleteTable[],1,FALSE),0),0)</f>
        <v>0</v>
      </c>
      <c r="U51" s="3">
        <f t="shared" si="3"/>
        <v>0</v>
      </c>
      <c r="V51" s="11">
        <f>IF(A51&gt;0,IF(T51&lt;&gt;0,IF(OR(codex481[[#This Row],[1]]&gt;W50,W50="1"),(V50+1+codex481[[#This Row],[T]]),V50+codex481[[#This Row],[T]]),V50+codex481[[#This Row],[T]]),0)</f>
        <v>0</v>
      </c>
      <c r="W51" s="3">
        <f t="shared" si="4"/>
        <v>0</v>
      </c>
    </row>
    <row r="52" spans="1:23" x14ac:dyDescent="0.25">
      <c r="B52">
        <v>116</v>
      </c>
      <c r="C52">
        <v>6531914</v>
      </c>
      <c r="D52" t="s">
        <v>245</v>
      </c>
      <c r="E52">
        <v>1997</v>
      </c>
      <c r="F52" t="s">
        <v>113</v>
      </c>
      <c r="S52" s="3">
        <f t="shared" si="1"/>
        <v>6531914</v>
      </c>
      <c r="T52" s="3">
        <f>IF(A52&gt;0,IFERROR(VLOOKUP(C52,AthleteTable[],1,FALSE),0),0)</f>
        <v>0</v>
      </c>
      <c r="U52" s="3">
        <f t="shared" si="3"/>
        <v>0</v>
      </c>
      <c r="V52" s="11">
        <f>IF(A52&gt;0,IF(T52&lt;&gt;0,IF(OR(codex481[[#This Row],[1]]&gt;W51,W51="1"),(V51+1+codex481[[#This Row],[T]]),V51+codex481[[#This Row],[T]]),V51+codex481[[#This Row],[T]]),0)</f>
        <v>0</v>
      </c>
      <c r="W52" s="3">
        <f t="shared" si="4"/>
        <v>0</v>
      </c>
    </row>
    <row r="53" spans="1:23" x14ac:dyDescent="0.25">
      <c r="A53" t="s">
        <v>105</v>
      </c>
      <c r="S53" s="3">
        <f t="shared" si="1"/>
        <v>0</v>
      </c>
      <c r="T53" s="3">
        <f>IF(A53&gt;0,IFERROR(VLOOKUP(C53,AthleteTable[],1,FALSE),0),0)</f>
        <v>0</v>
      </c>
      <c r="U53" s="3">
        <f t="shared" si="3"/>
        <v>0</v>
      </c>
      <c r="V53" s="11">
        <f>IF(A53&gt;0,IF(T53&lt;&gt;0,IF(OR(codex481[[#This Row],[1]]&gt;W52,W52="1"),(V52+1+codex481[[#This Row],[T]]),V52+codex481[[#This Row],[T]]),V52+codex481[[#This Row],[T]]),0)</f>
        <v>0</v>
      </c>
      <c r="W53" s="3" t="str">
        <f t="shared" si="4"/>
        <v>Disqualified 1st run</v>
      </c>
    </row>
    <row r="54" spans="1:23" x14ac:dyDescent="0.25">
      <c r="S54" s="3">
        <f t="shared" si="1"/>
        <v>0</v>
      </c>
      <c r="T54" s="3">
        <f>IF(A54&gt;0,IFERROR(VLOOKUP(C54,AthleteTable[],1,FALSE),0),0)</f>
        <v>0</v>
      </c>
      <c r="U54" s="3">
        <f t="shared" si="3"/>
        <v>0</v>
      </c>
      <c r="V54" s="11">
        <f>IF(A54&gt;0,IF(T54&lt;&gt;0,IF(OR(codex481[[#This Row],[1]]&gt;W53,W53="1"),(V53+1+codex481[[#This Row],[T]]),V53+codex481[[#This Row],[T]]),V53+codex481[[#This Row],[T]]),0)</f>
        <v>0</v>
      </c>
      <c r="W54" s="3">
        <f t="shared" si="4"/>
        <v>0</v>
      </c>
    </row>
    <row r="55" spans="1:23" x14ac:dyDescent="0.25">
      <c r="B55">
        <v>81</v>
      </c>
      <c r="C55">
        <v>104474</v>
      </c>
      <c r="D55" t="s">
        <v>122</v>
      </c>
      <c r="E55">
        <v>1997</v>
      </c>
      <c r="F55" t="s">
        <v>15</v>
      </c>
      <c r="S55" s="3">
        <f t="shared" si="1"/>
        <v>104474</v>
      </c>
      <c r="T55" s="3">
        <f>IF(A55&gt;0,IFERROR(VLOOKUP(C55,AthleteTable[],1,FALSE),0),0)</f>
        <v>0</v>
      </c>
      <c r="U55" s="3">
        <f t="shared" si="3"/>
        <v>0</v>
      </c>
      <c r="V55" s="11">
        <f>IF(A55&gt;0,IF(T55&lt;&gt;0,IF(OR(codex481[[#This Row],[1]]&gt;W54,W54="1"),(V54+1+codex481[[#This Row],[T]]),V54+codex481[[#This Row],[T]]),V54+codex481[[#This Row],[T]]),0)</f>
        <v>0</v>
      </c>
      <c r="W55" s="3">
        <f t="shared" si="4"/>
        <v>0</v>
      </c>
    </row>
    <row r="56" spans="1:23" x14ac:dyDescent="0.25">
      <c r="B56">
        <v>28</v>
      </c>
      <c r="C56">
        <v>6531145</v>
      </c>
      <c r="D56" t="s">
        <v>246</v>
      </c>
      <c r="E56">
        <v>1995</v>
      </c>
      <c r="F56" t="s">
        <v>113</v>
      </c>
      <c r="S56" s="3">
        <f t="shared" si="1"/>
        <v>6531145</v>
      </c>
      <c r="T56" s="3">
        <f>IF(A56&gt;0,IFERROR(VLOOKUP(C56,AthleteTable[],1,FALSE),0),0)</f>
        <v>0</v>
      </c>
      <c r="U56" s="3">
        <f t="shared" si="3"/>
        <v>0</v>
      </c>
      <c r="V56" s="11">
        <f>IF(A56&gt;0,IF(T56&lt;&gt;0,IF(OR(codex481[[#This Row],[1]]&gt;W55,W55="1"),(V55+1+codex481[[#This Row],[T]]),V55+codex481[[#This Row],[T]]),V55+codex481[[#This Row],[T]]),0)</f>
        <v>0</v>
      </c>
      <c r="W56" s="3">
        <f t="shared" si="4"/>
        <v>0</v>
      </c>
    </row>
    <row r="57" spans="1:23" x14ac:dyDescent="0.25">
      <c r="A57" t="s">
        <v>250</v>
      </c>
      <c r="S57" s="3">
        <f t="shared" si="1"/>
        <v>0</v>
      </c>
      <c r="T57" s="3">
        <f>IF(A57&gt;0,IFERROR(VLOOKUP(C57,AthleteTable[],1,FALSE),0),0)</f>
        <v>0</v>
      </c>
      <c r="U57" s="3">
        <f t="shared" si="3"/>
        <v>0</v>
      </c>
      <c r="V57" s="11">
        <f>IF(A57&gt;0,IF(T57&lt;&gt;0,IF(OR(codex481[[#This Row],[1]]&gt;W56,W56="1"),(V56+1+codex481[[#This Row],[T]]),V56+codex481[[#This Row],[T]]),V56+codex481[[#This Row],[T]]),0)</f>
        <v>0</v>
      </c>
      <c r="W57" s="3" t="str">
        <f t="shared" si="4"/>
        <v>Did not start 2nd run</v>
      </c>
    </row>
    <row r="58" spans="1:23" x14ac:dyDescent="0.25">
      <c r="S58" s="3">
        <f t="shared" si="1"/>
        <v>0</v>
      </c>
      <c r="T58" s="3">
        <f>IF(A58&gt;0,IFERROR(VLOOKUP(C58,AthleteTable[],1,FALSE),0),0)</f>
        <v>0</v>
      </c>
      <c r="U58" s="3">
        <f t="shared" si="3"/>
        <v>0</v>
      </c>
      <c r="V58" s="11">
        <f>IF(A58&gt;0,IF(T58&lt;&gt;0,IF(OR(codex481[[#This Row],[1]]&gt;W57,W57="1"),(V57+1+codex481[[#This Row],[T]]),V57+codex481[[#This Row],[T]]),V57+codex481[[#This Row],[T]]),0)</f>
        <v>0</v>
      </c>
      <c r="W58" s="3">
        <f t="shared" si="4"/>
        <v>0</v>
      </c>
    </row>
    <row r="59" spans="1:23" x14ac:dyDescent="0.25">
      <c r="B59">
        <v>92</v>
      </c>
      <c r="C59">
        <v>104247</v>
      </c>
      <c r="D59" t="s">
        <v>251</v>
      </c>
      <c r="E59">
        <v>1995</v>
      </c>
      <c r="F59" t="s">
        <v>15</v>
      </c>
      <c r="S59" s="3">
        <f t="shared" si="1"/>
        <v>104247</v>
      </c>
      <c r="T59" s="3">
        <f>IF(A59&gt;0,IFERROR(VLOOKUP(C59,AthleteTable[],1,FALSE),0),0)</f>
        <v>0</v>
      </c>
      <c r="U59" s="3">
        <f t="shared" si="3"/>
        <v>0</v>
      </c>
      <c r="V59" s="11">
        <f>IF(A59&gt;0,IF(T59&lt;&gt;0,IF(OR(codex481[[#This Row],[1]]&gt;W58,W58="1"),(V58+1+codex481[[#This Row],[T]]),V58+codex481[[#This Row],[T]]),V58+codex481[[#This Row],[T]]),0)</f>
        <v>0</v>
      </c>
      <c r="W59" s="3">
        <f t="shared" si="4"/>
        <v>0</v>
      </c>
    </row>
    <row r="60" spans="1:23" x14ac:dyDescent="0.25">
      <c r="B60">
        <v>49</v>
      </c>
      <c r="C60">
        <v>6531542</v>
      </c>
      <c r="D60" t="s">
        <v>252</v>
      </c>
      <c r="E60">
        <v>1996</v>
      </c>
      <c r="F60" t="s">
        <v>113</v>
      </c>
      <c r="S60" s="3">
        <f t="shared" si="1"/>
        <v>6531542</v>
      </c>
      <c r="T60" s="3">
        <f>IF(A60&gt;0,IFERROR(VLOOKUP(C60,AthleteTable[],1,FALSE),0),0)</f>
        <v>0</v>
      </c>
      <c r="U60" s="3">
        <f t="shared" si="3"/>
        <v>0</v>
      </c>
      <c r="V60" s="11">
        <f>IF(A60&gt;0,IF(T60&lt;&gt;0,IF(OR(codex481[[#This Row],[1]]&gt;W59,W59="1"),(V59+1+codex481[[#This Row],[T]]),V59+codex481[[#This Row],[T]]),V59+codex481[[#This Row],[T]]),0)</f>
        <v>0</v>
      </c>
      <c r="W60" s="3">
        <f t="shared" si="4"/>
        <v>0</v>
      </c>
    </row>
    <row r="61" spans="1:23" x14ac:dyDescent="0.25">
      <c r="A61" t="s">
        <v>253</v>
      </c>
      <c r="S61" s="3">
        <f t="shared" si="1"/>
        <v>0</v>
      </c>
      <c r="T61" s="3">
        <f>IF(A61&gt;0,IFERROR(VLOOKUP(C61,AthleteTable[],1,FALSE),0),0)</f>
        <v>0</v>
      </c>
      <c r="U61" s="3">
        <f t="shared" si="3"/>
        <v>0</v>
      </c>
      <c r="V61" s="11">
        <f>IF(A61&gt;0,IF(T61&lt;&gt;0,IF(OR(codex481[[#This Row],[1]]&gt;W60,W60="1"),(V60+1+codex481[[#This Row],[T]]),V60+codex481[[#This Row],[T]]),V60+codex481[[#This Row],[T]]),0)</f>
        <v>0</v>
      </c>
      <c r="W61" s="3" t="str">
        <f t="shared" si="4"/>
        <v>Did not start 1st run</v>
      </c>
    </row>
    <row r="62" spans="1:23" x14ac:dyDescent="0.25">
      <c r="S62" s="3">
        <f t="shared" si="1"/>
        <v>0</v>
      </c>
      <c r="T62" s="3">
        <f>IF(A62&gt;0,IFERROR(VLOOKUP(C62,AthleteTable[],1,FALSE),0),0)</f>
        <v>0</v>
      </c>
      <c r="U62" s="3">
        <f t="shared" si="3"/>
        <v>0</v>
      </c>
      <c r="V62" s="11">
        <f>IF(A62&gt;0,IF(T62&lt;&gt;0,IF(OR(codex481[[#This Row],[1]]&gt;W61,W61="1"),(V61+1+codex481[[#This Row],[T]]),V61+codex481[[#This Row],[T]]),V61+codex481[[#This Row],[T]]),0)</f>
        <v>0</v>
      </c>
      <c r="W62" s="3">
        <f t="shared" si="4"/>
        <v>0</v>
      </c>
    </row>
    <row r="63" spans="1:23" x14ac:dyDescent="0.25">
      <c r="B63">
        <v>112</v>
      </c>
      <c r="C63">
        <v>104594</v>
      </c>
      <c r="D63" t="s">
        <v>83</v>
      </c>
      <c r="E63">
        <v>1998</v>
      </c>
      <c r="F63" t="s">
        <v>15</v>
      </c>
      <c r="S63" s="3">
        <f t="shared" si="1"/>
        <v>104594</v>
      </c>
      <c r="T63" s="3">
        <f>IF(A63&gt;0,IFERROR(VLOOKUP(C63,AthleteTable[],1,FALSE),0),0)</f>
        <v>0</v>
      </c>
      <c r="U63" s="3">
        <f t="shared" si="3"/>
        <v>0</v>
      </c>
      <c r="V63" s="11">
        <f>IF(A63&gt;0,IF(T63&lt;&gt;0,IF(OR(codex481[[#This Row],[1]]&gt;W62,W62="1"),(V62+1+codex481[[#This Row],[T]]),V62+codex481[[#This Row],[T]]),V62+codex481[[#This Row],[T]]),0)</f>
        <v>0</v>
      </c>
      <c r="W63" s="3">
        <f t="shared" si="4"/>
        <v>0</v>
      </c>
    </row>
    <row r="64" spans="1:23" x14ac:dyDescent="0.25">
      <c r="B64">
        <v>106</v>
      </c>
      <c r="C64">
        <v>104601</v>
      </c>
      <c r="D64" t="s">
        <v>117</v>
      </c>
      <c r="E64">
        <v>1998</v>
      </c>
      <c r="F64" t="s">
        <v>15</v>
      </c>
      <c r="S64" s="3">
        <f t="shared" si="1"/>
        <v>104601</v>
      </c>
      <c r="T64" s="3">
        <f>IF(A64&gt;0,IFERROR(VLOOKUP(C64,AthleteTable[],1,FALSE),0),0)</f>
        <v>0</v>
      </c>
      <c r="U64" s="3">
        <f t="shared" si="3"/>
        <v>0</v>
      </c>
      <c r="V64" s="11">
        <f>IF(A64&gt;0,IF(T64&lt;&gt;0,IF(OR(codex481[[#This Row],[1]]&gt;W63,W63="1"),(V63+1+codex481[[#This Row],[T]]),V63+codex481[[#This Row],[T]]),V63+codex481[[#This Row],[T]]),0)</f>
        <v>0</v>
      </c>
      <c r="W64" s="3">
        <f t="shared" si="4"/>
        <v>0</v>
      </c>
    </row>
    <row r="65" spans="1:23" x14ac:dyDescent="0.25">
      <c r="B65">
        <v>93</v>
      </c>
      <c r="C65">
        <v>750107</v>
      </c>
      <c r="D65" t="s">
        <v>76</v>
      </c>
      <c r="E65">
        <v>1998</v>
      </c>
      <c r="F65" t="s">
        <v>77</v>
      </c>
      <c r="S65" s="3">
        <f t="shared" si="1"/>
        <v>750107</v>
      </c>
      <c r="T65" s="3">
        <f>IF(A65&gt;0,IFERROR(VLOOKUP(C65,AthleteTable[],1,FALSE),0),0)</f>
        <v>0</v>
      </c>
      <c r="U65" s="3">
        <f t="shared" si="3"/>
        <v>0</v>
      </c>
      <c r="V65" s="11">
        <f>IF(A65&gt;0,IF(T65&lt;&gt;0,IF(OR(codex481[[#This Row],[1]]&gt;W64,W64="1"),(V64+1+codex481[[#This Row],[T]]),V64+codex481[[#This Row],[T]]),V64+codex481[[#This Row],[T]]),0)</f>
        <v>0</v>
      </c>
      <c r="W65" s="3">
        <f t="shared" si="4"/>
        <v>0</v>
      </c>
    </row>
    <row r="66" spans="1:23" x14ac:dyDescent="0.25">
      <c r="B66">
        <v>84</v>
      </c>
      <c r="C66">
        <v>104541</v>
      </c>
      <c r="D66" t="s">
        <v>254</v>
      </c>
      <c r="E66">
        <v>1997</v>
      </c>
      <c r="F66" t="s">
        <v>15</v>
      </c>
      <c r="S66" s="3">
        <f t="shared" si="1"/>
        <v>104541</v>
      </c>
      <c r="T66" s="3">
        <f>IF(A66&gt;0,IFERROR(VLOOKUP(C66,AthleteTable[],1,FALSE),0),0)</f>
        <v>0</v>
      </c>
      <c r="U66" s="3">
        <f t="shared" si="3"/>
        <v>0</v>
      </c>
      <c r="V66" s="11">
        <f>IF(A66&gt;0,IF(T66&lt;&gt;0,IF(OR(codex481[[#This Row],[1]]&gt;W65,W65="1"),(V65+1+codex481[[#This Row],[T]]),V65+codex481[[#This Row],[T]]),V65+codex481[[#This Row],[T]]),0)</f>
        <v>0</v>
      </c>
      <c r="W66" s="3">
        <f t="shared" ref="W66:W90" si="5">IF(A66&gt;0,A66,0)</f>
        <v>0</v>
      </c>
    </row>
    <row r="67" spans="1:23" x14ac:dyDescent="0.25">
      <c r="B67">
        <v>79</v>
      </c>
      <c r="C67">
        <v>104582</v>
      </c>
      <c r="D67" t="s">
        <v>63</v>
      </c>
      <c r="E67">
        <v>1998</v>
      </c>
      <c r="F67" t="s">
        <v>15</v>
      </c>
      <c r="S67" s="3">
        <f t="shared" ref="S67:S130" si="6">C67</f>
        <v>104582</v>
      </c>
      <c r="T67" s="3">
        <f>IF(A67&gt;0,IFERROR(VLOOKUP(C67,AthleteTable[],1,FALSE),0),0)</f>
        <v>0</v>
      </c>
      <c r="U67" s="3">
        <f t="shared" si="3"/>
        <v>0</v>
      </c>
      <c r="V67" s="11">
        <f>IF(A67&gt;0,IF(T67&lt;&gt;0,IF(OR(codex481[[#This Row],[1]]&gt;W66,W66="1"),(V66+1+codex481[[#This Row],[T]]),V66+codex481[[#This Row],[T]]),V66+codex481[[#This Row],[T]]),0)</f>
        <v>0</v>
      </c>
      <c r="W67" s="3">
        <f t="shared" si="5"/>
        <v>0</v>
      </c>
    </row>
    <row r="68" spans="1:23" x14ac:dyDescent="0.25">
      <c r="B68">
        <v>77</v>
      </c>
      <c r="C68">
        <v>104581</v>
      </c>
      <c r="D68" t="s">
        <v>59</v>
      </c>
      <c r="E68">
        <v>1998</v>
      </c>
      <c r="F68" t="s">
        <v>15</v>
      </c>
      <c r="S68" s="3">
        <f t="shared" si="6"/>
        <v>104581</v>
      </c>
      <c r="T68" s="3">
        <f>IF(A68&gt;0,IFERROR(VLOOKUP(C68,AthleteTable[],1,FALSE),0),0)</f>
        <v>0</v>
      </c>
      <c r="U68" s="3">
        <f t="shared" si="3"/>
        <v>0</v>
      </c>
      <c r="V68" s="11">
        <f>IF(A68&gt;0,IF(T68&lt;&gt;0,IF(OR(codex481[[#This Row],[1]]&gt;W67,W67="1"),(V67+1+codex481[[#This Row],[T]]),V67+codex481[[#This Row],[T]]),V67+codex481[[#This Row],[T]]),0)</f>
        <v>0</v>
      </c>
      <c r="W68" s="3">
        <f t="shared" si="5"/>
        <v>0</v>
      </c>
    </row>
    <row r="69" spans="1:23" x14ac:dyDescent="0.25">
      <c r="B69">
        <v>17</v>
      </c>
      <c r="C69">
        <v>104026</v>
      </c>
      <c r="D69" t="s">
        <v>255</v>
      </c>
      <c r="E69">
        <v>1993</v>
      </c>
      <c r="F69" t="s">
        <v>15</v>
      </c>
      <c r="S69" s="3">
        <f t="shared" si="6"/>
        <v>104026</v>
      </c>
      <c r="T69" s="3">
        <f>IF(A69&gt;0,IFERROR(VLOOKUP(C69,AthleteTable[],1,FALSE),0),0)</f>
        <v>0</v>
      </c>
      <c r="U69" s="3">
        <f t="shared" si="3"/>
        <v>0</v>
      </c>
      <c r="V69" s="11">
        <f>IF(A69&gt;0,IF(T69&lt;&gt;0,IF(OR(codex481[[#This Row],[1]]&gt;W68,W68="1"),(V68+1+codex481[[#This Row],[T]]),V68+codex481[[#This Row],[T]]),V68+codex481[[#This Row],[T]]),0)</f>
        <v>0</v>
      </c>
      <c r="W69" s="3">
        <f t="shared" si="5"/>
        <v>0</v>
      </c>
    </row>
    <row r="70" spans="1:23" x14ac:dyDescent="0.25">
      <c r="A70" t="s">
        <v>107</v>
      </c>
      <c r="S70" s="3">
        <f t="shared" si="6"/>
        <v>0</v>
      </c>
      <c r="T70" s="3">
        <f>IF(A70&gt;0,IFERROR(VLOOKUP(C70,AthleteTable[],1,FALSE),0),0)</f>
        <v>0</v>
      </c>
      <c r="U70" s="3">
        <f t="shared" ref="U70:U133" si="7">IFERROR(IF(W70&gt;0,IF(W69=W68,IF(T69&gt;0,IF(T68&gt;0,1,0),0),0),0),0)</f>
        <v>0</v>
      </c>
      <c r="V70" s="11">
        <f>IF(A70&gt;0,IF(T70&lt;&gt;0,IF(OR(codex481[[#This Row],[1]]&gt;W69,W69="1"),(V69+1+codex481[[#This Row],[T]]),V69+codex481[[#This Row],[T]]),V69+codex481[[#This Row],[T]]),0)</f>
        <v>0</v>
      </c>
      <c r="W70" s="3" t="str">
        <f t="shared" si="5"/>
        <v>Did not finish 2nd run</v>
      </c>
    </row>
    <row r="71" spans="1:23" x14ac:dyDescent="0.25">
      <c r="S71" s="3">
        <f t="shared" si="6"/>
        <v>0</v>
      </c>
      <c r="T71" s="3">
        <f>IF(A71&gt;0,IFERROR(VLOOKUP(C71,AthleteTable[],1,FALSE),0),0)</f>
        <v>0</v>
      </c>
      <c r="U71" s="3">
        <f t="shared" si="7"/>
        <v>0</v>
      </c>
      <c r="V71" s="11">
        <f>IF(A71&gt;0,IF(T71&lt;&gt;0,IF(OR(codex481[[#This Row],[1]]&gt;W70,W70="1"),(V70+1+codex481[[#This Row],[T]]),V70+codex481[[#This Row],[T]]),V70+codex481[[#This Row],[T]]),0)</f>
        <v>0</v>
      </c>
      <c r="W71" s="3">
        <f t="shared" si="5"/>
        <v>0</v>
      </c>
    </row>
    <row r="72" spans="1:23" x14ac:dyDescent="0.25">
      <c r="B72">
        <v>140</v>
      </c>
      <c r="C72">
        <v>40552</v>
      </c>
      <c r="D72" t="s">
        <v>256</v>
      </c>
      <c r="E72">
        <v>1991</v>
      </c>
      <c r="F72" t="s">
        <v>248</v>
      </c>
      <c r="S72" s="3">
        <f t="shared" si="6"/>
        <v>40552</v>
      </c>
      <c r="T72" s="3">
        <f>IF(A72&gt;0,IFERROR(VLOOKUP(C72,AthleteTable[],1,FALSE),0),0)</f>
        <v>0</v>
      </c>
      <c r="U72" s="3">
        <f t="shared" si="7"/>
        <v>0</v>
      </c>
      <c r="V72" s="11">
        <f>IF(A72&gt;0,IF(T72&lt;&gt;0,IF(OR(codex481[[#This Row],[1]]&gt;W71,W71="1"),(V71+1+codex481[[#This Row],[T]]),V71+codex481[[#This Row],[T]]),V71+codex481[[#This Row],[T]]),0)</f>
        <v>0</v>
      </c>
      <c r="W72" s="3">
        <f t="shared" si="5"/>
        <v>0</v>
      </c>
    </row>
    <row r="73" spans="1:23" x14ac:dyDescent="0.25">
      <c r="B73">
        <v>131</v>
      </c>
      <c r="C73">
        <v>6532083</v>
      </c>
      <c r="D73" t="s">
        <v>257</v>
      </c>
      <c r="E73">
        <v>1998</v>
      </c>
      <c r="F73" t="s">
        <v>113</v>
      </c>
      <c r="S73" s="3">
        <f t="shared" si="6"/>
        <v>6532083</v>
      </c>
      <c r="T73" s="3">
        <f>IF(A73&gt;0,IFERROR(VLOOKUP(C73,AthleteTable[],1,FALSE),0),0)</f>
        <v>0</v>
      </c>
      <c r="U73" s="3">
        <f t="shared" si="7"/>
        <v>0</v>
      </c>
      <c r="V73" s="11">
        <f>IF(A73&gt;0,IF(T73&lt;&gt;0,IF(OR(codex481[[#This Row],[1]]&gt;W72,W72="1"),(V72+1+codex481[[#This Row],[T]]),V72+codex481[[#This Row],[T]]),V72+codex481[[#This Row],[T]]),0)</f>
        <v>0</v>
      </c>
      <c r="W73" s="3">
        <f t="shared" si="5"/>
        <v>0</v>
      </c>
    </row>
    <row r="74" spans="1:23" x14ac:dyDescent="0.25">
      <c r="B74">
        <v>124</v>
      </c>
      <c r="C74">
        <v>6532160</v>
      </c>
      <c r="D74" t="s">
        <v>258</v>
      </c>
      <c r="E74">
        <v>1998</v>
      </c>
      <c r="F74" t="s">
        <v>113</v>
      </c>
      <c r="S74" s="3">
        <f t="shared" si="6"/>
        <v>6532160</v>
      </c>
      <c r="T74" s="3">
        <f>IF(A74&gt;0,IFERROR(VLOOKUP(C74,AthleteTable[],1,FALSE),0),0)</f>
        <v>0</v>
      </c>
      <c r="U74" s="3">
        <f t="shared" si="7"/>
        <v>0</v>
      </c>
      <c r="V74" s="11">
        <f>IF(A74&gt;0,IF(T74&lt;&gt;0,IF(OR(codex481[[#This Row],[1]]&gt;W73,W73="1"),(V73+1+codex481[[#This Row],[T]]),V73+codex481[[#This Row],[T]]),V73+codex481[[#This Row],[T]]),0)</f>
        <v>0</v>
      </c>
      <c r="W74" s="3">
        <f t="shared" si="5"/>
        <v>0</v>
      </c>
    </row>
    <row r="75" spans="1:23" x14ac:dyDescent="0.25">
      <c r="B75">
        <v>123</v>
      </c>
      <c r="C75">
        <v>104614</v>
      </c>
      <c r="D75" t="s">
        <v>259</v>
      </c>
      <c r="E75">
        <v>1998</v>
      </c>
      <c r="F75" t="s">
        <v>15</v>
      </c>
      <c r="S75" s="3">
        <f t="shared" si="6"/>
        <v>104614</v>
      </c>
      <c r="T75" s="3">
        <f>IF(A75&gt;0,IFERROR(VLOOKUP(C75,AthleteTable[],1,FALSE),0),0)</f>
        <v>0</v>
      </c>
      <c r="U75" s="3">
        <f t="shared" si="7"/>
        <v>0</v>
      </c>
      <c r="V75" s="11">
        <f>IF(A75&gt;0,IF(T75&lt;&gt;0,IF(OR(codex481[[#This Row],[1]]&gt;W74,W74="1"),(V74+1+codex481[[#This Row],[T]]),V74+codex481[[#This Row],[T]]),V74+codex481[[#This Row],[T]]),0)</f>
        <v>0</v>
      </c>
      <c r="W75" s="3">
        <f t="shared" si="5"/>
        <v>0</v>
      </c>
    </row>
    <row r="76" spans="1:23" x14ac:dyDescent="0.25">
      <c r="B76">
        <v>121</v>
      </c>
      <c r="C76">
        <v>104636</v>
      </c>
      <c r="D76" t="s">
        <v>260</v>
      </c>
      <c r="E76">
        <v>1998</v>
      </c>
      <c r="F76" t="s">
        <v>15</v>
      </c>
      <c r="S76" s="3">
        <f t="shared" si="6"/>
        <v>104636</v>
      </c>
      <c r="T76" s="3">
        <f>IF(A76&gt;0,IFERROR(VLOOKUP(C76,AthleteTable[],1,FALSE),0),0)</f>
        <v>0</v>
      </c>
      <c r="U76" s="3">
        <f t="shared" si="7"/>
        <v>0</v>
      </c>
      <c r="V76" s="11">
        <f>IF(A76&gt;0,IF(T76&lt;&gt;0,IF(OR(codex481[[#This Row],[1]]&gt;W75,W75="1"),(V75+1+codex481[[#This Row],[T]]),V75+codex481[[#This Row],[T]]),V75+codex481[[#This Row],[T]]),0)</f>
        <v>0</v>
      </c>
      <c r="W76" s="3">
        <f t="shared" si="5"/>
        <v>0</v>
      </c>
    </row>
    <row r="77" spans="1:23" x14ac:dyDescent="0.25">
      <c r="B77">
        <v>120</v>
      </c>
      <c r="C77">
        <v>104583</v>
      </c>
      <c r="D77" t="s">
        <v>101</v>
      </c>
      <c r="E77">
        <v>1998</v>
      </c>
      <c r="F77" t="s">
        <v>15</v>
      </c>
      <c r="S77" s="3">
        <f t="shared" si="6"/>
        <v>104583</v>
      </c>
      <c r="T77" s="3">
        <f>IF(A77&gt;0,IFERROR(VLOOKUP(C77,AthleteTable[],1,FALSE),0),0)</f>
        <v>0</v>
      </c>
      <c r="U77" s="3">
        <f t="shared" si="7"/>
        <v>0</v>
      </c>
      <c r="V77" s="11">
        <f>IF(A77&gt;0,IF(T77&lt;&gt;0,IF(OR(codex481[[#This Row],[1]]&gt;W76,W76="1"),(V76+1+codex481[[#This Row],[T]]),V76+codex481[[#This Row],[T]]),V76+codex481[[#This Row],[T]]),0)</f>
        <v>0</v>
      </c>
      <c r="W77" s="3">
        <f t="shared" si="5"/>
        <v>0</v>
      </c>
    </row>
    <row r="78" spans="1:23" x14ac:dyDescent="0.25">
      <c r="B78">
        <v>119</v>
      </c>
      <c r="C78">
        <v>104522</v>
      </c>
      <c r="D78" t="s">
        <v>261</v>
      </c>
      <c r="E78">
        <v>1997</v>
      </c>
      <c r="F78" t="s">
        <v>15</v>
      </c>
      <c r="S78" s="3">
        <f t="shared" si="6"/>
        <v>104522</v>
      </c>
      <c r="T78" s="3">
        <f>IF(A78&gt;0,IFERROR(VLOOKUP(C78,AthleteTable[],1,FALSE),0),0)</f>
        <v>0</v>
      </c>
      <c r="U78" s="3">
        <f t="shared" si="7"/>
        <v>0</v>
      </c>
      <c r="V78" s="11">
        <f>IF(A78&gt;0,IF(T78&lt;&gt;0,IF(OR(codex481[[#This Row],[1]]&gt;W77,W77="1"),(V77+1+codex481[[#This Row],[T]]),V77+codex481[[#This Row],[T]]),V77+codex481[[#This Row],[T]]),0)</f>
        <v>0</v>
      </c>
      <c r="W78" s="3">
        <f t="shared" si="5"/>
        <v>0</v>
      </c>
    </row>
    <row r="79" spans="1:23" x14ac:dyDescent="0.25">
      <c r="B79">
        <v>117</v>
      </c>
      <c r="C79">
        <v>104620</v>
      </c>
      <c r="D79" t="s">
        <v>70</v>
      </c>
      <c r="E79">
        <v>1998</v>
      </c>
      <c r="F79" t="s">
        <v>15</v>
      </c>
      <c r="S79" s="3">
        <f t="shared" si="6"/>
        <v>104620</v>
      </c>
      <c r="T79" s="3">
        <f>IF(A79&gt;0,IFERROR(VLOOKUP(C79,AthleteTable[],1,FALSE),0),0)</f>
        <v>0</v>
      </c>
      <c r="U79" s="3">
        <f t="shared" si="7"/>
        <v>0</v>
      </c>
      <c r="V79" s="11">
        <f>IF(A79&gt;0,IF(T79&lt;&gt;0,IF(OR(codex481[[#This Row],[1]]&gt;W78,W78="1"),(V78+1+codex481[[#This Row],[T]]),V78+codex481[[#This Row],[T]]),V78+codex481[[#This Row],[T]]),0)</f>
        <v>0</v>
      </c>
      <c r="W79" s="3">
        <f t="shared" si="5"/>
        <v>0</v>
      </c>
    </row>
    <row r="80" spans="1:23" x14ac:dyDescent="0.25">
      <c r="B80">
        <v>115</v>
      </c>
      <c r="C80">
        <v>104533</v>
      </c>
      <c r="D80" t="s">
        <v>262</v>
      </c>
      <c r="E80">
        <v>1997</v>
      </c>
      <c r="F80" t="s">
        <v>15</v>
      </c>
      <c r="S80" s="3">
        <f t="shared" si="6"/>
        <v>104533</v>
      </c>
      <c r="T80" s="3">
        <f>IF(A80&gt;0,IFERROR(VLOOKUP(C80,AthleteTable[],1,FALSE),0),0)</f>
        <v>0</v>
      </c>
      <c r="U80" s="3">
        <f t="shared" si="7"/>
        <v>0</v>
      </c>
      <c r="V80" s="11">
        <f>IF(A80&gt;0,IF(T80&lt;&gt;0,IF(OR(codex481[[#This Row],[1]]&gt;W79,W79="1"),(V79+1+codex481[[#This Row],[T]]),V79+codex481[[#This Row],[T]]),V79+codex481[[#This Row],[T]]),0)</f>
        <v>0</v>
      </c>
      <c r="W80" s="3">
        <f t="shared" si="5"/>
        <v>0</v>
      </c>
    </row>
    <row r="81" spans="2:23" x14ac:dyDescent="0.25">
      <c r="B81">
        <v>110</v>
      </c>
      <c r="C81">
        <v>104643</v>
      </c>
      <c r="D81" t="s">
        <v>108</v>
      </c>
      <c r="E81">
        <v>1998</v>
      </c>
      <c r="F81" t="s">
        <v>15</v>
      </c>
      <c r="S81" s="3">
        <f t="shared" si="6"/>
        <v>104643</v>
      </c>
      <c r="T81" s="3">
        <f>IF(A81&gt;0,IFERROR(VLOOKUP(C81,AthleteTable[],1,FALSE),0),0)</f>
        <v>0</v>
      </c>
      <c r="U81" s="3">
        <f t="shared" si="7"/>
        <v>0</v>
      </c>
      <c r="V81" s="11">
        <f>IF(A81&gt;0,IF(T81&lt;&gt;0,IF(OR(codex481[[#This Row],[1]]&gt;W80,W80="1"),(V80+1+codex481[[#This Row],[T]]),V80+codex481[[#This Row],[T]]),V80+codex481[[#This Row],[T]]),0)</f>
        <v>0</v>
      </c>
      <c r="W81" s="3">
        <f t="shared" si="5"/>
        <v>0</v>
      </c>
    </row>
    <row r="82" spans="2:23" x14ac:dyDescent="0.25">
      <c r="B82">
        <v>109</v>
      </c>
      <c r="C82">
        <v>104589</v>
      </c>
      <c r="D82" t="s">
        <v>91</v>
      </c>
      <c r="E82">
        <v>1998</v>
      </c>
      <c r="F82" t="s">
        <v>15</v>
      </c>
      <c r="S82" s="3">
        <f t="shared" si="6"/>
        <v>104589</v>
      </c>
      <c r="T82" s="3">
        <f>IF(A82&gt;0,IFERROR(VLOOKUP(C82,AthleteTable[],1,FALSE),0),0)</f>
        <v>0</v>
      </c>
      <c r="U82" s="3">
        <f t="shared" si="7"/>
        <v>0</v>
      </c>
      <c r="V82" s="11">
        <f>IF(A82&gt;0,IF(T82&lt;&gt;0,IF(OR(codex481[[#This Row],[1]]&gt;W81,W81="1"),(V81+1+codex481[[#This Row],[T]]),V81+codex481[[#This Row],[T]]),V81+codex481[[#This Row],[T]]),0)</f>
        <v>0</v>
      </c>
      <c r="W82" s="3">
        <f t="shared" si="5"/>
        <v>0</v>
      </c>
    </row>
    <row r="83" spans="2:23" x14ac:dyDescent="0.25">
      <c r="B83">
        <v>107</v>
      </c>
      <c r="C83">
        <v>104461</v>
      </c>
      <c r="D83" t="s">
        <v>98</v>
      </c>
      <c r="E83">
        <v>1997</v>
      </c>
      <c r="F83" t="s">
        <v>15</v>
      </c>
      <c r="S83" s="3">
        <f t="shared" si="6"/>
        <v>104461</v>
      </c>
      <c r="T83" s="3">
        <f>IF(A83&gt;0,IFERROR(VLOOKUP(C83,AthleteTable[],1,FALSE),0),0)</f>
        <v>0</v>
      </c>
      <c r="U83" s="3">
        <f t="shared" si="7"/>
        <v>0</v>
      </c>
      <c r="V83" s="11">
        <f>IF(A83&gt;0,IF(T83&lt;&gt;0,IF(OR(codex481[[#This Row],[1]]&gt;W82,W82="1"),(V82+1+codex481[[#This Row],[T]]),V82+codex481[[#This Row],[T]]),V82+codex481[[#This Row],[T]]),0)</f>
        <v>0</v>
      </c>
      <c r="W83" s="3">
        <f t="shared" si="5"/>
        <v>0</v>
      </c>
    </row>
    <row r="84" spans="2:23" x14ac:dyDescent="0.25">
      <c r="B84">
        <v>100</v>
      </c>
      <c r="C84">
        <v>104598</v>
      </c>
      <c r="D84" t="s">
        <v>85</v>
      </c>
      <c r="E84">
        <v>1998</v>
      </c>
      <c r="F84" t="s">
        <v>15</v>
      </c>
      <c r="S84" s="3">
        <f t="shared" si="6"/>
        <v>104598</v>
      </c>
      <c r="T84" s="3">
        <f>IF(A84&gt;0,IFERROR(VLOOKUP(C84,AthleteTable[],1,FALSE),0),0)</f>
        <v>0</v>
      </c>
      <c r="U84" s="3">
        <f t="shared" si="7"/>
        <v>0</v>
      </c>
      <c r="V84" s="11">
        <f>IF(A84&gt;0,IF(T84&lt;&gt;0,IF(OR(codex481[[#This Row],[1]]&gt;W83,W83="1"),(V83+1+codex481[[#This Row],[T]]),V83+codex481[[#This Row],[T]]),V83+codex481[[#This Row],[T]]),0)</f>
        <v>0</v>
      </c>
      <c r="W84" s="3">
        <f t="shared" si="5"/>
        <v>0</v>
      </c>
    </row>
    <row r="85" spans="2:23" x14ac:dyDescent="0.25">
      <c r="B85">
        <v>96</v>
      </c>
      <c r="C85">
        <v>104465</v>
      </c>
      <c r="D85" t="s">
        <v>87</v>
      </c>
      <c r="E85">
        <v>1997</v>
      </c>
      <c r="F85" t="s">
        <v>15</v>
      </c>
      <c r="S85" s="3">
        <f t="shared" si="6"/>
        <v>104465</v>
      </c>
      <c r="T85" s="3">
        <f>IF(A85&gt;0,IFERROR(VLOOKUP(C85,AthleteTable[],1,FALSE),0),0)</f>
        <v>0</v>
      </c>
      <c r="U85" s="3">
        <f t="shared" si="7"/>
        <v>0</v>
      </c>
      <c r="V85" s="11">
        <f>IF(A85&gt;0,IF(T85&lt;&gt;0,IF(OR(codex481[[#This Row],[1]]&gt;W84,W84="1"),(V84+1+codex481[[#This Row],[T]]),V84+codex481[[#This Row],[T]]),V84+codex481[[#This Row],[T]]),0)</f>
        <v>0</v>
      </c>
      <c r="W85" s="3">
        <f t="shared" si="5"/>
        <v>0</v>
      </c>
    </row>
    <row r="86" spans="2:23" x14ac:dyDescent="0.25">
      <c r="B86">
        <v>91</v>
      </c>
      <c r="C86">
        <v>104591</v>
      </c>
      <c r="D86" t="s">
        <v>110</v>
      </c>
      <c r="E86">
        <v>1998</v>
      </c>
      <c r="F86" t="s">
        <v>15</v>
      </c>
      <c r="S86" s="3">
        <f t="shared" si="6"/>
        <v>104591</v>
      </c>
      <c r="T86" s="3">
        <f>IF(A86&gt;0,IFERROR(VLOOKUP(C86,AthleteTable[],1,FALSE),0),0)</f>
        <v>0</v>
      </c>
      <c r="U86" s="3">
        <f t="shared" si="7"/>
        <v>0</v>
      </c>
      <c r="V86" s="11">
        <f>IF(A86&gt;0,IF(T86&lt;&gt;0,IF(OR(codex481[[#This Row],[1]]&gt;W85,W85="1"),(V85+1+codex481[[#This Row],[T]]),V85+codex481[[#This Row],[T]]),V85+codex481[[#This Row],[T]]),0)</f>
        <v>0</v>
      </c>
      <c r="W86" s="3">
        <f t="shared" si="5"/>
        <v>0</v>
      </c>
    </row>
    <row r="87" spans="2:23" x14ac:dyDescent="0.25">
      <c r="B87">
        <v>86</v>
      </c>
      <c r="C87">
        <v>104538</v>
      </c>
      <c r="D87" t="s">
        <v>263</v>
      </c>
      <c r="E87">
        <v>1997</v>
      </c>
      <c r="F87" t="s">
        <v>15</v>
      </c>
      <c r="S87" s="3">
        <f t="shared" si="6"/>
        <v>104538</v>
      </c>
      <c r="T87" s="3">
        <f>IF(A87&gt;0,IFERROR(VLOOKUP(C87,AthleteTable[],1,FALSE),0),0)</f>
        <v>0</v>
      </c>
      <c r="U87" s="3">
        <f t="shared" si="7"/>
        <v>0</v>
      </c>
      <c r="V87" s="11">
        <f>IF(A87&gt;0,IF(T87&lt;&gt;0,IF(OR(codex481[[#This Row],[1]]&gt;W86,W86="1"),(V86+1+codex481[[#This Row],[T]]),V86+codex481[[#This Row],[T]]),V86+codex481[[#This Row],[T]]),0)</f>
        <v>0</v>
      </c>
      <c r="W87" s="3">
        <f t="shared" si="5"/>
        <v>0</v>
      </c>
    </row>
    <row r="88" spans="2:23" x14ac:dyDescent="0.25">
      <c r="B88">
        <v>83</v>
      </c>
      <c r="C88">
        <v>104464</v>
      </c>
      <c r="D88" t="s">
        <v>111</v>
      </c>
      <c r="E88">
        <v>1997</v>
      </c>
      <c r="F88" t="s">
        <v>15</v>
      </c>
      <c r="S88" s="3">
        <f t="shared" si="6"/>
        <v>104464</v>
      </c>
      <c r="T88" s="3">
        <f>IF(A88&gt;0,IFERROR(VLOOKUP(C88,AthleteTable[],1,FALSE),0),0)</f>
        <v>0</v>
      </c>
      <c r="U88" s="3">
        <f t="shared" si="7"/>
        <v>0</v>
      </c>
      <c r="V88" s="11">
        <f>IF(A88&gt;0,IF(T88&lt;&gt;0,IF(OR(codex481[[#This Row],[1]]&gt;W87,W87="1"),(V87+1+codex481[[#This Row],[T]]),V87+codex481[[#This Row],[T]]),V87+codex481[[#This Row],[T]]),0)</f>
        <v>0</v>
      </c>
      <c r="W88" s="3">
        <f t="shared" si="5"/>
        <v>0</v>
      </c>
    </row>
    <row r="89" spans="2:23" x14ac:dyDescent="0.25">
      <c r="B89">
        <v>80</v>
      </c>
      <c r="C89">
        <v>104472</v>
      </c>
      <c r="D89" t="s">
        <v>55</v>
      </c>
      <c r="E89">
        <v>1997</v>
      </c>
      <c r="F89" t="s">
        <v>15</v>
      </c>
      <c r="S89" s="3">
        <f t="shared" si="6"/>
        <v>104472</v>
      </c>
      <c r="T89" s="3">
        <f>IF(A89&gt;0,IFERROR(VLOOKUP(C89,AthleteTable[],1,FALSE),0),0)</f>
        <v>0</v>
      </c>
      <c r="U89" s="3">
        <f t="shared" si="7"/>
        <v>0</v>
      </c>
      <c r="V89" s="11">
        <f>IF(A89&gt;0,IF(T89&lt;&gt;0,IF(OR(codex481[[#This Row],[1]]&gt;W88,W88="1"),(V88+1+codex481[[#This Row],[T]]),V88+codex481[[#This Row],[T]]),V88+codex481[[#This Row],[T]]),0)</f>
        <v>0</v>
      </c>
      <c r="W89" s="3">
        <f t="shared" si="5"/>
        <v>0</v>
      </c>
    </row>
    <row r="90" spans="2:23" x14ac:dyDescent="0.25">
      <c r="B90">
        <v>72</v>
      </c>
      <c r="C90">
        <v>104281</v>
      </c>
      <c r="D90" t="s">
        <v>264</v>
      </c>
      <c r="E90">
        <v>1995</v>
      </c>
      <c r="F90" t="s">
        <v>15</v>
      </c>
      <c r="S90" s="3">
        <f t="shared" si="6"/>
        <v>104281</v>
      </c>
      <c r="T90" s="3">
        <f>IF(A90&gt;0,IFERROR(VLOOKUP(C90,AthleteTable[],1,FALSE),0),0)</f>
        <v>0</v>
      </c>
      <c r="U90" s="3">
        <f t="shared" si="7"/>
        <v>0</v>
      </c>
      <c r="V90" s="11">
        <f>IF(A90&gt;0,IF(T90&lt;&gt;0,IF(OR(codex481[[#This Row],[1]]&gt;W89,W89="1"),(V89+1+codex481[[#This Row],[T]]),V89+codex481[[#This Row],[T]]),V89+codex481[[#This Row],[T]]),0)</f>
        <v>0</v>
      </c>
      <c r="W90" s="3">
        <f t="shared" si="5"/>
        <v>0</v>
      </c>
    </row>
    <row r="91" spans="2:23" x14ac:dyDescent="0.25">
      <c r="B91">
        <v>71</v>
      </c>
      <c r="C91">
        <v>6531922</v>
      </c>
      <c r="D91" t="s">
        <v>265</v>
      </c>
      <c r="E91">
        <v>1997</v>
      </c>
      <c r="F91" t="s">
        <v>113</v>
      </c>
      <c r="S91" s="3">
        <f t="shared" si="6"/>
        <v>6531922</v>
      </c>
      <c r="T91" s="3">
        <f>IF(A91&gt;0,IFERROR(VLOOKUP(C91,AthleteTable[],1,FALSE),0),0)</f>
        <v>0</v>
      </c>
      <c r="U91" s="3">
        <f t="shared" si="7"/>
        <v>0</v>
      </c>
      <c r="V91" s="11">
        <f>IF(A91&gt;0,IF(T91&lt;&gt;0,IF(OR(codex481[[#This Row],[1]]&gt;W90,W90="1"),(V90+1+codex481[[#This Row],[T]]),V90+codex481[[#This Row],[T]]),V90+codex481[[#This Row],[T]]),0)</f>
        <v>0</v>
      </c>
      <c r="W91" s="3" t="e">
        <f>IF(#REF!&gt;0,#REF!,0)</f>
        <v>#REF!</v>
      </c>
    </row>
    <row r="92" spans="2:23" x14ac:dyDescent="0.25">
      <c r="B92">
        <v>63</v>
      </c>
      <c r="C92">
        <v>104535</v>
      </c>
      <c r="D92" t="s">
        <v>266</v>
      </c>
      <c r="E92">
        <v>1997</v>
      </c>
      <c r="F92" t="s">
        <v>15</v>
      </c>
      <c r="S92" s="3">
        <f t="shared" si="6"/>
        <v>104535</v>
      </c>
      <c r="T92" s="3">
        <f>IF(A92&gt;0,IFERROR(VLOOKUP(C92,AthleteTable[],1,FALSE),0),0)</f>
        <v>0</v>
      </c>
      <c r="U92" s="3">
        <f t="shared" si="7"/>
        <v>0</v>
      </c>
      <c r="V92" s="11">
        <f>IF(A92&gt;0,IF(T92&lt;&gt;0,IF(OR(codex481[[#This Row],[1]]&gt;W91,W91="1"),(V91+1+codex481[[#This Row],[T]]),V91+codex481[[#This Row],[T]]),V91+codex481[[#This Row],[T]]),0)</f>
        <v>0</v>
      </c>
      <c r="W92" s="3" t="e">
        <f>IF(#REF!&gt;0,#REF!,0)</f>
        <v>#REF!</v>
      </c>
    </row>
    <row r="93" spans="2:23" x14ac:dyDescent="0.25">
      <c r="B93">
        <v>62</v>
      </c>
      <c r="C93">
        <v>104367</v>
      </c>
      <c r="D93" t="s">
        <v>61</v>
      </c>
      <c r="E93">
        <v>1996</v>
      </c>
      <c r="F93" t="s">
        <v>15</v>
      </c>
      <c r="S93" s="3">
        <f t="shared" si="6"/>
        <v>104367</v>
      </c>
      <c r="T93" s="3">
        <f>IF(A93&gt;0,IFERROR(VLOOKUP(C93,AthleteTable[],1,FALSE),0),0)</f>
        <v>0</v>
      </c>
      <c r="U93" s="3">
        <f t="shared" si="7"/>
        <v>0</v>
      </c>
      <c r="V93" s="11">
        <f>IF(A93&gt;0,IF(T93&lt;&gt;0,IF(OR(codex481[[#This Row],[1]]&gt;W92,W92="1"),(V92+1+codex481[[#This Row],[T]]),V92+codex481[[#This Row],[T]]),V92+codex481[[#This Row],[T]]),0)</f>
        <v>0</v>
      </c>
      <c r="W93" s="3" t="e">
        <f>IF(#REF!&gt;0,#REF!,0)</f>
        <v>#REF!</v>
      </c>
    </row>
    <row r="94" spans="2:23" x14ac:dyDescent="0.25">
      <c r="B94">
        <v>60</v>
      </c>
      <c r="C94">
        <v>6530925</v>
      </c>
      <c r="D94" t="s">
        <v>267</v>
      </c>
      <c r="E94">
        <v>1994</v>
      </c>
      <c r="F94" t="s">
        <v>113</v>
      </c>
      <c r="S94" s="3">
        <f t="shared" si="6"/>
        <v>6530925</v>
      </c>
      <c r="T94" s="3">
        <f>IF(A94&gt;0,IFERROR(VLOOKUP(C94,AthleteTable[],1,FALSE),0),0)</f>
        <v>0</v>
      </c>
      <c r="U94" s="3">
        <f t="shared" si="7"/>
        <v>0</v>
      </c>
      <c r="V94" s="11">
        <f>IF(A94&gt;0,IF(T94&lt;&gt;0,IF(OR(codex481[[#This Row],[1]]&gt;W93,W93="1"),(V93+1+codex481[[#This Row],[T]]),V93+codex481[[#This Row],[T]]),V93+codex481[[#This Row],[T]]),0)</f>
        <v>0</v>
      </c>
      <c r="W94" s="3" t="e">
        <f>IF(#REF!&gt;0,#REF!,0)</f>
        <v>#REF!</v>
      </c>
    </row>
    <row r="95" spans="2:23" x14ac:dyDescent="0.25">
      <c r="B95">
        <v>58</v>
      </c>
      <c r="C95">
        <v>104534</v>
      </c>
      <c r="D95" t="s">
        <v>45</v>
      </c>
      <c r="E95">
        <v>1997</v>
      </c>
      <c r="F95" t="s">
        <v>15</v>
      </c>
      <c r="S95" s="3">
        <f t="shared" si="6"/>
        <v>104534</v>
      </c>
      <c r="T95" s="3">
        <f>IF(A95&gt;0,IFERROR(VLOOKUP(C95,AthleteTable[],1,FALSE),0),0)</f>
        <v>0</v>
      </c>
      <c r="U95" s="3">
        <f t="shared" si="7"/>
        <v>0</v>
      </c>
      <c r="V95" s="11">
        <f>IF(A95&gt;0,IF(T95&lt;&gt;0,IF(OR(codex481[[#This Row],[1]]&gt;W94,W94="1"),(V94+1+codex481[[#This Row],[T]]),V94+codex481[[#This Row],[T]]),V94+codex481[[#This Row],[T]]),0)</f>
        <v>0</v>
      </c>
      <c r="W95" s="3" t="e">
        <f>IF(#REF!&gt;0,#REF!,0)</f>
        <v>#REF!</v>
      </c>
    </row>
    <row r="96" spans="2:23" x14ac:dyDescent="0.25">
      <c r="B96">
        <v>52</v>
      </c>
      <c r="C96">
        <v>6530865</v>
      </c>
      <c r="D96" t="s">
        <v>268</v>
      </c>
      <c r="E96">
        <v>1994</v>
      </c>
      <c r="F96" t="s">
        <v>113</v>
      </c>
      <c r="S96" s="3">
        <f t="shared" si="6"/>
        <v>6530865</v>
      </c>
      <c r="T96" s="3">
        <f>IF(A96&gt;0,IFERROR(VLOOKUP(C96,AthleteTable[],1,FALSE),0),0)</f>
        <v>0</v>
      </c>
      <c r="U96" s="3">
        <f t="shared" si="7"/>
        <v>0</v>
      </c>
      <c r="V96" s="11">
        <f>IF(A96&gt;0,IF(T96&lt;&gt;0,IF(OR(codex481[[#This Row],[1]]&gt;W95,W95="1"),(V95+1+codex481[[#This Row],[T]]),V95+codex481[[#This Row],[T]]),V95+codex481[[#This Row],[T]]),0)</f>
        <v>0</v>
      </c>
      <c r="W96" s="3" t="e">
        <f>IF(#REF!&gt;0,#REF!,0)</f>
        <v>#REF!</v>
      </c>
    </row>
    <row r="97" spans="1:23" x14ac:dyDescent="0.25">
      <c r="B97">
        <v>51</v>
      </c>
      <c r="C97">
        <v>104347</v>
      </c>
      <c r="D97" t="s">
        <v>269</v>
      </c>
      <c r="E97">
        <v>1996</v>
      </c>
      <c r="F97" t="s">
        <v>15</v>
      </c>
      <c r="S97" s="3">
        <f t="shared" si="6"/>
        <v>104347</v>
      </c>
      <c r="T97" s="3">
        <f>IF(A97&gt;0,IFERROR(VLOOKUP(C97,AthleteTable[],1,FALSE),0),0)</f>
        <v>0</v>
      </c>
      <c r="U97" s="3">
        <f t="shared" si="7"/>
        <v>0</v>
      </c>
      <c r="V97" s="11">
        <f>IF(A97&gt;0,IF(T97&lt;&gt;0,IF(OR(codex481[[#This Row],[1]]&gt;W96,W96="1"),(V96+1+codex481[[#This Row],[T]]),V96+codex481[[#This Row],[T]]),V96+codex481[[#This Row],[T]]),0)</f>
        <v>0</v>
      </c>
      <c r="W97" s="3" t="e">
        <f>IF(#REF!&gt;0,#REF!,0)</f>
        <v>#REF!</v>
      </c>
    </row>
    <row r="98" spans="1:23" x14ac:dyDescent="0.25">
      <c r="B98">
        <v>42</v>
      </c>
      <c r="C98">
        <v>104269</v>
      </c>
      <c r="D98" t="s">
        <v>270</v>
      </c>
      <c r="E98">
        <v>1995</v>
      </c>
      <c r="F98" t="s">
        <v>15</v>
      </c>
      <c r="S98" s="3">
        <f t="shared" si="6"/>
        <v>104269</v>
      </c>
      <c r="T98" s="3">
        <f>IF(A98&gt;0,IFERROR(VLOOKUP(C98,AthleteTable[],1,FALSE),0),0)</f>
        <v>0</v>
      </c>
      <c r="U98" s="3">
        <f t="shared" si="7"/>
        <v>0</v>
      </c>
      <c r="V98" s="11">
        <f>IF(A98&gt;0,IF(T98&lt;&gt;0,IF(OR(codex481[[#This Row],[1]]&gt;W97,W97="1"),(V97+1+codex481[[#This Row],[T]]),V97+codex481[[#This Row],[T]]),V97+codex481[[#This Row],[T]]),0)</f>
        <v>0</v>
      </c>
      <c r="W98" s="3" t="e">
        <f>IF(#REF!&gt;0,#REF!,0)</f>
        <v>#REF!</v>
      </c>
    </row>
    <row r="99" spans="1:23" x14ac:dyDescent="0.25">
      <c r="B99">
        <v>36</v>
      </c>
      <c r="C99">
        <v>104529</v>
      </c>
      <c r="D99" t="s">
        <v>126</v>
      </c>
      <c r="E99">
        <v>1997</v>
      </c>
      <c r="F99" t="s">
        <v>15</v>
      </c>
      <c r="S99" s="3">
        <f t="shared" si="6"/>
        <v>104529</v>
      </c>
      <c r="T99" s="3">
        <f>IF(A99&gt;0,IFERROR(VLOOKUP(C99,AthleteTable[],1,FALSE),0),0)</f>
        <v>0</v>
      </c>
      <c r="U99" s="3">
        <f t="shared" si="7"/>
        <v>0</v>
      </c>
      <c r="V99" s="11">
        <f>IF(A99&gt;0,IF(T99&lt;&gt;0,IF(OR(codex481[[#This Row],[1]]&gt;W98,W98="1"),(V98+1+codex481[[#This Row],[T]]),V98+codex481[[#This Row],[T]]),V98+codex481[[#This Row],[T]]),0)</f>
        <v>0</v>
      </c>
      <c r="W99" s="3" t="e">
        <f>IF(#REF!&gt;0,#REF!,0)</f>
        <v>#REF!</v>
      </c>
    </row>
    <row r="100" spans="1:23" x14ac:dyDescent="0.25">
      <c r="B100">
        <v>35</v>
      </c>
      <c r="C100">
        <v>40612</v>
      </c>
      <c r="D100" t="s">
        <v>271</v>
      </c>
      <c r="E100">
        <v>1997</v>
      </c>
      <c r="F100" t="s">
        <v>248</v>
      </c>
      <c r="S100" s="3">
        <f t="shared" si="6"/>
        <v>40612</v>
      </c>
      <c r="T100" s="3">
        <f>IF(A100&gt;0,IFERROR(VLOOKUP(C100,AthleteTable[],1,FALSE),0),0)</f>
        <v>0</v>
      </c>
      <c r="U100" s="3">
        <f t="shared" si="7"/>
        <v>0</v>
      </c>
      <c r="V100" s="11">
        <f>IF(A100&gt;0,IF(T100&lt;&gt;0,IF(OR(codex481[[#This Row],[1]]&gt;W99,W99="1"),(V99+1+codex481[[#This Row],[T]]),V99+codex481[[#This Row],[T]]),V99+codex481[[#This Row],[T]]),0)</f>
        <v>0</v>
      </c>
      <c r="W100" s="3" t="e">
        <f>IF(#REF!&gt;0,#REF!,0)</f>
        <v>#REF!</v>
      </c>
    </row>
    <row r="101" spans="1:23" x14ac:dyDescent="0.25">
      <c r="B101">
        <v>19</v>
      </c>
      <c r="C101">
        <v>104272</v>
      </c>
      <c r="D101" t="s">
        <v>272</v>
      </c>
      <c r="E101">
        <v>1995</v>
      </c>
      <c r="F101" t="s">
        <v>15</v>
      </c>
      <c r="S101" s="3">
        <f t="shared" si="6"/>
        <v>104272</v>
      </c>
      <c r="T101" s="3">
        <f>IF(A101&gt;0,IFERROR(VLOOKUP(C101,AthleteTable[],1,FALSE),0),0)</f>
        <v>0</v>
      </c>
      <c r="U101" s="3">
        <f t="shared" si="7"/>
        <v>0</v>
      </c>
      <c r="V101" s="11">
        <f>IF(A101&gt;0,IF(T101&lt;&gt;0,IF(OR(codex481[[#This Row],[1]]&gt;W100,W100="1"),(V100+1+codex481[[#This Row],[T]]),V100+codex481[[#This Row],[T]]),V100+codex481[[#This Row],[T]]),0)</f>
        <v>0</v>
      </c>
      <c r="W101" s="3" t="e">
        <f>IF(#REF!&gt;0,#REF!,0)</f>
        <v>#REF!</v>
      </c>
    </row>
    <row r="102" spans="1:23" x14ac:dyDescent="0.25">
      <c r="B102">
        <v>16</v>
      </c>
      <c r="C102">
        <v>410364</v>
      </c>
      <c r="D102" t="s">
        <v>127</v>
      </c>
      <c r="E102">
        <v>1992</v>
      </c>
      <c r="F102" t="s">
        <v>12</v>
      </c>
      <c r="S102" s="3">
        <f t="shared" si="6"/>
        <v>410364</v>
      </c>
      <c r="T102" s="3">
        <f>IF(A102&gt;0,IFERROR(VLOOKUP(C102,AthleteTable[],1,FALSE),0),0)</f>
        <v>0</v>
      </c>
      <c r="U102" s="3">
        <f t="shared" si="7"/>
        <v>0</v>
      </c>
      <c r="V102" s="11">
        <f>IF(A102&gt;0,IF(T102&lt;&gt;0,IF(OR(codex481[[#This Row],[1]]&gt;W101,W101="1"),(V101+1+codex481[[#This Row],[T]]),V101+codex481[[#This Row],[T]]),V101+codex481[[#This Row],[T]]),0)</f>
        <v>0</v>
      </c>
      <c r="W102" s="3" t="e">
        <f>IF(#REF!&gt;0,#REF!,0)</f>
        <v>#REF!</v>
      </c>
    </row>
    <row r="103" spans="1:23" x14ac:dyDescent="0.25">
      <c r="B103">
        <v>15</v>
      </c>
      <c r="C103">
        <v>6531106</v>
      </c>
      <c r="D103" t="s">
        <v>273</v>
      </c>
      <c r="E103">
        <v>1995</v>
      </c>
      <c r="F103" t="s">
        <v>113</v>
      </c>
      <c r="S103" s="3">
        <f t="shared" si="6"/>
        <v>6531106</v>
      </c>
      <c r="T103" s="3">
        <f>IF(A103&gt;0,IFERROR(VLOOKUP(C103,AthleteTable[],1,FALSE),0),0)</f>
        <v>0</v>
      </c>
      <c r="U103" s="3">
        <f t="shared" si="7"/>
        <v>0</v>
      </c>
      <c r="V103" s="11">
        <f>IF(A103&gt;0,IF(T103&lt;&gt;0,IF(OR(codex481[[#This Row],[1]]&gt;W102,W102="1"),(V102+1+codex481[[#This Row],[T]]),V102+codex481[[#This Row],[T]]),V102+codex481[[#This Row],[T]]),0)</f>
        <v>0</v>
      </c>
      <c r="W103" s="3" t="e">
        <f>IF(#REF!&gt;0,#REF!,0)</f>
        <v>#REF!</v>
      </c>
    </row>
    <row r="104" spans="1:23" x14ac:dyDescent="0.25">
      <c r="B104">
        <v>13</v>
      </c>
      <c r="C104">
        <v>104153</v>
      </c>
      <c r="D104" t="s">
        <v>14</v>
      </c>
      <c r="E104">
        <v>1994</v>
      </c>
      <c r="F104" t="s">
        <v>15</v>
      </c>
      <c r="S104" s="3">
        <f t="shared" si="6"/>
        <v>104153</v>
      </c>
      <c r="T104" s="3">
        <f>IF(A104&gt;0,IFERROR(VLOOKUP(C104,AthleteTable[],1,FALSE),0),0)</f>
        <v>0</v>
      </c>
      <c r="U104" s="3">
        <f t="shared" si="7"/>
        <v>0</v>
      </c>
      <c r="V104" s="11">
        <f>IF(A104&gt;0,IF(T104&lt;&gt;0,IF(OR(codex481[[#This Row],[1]]&gt;W103,W103="1"),(V103+1+codex481[[#This Row],[T]]),V103+codex481[[#This Row],[T]]),V103+codex481[[#This Row],[T]]),0)</f>
        <v>0</v>
      </c>
      <c r="W104" s="3" t="e">
        <f>IF(#REF!&gt;0,#REF!,0)</f>
        <v>#REF!</v>
      </c>
    </row>
    <row r="105" spans="1:23" x14ac:dyDescent="0.25">
      <c r="B105">
        <v>10</v>
      </c>
      <c r="C105">
        <v>422403</v>
      </c>
      <c r="D105" t="s">
        <v>274</v>
      </c>
      <c r="E105">
        <v>1995</v>
      </c>
      <c r="F105" t="s">
        <v>275</v>
      </c>
      <c r="S105" s="3">
        <f t="shared" si="6"/>
        <v>422403</v>
      </c>
      <c r="T105" s="3">
        <f>IF(A105&gt;0,IFERROR(VLOOKUP(C105,AthleteTable[],1,FALSE),0),0)</f>
        <v>0</v>
      </c>
      <c r="U105" s="3">
        <f t="shared" si="7"/>
        <v>0</v>
      </c>
      <c r="V105" s="11">
        <f>IF(A105&gt;0,IF(T105&lt;&gt;0,IF(OR(codex481[[#This Row],[1]]&gt;W104,W104="1"),(V104+1+codex481[[#This Row],[T]]),V104+codex481[[#This Row],[T]]),V104+codex481[[#This Row],[T]]),0)</f>
        <v>0</v>
      </c>
      <c r="W105" s="3" t="e">
        <f>IF(#REF!&gt;0,#REF!,0)</f>
        <v>#REF!</v>
      </c>
    </row>
    <row r="106" spans="1:23" x14ac:dyDescent="0.25">
      <c r="B106">
        <v>7</v>
      </c>
      <c r="C106">
        <v>410365</v>
      </c>
      <c r="D106" t="s">
        <v>11</v>
      </c>
      <c r="E106">
        <v>1992</v>
      </c>
      <c r="F106" t="s">
        <v>12</v>
      </c>
      <c r="S106" s="3">
        <f t="shared" si="6"/>
        <v>410365</v>
      </c>
      <c r="T106" s="3">
        <f>IF(A106&gt;0,IFERROR(VLOOKUP(C106,AthleteTable[],1,FALSE),0),0)</f>
        <v>0</v>
      </c>
      <c r="U106" s="3">
        <f t="shared" si="7"/>
        <v>0</v>
      </c>
      <c r="V106" s="11">
        <f>IF(A106&gt;0,IF(T106&lt;&gt;0,IF(OR(codex481[[#This Row],[1]]&gt;W105,W105="1"),(V105+1+codex481[[#This Row],[T]]),V105+codex481[[#This Row],[T]]),V105+codex481[[#This Row],[T]]),0)</f>
        <v>0</v>
      </c>
      <c r="W106" s="3" t="e">
        <f>IF(#REF!&gt;0,#REF!,0)</f>
        <v>#REF!</v>
      </c>
    </row>
    <row r="107" spans="1:23" x14ac:dyDescent="0.25">
      <c r="B107">
        <v>6</v>
      </c>
      <c r="C107">
        <v>6530115</v>
      </c>
      <c r="D107" t="s">
        <v>276</v>
      </c>
      <c r="E107">
        <v>1992</v>
      </c>
      <c r="F107" t="s">
        <v>113</v>
      </c>
      <c r="S107" s="3">
        <f t="shared" si="6"/>
        <v>6530115</v>
      </c>
      <c r="T107" s="3">
        <f>IF(A107&gt;0,IFERROR(VLOOKUP(C107,AthleteTable[],1,FALSE),0),0)</f>
        <v>0</v>
      </c>
      <c r="U107" s="3">
        <f t="shared" si="7"/>
        <v>0</v>
      </c>
      <c r="V107" s="11">
        <f>IF(A107&gt;0,IF(T107&lt;&gt;0,IF(OR(codex481[[#This Row],[1]]&gt;W106,W106="1"),(V106+1+codex481[[#This Row],[T]]),V106+codex481[[#This Row],[T]]),V106+codex481[[#This Row],[T]]),0)</f>
        <v>0</v>
      </c>
      <c r="W107" s="3" t="e">
        <f>IF(#REF!&gt;0,#REF!,0)</f>
        <v>#REF!</v>
      </c>
    </row>
    <row r="108" spans="1:23" x14ac:dyDescent="0.25">
      <c r="B108">
        <v>3</v>
      </c>
      <c r="C108">
        <v>104097</v>
      </c>
      <c r="D108" t="s">
        <v>17</v>
      </c>
      <c r="E108">
        <v>1994</v>
      </c>
      <c r="F108" t="s">
        <v>15</v>
      </c>
      <c r="S108" s="3">
        <f t="shared" si="6"/>
        <v>104097</v>
      </c>
      <c r="T108" s="3">
        <f>IF(A108&gt;0,IFERROR(VLOOKUP(C108,AthleteTable[],1,FALSE),0),0)</f>
        <v>0</v>
      </c>
      <c r="U108" s="3">
        <f t="shared" si="7"/>
        <v>0</v>
      </c>
      <c r="V108" s="11">
        <f>IF(A108&gt;0,IF(T108&lt;&gt;0,IF(OR(codex481[[#This Row],[1]]&gt;W107,W107="1"),(V107+1+codex481[[#This Row],[T]]),V107+codex481[[#This Row],[T]]),V107+codex481[[#This Row],[T]]),0)</f>
        <v>0</v>
      </c>
      <c r="W108" s="3" t="e">
        <f>IF(#REF!&gt;0,#REF!,0)</f>
        <v>#REF!</v>
      </c>
    </row>
    <row r="109" spans="1:23" x14ac:dyDescent="0.25">
      <c r="B109">
        <v>1</v>
      </c>
      <c r="C109">
        <v>40489</v>
      </c>
      <c r="D109" t="s">
        <v>277</v>
      </c>
      <c r="E109">
        <v>1992</v>
      </c>
      <c r="F109" t="s">
        <v>248</v>
      </c>
      <c r="S109" s="3">
        <f t="shared" si="6"/>
        <v>40489</v>
      </c>
      <c r="T109" s="3">
        <f>IF(A109&gt;0,IFERROR(VLOOKUP(C109,AthleteTable[],1,FALSE),0),0)</f>
        <v>0</v>
      </c>
      <c r="U109" s="3">
        <f t="shared" si="7"/>
        <v>0</v>
      </c>
      <c r="V109" s="11">
        <f>IF(A109&gt;0,IF(T109&lt;&gt;0,IF(OR(codex481[[#This Row],[1]]&gt;W108,W108="1"),(V108+1+codex481[[#This Row],[T]]),V108+codex481[[#This Row],[T]]),V108+codex481[[#This Row],[T]]),0)</f>
        <v>0</v>
      </c>
      <c r="W109" s="3" t="e">
        <f>IF(#REF!&gt;0,#REF!,0)</f>
        <v>#REF!</v>
      </c>
    </row>
    <row r="110" spans="1:23" x14ac:dyDescent="0.25">
      <c r="A110" t="s">
        <v>115</v>
      </c>
      <c r="S110" s="3">
        <f t="shared" si="6"/>
        <v>0</v>
      </c>
      <c r="T110" s="3">
        <f>IF(A110&gt;0,IFERROR(VLOOKUP(C110,AthleteTable[],1,FALSE),0),0)</f>
        <v>0</v>
      </c>
      <c r="U110" s="3">
        <f t="shared" si="7"/>
        <v>0</v>
      </c>
      <c r="V110" s="11">
        <f>IF(A110&gt;0,IF(T110&lt;&gt;0,IF(OR(codex481[[#This Row],[1]]&gt;W109,W109="1"),(V109+1+codex481[[#This Row],[T]]),V109+codex481[[#This Row],[T]]),V109+codex481[[#This Row],[T]]),0)</f>
        <v>0</v>
      </c>
      <c r="W110" s="3" t="e">
        <f>IF(#REF!&gt;0,#REF!,0)</f>
        <v>#REF!</v>
      </c>
    </row>
    <row r="111" spans="1:23" x14ac:dyDescent="0.25">
      <c r="S111" s="3">
        <f t="shared" si="6"/>
        <v>0</v>
      </c>
      <c r="T111" s="3">
        <f>IF(A111&gt;0,IFERROR(VLOOKUP(C111,AthleteTable[],1,FALSE),0),0)</f>
        <v>0</v>
      </c>
      <c r="U111" s="3">
        <f t="shared" si="7"/>
        <v>0</v>
      </c>
      <c r="V111" s="11">
        <f>IF(A111&gt;0,IF(T111&lt;&gt;0,IF(OR(codex481[[#This Row],[1]]&gt;W110,W110="1"),(V110+1+codex481[[#This Row],[T]]),V110+codex481[[#This Row],[T]]),V110+codex481[[#This Row],[T]]),0)</f>
        <v>0</v>
      </c>
      <c r="W111" s="3" t="e">
        <f>IF(#REF!&gt;0,#REF!,0)</f>
        <v>#REF!</v>
      </c>
    </row>
    <row r="112" spans="1:23" x14ac:dyDescent="0.25">
      <c r="B112">
        <v>133</v>
      </c>
      <c r="C112">
        <v>6300452</v>
      </c>
      <c r="D112" t="s">
        <v>278</v>
      </c>
      <c r="E112">
        <v>1998</v>
      </c>
      <c r="F112" t="s">
        <v>240</v>
      </c>
      <c r="S112" s="3">
        <f t="shared" si="6"/>
        <v>6300452</v>
      </c>
      <c r="T112" s="3">
        <f>IF(A112&gt;0,IFERROR(VLOOKUP(C112,AthleteTable[],1,FALSE),0),0)</f>
        <v>0</v>
      </c>
      <c r="U112" s="3">
        <f t="shared" si="7"/>
        <v>0</v>
      </c>
      <c r="V112" s="11">
        <f>IF(A112&gt;0,IF(T112&lt;&gt;0,IF(OR(codex481[[#This Row],[1]]&gt;W111,W111="1"),(V111+1+codex481[[#This Row],[T]]),V111+codex481[[#This Row],[T]]),V111+codex481[[#This Row],[T]]),0)</f>
        <v>0</v>
      </c>
      <c r="W112" s="3" t="e">
        <f>IF(#REF!&gt;0,#REF!,0)</f>
        <v>#REF!</v>
      </c>
    </row>
    <row r="113" spans="2:23" x14ac:dyDescent="0.25">
      <c r="B113">
        <v>129</v>
      </c>
      <c r="C113">
        <v>104637</v>
      </c>
      <c r="D113" t="s">
        <v>279</v>
      </c>
      <c r="E113">
        <v>1998</v>
      </c>
      <c r="F113" t="s">
        <v>15</v>
      </c>
      <c r="S113" s="3">
        <f t="shared" si="6"/>
        <v>104637</v>
      </c>
      <c r="T113" s="3">
        <f>IF(A113&gt;0,IFERROR(VLOOKUP(C113,AthleteTable[],1,FALSE),0),0)</f>
        <v>0</v>
      </c>
      <c r="U113" s="3">
        <f t="shared" si="7"/>
        <v>0</v>
      </c>
      <c r="V113" s="11">
        <f>IF(A113&gt;0,IF(T113&lt;&gt;0,IF(OR(codex481[[#This Row],[1]]&gt;W112,W112="1"),(V112+1+codex481[[#This Row],[T]]),V112+codex481[[#This Row],[T]]),V112+codex481[[#This Row],[T]]),0)</f>
        <v>0</v>
      </c>
      <c r="W113" s="3" t="e">
        <f>IF(#REF!&gt;0,#REF!,0)</f>
        <v>#REF!</v>
      </c>
    </row>
    <row r="114" spans="2:23" x14ac:dyDescent="0.25">
      <c r="B114">
        <v>127</v>
      </c>
      <c r="C114">
        <v>104621</v>
      </c>
      <c r="D114" t="s">
        <v>280</v>
      </c>
      <c r="E114">
        <v>1998</v>
      </c>
      <c r="F114" t="s">
        <v>15</v>
      </c>
      <c r="S114" s="3">
        <f t="shared" si="6"/>
        <v>104621</v>
      </c>
      <c r="T114" s="3">
        <f>IF(A114&gt;0,IFERROR(VLOOKUP(C114,AthleteTable[],1,FALSE),0),0)</f>
        <v>0</v>
      </c>
      <c r="U114" s="3">
        <f t="shared" si="7"/>
        <v>0</v>
      </c>
      <c r="V114" s="11">
        <f>IF(A114&gt;0,IF(T114&lt;&gt;0,IF(OR(codex481[[#This Row],[1]]&gt;W113,W113="1"),(V113+1+codex481[[#This Row],[T]]),V113+codex481[[#This Row],[T]]),V113+codex481[[#This Row],[T]]),0)</f>
        <v>0</v>
      </c>
      <c r="W114" s="3" t="e">
        <f>IF(#REF!&gt;0,#REF!,0)</f>
        <v>#REF!</v>
      </c>
    </row>
    <row r="115" spans="2:23" x14ac:dyDescent="0.25">
      <c r="B115">
        <v>125</v>
      </c>
      <c r="C115">
        <v>104585</v>
      </c>
      <c r="D115" t="s">
        <v>109</v>
      </c>
      <c r="E115">
        <v>1998</v>
      </c>
      <c r="F115" t="s">
        <v>15</v>
      </c>
      <c r="S115" s="3">
        <f t="shared" si="6"/>
        <v>104585</v>
      </c>
      <c r="T115" s="3">
        <f>IF(A115&gt;0,IFERROR(VLOOKUP(C115,AthleteTable[],1,FALSE),0),0)</f>
        <v>0</v>
      </c>
      <c r="U115" s="3">
        <f t="shared" si="7"/>
        <v>0</v>
      </c>
      <c r="V115" s="11">
        <f>IF(A115&gt;0,IF(T115&lt;&gt;0,IF(OR(codex481[[#This Row],[1]]&gt;W114,W114="1"),(V114+1+codex481[[#This Row],[T]]),V114+codex481[[#This Row],[T]]),V114+codex481[[#This Row],[T]]),0)</f>
        <v>0</v>
      </c>
      <c r="W115" s="3" t="e">
        <f>IF(#REF!&gt;0,#REF!,0)</f>
        <v>#REF!</v>
      </c>
    </row>
    <row r="116" spans="2:23" x14ac:dyDescent="0.25">
      <c r="B116">
        <v>113</v>
      </c>
      <c r="C116">
        <v>6531864</v>
      </c>
      <c r="D116" t="s">
        <v>281</v>
      </c>
      <c r="E116">
        <v>1997</v>
      </c>
      <c r="F116" t="s">
        <v>113</v>
      </c>
      <c r="S116" s="3">
        <f t="shared" si="6"/>
        <v>6531864</v>
      </c>
      <c r="T116" s="3">
        <f>IF(A116&gt;0,IFERROR(VLOOKUP(C116,AthleteTable[],1,FALSE),0),0)</f>
        <v>0</v>
      </c>
      <c r="U116" s="3">
        <f t="shared" si="7"/>
        <v>0</v>
      </c>
      <c r="V116" s="11">
        <f>IF(A116&gt;0,IF(T116&lt;&gt;0,IF(OR(codex481[[#This Row],[1]]&gt;W115,W115="1"),(V115+1+codex481[[#This Row],[T]]),V115+codex481[[#This Row],[T]]),V115+codex481[[#This Row],[T]]),0)</f>
        <v>0</v>
      </c>
      <c r="W116" s="3" t="e">
        <f>IF(#REF!&gt;0,#REF!,0)</f>
        <v>#REF!</v>
      </c>
    </row>
    <row r="117" spans="2:23" x14ac:dyDescent="0.25">
      <c r="B117">
        <v>108</v>
      </c>
      <c r="C117">
        <v>6531493</v>
      </c>
      <c r="D117" t="s">
        <v>282</v>
      </c>
      <c r="E117">
        <v>1996</v>
      </c>
      <c r="F117" t="s">
        <v>113</v>
      </c>
      <c r="S117" s="3">
        <f t="shared" si="6"/>
        <v>6531493</v>
      </c>
      <c r="T117" s="3">
        <f>IF(A117&gt;0,IFERROR(VLOOKUP(C117,AthleteTable[],1,FALSE),0),0)</f>
        <v>0</v>
      </c>
      <c r="U117" s="3">
        <f t="shared" si="7"/>
        <v>0</v>
      </c>
      <c r="V117" s="11">
        <f>IF(A117&gt;0,IF(T117&lt;&gt;0,IF(OR(codex481[[#This Row],[1]]&gt;W116,W116="1"),(V116+1+codex481[[#This Row],[T]]),V116+codex481[[#This Row],[T]]),V116+codex481[[#This Row],[T]]),0)</f>
        <v>0</v>
      </c>
      <c r="W117" s="3" t="e">
        <f>IF(#REF!&gt;0,#REF!,0)</f>
        <v>#REF!</v>
      </c>
    </row>
    <row r="118" spans="2:23" x14ac:dyDescent="0.25">
      <c r="B118">
        <v>105</v>
      </c>
      <c r="C118">
        <v>104587</v>
      </c>
      <c r="D118" t="s">
        <v>79</v>
      </c>
      <c r="E118">
        <v>1998</v>
      </c>
      <c r="F118" t="s">
        <v>15</v>
      </c>
      <c r="S118" s="3">
        <f t="shared" si="6"/>
        <v>104587</v>
      </c>
      <c r="T118" s="3">
        <f>IF(A118&gt;0,IFERROR(VLOOKUP(C118,AthleteTable[],1,FALSE),0),0)</f>
        <v>0</v>
      </c>
      <c r="U118" s="3">
        <f t="shared" si="7"/>
        <v>0</v>
      </c>
      <c r="V118" s="11">
        <f>IF(A118&gt;0,IF(T118&lt;&gt;0,IF(OR(codex481[[#This Row],[1]]&gt;W117,W117="1"),(V117+1+codex481[[#This Row],[T]]),V117+codex481[[#This Row],[T]]),V117+codex481[[#This Row],[T]]),0)</f>
        <v>0</v>
      </c>
      <c r="W118" s="3" t="e">
        <f>IF(#REF!&gt;0,#REF!,0)</f>
        <v>#REF!</v>
      </c>
    </row>
    <row r="119" spans="2:23" x14ac:dyDescent="0.25">
      <c r="B119">
        <v>103</v>
      </c>
      <c r="C119">
        <v>304559</v>
      </c>
      <c r="D119" t="s">
        <v>283</v>
      </c>
      <c r="E119">
        <v>1995</v>
      </c>
      <c r="F119" t="s">
        <v>240</v>
      </c>
      <c r="S119" s="3">
        <f t="shared" si="6"/>
        <v>304559</v>
      </c>
      <c r="T119" s="3">
        <f>IF(A119&gt;0,IFERROR(VLOOKUP(C119,AthleteTable[],1,FALSE),0),0)</f>
        <v>0</v>
      </c>
      <c r="U119" s="3">
        <f t="shared" si="7"/>
        <v>0</v>
      </c>
      <c r="V119" s="11">
        <f>IF(A119&gt;0,IF(T119&lt;&gt;0,IF(OR(codex481[[#This Row],[1]]&gt;W118,W118="1"),(V118+1+codex481[[#This Row],[T]]),V118+codex481[[#This Row],[T]]),V118+codex481[[#This Row],[T]]),0)</f>
        <v>0</v>
      </c>
      <c r="W119" s="3" t="e">
        <f>IF(#REF!&gt;0,#REF!,0)</f>
        <v>#REF!</v>
      </c>
    </row>
    <row r="120" spans="2:23" x14ac:dyDescent="0.25">
      <c r="B120">
        <v>101</v>
      </c>
      <c r="C120">
        <v>104521</v>
      </c>
      <c r="D120" t="s">
        <v>284</v>
      </c>
      <c r="E120">
        <v>1997</v>
      </c>
      <c r="F120" t="s">
        <v>15</v>
      </c>
      <c r="S120" s="3">
        <f t="shared" si="6"/>
        <v>104521</v>
      </c>
      <c r="T120" s="3">
        <f>IF(A120&gt;0,IFERROR(VLOOKUP(C120,AthleteTable[],1,FALSE),0),0)</f>
        <v>0</v>
      </c>
      <c r="U120" s="3">
        <f t="shared" si="7"/>
        <v>0</v>
      </c>
      <c r="V120" s="11">
        <f>IF(A120&gt;0,IF(T120&lt;&gt;0,IF(OR(codex481[[#This Row],[1]]&gt;W119,W119="1"),(V119+1+codex481[[#This Row],[T]]),V119+codex481[[#This Row],[T]]),V119+codex481[[#This Row],[T]]),0)</f>
        <v>0</v>
      </c>
      <c r="W120" s="3" t="e">
        <f>IF(#REF!&gt;0,#REF!,0)</f>
        <v>#REF!</v>
      </c>
    </row>
    <row r="121" spans="2:23" x14ac:dyDescent="0.25">
      <c r="B121">
        <v>99</v>
      </c>
      <c r="C121">
        <v>104466</v>
      </c>
      <c r="D121" t="s">
        <v>120</v>
      </c>
      <c r="E121">
        <v>1997</v>
      </c>
      <c r="F121" t="s">
        <v>15</v>
      </c>
      <c r="S121" s="3">
        <f t="shared" si="6"/>
        <v>104466</v>
      </c>
      <c r="T121" s="3">
        <f>IF(A121&gt;0,IFERROR(VLOOKUP(C121,AthleteTable[],1,FALSE),0),0)</f>
        <v>0</v>
      </c>
      <c r="U121" s="3">
        <f t="shared" si="7"/>
        <v>0</v>
      </c>
      <c r="V121" s="11">
        <f>IF(A121&gt;0,IF(T121&lt;&gt;0,IF(OR(codex481[[#This Row],[1]]&gt;W120,W120="1"),(V120+1+codex481[[#This Row],[T]]),V120+codex481[[#This Row],[T]]),V120+codex481[[#This Row],[T]]),0)</f>
        <v>0</v>
      </c>
      <c r="W121" s="3" t="e">
        <f>IF(#REF!&gt;0,#REF!,0)</f>
        <v>#REF!</v>
      </c>
    </row>
    <row r="122" spans="2:23" x14ac:dyDescent="0.25">
      <c r="B122">
        <v>98</v>
      </c>
      <c r="C122">
        <v>6531928</v>
      </c>
      <c r="D122" t="s">
        <v>285</v>
      </c>
      <c r="E122">
        <v>1997</v>
      </c>
      <c r="F122" t="s">
        <v>113</v>
      </c>
      <c r="S122" s="3">
        <f t="shared" si="6"/>
        <v>6531928</v>
      </c>
      <c r="T122" s="3">
        <f>IF(A122&gt;0,IFERROR(VLOOKUP(C122,AthleteTable[],1,FALSE),0),0)</f>
        <v>0</v>
      </c>
      <c r="U122" s="3">
        <f t="shared" si="7"/>
        <v>0</v>
      </c>
      <c r="V122" s="11">
        <f>IF(A122&gt;0,IF(T122&lt;&gt;0,IF(OR(codex481[[#This Row],[1]]&gt;W121,W121="1"),(V121+1+codex481[[#This Row],[T]]),V121+codex481[[#This Row],[T]]),V121+codex481[[#This Row],[T]]),0)</f>
        <v>0</v>
      </c>
      <c r="W122" s="3" t="e">
        <f>IF(#REF!&gt;0,#REF!,0)</f>
        <v>#REF!</v>
      </c>
    </row>
    <row r="123" spans="2:23" x14ac:dyDescent="0.25">
      <c r="B123">
        <v>97</v>
      </c>
      <c r="C123">
        <v>104442</v>
      </c>
      <c r="D123" t="s">
        <v>95</v>
      </c>
      <c r="E123">
        <v>1996</v>
      </c>
      <c r="F123" t="s">
        <v>96</v>
      </c>
      <c r="S123" s="3">
        <f t="shared" si="6"/>
        <v>104442</v>
      </c>
      <c r="T123" s="3">
        <f>IF(A123&gt;0,IFERROR(VLOOKUP(C123,AthleteTable[],1,FALSE),0),0)</f>
        <v>0</v>
      </c>
      <c r="U123" s="3">
        <f t="shared" si="7"/>
        <v>0</v>
      </c>
      <c r="V123" s="11">
        <f>IF(A123&gt;0,IF(T123&lt;&gt;0,IF(OR(codex481[[#This Row],[1]]&gt;W122,W122="1"),(V122+1+codex481[[#This Row],[T]]),V122+codex481[[#This Row],[T]]),V122+codex481[[#This Row],[T]]),0)</f>
        <v>0</v>
      </c>
      <c r="W123" s="3" t="e">
        <f>IF(#REF!&gt;0,#REF!,0)</f>
        <v>#REF!</v>
      </c>
    </row>
    <row r="124" spans="2:23" x14ac:dyDescent="0.25">
      <c r="B124">
        <v>94</v>
      </c>
      <c r="C124">
        <v>104421</v>
      </c>
      <c r="D124" t="s">
        <v>121</v>
      </c>
      <c r="E124">
        <v>1996</v>
      </c>
      <c r="F124" t="s">
        <v>15</v>
      </c>
      <c r="S124" s="3">
        <f t="shared" si="6"/>
        <v>104421</v>
      </c>
      <c r="T124" s="3">
        <f>IF(A124&gt;0,IFERROR(VLOOKUP(C124,AthleteTable[],1,FALSE),0),0)</f>
        <v>0</v>
      </c>
      <c r="U124" s="3">
        <f t="shared" si="7"/>
        <v>0</v>
      </c>
      <c r="V124" s="11">
        <f>IF(A124&gt;0,IF(T124&lt;&gt;0,IF(OR(codex481[[#This Row],[1]]&gt;W123,W123="1"),(V123+1+codex481[[#This Row],[T]]),V123+codex481[[#This Row],[T]]),V123+codex481[[#This Row],[T]]),0)</f>
        <v>0</v>
      </c>
      <c r="W124" s="3" t="e">
        <f>IF(#REF!&gt;0,#REF!,0)</f>
        <v>#REF!</v>
      </c>
    </row>
    <row r="125" spans="2:23" x14ac:dyDescent="0.25">
      <c r="B125">
        <v>90</v>
      </c>
      <c r="C125">
        <v>104586</v>
      </c>
      <c r="D125" t="s">
        <v>116</v>
      </c>
      <c r="E125">
        <v>1998</v>
      </c>
      <c r="F125" t="s">
        <v>15</v>
      </c>
      <c r="S125" s="3">
        <f t="shared" si="6"/>
        <v>104586</v>
      </c>
      <c r="T125" s="3">
        <f>IF(A125&gt;0,IFERROR(VLOOKUP(C125,AthleteTable[],1,FALSE),0),0)</f>
        <v>0</v>
      </c>
      <c r="U125" s="3">
        <f t="shared" si="7"/>
        <v>0</v>
      </c>
      <c r="V125" s="11">
        <f>IF(A125&gt;0,IF(T125&lt;&gt;0,IF(OR(codex481[[#This Row],[1]]&gt;W124,W124="1"),(V124+1+codex481[[#This Row],[T]]),V124+codex481[[#This Row],[T]]),V124+codex481[[#This Row],[T]]),0)</f>
        <v>0</v>
      </c>
      <c r="W125" s="3" t="e">
        <f>IF(#REF!&gt;0,#REF!,0)</f>
        <v>#REF!</v>
      </c>
    </row>
    <row r="126" spans="2:23" x14ac:dyDescent="0.25">
      <c r="B126">
        <v>87</v>
      </c>
      <c r="C126">
        <v>104546</v>
      </c>
      <c r="D126" t="s">
        <v>286</v>
      </c>
      <c r="E126">
        <v>1997</v>
      </c>
      <c r="F126" t="s">
        <v>15</v>
      </c>
      <c r="S126" s="3">
        <f t="shared" si="6"/>
        <v>104546</v>
      </c>
      <c r="T126" s="3">
        <f>IF(A126&gt;0,IFERROR(VLOOKUP(C126,AthleteTable[],1,FALSE),0),0)</f>
        <v>0</v>
      </c>
      <c r="U126" s="3">
        <f t="shared" si="7"/>
        <v>0</v>
      </c>
      <c r="V126" s="11">
        <f>IF(A126&gt;0,IF(T126&lt;&gt;0,IF(OR(codex481[[#This Row],[1]]&gt;W125,W125="1"),(V125+1+codex481[[#This Row],[T]]),V125+codex481[[#This Row],[T]]),V125+codex481[[#This Row],[T]]),0)</f>
        <v>0</v>
      </c>
      <c r="W126" s="3" t="e">
        <f>IF(#REF!&gt;0,#REF!,0)</f>
        <v>#REF!</v>
      </c>
    </row>
    <row r="127" spans="2:23" x14ac:dyDescent="0.25">
      <c r="B127">
        <v>85</v>
      </c>
      <c r="C127">
        <v>104470</v>
      </c>
      <c r="D127" t="s">
        <v>72</v>
      </c>
      <c r="E127">
        <v>1997</v>
      </c>
      <c r="F127" t="s">
        <v>15</v>
      </c>
      <c r="S127" s="3">
        <f t="shared" si="6"/>
        <v>104470</v>
      </c>
      <c r="T127" s="3">
        <f>IF(A127&gt;0,IFERROR(VLOOKUP(C127,AthleteTable[],1,FALSE),0),0)</f>
        <v>0</v>
      </c>
      <c r="U127" s="3">
        <f t="shared" si="7"/>
        <v>0</v>
      </c>
      <c r="V127" s="11">
        <f>IF(A127&gt;0,IF(T127&lt;&gt;0,IF(OR(codex481[[#This Row],[1]]&gt;W126,W126="1"),(V126+1+codex481[[#This Row],[T]]),V126+codex481[[#This Row],[T]]),V126+codex481[[#This Row],[T]]),0)</f>
        <v>0</v>
      </c>
      <c r="W127" s="3" t="e">
        <f>IF(#REF!&gt;0,#REF!,0)</f>
        <v>#REF!</v>
      </c>
    </row>
    <row r="128" spans="2:23" x14ac:dyDescent="0.25">
      <c r="B128">
        <v>82</v>
      </c>
      <c r="C128">
        <v>104599</v>
      </c>
      <c r="D128" t="s">
        <v>57</v>
      </c>
      <c r="E128">
        <v>1998</v>
      </c>
      <c r="F128" t="s">
        <v>15</v>
      </c>
      <c r="S128" s="3">
        <f t="shared" si="6"/>
        <v>104599</v>
      </c>
      <c r="T128" s="3">
        <f>IF(A128&gt;0,IFERROR(VLOOKUP(C128,AthleteTable[],1,FALSE),0),0)</f>
        <v>0</v>
      </c>
      <c r="U128" s="3">
        <f t="shared" si="7"/>
        <v>0</v>
      </c>
      <c r="V128" s="11">
        <f>IF(A128&gt;0,IF(T128&lt;&gt;0,IF(OR(codex481[[#This Row],[1]]&gt;W127,W127="1"),(V127+1+codex481[[#This Row],[T]]),V127+codex481[[#This Row],[T]]),V127+codex481[[#This Row],[T]]),0)</f>
        <v>0</v>
      </c>
      <c r="W128" s="3" t="e">
        <f>IF(#REF!&gt;0,#REF!,0)</f>
        <v>#REF!</v>
      </c>
    </row>
    <row r="129" spans="2:23" x14ac:dyDescent="0.25">
      <c r="B129">
        <v>78</v>
      </c>
      <c r="C129">
        <v>959600</v>
      </c>
      <c r="D129" t="s">
        <v>65</v>
      </c>
      <c r="E129">
        <v>1996</v>
      </c>
      <c r="F129" t="s">
        <v>66</v>
      </c>
      <c r="S129" s="3">
        <f t="shared" si="6"/>
        <v>959600</v>
      </c>
      <c r="T129" s="3">
        <f>IF(A129&gt;0,IFERROR(VLOOKUP(C129,AthleteTable[],1,FALSE),0),0)</f>
        <v>0</v>
      </c>
      <c r="U129" s="3">
        <f t="shared" si="7"/>
        <v>0</v>
      </c>
      <c r="V129" s="11">
        <f>IF(A129&gt;0,IF(T129&lt;&gt;0,IF(OR(codex481[[#This Row],[1]]&gt;W128,W128="1"),(V128+1+codex481[[#This Row],[T]]),V128+codex481[[#This Row],[T]]),V128+codex481[[#This Row],[T]]),0)</f>
        <v>0</v>
      </c>
      <c r="W129" s="3" t="e">
        <f>IF(#REF!&gt;0,#REF!,0)</f>
        <v>#REF!</v>
      </c>
    </row>
    <row r="130" spans="2:23" x14ac:dyDescent="0.25">
      <c r="B130">
        <v>74</v>
      </c>
      <c r="C130">
        <v>6531909</v>
      </c>
      <c r="D130" t="s">
        <v>287</v>
      </c>
      <c r="E130">
        <v>1997</v>
      </c>
      <c r="F130" t="s">
        <v>113</v>
      </c>
      <c r="S130" s="3">
        <f t="shared" si="6"/>
        <v>6531909</v>
      </c>
      <c r="T130" s="3">
        <f>IF(A130&gt;0,IFERROR(VLOOKUP(C130,AthleteTable[],1,FALSE),0),0)</f>
        <v>0</v>
      </c>
      <c r="U130" s="3">
        <f t="shared" si="7"/>
        <v>0</v>
      </c>
      <c r="V130" s="11">
        <f>IF(A130&gt;0,IF(T130&lt;&gt;0,IF(OR(codex481[[#This Row],[1]]&gt;W129,W129="1"),(V129+1+codex481[[#This Row],[T]]),V129+codex481[[#This Row],[T]]),V129+codex481[[#This Row],[T]]),0)</f>
        <v>0</v>
      </c>
      <c r="W130" s="3" t="e">
        <f>IF(#REF!&gt;0,#REF!,0)</f>
        <v>#REF!</v>
      </c>
    </row>
    <row r="131" spans="2:23" x14ac:dyDescent="0.25">
      <c r="B131">
        <v>73</v>
      </c>
      <c r="C131">
        <v>6531499</v>
      </c>
      <c r="D131" t="s">
        <v>288</v>
      </c>
      <c r="E131">
        <v>1996</v>
      </c>
      <c r="F131" t="s">
        <v>113</v>
      </c>
      <c r="S131" s="3">
        <f t="shared" ref="S131:S149" si="8">C131</f>
        <v>6531499</v>
      </c>
      <c r="T131" s="3">
        <f>IF(A131&gt;0,IFERROR(VLOOKUP(C131,AthleteTable[],1,FALSE),0),0)</f>
        <v>0</v>
      </c>
      <c r="U131" s="3">
        <f t="shared" si="7"/>
        <v>0</v>
      </c>
      <c r="V131" s="11">
        <f>IF(A131&gt;0,IF(T131&lt;&gt;0,IF(OR(codex481[[#This Row],[1]]&gt;W130,W130="1"),(V130+1+codex481[[#This Row],[T]]),V130+codex481[[#This Row],[T]]),V130+codex481[[#This Row],[T]]),0)</f>
        <v>0</v>
      </c>
      <c r="W131" s="3" t="e">
        <f>IF(#REF!&gt;0,#REF!,0)</f>
        <v>#REF!</v>
      </c>
    </row>
    <row r="132" spans="2:23" x14ac:dyDescent="0.25">
      <c r="B132">
        <v>66</v>
      </c>
      <c r="C132">
        <v>6532024</v>
      </c>
      <c r="D132" t="s">
        <v>289</v>
      </c>
      <c r="E132">
        <v>1997</v>
      </c>
      <c r="F132" t="s">
        <v>113</v>
      </c>
      <c r="S132" s="3">
        <f t="shared" si="8"/>
        <v>6532024</v>
      </c>
      <c r="T132" s="3">
        <f>IF(A132&gt;0,IFERROR(VLOOKUP(C132,AthleteTable[],1,FALSE),0),0)</f>
        <v>0</v>
      </c>
      <c r="U132" s="3">
        <f t="shared" si="7"/>
        <v>0</v>
      </c>
      <c r="V132" s="11">
        <f>IF(A132&gt;0,IF(T132&lt;&gt;0,IF(OR(codex481[[#This Row],[1]]&gt;W131,W131="1"),(V131+1+codex481[[#This Row],[T]]),V131+codex481[[#This Row],[T]]),V131+codex481[[#This Row],[T]]),0)</f>
        <v>0</v>
      </c>
      <c r="W132" s="3" t="e">
        <f>IF(#REF!&gt;0,#REF!,0)</f>
        <v>#REF!</v>
      </c>
    </row>
    <row r="133" spans="2:23" x14ac:dyDescent="0.25">
      <c r="B133">
        <v>65</v>
      </c>
      <c r="C133">
        <v>104277</v>
      </c>
      <c r="D133" t="s">
        <v>290</v>
      </c>
      <c r="E133">
        <v>1995</v>
      </c>
      <c r="F133" t="s">
        <v>15</v>
      </c>
      <c r="S133" s="3">
        <f t="shared" si="8"/>
        <v>104277</v>
      </c>
      <c r="T133" s="3">
        <f>IF(A133&gt;0,IFERROR(VLOOKUP(C133,AthleteTable[],1,FALSE),0),0)</f>
        <v>0</v>
      </c>
      <c r="U133" s="3">
        <f t="shared" si="7"/>
        <v>0</v>
      </c>
      <c r="V133" s="11">
        <f>IF(A133&gt;0,IF(T133&lt;&gt;0,IF(OR(codex481[[#This Row],[1]]&gt;W132,W132="1"),(V132+1+codex481[[#This Row],[T]]),V132+codex481[[#This Row],[T]]),V132+codex481[[#This Row],[T]]),0)</f>
        <v>0</v>
      </c>
      <c r="W133" s="3" t="e">
        <f>IF(#REF!&gt;0,#REF!,0)</f>
        <v>#REF!</v>
      </c>
    </row>
    <row r="134" spans="2:23" x14ac:dyDescent="0.25">
      <c r="B134">
        <v>61</v>
      </c>
      <c r="C134">
        <v>6531852</v>
      </c>
      <c r="D134" t="s">
        <v>291</v>
      </c>
      <c r="E134">
        <v>1997</v>
      </c>
      <c r="F134" t="s">
        <v>113</v>
      </c>
      <c r="S134" s="3">
        <f t="shared" si="8"/>
        <v>6531852</v>
      </c>
      <c r="T134" s="3">
        <f>IF(A134&gt;0,IFERROR(VLOOKUP(C134,AthleteTable[],1,FALSE),0),0)</f>
        <v>0</v>
      </c>
      <c r="U134" s="3">
        <f t="shared" ref="U134:U197" si="9">IFERROR(IF(W134&gt;0,IF(W133=W132,IF(T133&gt;0,IF(T132&gt;0,1,0),0),0),0),0)</f>
        <v>0</v>
      </c>
      <c r="V134" s="11">
        <f>IF(A134&gt;0,IF(T134&lt;&gt;0,IF(OR(codex481[[#This Row],[1]]&gt;W133,W133="1"),(V133+1+codex481[[#This Row],[T]]),V133+codex481[[#This Row],[T]]),V133+codex481[[#This Row],[T]]),0)</f>
        <v>0</v>
      </c>
      <c r="W134" s="3" t="e">
        <f>IF(#REF!&gt;0,#REF!,0)</f>
        <v>#REF!</v>
      </c>
    </row>
    <row r="135" spans="2:23" x14ac:dyDescent="0.25">
      <c r="B135">
        <v>55</v>
      </c>
      <c r="C135">
        <v>104352</v>
      </c>
      <c r="D135" t="s">
        <v>49</v>
      </c>
      <c r="E135">
        <v>1996</v>
      </c>
      <c r="F135" t="s">
        <v>15</v>
      </c>
      <c r="S135" s="3">
        <f t="shared" si="8"/>
        <v>104352</v>
      </c>
      <c r="T135" s="3">
        <f>IF(A135&gt;0,IFERROR(VLOOKUP(C135,AthleteTable[],1,FALSE),0),0)</f>
        <v>0</v>
      </c>
      <c r="U135" s="3">
        <f t="shared" si="9"/>
        <v>0</v>
      </c>
      <c r="V135" s="11">
        <f>IF(A135&gt;0,IF(T135&lt;&gt;0,IF(OR(codex481[[#This Row],[1]]&gt;W134,W134="1"),(V134+1+codex481[[#This Row],[T]]),V134+codex481[[#This Row],[T]]),V134+codex481[[#This Row],[T]]),0)</f>
        <v>0</v>
      </c>
      <c r="W135" s="3" t="e">
        <f>IF(#REF!&gt;0,#REF!,0)</f>
        <v>#REF!</v>
      </c>
    </row>
    <row r="136" spans="2:23" x14ac:dyDescent="0.25">
      <c r="B136">
        <v>47</v>
      </c>
      <c r="C136">
        <v>40616</v>
      </c>
      <c r="D136" t="s">
        <v>292</v>
      </c>
      <c r="E136">
        <v>1997</v>
      </c>
      <c r="F136" t="s">
        <v>248</v>
      </c>
      <c r="S136" s="3">
        <f t="shared" si="8"/>
        <v>40616</v>
      </c>
      <c r="T136" s="3">
        <f>IF(A136&gt;0,IFERROR(VLOOKUP(C136,AthleteTable[],1,FALSE),0),0)</f>
        <v>0</v>
      </c>
      <c r="U136" s="3">
        <f t="shared" si="9"/>
        <v>0</v>
      </c>
      <c r="V136" s="11">
        <f>IF(A136&gt;0,IF(T136&lt;&gt;0,IF(OR(codex481[[#This Row],[1]]&gt;W135,W135="1"),(V135+1+codex481[[#This Row],[T]]),V135+codex481[[#This Row],[T]]),V135+codex481[[#This Row],[T]]),0)</f>
        <v>0</v>
      </c>
      <c r="W136" s="3" t="e">
        <f>IF(#REF!&gt;0,#REF!,0)</f>
        <v>#REF!</v>
      </c>
    </row>
    <row r="137" spans="2:23" x14ac:dyDescent="0.25">
      <c r="B137">
        <v>43</v>
      </c>
      <c r="C137">
        <v>104307</v>
      </c>
      <c r="D137" t="s">
        <v>41</v>
      </c>
      <c r="E137">
        <v>1995</v>
      </c>
      <c r="F137" t="s">
        <v>15</v>
      </c>
      <c r="S137" s="3">
        <f t="shared" si="8"/>
        <v>104307</v>
      </c>
      <c r="T137" s="3">
        <f>IF(A137&gt;0,IFERROR(VLOOKUP(C137,AthleteTable[],1,FALSE),0),0)</f>
        <v>0</v>
      </c>
      <c r="U137" s="3">
        <f t="shared" si="9"/>
        <v>0</v>
      </c>
      <c r="V137" s="11">
        <f>IF(A137&gt;0,IF(T137&lt;&gt;0,IF(OR(codex481[[#This Row],[1]]&gt;W136,W136="1"),(V136+1+codex481[[#This Row],[T]]),V136+codex481[[#This Row],[T]]),V136+codex481[[#This Row],[T]]),0)</f>
        <v>0</v>
      </c>
      <c r="W137" s="3">
        <f t="shared" ref="W137:W168" si="10">IF(A91&gt;0,A91,0)</f>
        <v>0</v>
      </c>
    </row>
    <row r="138" spans="2:23" x14ac:dyDescent="0.25">
      <c r="B138">
        <v>41</v>
      </c>
      <c r="C138">
        <v>104467</v>
      </c>
      <c r="D138" t="s">
        <v>19</v>
      </c>
      <c r="E138">
        <v>1997</v>
      </c>
      <c r="F138" t="s">
        <v>15</v>
      </c>
      <c r="S138" s="3">
        <f t="shared" si="8"/>
        <v>104467</v>
      </c>
      <c r="T138" s="3">
        <f>IF(A138&gt;0,IFERROR(VLOOKUP(C138,AthleteTable[],1,FALSE),0),0)</f>
        <v>0</v>
      </c>
      <c r="U138" s="3">
        <f t="shared" si="9"/>
        <v>0</v>
      </c>
      <c r="V138" s="11">
        <f>IF(A138&gt;0,IF(T138&lt;&gt;0,IF(OR(codex481[[#This Row],[1]]&gt;W137,W137="1"),(V137+1+codex481[[#This Row],[T]]),V137+codex481[[#This Row],[T]]),V137+codex481[[#This Row],[T]]),0)</f>
        <v>0</v>
      </c>
      <c r="W138" s="3">
        <f t="shared" si="10"/>
        <v>0</v>
      </c>
    </row>
    <row r="139" spans="2:23" x14ac:dyDescent="0.25">
      <c r="B139">
        <v>38</v>
      </c>
      <c r="C139">
        <v>934562</v>
      </c>
      <c r="D139" t="s">
        <v>293</v>
      </c>
      <c r="E139">
        <v>1991</v>
      </c>
      <c r="F139" t="s">
        <v>113</v>
      </c>
      <c r="S139" s="3">
        <f t="shared" si="8"/>
        <v>934562</v>
      </c>
      <c r="T139" s="3">
        <f>IF(A139&gt;0,IFERROR(VLOOKUP(C139,AthleteTable[],1,FALSE),0),0)</f>
        <v>0</v>
      </c>
      <c r="U139" s="3">
        <f t="shared" si="9"/>
        <v>0</v>
      </c>
      <c r="V139" s="11">
        <f>IF(A139&gt;0,IF(T139&lt;&gt;0,IF(OR(codex481[[#This Row],[1]]&gt;W138,W138="1"),(V138+1+codex481[[#This Row],[T]]),V138+codex481[[#This Row],[T]]),V138+codex481[[#This Row],[T]]),0)</f>
        <v>0</v>
      </c>
      <c r="W139" s="3">
        <f t="shared" si="10"/>
        <v>0</v>
      </c>
    </row>
    <row r="140" spans="2:23" x14ac:dyDescent="0.25">
      <c r="B140">
        <v>37</v>
      </c>
      <c r="C140">
        <v>410372</v>
      </c>
      <c r="D140" t="s">
        <v>294</v>
      </c>
      <c r="E140">
        <v>1993</v>
      </c>
      <c r="F140" t="s">
        <v>12</v>
      </c>
      <c r="S140" s="3">
        <f t="shared" si="8"/>
        <v>410372</v>
      </c>
      <c r="T140" s="3">
        <f>IF(A140&gt;0,IFERROR(VLOOKUP(C140,AthleteTable[],1,FALSE),0),0)</f>
        <v>0</v>
      </c>
      <c r="U140" s="3">
        <f t="shared" si="9"/>
        <v>0</v>
      </c>
      <c r="V140" s="11">
        <f>IF(A140&gt;0,IF(T140&lt;&gt;0,IF(OR(codex481[[#This Row],[1]]&gt;W139,W139="1"),(V139+1+codex481[[#This Row],[T]]),V139+codex481[[#This Row],[T]]),V139+codex481[[#This Row],[T]]),0)</f>
        <v>0</v>
      </c>
      <c r="W140" s="3">
        <f t="shared" si="10"/>
        <v>0</v>
      </c>
    </row>
    <row r="141" spans="2:23" x14ac:dyDescent="0.25">
      <c r="B141">
        <v>32</v>
      </c>
      <c r="C141">
        <v>104468</v>
      </c>
      <c r="D141" t="s">
        <v>166</v>
      </c>
      <c r="E141">
        <v>1997</v>
      </c>
      <c r="F141" t="s">
        <v>15</v>
      </c>
      <c r="S141" s="3">
        <f t="shared" si="8"/>
        <v>104468</v>
      </c>
      <c r="T141" s="3">
        <f>IF(A141&gt;0,IFERROR(VLOOKUP(C141,AthleteTable[],1,FALSE),0),0)</f>
        <v>0</v>
      </c>
      <c r="U141" s="3">
        <f t="shared" si="9"/>
        <v>0</v>
      </c>
      <c r="V141" s="11">
        <f>IF(A141&gt;0,IF(T141&lt;&gt;0,IF(OR(codex481[[#This Row],[1]]&gt;W140,W140="1"),(V140+1+codex481[[#This Row],[T]]),V140+codex481[[#This Row],[T]]),V140+codex481[[#This Row],[T]]),0)</f>
        <v>0</v>
      </c>
      <c r="W141" s="3">
        <f t="shared" si="10"/>
        <v>0</v>
      </c>
    </row>
    <row r="142" spans="2:23" x14ac:dyDescent="0.25">
      <c r="B142">
        <v>31</v>
      </c>
      <c r="C142">
        <v>6531346</v>
      </c>
      <c r="D142" t="s">
        <v>295</v>
      </c>
      <c r="E142">
        <v>1995</v>
      </c>
      <c r="F142" t="s">
        <v>113</v>
      </c>
      <c r="S142" s="3">
        <f t="shared" si="8"/>
        <v>6531346</v>
      </c>
      <c r="T142" s="3">
        <f>IF(A142&gt;0,IFERROR(VLOOKUP(C142,AthleteTable[],1,FALSE),0),0)</f>
        <v>0</v>
      </c>
      <c r="U142" s="3">
        <f t="shared" si="9"/>
        <v>0</v>
      </c>
      <c r="V142" s="11">
        <f>IF(A142&gt;0,IF(T142&lt;&gt;0,IF(OR(codex481[[#This Row],[1]]&gt;W141,W141="1"),(V141+1+codex481[[#This Row],[T]]),V141+codex481[[#This Row],[T]]),V141+codex481[[#This Row],[T]]),0)</f>
        <v>0</v>
      </c>
      <c r="W142" s="3">
        <f t="shared" si="10"/>
        <v>0</v>
      </c>
    </row>
    <row r="143" spans="2:23" x14ac:dyDescent="0.25">
      <c r="B143">
        <v>30</v>
      </c>
      <c r="C143">
        <v>104238</v>
      </c>
      <c r="D143" t="s">
        <v>125</v>
      </c>
      <c r="E143">
        <v>1995</v>
      </c>
      <c r="F143" t="s">
        <v>15</v>
      </c>
      <c r="S143" s="3">
        <f t="shared" si="8"/>
        <v>104238</v>
      </c>
      <c r="T143" s="3">
        <f>IF(A143&gt;0,IFERROR(VLOOKUP(C143,AthleteTable[],1,FALSE),0),0)</f>
        <v>0</v>
      </c>
      <c r="U143" s="3">
        <f t="shared" si="9"/>
        <v>0</v>
      </c>
      <c r="V143" s="11">
        <f>IF(A143&gt;0,IF(T143&lt;&gt;0,IF(OR(codex481[[#This Row],[1]]&gt;W142,W142="1"),(V142+1+codex481[[#This Row],[T]]),V142+codex481[[#This Row],[T]]),V142+codex481[[#This Row],[T]]),0)</f>
        <v>0</v>
      </c>
      <c r="W143" s="3">
        <f t="shared" si="10"/>
        <v>0</v>
      </c>
    </row>
    <row r="144" spans="2:23" x14ac:dyDescent="0.25">
      <c r="B144">
        <v>27</v>
      </c>
      <c r="C144">
        <v>380367</v>
      </c>
      <c r="D144" t="s">
        <v>296</v>
      </c>
      <c r="E144">
        <v>1997</v>
      </c>
      <c r="F144" t="s">
        <v>168</v>
      </c>
      <c r="S144" s="3">
        <f t="shared" si="8"/>
        <v>380367</v>
      </c>
      <c r="T144" s="3">
        <f>IF(A144&gt;0,IFERROR(VLOOKUP(C144,AthleteTable[],1,FALSE),0),0)</f>
        <v>0</v>
      </c>
      <c r="U144" s="3">
        <f t="shared" si="9"/>
        <v>0</v>
      </c>
      <c r="V144" s="11">
        <f>IF(A144&gt;0,IF(T144&lt;&gt;0,IF(OR(codex481[[#This Row],[1]]&gt;W143,W143="1"),(V143+1+codex481[[#This Row],[T]]),V143+codex481[[#This Row],[T]]),V143+codex481[[#This Row],[T]]),0)</f>
        <v>0</v>
      </c>
      <c r="W144" s="3">
        <f t="shared" si="10"/>
        <v>0</v>
      </c>
    </row>
    <row r="145" spans="1:23" x14ac:dyDescent="0.25">
      <c r="B145">
        <v>23</v>
      </c>
      <c r="C145">
        <v>6531135</v>
      </c>
      <c r="D145" t="s">
        <v>297</v>
      </c>
      <c r="E145">
        <v>1995</v>
      </c>
      <c r="F145" t="s">
        <v>113</v>
      </c>
      <c r="S145" s="3">
        <f t="shared" si="8"/>
        <v>6531135</v>
      </c>
      <c r="T145" s="3">
        <f>IF(A145&gt;0,IFERROR(VLOOKUP(C145,AthleteTable[],1,FALSE),0),0)</f>
        <v>0</v>
      </c>
      <c r="U145" s="3">
        <f t="shared" si="9"/>
        <v>0</v>
      </c>
      <c r="V145" s="11">
        <f>IF(A145&gt;0,IF(T145&lt;&gt;0,IF(OR(codex481[[#This Row],[1]]&gt;W144,W144="1"),(V144+1+codex481[[#This Row],[T]]),V144+codex481[[#This Row],[T]]),V144+codex481[[#This Row],[T]]),0)</f>
        <v>0</v>
      </c>
      <c r="W145" s="3">
        <f t="shared" si="10"/>
        <v>0</v>
      </c>
    </row>
    <row r="146" spans="1:23" x14ac:dyDescent="0.25">
      <c r="B146">
        <v>21</v>
      </c>
      <c r="C146">
        <v>40577</v>
      </c>
      <c r="D146" t="s">
        <v>298</v>
      </c>
      <c r="E146">
        <v>1996</v>
      </c>
      <c r="F146" t="s">
        <v>248</v>
      </c>
      <c r="S146" s="3">
        <f t="shared" si="8"/>
        <v>40577</v>
      </c>
      <c r="T146" s="3">
        <f>IF(A146&gt;0,IFERROR(VLOOKUP(C146,AthleteTable[],1,FALSE),0),0)</f>
        <v>0</v>
      </c>
      <c r="U146" s="3">
        <f t="shared" si="9"/>
        <v>0</v>
      </c>
      <c r="V146" s="11">
        <f>IF(A146&gt;0,IF(T146&lt;&gt;0,IF(OR(codex481[[#This Row],[1]]&gt;W145,W145="1"),(V145+1+codex481[[#This Row],[T]]),V145+codex481[[#This Row],[T]]),V145+codex481[[#This Row],[T]]),0)</f>
        <v>0</v>
      </c>
      <c r="W146" s="3">
        <f t="shared" si="10"/>
        <v>0</v>
      </c>
    </row>
    <row r="147" spans="1:23" x14ac:dyDescent="0.25">
      <c r="B147">
        <v>12</v>
      </c>
      <c r="C147">
        <v>430633</v>
      </c>
      <c r="D147" t="s">
        <v>299</v>
      </c>
      <c r="E147">
        <v>1994</v>
      </c>
      <c r="F147" t="s">
        <v>300</v>
      </c>
      <c r="S147" s="3">
        <f t="shared" si="8"/>
        <v>430633</v>
      </c>
      <c r="T147" s="3">
        <f>IF(A147&gt;0,IFERROR(VLOOKUP(C147,AthleteTable[],1,FALSE),0),0)</f>
        <v>0</v>
      </c>
      <c r="U147" s="3">
        <f t="shared" si="9"/>
        <v>0</v>
      </c>
      <c r="V147" s="11">
        <f>IF(A147&gt;0,IF(T147&lt;&gt;0,IF(OR(codex481[[#This Row],[1]]&gt;W146,W146="1"),(V146+1+codex481[[#This Row],[T]]),V146+codex481[[#This Row],[T]]),V146+codex481[[#This Row],[T]]),0)</f>
        <v>0</v>
      </c>
      <c r="W147" s="3">
        <f t="shared" si="10"/>
        <v>0</v>
      </c>
    </row>
    <row r="148" spans="1:23" x14ac:dyDescent="0.25">
      <c r="B148">
        <v>4</v>
      </c>
      <c r="C148">
        <v>422300</v>
      </c>
      <c r="D148" t="s">
        <v>301</v>
      </c>
      <c r="E148">
        <v>1994</v>
      </c>
      <c r="F148" t="s">
        <v>275</v>
      </c>
      <c r="S148" s="3">
        <f t="shared" si="8"/>
        <v>422300</v>
      </c>
      <c r="T148" s="3">
        <f>IF(A148&gt;0,IFERROR(VLOOKUP(C148,AthleteTable[],1,FALSE),0),0)</f>
        <v>0</v>
      </c>
      <c r="U148" s="3">
        <f t="shared" si="9"/>
        <v>0</v>
      </c>
      <c r="V148" s="11">
        <f>IF(A148&gt;0,IF(T148&lt;&gt;0,IF(OR(codex481[[#This Row],[1]]&gt;W147,W147="1"),(V147+1+codex481[[#This Row],[T]]),V147+codex481[[#This Row],[T]]),V147+codex481[[#This Row],[T]]),0)</f>
        <v>0</v>
      </c>
      <c r="W148" s="3">
        <f t="shared" si="10"/>
        <v>0</v>
      </c>
    </row>
    <row r="149" spans="1:23" x14ac:dyDescent="0.25">
      <c r="B149">
        <v>2</v>
      </c>
      <c r="C149">
        <v>104096</v>
      </c>
      <c r="D149" t="s">
        <v>302</v>
      </c>
      <c r="E149">
        <v>1994</v>
      </c>
      <c r="F149" t="s">
        <v>15</v>
      </c>
      <c r="S149" s="3">
        <f t="shared" si="8"/>
        <v>104096</v>
      </c>
      <c r="T149" s="3">
        <f>IF(A149&gt;0,IFERROR(VLOOKUP(C149,AthleteTable[],1,FALSE),0),0)</f>
        <v>0</v>
      </c>
      <c r="U149" s="3">
        <f t="shared" si="9"/>
        <v>0</v>
      </c>
      <c r="V149" s="11">
        <f>IF(A149&gt;0,IF(T149&lt;&gt;0,IF(OR(codex481[[#This Row],[1]]&gt;W148,W148="1"),(V148+1+codex481[[#This Row],[T]]),V148+codex481[[#This Row],[T]]),V148+codex481[[#This Row],[T]]),0)</f>
        <v>0</v>
      </c>
      <c r="W149" s="3">
        <f t="shared" si="10"/>
        <v>0</v>
      </c>
    </row>
    <row r="150" spans="1:23" x14ac:dyDescent="0.2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S150" s="3" t="e">
        <f>#REF!</f>
        <v>#REF!</v>
      </c>
      <c r="T150" s="3" t="e">
        <f>IF(#REF!&gt;0,IFERROR(VLOOKUP(#REF!,AthleteTable[],1,FALSE),0),0)</f>
        <v>#REF!</v>
      </c>
      <c r="U150" s="3">
        <f t="shared" si="9"/>
        <v>0</v>
      </c>
      <c r="V150" s="11" t="e">
        <f>IF(#REF!&gt;0,IF(T150&lt;&gt;0,IF(OR(codex481[[#This Row],[1]]&gt;W149,W149="1"),(V149+1+codex481[[#This Row],[T]]),V149+codex481[[#This Row],[T]]),V149+codex481[[#This Row],[T]]),0)</f>
        <v>#REF!</v>
      </c>
      <c r="W150" s="3">
        <f t="shared" si="10"/>
        <v>0</v>
      </c>
    </row>
    <row r="151" spans="1:23" x14ac:dyDescent="0.25">
      <c r="S151" s="3" t="e">
        <f>#REF!</f>
        <v>#REF!</v>
      </c>
      <c r="T151" s="3" t="e">
        <f>IF(#REF!&gt;0,IFERROR(VLOOKUP(#REF!,AthleteTable[],1,FALSE),0),0)</f>
        <v>#REF!</v>
      </c>
      <c r="U151" s="3">
        <f t="shared" si="9"/>
        <v>0</v>
      </c>
      <c r="V151" s="11" t="e">
        <f>IF(#REF!&gt;0,IF(T151&lt;&gt;0,IF(OR(codex481[[#This Row],[1]]&gt;W150,W150="1"),(V150+1+codex481[[#This Row],[T]]),V150+codex481[[#This Row],[T]]),V150+codex481[[#This Row],[T]]),0)</f>
        <v>#REF!</v>
      </c>
      <c r="W151" s="3">
        <f t="shared" si="10"/>
        <v>0</v>
      </c>
    </row>
    <row r="152" spans="1:23" x14ac:dyDescent="0.25">
      <c r="S152" s="3">
        <f t="shared" ref="S152:S183" si="11">C150</f>
        <v>0</v>
      </c>
      <c r="T152" s="3">
        <f>IF(A150&gt;0,IFERROR(VLOOKUP(C150,AthleteTable[],1,FALSE),0),0)</f>
        <v>0</v>
      </c>
      <c r="U152" s="3">
        <f t="shared" si="9"/>
        <v>0</v>
      </c>
      <c r="V152" s="11">
        <f>IF(A150&gt;0,IF(T152&lt;&gt;0,IF(OR(codex481[[#This Row],[1]]&gt;W151,W151="1"),(V151+1+codex481[[#This Row],[T]]),V151+codex481[[#This Row],[T]]),V151+codex481[[#This Row],[T]]),0)</f>
        <v>0</v>
      </c>
      <c r="W152" s="3">
        <f t="shared" si="10"/>
        <v>0</v>
      </c>
    </row>
    <row r="153" spans="1:23" x14ac:dyDescent="0.25">
      <c r="S153" s="3">
        <f t="shared" si="11"/>
        <v>0</v>
      </c>
      <c r="T153" s="3">
        <f>IF(A151&gt;0,IFERROR(VLOOKUP(C151,AthleteTable[],1,FALSE),0),0)</f>
        <v>0</v>
      </c>
      <c r="U153" s="3">
        <f t="shared" si="9"/>
        <v>0</v>
      </c>
      <c r="V153" s="11">
        <f>IF(A151&gt;0,IF(T153&lt;&gt;0,IF(OR(codex481[[#This Row],[1]]&gt;W152,W152="1"),(V152+1+codex481[[#This Row],[T]]),V152+codex481[[#This Row],[T]]),V152+codex481[[#This Row],[T]]),0)</f>
        <v>0</v>
      </c>
      <c r="W153" s="3">
        <f t="shared" si="10"/>
        <v>0</v>
      </c>
    </row>
    <row r="154" spans="1:23" x14ac:dyDescent="0.25">
      <c r="S154" s="3">
        <f t="shared" si="11"/>
        <v>0</v>
      </c>
      <c r="T154" s="3">
        <f>IF(A152&gt;0,IFERROR(VLOOKUP(C152,AthleteTable[],1,FALSE),0),0)</f>
        <v>0</v>
      </c>
      <c r="U154" s="3">
        <f t="shared" si="9"/>
        <v>0</v>
      </c>
      <c r="V154" s="11">
        <f>IF(A152&gt;0,IF(T154&lt;&gt;0,IF(OR(codex481[[#This Row],[1]]&gt;W153,W153="1"),(V153+1+codex481[[#This Row],[T]]),V153+codex481[[#This Row],[T]]),V153+codex481[[#This Row],[T]]),0)</f>
        <v>0</v>
      </c>
      <c r="W154" s="3">
        <f t="shared" si="10"/>
        <v>0</v>
      </c>
    </row>
    <row r="155" spans="1:23" x14ac:dyDescent="0.25">
      <c r="S155" s="3">
        <f t="shared" si="11"/>
        <v>0</v>
      </c>
      <c r="T155" s="3">
        <f>IF(A153&gt;0,IFERROR(VLOOKUP(C153,AthleteTable[],1,FALSE),0),0)</f>
        <v>0</v>
      </c>
      <c r="U155" s="3">
        <f t="shared" si="9"/>
        <v>0</v>
      </c>
      <c r="V155" s="11">
        <f>IF(A153&gt;0,IF(T155&lt;&gt;0,IF(OR(codex481[[#This Row],[1]]&gt;W154,W154="1"),(V154+1+codex481[[#This Row],[T]]),V154+codex481[[#This Row],[T]]),V154+codex481[[#This Row],[T]]),0)</f>
        <v>0</v>
      </c>
      <c r="W155" s="3">
        <f t="shared" si="10"/>
        <v>0</v>
      </c>
    </row>
    <row r="156" spans="1:23" x14ac:dyDescent="0.25">
      <c r="S156" s="3">
        <f t="shared" si="11"/>
        <v>0</v>
      </c>
      <c r="T156" s="3">
        <f>IF(A154&gt;0,IFERROR(VLOOKUP(C154,AthleteTable[],1,FALSE),0),0)</f>
        <v>0</v>
      </c>
      <c r="U156" s="3">
        <f t="shared" si="9"/>
        <v>0</v>
      </c>
      <c r="V156" s="11">
        <f>IF(A154&gt;0,IF(T156&lt;&gt;0,IF(OR(codex481[[#This Row],[1]]&gt;W155,W155="1"),(V155+1+codex481[[#This Row],[T]]),V155+codex481[[#This Row],[T]]),V155+codex481[[#This Row],[T]]),0)</f>
        <v>0</v>
      </c>
      <c r="W156" s="3" t="str">
        <f t="shared" si="10"/>
        <v>Did not finish 1st run</v>
      </c>
    </row>
    <row r="157" spans="1:23" x14ac:dyDescent="0.25">
      <c r="S157" s="3">
        <f t="shared" si="11"/>
        <v>0</v>
      </c>
      <c r="T157" s="3">
        <f>IF(A155&gt;0,IFERROR(VLOOKUP(C155,AthleteTable[],1,FALSE),0),0)</f>
        <v>0</v>
      </c>
      <c r="U157" s="3">
        <f t="shared" si="9"/>
        <v>0</v>
      </c>
      <c r="V157" s="11">
        <f>IF(A155&gt;0,IF(T157&lt;&gt;0,IF(OR(codex481[[#This Row],[1]]&gt;W156,W156="1"),(V156+1+codex481[[#This Row],[T]]),V156+codex481[[#This Row],[T]]),V156+codex481[[#This Row],[T]]),0)</f>
        <v>0</v>
      </c>
      <c r="W157" s="3">
        <f t="shared" si="10"/>
        <v>0</v>
      </c>
    </row>
    <row r="158" spans="1:23" x14ac:dyDescent="0.25">
      <c r="S158" s="3">
        <f t="shared" si="11"/>
        <v>0</v>
      </c>
      <c r="T158" s="3">
        <f>IF(A156&gt;0,IFERROR(VLOOKUP(C156,AthleteTable[],1,FALSE),0),0)</f>
        <v>0</v>
      </c>
      <c r="U158" s="3">
        <f t="shared" si="9"/>
        <v>0</v>
      </c>
      <c r="V158" s="11">
        <f>IF(A156&gt;0,IF(T158&lt;&gt;0,IF(OR(codex481[[#This Row],[1]]&gt;W157,W157="1"),(V157+1+codex481[[#This Row],[T]]),V157+codex481[[#This Row],[T]]),V157+codex481[[#This Row],[T]]),0)</f>
        <v>0</v>
      </c>
      <c r="W158" s="3">
        <f t="shared" si="10"/>
        <v>0</v>
      </c>
    </row>
    <row r="159" spans="1:23" x14ac:dyDescent="0.25">
      <c r="S159" s="3">
        <f t="shared" si="11"/>
        <v>0</v>
      </c>
      <c r="T159" s="3">
        <f>IF(A157&gt;0,IFERROR(VLOOKUP(C157,AthleteTable[],1,FALSE),0),0)</f>
        <v>0</v>
      </c>
      <c r="U159" s="3">
        <f t="shared" si="9"/>
        <v>0</v>
      </c>
      <c r="V159" s="11">
        <f>IF(A157&gt;0,IF(T159&lt;&gt;0,IF(OR(codex481[[#This Row],[1]]&gt;W158,W158="1"),(V158+1+codex481[[#This Row],[T]]),V158+codex481[[#This Row],[T]]),V158+codex481[[#This Row],[T]]),0)</f>
        <v>0</v>
      </c>
      <c r="W159" s="3">
        <f t="shared" si="10"/>
        <v>0</v>
      </c>
    </row>
    <row r="160" spans="1:23" x14ac:dyDescent="0.25">
      <c r="S160" s="3">
        <f t="shared" si="11"/>
        <v>0</v>
      </c>
      <c r="T160" s="3">
        <f>IF(A158&gt;0,IFERROR(VLOOKUP(C158,AthleteTable[],1,FALSE),0),0)</f>
        <v>0</v>
      </c>
      <c r="U160" s="3">
        <f t="shared" si="9"/>
        <v>0</v>
      </c>
      <c r="V160" s="11">
        <f>IF(A158&gt;0,IF(T160&lt;&gt;0,IF(OR(codex481[[#This Row],[1]]&gt;W159,W159="1"),(V159+1+codex481[[#This Row],[T]]),V159+codex481[[#This Row],[T]]),V159+codex481[[#This Row],[T]]),0)</f>
        <v>0</v>
      </c>
      <c r="W160" s="3">
        <f t="shared" si="10"/>
        <v>0</v>
      </c>
    </row>
    <row r="161" spans="19:23" x14ac:dyDescent="0.25">
      <c r="S161" s="3">
        <f t="shared" si="11"/>
        <v>0</v>
      </c>
      <c r="T161" s="3">
        <f>IF(A159&gt;0,IFERROR(VLOOKUP(C159,AthleteTable[],1,FALSE),0),0)</f>
        <v>0</v>
      </c>
      <c r="U161" s="3">
        <f t="shared" si="9"/>
        <v>0</v>
      </c>
      <c r="V161" s="11">
        <f>IF(A159&gt;0,IF(T161&lt;&gt;0,IF(OR(codex481[[#This Row],[1]]&gt;W160,W160="1"),(V160+1+codex481[[#This Row],[T]]),V160+codex481[[#This Row],[T]]),V160+codex481[[#This Row],[T]]),0)</f>
        <v>0</v>
      </c>
      <c r="W161" s="3">
        <f t="shared" si="10"/>
        <v>0</v>
      </c>
    </row>
    <row r="162" spans="19:23" x14ac:dyDescent="0.25">
      <c r="S162" s="3">
        <f t="shared" si="11"/>
        <v>0</v>
      </c>
      <c r="T162" s="3">
        <f>IF(A160&gt;0,IFERROR(VLOOKUP(C160,AthleteTable[],1,FALSE),0),0)</f>
        <v>0</v>
      </c>
      <c r="U162" s="3">
        <f t="shared" si="9"/>
        <v>0</v>
      </c>
      <c r="V162" s="11">
        <f>IF(A160&gt;0,IF(T162&lt;&gt;0,IF(OR(codex481[[#This Row],[1]]&gt;W161,W161="1"),(V161+1+codex481[[#This Row],[T]]),V161+codex481[[#This Row],[T]]),V161+codex481[[#This Row],[T]]),0)</f>
        <v>0</v>
      </c>
      <c r="W162" s="3">
        <f t="shared" si="10"/>
        <v>0</v>
      </c>
    </row>
    <row r="163" spans="19:23" x14ac:dyDescent="0.25">
      <c r="S163" s="3">
        <f t="shared" si="11"/>
        <v>0</v>
      </c>
      <c r="T163" s="3">
        <f>IF(A161&gt;0,IFERROR(VLOOKUP(C161,AthleteTable[],1,FALSE),0),0)</f>
        <v>0</v>
      </c>
      <c r="U163" s="3">
        <f t="shared" si="9"/>
        <v>0</v>
      </c>
      <c r="V163" s="11">
        <f>IF(A161&gt;0,IF(T163&lt;&gt;0,IF(OR(codex481[[#This Row],[1]]&gt;W162,W162="1"),(V162+1+codex481[[#This Row],[T]]),V162+codex481[[#This Row],[T]]),V162+codex481[[#This Row],[T]]),0)</f>
        <v>0</v>
      </c>
      <c r="W163" s="3">
        <f t="shared" si="10"/>
        <v>0</v>
      </c>
    </row>
    <row r="164" spans="19:23" x14ac:dyDescent="0.25">
      <c r="S164" s="3">
        <f t="shared" si="11"/>
        <v>0</v>
      </c>
      <c r="T164" s="3">
        <f>IF(A162&gt;0,IFERROR(VLOOKUP(C162,AthleteTable[],1,FALSE),0),0)</f>
        <v>0</v>
      </c>
      <c r="U164" s="3">
        <f t="shared" si="9"/>
        <v>0</v>
      </c>
      <c r="V164" s="11">
        <f>IF(A162&gt;0,IF(T164&lt;&gt;0,IF(OR(codex481[[#This Row],[1]]&gt;W163,W163="1"),(V163+1+codex481[[#This Row],[T]]),V163+codex481[[#This Row],[T]]),V163+codex481[[#This Row],[T]]),0)</f>
        <v>0</v>
      </c>
      <c r="W164" s="3">
        <f t="shared" si="10"/>
        <v>0</v>
      </c>
    </row>
    <row r="165" spans="19:23" x14ac:dyDescent="0.25">
      <c r="S165" s="3">
        <f t="shared" si="11"/>
        <v>0</v>
      </c>
      <c r="T165" s="3">
        <f>IF(A163&gt;0,IFERROR(VLOOKUP(C163,AthleteTable[],1,FALSE),0),0)</f>
        <v>0</v>
      </c>
      <c r="U165" s="3">
        <f t="shared" si="9"/>
        <v>0</v>
      </c>
      <c r="V165" s="11">
        <f>IF(A163&gt;0,IF(T165&lt;&gt;0,IF(OR(codex481[[#This Row],[1]]&gt;W164,W164="1"),(V164+1+codex481[[#This Row],[T]]),V164+codex481[[#This Row],[T]]),V164+codex481[[#This Row],[T]]),0)</f>
        <v>0</v>
      </c>
      <c r="W165" s="3">
        <f t="shared" si="10"/>
        <v>0</v>
      </c>
    </row>
    <row r="166" spans="19:23" x14ac:dyDescent="0.25">
      <c r="S166" s="3">
        <f t="shared" si="11"/>
        <v>0</v>
      </c>
      <c r="T166" s="3">
        <f>IF(A164&gt;0,IFERROR(VLOOKUP(C164,AthleteTable[],1,FALSE),0),0)</f>
        <v>0</v>
      </c>
      <c r="U166" s="3">
        <f t="shared" si="9"/>
        <v>0</v>
      </c>
      <c r="V166" s="11">
        <f>IF(A164&gt;0,IF(T166&lt;&gt;0,IF(OR(codex481[[#This Row],[1]]&gt;W165,W165="1"),(V165+1+codex481[[#This Row],[T]]),V165+codex481[[#This Row],[T]]),V165+codex481[[#This Row],[T]]),0)</f>
        <v>0</v>
      </c>
      <c r="W166" s="3">
        <f t="shared" si="10"/>
        <v>0</v>
      </c>
    </row>
    <row r="167" spans="19:23" x14ac:dyDescent="0.25">
      <c r="S167" s="3">
        <f t="shared" si="11"/>
        <v>0</v>
      </c>
      <c r="T167" s="3">
        <f>IF(A165&gt;0,IFERROR(VLOOKUP(C165,AthleteTable[],1,FALSE),0),0)</f>
        <v>0</v>
      </c>
      <c r="U167" s="3">
        <f t="shared" si="9"/>
        <v>0</v>
      </c>
      <c r="V167" s="11">
        <f>IF(A165&gt;0,IF(T167&lt;&gt;0,IF(OR(codex481[[#This Row],[1]]&gt;W166,W166="1"),(V166+1+codex481[[#This Row],[T]]),V166+codex481[[#This Row],[T]]),V166+codex481[[#This Row],[T]]),0)</f>
        <v>0</v>
      </c>
      <c r="W167" s="3">
        <f t="shared" si="10"/>
        <v>0</v>
      </c>
    </row>
    <row r="168" spans="19:23" x14ac:dyDescent="0.25">
      <c r="S168" s="3">
        <f t="shared" si="11"/>
        <v>0</v>
      </c>
      <c r="T168" s="3">
        <f>IF(A166&gt;0,IFERROR(VLOOKUP(C166,AthleteTable[],1,FALSE),0),0)</f>
        <v>0</v>
      </c>
      <c r="U168" s="3">
        <f t="shared" si="9"/>
        <v>0</v>
      </c>
      <c r="V168" s="11">
        <f>IF(A166&gt;0,IF(T168&lt;&gt;0,IF(OR(codex481[[#This Row],[1]]&gt;W167,W167="1"),(V167+1+codex481[[#This Row],[T]]),V167+codex481[[#This Row],[T]]),V167+codex481[[#This Row],[T]]),0)</f>
        <v>0</v>
      </c>
      <c r="W168" s="3">
        <f t="shared" si="10"/>
        <v>0</v>
      </c>
    </row>
    <row r="169" spans="19:23" x14ac:dyDescent="0.25">
      <c r="S169" s="3">
        <f t="shared" si="11"/>
        <v>0</v>
      </c>
      <c r="T169" s="3">
        <f>IF(A167&gt;0,IFERROR(VLOOKUP(C167,AthleteTable[],1,FALSE),0),0)</f>
        <v>0</v>
      </c>
      <c r="U169" s="3">
        <f t="shared" si="9"/>
        <v>0</v>
      </c>
      <c r="V169" s="11">
        <f>IF(A167&gt;0,IF(T169&lt;&gt;0,IF(OR(codex481[[#This Row],[1]]&gt;W168,W168="1"),(V168+1+codex481[[#This Row],[T]]),V168+codex481[[#This Row],[T]]),V168+codex481[[#This Row],[T]]),0)</f>
        <v>0</v>
      </c>
      <c r="W169" s="3">
        <f t="shared" ref="W169:W195" si="12">IF(A123&gt;0,A123,0)</f>
        <v>0</v>
      </c>
    </row>
    <row r="170" spans="19:23" x14ac:dyDescent="0.25">
      <c r="S170" s="3">
        <f t="shared" si="11"/>
        <v>0</v>
      </c>
      <c r="T170" s="3">
        <f>IF(A168&gt;0,IFERROR(VLOOKUP(C168,AthleteTable[],1,FALSE),0),0)</f>
        <v>0</v>
      </c>
      <c r="U170" s="3">
        <f t="shared" si="9"/>
        <v>0</v>
      </c>
      <c r="V170" s="11">
        <f>IF(A168&gt;0,IF(T170&lt;&gt;0,IF(OR(codex481[[#This Row],[1]]&gt;W169,W169="1"),(V169+1+codex481[[#This Row],[T]]),V169+codex481[[#This Row],[T]]),V169+codex481[[#This Row],[T]]),0)</f>
        <v>0</v>
      </c>
      <c r="W170" s="3">
        <f t="shared" si="12"/>
        <v>0</v>
      </c>
    </row>
    <row r="171" spans="19:23" x14ac:dyDescent="0.25">
      <c r="S171" s="3">
        <f t="shared" si="11"/>
        <v>0</v>
      </c>
      <c r="T171" s="3">
        <f>IF(A169&gt;0,IFERROR(VLOOKUP(C169,AthleteTable[],1,FALSE),0),0)</f>
        <v>0</v>
      </c>
      <c r="U171" s="3">
        <f t="shared" si="9"/>
        <v>0</v>
      </c>
      <c r="V171" s="11">
        <f>IF(A169&gt;0,IF(T171&lt;&gt;0,IF(OR(codex481[[#This Row],[1]]&gt;W170,W170="1"),(V170+1+codex481[[#This Row],[T]]),V170+codex481[[#This Row],[T]]),V170+codex481[[#This Row],[T]]),0)</f>
        <v>0</v>
      </c>
      <c r="W171" s="3">
        <f t="shared" si="12"/>
        <v>0</v>
      </c>
    </row>
    <row r="172" spans="19:23" x14ac:dyDescent="0.25">
      <c r="S172" s="3">
        <f t="shared" si="11"/>
        <v>0</v>
      </c>
      <c r="T172" s="3">
        <f>IF(A170&gt;0,IFERROR(VLOOKUP(C170,AthleteTable[],1,FALSE),0),0)</f>
        <v>0</v>
      </c>
      <c r="U172" s="3">
        <f t="shared" si="9"/>
        <v>0</v>
      </c>
      <c r="V172" s="11">
        <f>IF(A170&gt;0,IF(T172&lt;&gt;0,IF(OR(codex481[[#This Row],[1]]&gt;W171,W171="1"),(V171+1+codex481[[#This Row],[T]]),V171+codex481[[#This Row],[T]]),V171+codex481[[#This Row],[T]]),0)</f>
        <v>0</v>
      </c>
      <c r="W172" s="3">
        <f t="shared" si="12"/>
        <v>0</v>
      </c>
    </row>
    <row r="173" spans="19:23" x14ac:dyDescent="0.25">
      <c r="S173" s="3">
        <f t="shared" si="11"/>
        <v>0</v>
      </c>
      <c r="T173" s="3">
        <f>IF(A171&gt;0,IFERROR(VLOOKUP(C171,AthleteTable[],1,FALSE),0),0)</f>
        <v>0</v>
      </c>
      <c r="U173" s="3">
        <f t="shared" si="9"/>
        <v>0</v>
      </c>
      <c r="V173" s="11">
        <f>IF(A171&gt;0,IF(T173&lt;&gt;0,IF(OR(codex481[[#This Row],[1]]&gt;W172,W172="1"),(V172+1+codex481[[#This Row],[T]]),V172+codex481[[#This Row],[T]]),V172+codex481[[#This Row],[T]]),0)</f>
        <v>0</v>
      </c>
      <c r="W173" s="3">
        <f t="shared" si="12"/>
        <v>0</v>
      </c>
    </row>
    <row r="174" spans="19:23" x14ac:dyDescent="0.25">
      <c r="S174" s="3">
        <f t="shared" si="11"/>
        <v>0</v>
      </c>
      <c r="T174" s="3">
        <f>IF(A172&gt;0,IFERROR(VLOOKUP(C172,AthleteTable[],1,FALSE),0),0)</f>
        <v>0</v>
      </c>
      <c r="U174" s="3">
        <f t="shared" si="9"/>
        <v>0</v>
      </c>
      <c r="V174" s="11">
        <f>IF(A172&gt;0,IF(T174&lt;&gt;0,IF(OR(codex481[[#This Row],[1]]&gt;W173,W173="1"),(V173+1+codex481[[#This Row],[T]]),V173+codex481[[#This Row],[T]]),V173+codex481[[#This Row],[T]]),0)</f>
        <v>0</v>
      </c>
      <c r="W174" s="3">
        <f t="shared" si="12"/>
        <v>0</v>
      </c>
    </row>
    <row r="175" spans="19:23" x14ac:dyDescent="0.25">
      <c r="S175" s="3">
        <f t="shared" si="11"/>
        <v>0</v>
      </c>
      <c r="T175" s="3">
        <f>IF(A173&gt;0,IFERROR(VLOOKUP(C173,AthleteTable[],1,FALSE),0),0)</f>
        <v>0</v>
      </c>
      <c r="U175" s="3">
        <f t="shared" si="9"/>
        <v>0</v>
      </c>
      <c r="V175" s="11">
        <f>IF(A173&gt;0,IF(T175&lt;&gt;0,IF(OR(codex481[[#This Row],[1]]&gt;W174,W174="1"),(V174+1+codex481[[#This Row],[T]]),V174+codex481[[#This Row],[T]]),V174+codex481[[#This Row],[T]]),0)</f>
        <v>0</v>
      </c>
      <c r="W175" s="3">
        <f t="shared" si="12"/>
        <v>0</v>
      </c>
    </row>
    <row r="176" spans="19:23" x14ac:dyDescent="0.25">
      <c r="S176" s="3">
        <f t="shared" si="11"/>
        <v>0</v>
      </c>
      <c r="T176" s="3">
        <f>IF(A174&gt;0,IFERROR(VLOOKUP(C174,AthleteTable[],1,FALSE),0),0)</f>
        <v>0</v>
      </c>
      <c r="U176" s="3">
        <f t="shared" si="9"/>
        <v>0</v>
      </c>
      <c r="V176" s="11">
        <f>IF(A174&gt;0,IF(T176&lt;&gt;0,IF(OR(codex481[[#This Row],[1]]&gt;W175,W175="1"),(V175+1+codex481[[#This Row],[T]]),V175+codex481[[#This Row],[T]]),V175+codex481[[#This Row],[T]]),0)</f>
        <v>0</v>
      </c>
      <c r="W176" s="3">
        <f t="shared" si="12"/>
        <v>0</v>
      </c>
    </row>
    <row r="177" spans="19:23" x14ac:dyDescent="0.25">
      <c r="S177" s="3">
        <f t="shared" si="11"/>
        <v>0</v>
      </c>
      <c r="T177" s="3">
        <f>IF(A175&gt;0,IFERROR(VLOOKUP(C175,AthleteTable[],1,FALSE),0),0)</f>
        <v>0</v>
      </c>
      <c r="U177" s="3">
        <f t="shared" si="9"/>
        <v>0</v>
      </c>
      <c r="V177" s="11">
        <f>IF(A175&gt;0,IF(T177&lt;&gt;0,IF(OR(codex481[[#This Row],[1]]&gt;W176,W176="1"),(V176+1+codex481[[#This Row],[T]]),V176+codex481[[#This Row],[T]]),V176+codex481[[#This Row],[T]]),0)</f>
        <v>0</v>
      </c>
      <c r="W177" s="3">
        <f t="shared" si="12"/>
        <v>0</v>
      </c>
    </row>
    <row r="178" spans="19:23" x14ac:dyDescent="0.25">
      <c r="S178" s="3">
        <f t="shared" si="11"/>
        <v>0</v>
      </c>
      <c r="T178" s="3">
        <f>IF(A176&gt;0,IFERROR(VLOOKUP(C176,AthleteTable[],1,FALSE),0),0)</f>
        <v>0</v>
      </c>
      <c r="U178" s="3">
        <f t="shared" si="9"/>
        <v>0</v>
      </c>
      <c r="V178" s="11">
        <f>IF(A176&gt;0,IF(T178&lt;&gt;0,IF(OR(codex481[[#This Row],[1]]&gt;W177,W177="1"),(V177+1+codex481[[#This Row],[T]]),V177+codex481[[#This Row],[T]]),V177+codex481[[#This Row],[T]]),0)</f>
        <v>0</v>
      </c>
      <c r="W178" s="3">
        <f t="shared" si="12"/>
        <v>0</v>
      </c>
    </row>
    <row r="179" spans="19:23" x14ac:dyDescent="0.25">
      <c r="S179" s="3">
        <f t="shared" si="11"/>
        <v>0</v>
      </c>
      <c r="T179" s="3">
        <f>IF(A177&gt;0,IFERROR(VLOOKUP(C177,AthleteTable[],1,FALSE),0),0)</f>
        <v>0</v>
      </c>
      <c r="U179" s="3">
        <f t="shared" si="9"/>
        <v>0</v>
      </c>
      <c r="V179" s="11">
        <f>IF(A177&gt;0,IF(T179&lt;&gt;0,IF(OR(codex481[[#This Row],[1]]&gt;W178,W178="1"),(V178+1+codex481[[#This Row],[T]]),V178+codex481[[#This Row],[T]]),V178+codex481[[#This Row],[T]]),0)</f>
        <v>0</v>
      </c>
      <c r="W179" s="3">
        <f t="shared" si="12"/>
        <v>0</v>
      </c>
    </row>
    <row r="180" spans="19:23" x14ac:dyDescent="0.25">
      <c r="S180" s="3">
        <f t="shared" si="11"/>
        <v>0</v>
      </c>
      <c r="T180" s="3">
        <f>IF(A178&gt;0,IFERROR(VLOOKUP(C178,AthleteTable[],1,FALSE),0),0)</f>
        <v>0</v>
      </c>
      <c r="U180" s="3">
        <f t="shared" si="9"/>
        <v>0</v>
      </c>
      <c r="V180" s="11">
        <f>IF(A178&gt;0,IF(T180&lt;&gt;0,IF(OR(codex481[[#This Row],[1]]&gt;W179,W179="1"),(V179+1+codex481[[#This Row],[T]]),V179+codex481[[#This Row],[T]]),V179+codex481[[#This Row],[T]]),0)</f>
        <v>0</v>
      </c>
      <c r="W180" s="3">
        <f t="shared" si="12"/>
        <v>0</v>
      </c>
    </row>
    <row r="181" spans="19:23" x14ac:dyDescent="0.25">
      <c r="S181" s="3">
        <f t="shared" si="11"/>
        <v>0</v>
      </c>
      <c r="T181" s="3">
        <f>IF(A179&gt;0,IFERROR(VLOOKUP(C179,AthleteTable[],1,FALSE),0),0)</f>
        <v>0</v>
      </c>
      <c r="U181" s="3">
        <f t="shared" si="9"/>
        <v>0</v>
      </c>
      <c r="V181" s="11">
        <f>IF(A179&gt;0,IF(T181&lt;&gt;0,IF(OR(codex481[[#This Row],[1]]&gt;W180,W180="1"),(V180+1+codex481[[#This Row],[T]]),V180+codex481[[#This Row],[T]]),V180+codex481[[#This Row],[T]]),0)</f>
        <v>0</v>
      </c>
      <c r="W181" s="3">
        <f t="shared" si="12"/>
        <v>0</v>
      </c>
    </row>
    <row r="182" spans="19:23" x14ac:dyDescent="0.25">
      <c r="S182" s="3">
        <f t="shared" si="11"/>
        <v>0</v>
      </c>
      <c r="T182" s="3">
        <f>IF(A180&gt;0,IFERROR(VLOOKUP(C180,AthleteTable[],1,FALSE),0),0)</f>
        <v>0</v>
      </c>
      <c r="U182" s="3">
        <f t="shared" si="9"/>
        <v>0</v>
      </c>
      <c r="V182" s="11">
        <f>IF(A180&gt;0,IF(T182&lt;&gt;0,IF(OR(codex481[[#This Row],[1]]&gt;W181,W181="1"),(V181+1+codex481[[#This Row],[T]]),V181+codex481[[#This Row],[T]]),V181+codex481[[#This Row],[T]]),0)</f>
        <v>0</v>
      </c>
      <c r="W182" s="3">
        <f t="shared" si="12"/>
        <v>0</v>
      </c>
    </row>
    <row r="183" spans="19:23" x14ac:dyDescent="0.25">
      <c r="S183" s="3">
        <f t="shared" si="11"/>
        <v>0</v>
      </c>
      <c r="T183" s="3">
        <f>IF(A181&gt;0,IFERROR(VLOOKUP(C181,AthleteTable[],1,FALSE),0),0)</f>
        <v>0</v>
      </c>
      <c r="U183" s="3">
        <f t="shared" si="9"/>
        <v>0</v>
      </c>
      <c r="V183" s="11">
        <f>IF(A181&gt;0,IF(T183&lt;&gt;0,IF(OR(codex481[[#This Row],[1]]&gt;W182,W182="1"),(V182+1+codex481[[#This Row],[T]]),V182+codex481[[#This Row],[T]]),V182+codex481[[#This Row],[T]]),0)</f>
        <v>0</v>
      </c>
      <c r="W183" s="3">
        <f t="shared" si="12"/>
        <v>0</v>
      </c>
    </row>
    <row r="184" spans="19:23" x14ac:dyDescent="0.25">
      <c r="S184" s="3">
        <f t="shared" ref="S184:S215" si="13">C182</f>
        <v>0</v>
      </c>
      <c r="T184" s="3">
        <f>IF(A182&gt;0,IFERROR(VLOOKUP(C182,AthleteTable[],1,FALSE),0),0)</f>
        <v>0</v>
      </c>
      <c r="U184" s="3">
        <f t="shared" si="9"/>
        <v>0</v>
      </c>
      <c r="V184" s="11">
        <f>IF(A182&gt;0,IF(T184&lt;&gt;0,IF(OR(codex481[[#This Row],[1]]&gt;W183,W183="1"),(V183+1+codex481[[#This Row],[T]]),V183+codex481[[#This Row],[T]]),V183+codex481[[#This Row],[T]]),0)</f>
        <v>0</v>
      </c>
      <c r="W184" s="3">
        <f t="shared" si="12"/>
        <v>0</v>
      </c>
    </row>
    <row r="185" spans="19:23" x14ac:dyDescent="0.25">
      <c r="S185" s="3">
        <f t="shared" si="13"/>
        <v>0</v>
      </c>
      <c r="T185" s="3">
        <f>IF(A183&gt;0,IFERROR(VLOOKUP(C183,AthleteTable[],1,FALSE),0),0)</f>
        <v>0</v>
      </c>
      <c r="U185" s="3">
        <f t="shared" si="9"/>
        <v>0</v>
      </c>
      <c r="V185" s="11">
        <f>IF(A183&gt;0,IF(T185&lt;&gt;0,IF(OR(codex481[[#This Row],[1]]&gt;W184,W184="1"),(V184+1+codex481[[#This Row],[T]]),V184+codex481[[#This Row],[T]]),V184+codex481[[#This Row],[T]]),0)</f>
        <v>0</v>
      </c>
      <c r="W185" s="3">
        <f t="shared" si="12"/>
        <v>0</v>
      </c>
    </row>
    <row r="186" spans="19:23" x14ac:dyDescent="0.25">
      <c r="S186" s="3">
        <f t="shared" si="13"/>
        <v>0</v>
      </c>
      <c r="T186" s="3">
        <f>IF(A184&gt;0,IFERROR(VLOOKUP(C184,AthleteTable[],1,FALSE),0),0)</f>
        <v>0</v>
      </c>
      <c r="U186" s="3">
        <f t="shared" si="9"/>
        <v>0</v>
      </c>
      <c r="V186" s="11">
        <f>IF(A184&gt;0,IF(T186&lt;&gt;0,IF(OR(codex481[[#This Row],[1]]&gt;W185,W185="1"),(V185+1+codex481[[#This Row],[T]]),V185+codex481[[#This Row],[T]]),V185+codex481[[#This Row],[T]]),0)</f>
        <v>0</v>
      </c>
      <c r="W186" s="3">
        <f t="shared" si="12"/>
        <v>0</v>
      </c>
    </row>
    <row r="187" spans="19:23" x14ac:dyDescent="0.25">
      <c r="S187" s="3">
        <f t="shared" si="13"/>
        <v>0</v>
      </c>
      <c r="T187" s="3">
        <f>IF(A185&gt;0,IFERROR(VLOOKUP(C185,AthleteTable[],1,FALSE),0),0)</f>
        <v>0</v>
      </c>
      <c r="U187" s="3">
        <f t="shared" si="9"/>
        <v>0</v>
      </c>
      <c r="V187" s="11">
        <f>IF(A185&gt;0,IF(T187&lt;&gt;0,IF(OR(codex481[[#This Row],[1]]&gt;W186,W186="1"),(V186+1+codex481[[#This Row],[T]]),V186+codex481[[#This Row],[T]]),V186+codex481[[#This Row],[T]]),0)</f>
        <v>0</v>
      </c>
      <c r="W187" s="3">
        <f t="shared" si="12"/>
        <v>0</v>
      </c>
    </row>
    <row r="188" spans="19:23" x14ac:dyDescent="0.25">
      <c r="S188" s="3">
        <f t="shared" si="13"/>
        <v>0</v>
      </c>
      <c r="T188" s="3">
        <f>IF(A186&gt;0,IFERROR(VLOOKUP(C186,AthleteTable[],1,FALSE),0),0)</f>
        <v>0</v>
      </c>
      <c r="U188" s="3">
        <f t="shared" si="9"/>
        <v>0</v>
      </c>
      <c r="V188" s="11">
        <f>IF(A186&gt;0,IF(T188&lt;&gt;0,IF(OR(codex481[[#This Row],[1]]&gt;W187,W187="1"),(V187+1+codex481[[#This Row],[T]]),V187+codex481[[#This Row],[T]]),V187+codex481[[#This Row],[T]]),0)</f>
        <v>0</v>
      </c>
      <c r="W188" s="3">
        <f t="shared" si="12"/>
        <v>0</v>
      </c>
    </row>
    <row r="189" spans="19:23" x14ac:dyDescent="0.25">
      <c r="S189" s="3">
        <f t="shared" si="13"/>
        <v>0</v>
      </c>
      <c r="T189" s="3">
        <f>IF(A187&gt;0,IFERROR(VLOOKUP(C187,AthleteTable[],1,FALSE),0),0)</f>
        <v>0</v>
      </c>
      <c r="U189" s="3">
        <f t="shared" si="9"/>
        <v>0</v>
      </c>
      <c r="V189" s="11">
        <f>IF(A187&gt;0,IF(T189&lt;&gt;0,IF(OR(codex481[[#This Row],[1]]&gt;W188,W188="1"),(V188+1+codex481[[#This Row],[T]]),V188+codex481[[#This Row],[T]]),V188+codex481[[#This Row],[T]]),0)</f>
        <v>0</v>
      </c>
      <c r="W189" s="3">
        <f t="shared" si="12"/>
        <v>0</v>
      </c>
    </row>
    <row r="190" spans="19:23" x14ac:dyDescent="0.25">
      <c r="S190" s="3">
        <f t="shared" si="13"/>
        <v>0</v>
      </c>
      <c r="T190" s="3">
        <f>IF(A188&gt;0,IFERROR(VLOOKUP(C188,AthleteTable[],1,FALSE),0),0)</f>
        <v>0</v>
      </c>
      <c r="U190" s="3">
        <f t="shared" si="9"/>
        <v>0</v>
      </c>
      <c r="V190" s="11">
        <f>IF(A188&gt;0,IF(T190&lt;&gt;0,IF(OR(codex481[[#This Row],[1]]&gt;W189,W189="1"),(V189+1+codex481[[#This Row],[T]]),V189+codex481[[#This Row],[T]]),V189+codex481[[#This Row],[T]]),0)</f>
        <v>0</v>
      </c>
      <c r="W190" s="3">
        <f t="shared" si="12"/>
        <v>0</v>
      </c>
    </row>
    <row r="191" spans="19:23" x14ac:dyDescent="0.25">
      <c r="S191" s="3">
        <f t="shared" si="13"/>
        <v>0</v>
      </c>
      <c r="T191" s="3">
        <f>IF(A189&gt;0,IFERROR(VLOOKUP(C189,AthleteTable[],1,FALSE),0),0)</f>
        <v>0</v>
      </c>
      <c r="U191" s="3">
        <f t="shared" si="9"/>
        <v>0</v>
      </c>
      <c r="V191" s="11">
        <f>IF(A189&gt;0,IF(T191&lt;&gt;0,IF(OR(codex481[[#This Row],[1]]&gt;W190,W190="1"),(V190+1+codex481[[#This Row],[T]]),V190+codex481[[#This Row],[T]]),V190+codex481[[#This Row],[T]]),0)</f>
        <v>0</v>
      </c>
      <c r="W191" s="3">
        <f t="shared" si="12"/>
        <v>0</v>
      </c>
    </row>
    <row r="192" spans="19:23" x14ac:dyDescent="0.25">
      <c r="S192" s="3">
        <f t="shared" si="13"/>
        <v>0</v>
      </c>
      <c r="T192" s="3">
        <f>IF(A190&gt;0,IFERROR(VLOOKUP(C190,AthleteTable[],1,FALSE),0),0)</f>
        <v>0</v>
      </c>
      <c r="U192" s="3">
        <f t="shared" si="9"/>
        <v>0</v>
      </c>
      <c r="V192" s="11">
        <f>IF(A190&gt;0,IF(T192&lt;&gt;0,IF(OR(codex481[[#This Row],[1]]&gt;W191,W191="1"),(V191+1+codex481[[#This Row],[T]]),V191+codex481[[#This Row],[T]]),V191+codex481[[#This Row],[T]]),0)</f>
        <v>0</v>
      </c>
      <c r="W192" s="3">
        <f t="shared" si="12"/>
        <v>0</v>
      </c>
    </row>
    <row r="193" spans="19:23" x14ac:dyDescent="0.25">
      <c r="S193" s="3">
        <f t="shared" si="13"/>
        <v>0</v>
      </c>
      <c r="T193" s="3">
        <f>IF(A191&gt;0,IFERROR(VLOOKUP(C191,AthleteTable[],1,FALSE),0),0)</f>
        <v>0</v>
      </c>
      <c r="U193" s="3">
        <f t="shared" si="9"/>
        <v>0</v>
      </c>
      <c r="V193" s="11">
        <f>IF(A191&gt;0,IF(T193&lt;&gt;0,IF(OR(codex481[[#This Row],[1]]&gt;W192,W192="1"),(V192+1+codex481[[#This Row],[T]]),V192+codex481[[#This Row],[T]]),V192+codex481[[#This Row],[T]]),0)</f>
        <v>0</v>
      </c>
      <c r="W193" s="3">
        <f t="shared" si="12"/>
        <v>0</v>
      </c>
    </row>
    <row r="194" spans="19:23" x14ac:dyDescent="0.25">
      <c r="S194" s="3">
        <f t="shared" si="13"/>
        <v>0</v>
      </c>
      <c r="T194" s="3">
        <f>IF(A192&gt;0,IFERROR(VLOOKUP(C192,AthleteTable[],1,FALSE),0),0)</f>
        <v>0</v>
      </c>
      <c r="U194" s="3">
        <f t="shared" si="9"/>
        <v>0</v>
      </c>
      <c r="V194" s="11">
        <f>IF(A192&gt;0,IF(T194&lt;&gt;0,IF(OR(codex481[[#This Row],[1]]&gt;W193,W193="1"),(V193+1+codex481[[#This Row],[T]]),V193+codex481[[#This Row],[T]]),V193+codex481[[#This Row],[T]]),0)</f>
        <v>0</v>
      </c>
      <c r="W194" s="3">
        <f t="shared" si="12"/>
        <v>0</v>
      </c>
    </row>
    <row r="195" spans="19:23" x14ac:dyDescent="0.25">
      <c r="S195" s="3">
        <f t="shared" si="13"/>
        <v>0</v>
      </c>
      <c r="T195" s="3">
        <f>IF(A193&gt;0,IFERROR(VLOOKUP(C193,AthleteTable[],1,FALSE),0),0)</f>
        <v>0</v>
      </c>
      <c r="U195" s="3">
        <f t="shared" si="9"/>
        <v>0</v>
      </c>
      <c r="V195" s="11">
        <f>IF(A193&gt;0,IF(T195&lt;&gt;0,IF(OR(codex481[[#This Row],[1]]&gt;W194,W194="1"),(V194+1+codex481[[#This Row],[T]]),V194+codex481[[#This Row],[T]]),V194+codex481[[#This Row],[T]]),0)</f>
        <v>0</v>
      </c>
      <c r="W195" s="3">
        <f t="shared" si="12"/>
        <v>0</v>
      </c>
    </row>
    <row r="196" spans="19:23" x14ac:dyDescent="0.25">
      <c r="S196" s="3">
        <f t="shared" si="13"/>
        <v>0</v>
      </c>
      <c r="T196" s="3">
        <f>IF(A194&gt;0,IFERROR(VLOOKUP(C194,AthleteTable[],1,FALSE),0),0)</f>
        <v>0</v>
      </c>
      <c r="U196" s="3">
        <f t="shared" si="9"/>
        <v>0</v>
      </c>
      <c r="V196" s="11">
        <f>IF(A194&gt;0,IF(T196&lt;&gt;0,IF(OR(codex481[[#This Row],[1]]&gt;W195,W195="1"),(V195+1+codex481[[#This Row],[T]]),V195+codex481[[#This Row],[T]]),V195+codex481[[#This Row],[T]]),0)</f>
        <v>0</v>
      </c>
      <c r="W196" s="3" t="e">
        <f>IF(#REF!&gt;0,#REF!,0)</f>
        <v>#REF!</v>
      </c>
    </row>
    <row r="197" spans="19:23" x14ac:dyDescent="0.25">
      <c r="S197" s="3">
        <f t="shared" si="13"/>
        <v>0</v>
      </c>
      <c r="T197" s="3">
        <f>IF(A195&gt;0,IFERROR(VLOOKUP(C195,AthleteTable[],1,FALSE),0),0)</f>
        <v>0</v>
      </c>
      <c r="U197" s="3">
        <f t="shared" si="9"/>
        <v>0</v>
      </c>
      <c r="V197" s="11">
        <f>IF(A195&gt;0,IF(T197&lt;&gt;0,IF(OR(codex481[[#This Row],[1]]&gt;W196,W196="1"),(V196+1+codex481[[#This Row],[T]]),V196+codex481[[#This Row],[T]]),V196+codex481[[#This Row],[T]]),0)</f>
        <v>0</v>
      </c>
      <c r="W197" s="3" t="e">
        <f>IF(#REF!&gt;0,#REF!,0)</f>
        <v>#REF!</v>
      </c>
    </row>
    <row r="198" spans="19:23" x14ac:dyDescent="0.25">
      <c r="S198" s="3">
        <f t="shared" si="13"/>
        <v>0</v>
      </c>
      <c r="T198" s="3">
        <f>IF(A196&gt;0,IFERROR(VLOOKUP(C196,AthleteTable[],1,FALSE),0),0)</f>
        <v>0</v>
      </c>
      <c r="U198" s="3">
        <f t="shared" ref="U198:U222" si="14">IFERROR(IF(W198&gt;0,IF(W197=W196,IF(T197&gt;0,IF(T196&gt;0,1,0),0),0),0),0)</f>
        <v>0</v>
      </c>
      <c r="V198" s="11">
        <f>IF(A196&gt;0,IF(T198&lt;&gt;0,IF(OR(codex481[[#This Row],[1]]&gt;W197,W197="1"),(V197+1+codex481[[#This Row],[T]]),V197+codex481[[#This Row],[T]]),V197+codex481[[#This Row],[T]]),0)</f>
        <v>0</v>
      </c>
      <c r="W198" s="3">
        <f>IF(A150&gt;0,A150,0)</f>
        <v>0</v>
      </c>
    </row>
    <row r="199" spans="19:23" x14ac:dyDescent="0.25">
      <c r="S199" s="3">
        <f t="shared" si="13"/>
        <v>0</v>
      </c>
      <c r="T199" s="3">
        <f>IF(A197&gt;0,IFERROR(VLOOKUP(C197,AthleteTable[],1,FALSE),0),0)</f>
        <v>0</v>
      </c>
      <c r="U199" s="3">
        <f t="shared" si="14"/>
        <v>0</v>
      </c>
      <c r="V199" s="11">
        <f>IF(A197&gt;0,IF(T199&lt;&gt;0,IF(OR(codex481[[#This Row],[1]]&gt;W198,W198="1"),(V198+1+codex481[[#This Row],[T]]),V198+codex481[[#This Row],[T]]),V198+codex481[[#This Row],[T]]),0)</f>
        <v>0</v>
      </c>
      <c r="W199" s="3">
        <f>IF(A151&gt;0,A151,0)</f>
        <v>0</v>
      </c>
    </row>
    <row r="200" spans="19:23" x14ac:dyDescent="0.25">
      <c r="S200" s="3">
        <f t="shared" si="13"/>
        <v>0</v>
      </c>
      <c r="T200" s="3">
        <f>IF(A198&gt;0,IFERROR(VLOOKUP(C198,AthleteTable[],1,FALSE),0),0)</f>
        <v>0</v>
      </c>
      <c r="U200" s="3">
        <f t="shared" si="14"/>
        <v>0</v>
      </c>
      <c r="V200" s="11">
        <f>IF(A198&gt;0,IF(T200&lt;&gt;0,IF(OR(codex481[[#This Row],[1]]&gt;W199,W199="1"),(V199+1+codex481[[#This Row],[T]]),V199+codex481[[#This Row],[T]]),V199+codex481[[#This Row],[T]]),0)</f>
        <v>0</v>
      </c>
      <c r="W200" s="3">
        <f>IF(A152&gt;0,A152,0)</f>
        <v>0</v>
      </c>
    </row>
    <row r="201" spans="19:23" x14ac:dyDescent="0.25">
      <c r="S201" s="3">
        <f t="shared" si="13"/>
        <v>0</v>
      </c>
      <c r="T201" s="3">
        <f>IF(A199&gt;0,IFERROR(VLOOKUP(C199,AthleteTable[],1,FALSE),0),0)</f>
        <v>0</v>
      </c>
      <c r="U201" s="3">
        <f t="shared" si="14"/>
        <v>0</v>
      </c>
      <c r="V201" s="11">
        <f>IF(A199&gt;0,IF(T201&lt;&gt;0,IF(OR(codex481[[#This Row],[1]]&gt;W200,W200="1"),(V200+1+codex481[[#This Row],[T]]),V200+codex481[[#This Row],[T]]),V200+codex481[[#This Row],[T]]),0)</f>
        <v>0</v>
      </c>
      <c r="W201" s="3">
        <f t="shared" ref="W201:W222" si="15">IF(A153&gt;0,A153,0)</f>
        <v>0</v>
      </c>
    </row>
    <row r="202" spans="19:23" x14ac:dyDescent="0.25">
      <c r="S202" s="3">
        <f t="shared" si="13"/>
        <v>0</v>
      </c>
      <c r="T202" s="3">
        <f>IF(A200&gt;0,IFERROR(VLOOKUP(C200,AthleteTable[],1,FALSE),0),0)</f>
        <v>0</v>
      </c>
      <c r="U202" s="3">
        <f t="shared" si="14"/>
        <v>0</v>
      </c>
      <c r="V202" s="11">
        <f>IF(A200&gt;0,IF(T202&lt;&gt;0,IF(OR(codex481[[#This Row],[1]]&gt;W201,W201="1"),(V201+1+codex481[[#This Row],[T]]),V201+codex481[[#This Row],[T]]),V201+codex481[[#This Row],[T]]),0)</f>
        <v>0</v>
      </c>
      <c r="W202" s="3">
        <f t="shared" si="15"/>
        <v>0</v>
      </c>
    </row>
    <row r="203" spans="19:23" x14ac:dyDescent="0.25">
      <c r="S203" s="3">
        <f t="shared" si="13"/>
        <v>0</v>
      </c>
      <c r="T203" s="3">
        <f>IF(A201&gt;0,IFERROR(VLOOKUP(C201,AthleteTable[],1,FALSE),0),0)</f>
        <v>0</v>
      </c>
      <c r="U203" s="3">
        <f t="shared" si="14"/>
        <v>0</v>
      </c>
      <c r="V203" s="11">
        <f>IF(A201&gt;0,IF(T203&lt;&gt;0,IF(OR(codex481[[#This Row],[1]]&gt;W202,W202="1"),(V202+1+codex481[[#This Row],[T]]),V202+codex481[[#This Row],[T]]),V202+codex481[[#This Row],[T]]),0)</f>
        <v>0</v>
      </c>
      <c r="W203" s="3">
        <f t="shared" si="15"/>
        <v>0</v>
      </c>
    </row>
    <row r="204" spans="19:23" x14ac:dyDescent="0.25">
      <c r="S204" s="3">
        <f t="shared" si="13"/>
        <v>0</v>
      </c>
      <c r="T204" s="3">
        <f>IF(A202&gt;0,IFERROR(VLOOKUP(C202,AthleteTable[],1,FALSE),0),0)</f>
        <v>0</v>
      </c>
      <c r="U204" s="3">
        <f t="shared" si="14"/>
        <v>0</v>
      </c>
      <c r="V204" s="11">
        <f>IF(A202&gt;0,IF(T204&lt;&gt;0,IF(OR(codex481[[#This Row],[1]]&gt;W203,W203="1"),(V203+1+codex481[[#This Row],[T]]),V203+codex481[[#This Row],[T]]),V203+codex481[[#This Row],[T]]),0)</f>
        <v>0</v>
      </c>
      <c r="W204" s="3">
        <f t="shared" si="15"/>
        <v>0</v>
      </c>
    </row>
    <row r="205" spans="19:23" x14ac:dyDescent="0.25">
      <c r="S205" s="3">
        <f t="shared" si="13"/>
        <v>0</v>
      </c>
      <c r="T205" s="3">
        <f>IF(A203&gt;0,IFERROR(VLOOKUP(C203,AthleteTable[],1,FALSE),0),0)</f>
        <v>0</v>
      </c>
      <c r="U205" s="3">
        <f t="shared" si="14"/>
        <v>0</v>
      </c>
      <c r="V205" s="11">
        <f>IF(A203&gt;0,IF(T205&lt;&gt;0,IF(OR(codex481[[#This Row],[1]]&gt;W204,W204="1"),(V204+1+codex481[[#This Row],[T]]),V204+codex481[[#This Row],[T]]),V204+codex481[[#This Row],[T]]),0)</f>
        <v>0</v>
      </c>
      <c r="W205" s="3">
        <f t="shared" si="15"/>
        <v>0</v>
      </c>
    </row>
    <row r="206" spans="19:23" x14ac:dyDescent="0.25">
      <c r="S206" s="3">
        <f t="shared" si="13"/>
        <v>0</v>
      </c>
      <c r="T206" s="3">
        <f>IF(A204&gt;0,IFERROR(VLOOKUP(C204,AthleteTable[],1,FALSE),0),0)</f>
        <v>0</v>
      </c>
      <c r="U206" s="3">
        <f t="shared" si="14"/>
        <v>0</v>
      </c>
      <c r="V206" s="11">
        <f>IF(A204&gt;0,IF(T206&lt;&gt;0,IF(OR(codex481[[#This Row],[1]]&gt;W205,W205="1"),(V205+1+codex481[[#This Row],[T]]),V205+codex481[[#This Row],[T]]),V205+codex481[[#This Row],[T]]),0)</f>
        <v>0</v>
      </c>
      <c r="W206" s="3">
        <f t="shared" si="15"/>
        <v>0</v>
      </c>
    </row>
    <row r="207" spans="19:23" x14ac:dyDescent="0.25">
      <c r="S207" s="3">
        <f t="shared" si="13"/>
        <v>0</v>
      </c>
      <c r="T207" s="3">
        <f>IF(A205&gt;0,IFERROR(VLOOKUP(C205,AthleteTable[],1,FALSE),0),0)</f>
        <v>0</v>
      </c>
      <c r="U207" s="3">
        <f t="shared" si="14"/>
        <v>0</v>
      </c>
      <c r="V207" s="11">
        <f>IF(A205&gt;0,IF(T207&lt;&gt;0,IF(OR(codex481[[#This Row],[1]]&gt;W206,W206="1"),(V206+1+codex481[[#This Row],[T]]),V206+codex481[[#This Row],[T]]),V206+codex481[[#This Row],[T]]),0)</f>
        <v>0</v>
      </c>
      <c r="W207" s="3">
        <f t="shared" si="15"/>
        <v>0</v>
      </c>
    </row>
    <row r="208" spans="19:23" x14ac:dyDescent="0.25">
      <c r="S208" s="3">
        <f t="shared" si="13"/>
        <v>0</v>
      </c>
      <c r="T208" s="3">
        <f>IF(A206&gt;0,IFERROR(VLOOKUP(C206,AthleteTable[],1,FALSE),0),0)</f>
        <v>0</v>
      </c>
      <c r="U208" s="3">
        <f t="shared" si="14"/>
        <v>0</v>
      </c>
      <c r="V208" s="11">
        <f>IF(A206&gt;0,IF(T208&lt;&gt;0,IF(OR(codex481[[#This Row],[1]]&gt;W207,W207="1"),(V207+1+codex481[[#This Row],[T]]),V207+codex481[[#This Row],[T]]),V207+codex481[[#This Row],[T]]),0)</f>
        <v>0</v>
      </c>
      <c r="W208" s="3">
        <f t="shared" si="15"/>
        <v>0</v>
      </c>
    </row>
    <row r="209" spans="19:23" x14ac:dyDescent="0.25">
      <c r="S209" s="3">
        <f t="shared" si="13"/>
        <v>0</v>
      </c>
      <c r="T209" s="3">
        <f>IF(A207&gt;0,IFERROR(VLOOKUP(C207,AthleteTable[],1,FALSE),0),0)</f>
        <v>0</v>
      </c>
      <c r="U209" s="3">
        <f t="shared" si="14"/>
        <v>0</v>
      </c>
      <c r="V209" s="11">
        <f>IF(A207&gt;0,IF(T209&lt;&gt;0,IF(OR(codex481[[#This Row],[1]]&gt;W208,W208="1"),(V208+1+codex481[[#This Row],[T]]),V208+codex481[[#This Row],[T]]),V208+codex481[[#This Row],[T]]),0)</f>
        <v>0</v>
      </c>
      <c r="W209" s="3">
        <f t="shared" si="15"/>
        <v>0</v>
      </c>
    </row>
    <row r="210" spans="19:23" x14ac:dyDescent="0.25">
      <c r="S210" s="3">
        <f t="shared" si="13"/>
        <v>0</v>
      </c>
      <c r="T210" s="3">
        <f>IF(A208&gt;0,IFERROR(VLOOKUP(C208,AthleteTable[],1,FALSE),0),0)</f>
        <v>0</v>
      </c>
      <c r="U210" s="3">
        <f t="shared" si="14"/>
        <v>0</v>
      </c>
      <c r="V210" s="11">
        <f>IF(A208&gt;0,IF(T210&lt;&gt;0,IF(OR(codex481[[#This Row],[1]]&gt;W209,W209="1"),(V209+1+codex481[[#This Row],[T]]),V209+codex481[[#This Row],[T]]),V209+codex481[[#This Row],[T]]),0)</f>
        <v>0</v>
      </c>
      <c r="W210" s="3">
        <f t="shared" si="15"/>
        <v>0</v>
      </c>
    </row>
    <row r="211" spans="19:23" x14ac:dyDescent="0.25">
      <c r="S211" s="3">
        <f t="shared" si="13"/>
        <v>0</v>
      </c>
      <c r="T211" s="3">
        <f>IF(A209&gt;0,IFERROR(VLOOKUP(C209,AthleteTable[],1,FALSE),0),0)</f>
        <v>0</v>
      </c>
      <c r="U211" s="3">
        <f t="shared" si="14"/>
        <v>0</v>
      </c>
      <c r="V211" s="11">
        <f>IF(A209&gt;0,IF(T211&lt;&gt;0,IF(OR(codex481[[#This Row],[1]]&gt;W210,W210="1"),(V210+1+codex481[[#This Row],[T]]),V210+codex481[[#This Row],[T]]),V210+codex481[[#This Row],[T]]),0)</f>
        <v>0</v>
      </c>
      <c r="W211" s="3">
        <f t="shared" si="15"/>
        <v>0</v>
      </c>
    </row>
    <row r="212" spans="19:23" x14ac:dyDescent="0.25">
      <c r="S212" s="3">
        <f t="shared" si="13"/>
        <v>0</v>
      </c>
      <c r="T212" s="3">
        <f>IF(A210&gt;0,IFERROR(VLOOKUP(C210,AthleteTable[],1,FALSE),0),0)</f>
        <v>0</v>
      </c>
      <c r="U212" s="3">
        <f t="shared" si="14"/>
        <v>0</v>
      </c>
      <c r="V212" s="11">
        <f>IF(A210&gt;0,IF(T212&lt;&gt;0,IF(OR(codex481[[#This Row],[1]]&gt;W211,W211="1"),(V211+1+codex481[[#This Row],[T]]),V211+codex481[[#This Row],[T]]),V211+codex481[[#This Row],[T]]),0)</f>
        <v>0</v>
      </c>
      <c r="W212" s="3">
        <f t="shared" si="15"/>
        <v>0</v>
      </c>
    </row>
    <row r="213" spans="19:23" x14ac:dyDescent="0.25">
      <c r="S213" s="3">
        <f t="shared" si="13"/>
        <v>0</v>
      </c>
      <c r="T213" s="3">
        <f>IF(A211&gt;0,IFERROR(VLOOKUP(C211,AthleteTable[],1,FALSE),0),0)</f>
        <v>0</v>
      </c>
      <c r="U213" s="3">
        <f t="shared" si="14"/>
        <v>0</v>
      </c>
      <c r="V213" s="11">
        <f>IF(A211&gt;0,IF(T213&lt;&gt;0,IF(OR(codex481[[#This Row],[1]]&gt;W212,W212="1"),(V212+1+codex481[[#This Row],[T]]),V212+codex481[[#This Row],[T]]),V212+codex481[[#This Row],[T]]),0)</f>
        <v>0</v>
      </c>
      <c r="W213" s="3">
        <f t="shared" si="15"/>
        <v>0</v>
      </c>
    </row>
    <row r="214" spans="19:23" x14ac:dyDescent="0.25">
      <c r="S214" s="3">
        <f t="shared" si="13"/>
        <v>0</v>
      </c>
      <c r="T214" s="3">
        <f>IF(A212&gt;0,IFERROR(VLOOKUP(C212,AthleteTable[],1,FALSE),0),0)</f>
        <v>0</v>
      </c>
      <c r="U214" s="3">
        <f t="shared" si="14"/>
        <v>0</v>
      </c>
      <c r="V214" s="11">
        <f>IF(A212&gt;0,IF(T214&lt;&gt;0,IF(OR(codex481[[#This Row],[1]]&gt;W213,W213="1"),(V213+1+codex481[[#This Row],[T]]),V213+codex481[[#This Row],[T]]),V213+codex481[[#This Row],[T]]),0)</f>
        <v>0</v>
      </c>
      <c r="W214" s="3">
        <f t="shared" si="15"/>
        <v>0</v>
      </c>
    </row>
    <row r="215" spans="19:23" x14ac:dyDescent="0.25">
      <c r="S215" s="3">
        <f t="shared" si="13"/>
        <v>0</v>
      </c>
      <c r="T215" s="3">
        <f>IF(A213&gt;0,IFERROR(VLOOKUP(C213,AthleteTable[],1,FALSE),0),0)</f>
        <v>0</v>
      </c>
      <c r="U215" s="3">
        <f t="shared" si="14"/>
        <v>0</v>
      </c>
      <c r="V215" s="11">
        <f>IF(A213&gt;0,IF(T215&lt;&gt;0,IF(OR(codex481[[#This Row],[1]]&gt;W214,W214="1"),(V214+1+codex481[[#This Row],[T]]),V214+codex481[[#This Row],[T]]),V214+codex481[[#This Row],[T]]),0)</f>
        <v>0</v>
      </c>
      <c r="W215" s="3">
        <f t="shared" si="15"/>
        <v>0</v>
      </c>
    </row>
    <row r="216" spans="19:23" x14ac:dyDescent="0.25">
      <c r="S216" s="3">
        <f t="shared" ref="S216:S222" si="16">C214</f>
        <v>0</v>
      </c>
      <c r="T216" s="3">
        <f>IF(A214&gt;0,IFERROR(VLOOKUP(C214,AthleteTable[],1,FALSE),0),0)</f>
        <v>0</v>
      </c>
      <c r="U216" s="3">
        <f t="shared" si="14"/>
        <v>0</v>
      </c>
      <c r="V216" s="11">
        <f>IF(A214&gt;0,IF(T216&lt;&gt;0,IF(OR(codex481[[#This Row],[1]]&gt;W215,W215="1"),(V215+1+codex481[[#This Row],[T]]),V215+codex481[[#This Row],[T]]),V215+codex481[[#This Row],[T]]),0)</f>
        <v>0</v>
      </c>
      <c r="W216" s="3">
        <f t="shared" si="15"/>
        <v>0</v>
      </c>
    </row>
    <row r="217" spans="19:23" x14ac:dyDescent="0.25">
      <c r="S217" s="3">
        <f t="shared" si="16"/>
        <v>0</v>
      </c>
      <c r="T217" s="3">
        <f>IF(A215&gt;0,IFERROR(VLOOKUP(C215,AthleteTable[],1,FALSE),0),0)</f>
        <v>0</v>
      </c>
      <c r="U217" s="3">
        <f t="shared" si="14"/>
        <v>0</v>
      </c>
      <c r="V217" s="11">
        <f>IF(A215&gt;0,IF(T217&lt;&gt;0,IF(OR(codex481[[#This Row],[1]]&gt;W216,W216="1"),(V216+1+codex481[[#This Row],[T]]),V216+codex481[[#This Row],[T]]),V216+codex481[[#This Row],[T]]),0)</f>
        <v>0</v>
      </c>
      <c r="W217" s="3">
        <f t="shared" si="15"/>
        <v>0</v>
      </c>
    </row>
    <row r="218" spans="19:23" x14ac:dyDescent="0.25">
      <c r="S218" s="3">
        <f t="shared" si="16"/>
        <v>0</v>
      </c>
      <c r="T218" s="3">
        <f>IF(A216&gt;0,IFERROR(VLOOKUP(C216,AthleteTable[],1,FALSE),0),0)</f>
        <v>0</v>
      </c>
      <c r="U218" s="3">
        <f t="shared" si="14"/>
        <v>0</v>
      </c>
      <c r="V218" s="11">
        <f>IF(A216&gt;0,IF(T218&lt;&gt;0,IF(OR(codex481[[#This Row],[1]]&gt;W217,W217="1"),(V217+1+codex481[[#This Row],[T]]),V217+codex481[[#This Row],[T]]),V217+codex481[[#This Row],[T]]),0)</f>
        <v>0</v>
      </c>
      <c r="W218" s="3">
        <f t="shared" si="15"/>
        <v>0</v>
      </c>
    </row>
    <row r="219" spans="19:23" x14ac:dyDescent="0.25">
      <c r="S219" s="3">
        <f t="shared" si="16"/>
        <v>0</v>
      </c>
      <c r="T219" s="3">
        <f>IF(A217&gt;0,IFERROR(VLOOKUP(C217,AthleteTable[],1,FALSE),0),0)</f>
        <v>0</v>
      </c>
      <c r="U219" s="3">
        <f t="shared" si="14"/>
        <v>0</v>
      </c>
      <c r="V219" s="11">
        <f>IF(A217&gt;0,IF(T219&lt;&gt;0,IF(OR(codex481[[#This Row],[1]]&gt;W218,W218="1"),(V218+1+codex481[[#This Row],[T]]),V218+codex481[[#This Row],[T]]),V218+codex481[[#This Row],[T]]),0)</f>
        <v>0</v>
      </c>
      <c r="W219" s="3">
        <f t="shared" si="15"/>
        <v>0</v>
      </c>
    </row>
    <row r="220" spans="19:23" x14ac:dyDescent="0.25">
      <c r="S220" s="3">
        <f t="shared" si="16"/>
        <v>0</v>
      </c>
      <c r="T220" s="3">
        <f>IF(A218&gt;0,IFERROR(VLOOKUP(C218,AthleteTable[],1,FALSE),0),0)</f>
        <v>0</v>
      </c>
      <c r="U220" s="3">
        <f t="shared" si="14"/>
        <v>0</v>
      </c>
      <c r="V220" s="11">
        <f>IF(A218&gt;0,IF(T220&lt;&gt;0,IF(OR(codex481[[#This Row],[1]]&gt;W219,W219="1"),(V219+1+codex481[[#This Row],[T]]),V219+codex481[[#This Row],[T]]),V219+codex481[[#This Row],[T]]),0)</f>
        <v>0</v>
      </c>
      <c r="W220" s="3">
        <f t="shared" si="15"/>
        <v>0</v>
      </c>
    </row>
    <row r="221" spans="19:23" x14ac:dyDescent="0.25">
      <c r="S221" s="3">
        <f t="shared" si="16"/>
        <v>0</v>
      </c>
      <c r="T221" s="3">
        <f>IF(A219&gt;0,IFERROR(VLOOKUP(C219,AthleteTable[],1,FALSE),0),0)</f>
        <v>0</v>
      </c>
      <c r="U221" s="3">
        <f t="shared" si="14"/>
        <v>0</v>
      </c>
      <c r="V221" s="11">
        <f>IF(A219&gt;0,IF(T221&lt;&gt;0,IF(OR(codex481[[#This Row],[1]]&gt;W220,W220="1"),(V220+1+codex481[[#This Row],[T]]),V220+codex481[[#This Row],[T]]),V220+codex481[[#This Row],[T]]),0)</f>
        <v>0</v>
      </c>
      <c r="W221" s="3">
        <f t="shared" si="15"/>
        <v>0</v>
      </c>
    </row>
    <row r="222" spans="19:23" x14ac:dyDescent="0.25">
      <c r="S222" s="3">
        <f t="shared" si="16"/>
        <v>0</v>
      </c>
      <c r="T222" s="3">
        <f>IF(A220&gt;0,IFERROR(VLOOKUP(C220,AthleteTable[],1,FALSE),0),0)</f>
        <v>0</v>
      </c>
      <c r="U222" s="3">
        <f t="shared" si="14"/>
        <v>0</v>
      </c>
      <c r="V222" s="11">
        <f>IF(A220&gt;0,IF(T222&lt;&gt;0,IF(OR(codex481[[#This Row],[1]]&gt;W221,W221="1"),(V221+1+codex481[[#This Row],[T]]),V221+codex481[[#This Row],[T]]),V221+codex481[[#This Row],[T]]),0)</f>
        <v>0</v>
      </c>
      <c r="W222" s="3">
        <f t="shared" si="15"/>
        <v>0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22"/>
  <sheetViews>
    <sheetView workbookViewId="0">
      <selection activeCell="V3" sqref="V3"/>
    </sheetView>
  </sheetViews>
  <sheetFormatPr defaultRowHeight="15" x14ac:dyDescent="0.25"/>
  <cols>
    <col min="1" max="1" width="20.28515625" bestFit="1" customWidth="1"/>
    <col min="2" max="2" width="4" bestFit="1" customWidth="1"/>
    <col min="3" max="3" width="8.5703125" bestFit="1" customWidth="1"/>
    <col min="4" max="4" width="23" bestFit="1" customWidth="1"/>
    <col min="5" max="5" width="5" bestFit="1" customWidth="1"/>
    <col min="6" max="6" width="7" bestFit="1" customWidth="1"/>
    <col min="7" max="8" width="7.5703125" bestFit="1" customWidth="1"/>
    <col min="9" max="9" width="10.28515625" bestFit="1" customWidth="1"/>
    <col min="10" max="10" width="6" bestFit="1" customWidth="1"/>
    <col min="11" max="11" width="9.5703125" bestFit="1" customWidth="1"/>
    <col min="19" max="19" width="11" style="3" customWidth="1"/>
    <col min="20" max="21" width="12.140625" style="3" customWidth="1"/>
    <col min="22" max="22" width="12.140625" style="11" customWidth="1"/>
    <col min="23" max="23" width="15" style="3" customWidth="1"/>
  </cols>
  <sheetData>
    <row r="1" spans="1:23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S1" s="3" t="s">
        <v>1006</v>
      </c>
      <c r="T1" s="3" t="s">
        <v>1007</v>
      </c>
      <c r="U1" s="3" t="s">
        <v>1011</v>
      </c>
      <c r="V1" s="11" t="s">
        <v>1008</v>
      </c>
      <c r="W1" s="11" t="s">
        <v>1009</v>
      </c>
    </row>
    <row r="2" spans="1:23" x14ac:dyDescent="0.25">
      <c r="A2">
        <v>1</v>
      </c>
      <c r="B2">
        <v>3</v>
      </c>
      <c r="C2">
        <v>422403</v>
      </c>
      <c r="D2" t="s">
        <v>274</v>
      </c>
      <c r="E2">
        <v>1995</v>
      </c>
      <c r="F2" t="s">
        <v>275</v>
      </c>
      <c r="G2">
        <v>41.13</v>
      </c>
      <c r="H2">
        <v>46.08</v>
      </c>
      <c r="I2" t="s">
        <v>303</v>
      </c>
      <c r="K2">
        <v>16.489999999999998</v>
      </c>
      <c r="S2" s="3">
        <f>C2</f>
        <v>422403</v>
      </c>
      <c r="T2" s="3">
        <f>IF(A2&gt;0,IFERROR(VLOOKUP(C2,AthleteTable[],1,FALSE),0),0)</f>
        <v>0</v>
      </c>
      <c r="U2" s="3">
        <f>IFERROR(IF(W2&gt;0,IF(W1=#REF!,IF(T1&gt;0,IF(#REF!&gt;0,1,0),0),0),0),0)</f>
        <v>0</v>
      </c>
      <c r="V2" s="11">
        <f>IF(A2&gt;0,IF(T2&lt;&gt;0,IF(OR(codex482[[#This Row],[1]]&gt;W1,W1="1"),(V1+1+codex482[[#This Row],[T]]),V1+codex482[[#This Row],[T]]),V1+codex482[[#This Row],[T]]),0)</f>
        <v>0</v>
      </c>
      <c r="W2" s="3">
        <f t="shared" ref="W2:W65" si="0">IF(A2&gt;0,A2,0)</f>
        <v>1</v>
      </c>
    </row>
    <row r="3" spans="1:23" x14ac:dyDescent="0.25">
      <c r="A3">
        <v>2</v>
      </c>
      <c r="B3">
        <v>25</v>
      </c>
      <c r="C3">
        <v>104044</v>
      </c>
      <c r="D3" t="s">
        <v>172</v>
      </c>
      <c r="E3">
        <v>1993</v>
      </c>
      <c r="F3" t="s">
        <v>15</v>
      </c>
      <c r="G3">
        <v>41.73</v>
      </c>
      <c r="H3">
        <v>46.57</v>
      </c>
      <c r="I3" t="s">
        <v>304</v>
      </c>
      <c r="J3">
        <v>1.0900000000000001</v>
      </c>
      <c r="K3">
        <v>25.49</v>
      </c>
      <c r="S3" s="3">
        <f t="shared" ref="S3:S66" si="1">C3</f>
        <v>104044</v>
      </c>
      <c r="T3" s="3">
        <f>IF(A3&gt;0,IFERROR(VLOOKUP(C3,AthleteTable[],1,FALSE),0),0)</f>
        <v>104044</v>
      </c>
      <c r="U3" s="3">
        <f t="shared" ref="U3:U4" si="2">IFERROR(IF(W3&gt;0,IF(W2=W1,IF(T2&gt;0,IF(T1&gt;0,1,0),0),0),0),0)</f>
        <v>0</v>
      </c>
      <c r="V3" s="11">
        <f>IF(A3&gt;0,IF(T3&lt;&gt;0,IF(OR(codex482[[#This Row],[1]]&gt;W2,W2="1"),(V2+1+codex482[[#This Row],[T]]),V2+codex482[[#This Row],[T]]),V2+codex482[[#This Row],[T]]),0)</f>
        <v>1</v>
      </c>
      <c r="W3" s="3">
        <f t="shared" si="0"/>
        <v>2</v>
      </c>
    </row>
    <row r="4" spans="1:23" x14ac:dyDescent="0.25">
      <c r="A4">
        <v>3</v>
      </c>
      <c r="B4">
        <v>10</v>
      </c>
      <c r="C4">
        <v>103752</v>
      </c>
      <c r="D4" t="s">
        <v>176</v>
      </c>
      <c r="E4">
        <v>1991</v>
      </c>
      <c r="F4" t="s">
        <v>15</v>
      </c>
      <c r="G4">
        <v>41.61</v>
      </c>
      <c r="H4">
        <v>46.8</v>
      </c>
      <c r="I4" t="s">
        <v>305</v>
      </c>
      <c r="J4">
        <v>1.2</v>
      </c>
      <c r="K4">
        <v>26.4</v>
      </c>
      <c r="S4" s="3">
        <f t="shared" si="1"/>
        <v>103752</v>
      </c>
      <c r="T4" s="3">
        <f>IF(A4&gt;0,IFERROR(VLOOKUP(C4,AthleteTable[],1,FALSE),0),0)</f>
        <v>103752</v>
      </c>
      <c r="U4" s="3">
        <f t="shared" si="2"/>
        <v>0</v>
      </c>
      <c r="V4" s="11">
        <f>IF(A4&gt;0,IF(T4&lt;&gt;0,IF(OR(codex482[[#This Row],[1]]&gt;W3,W3="1"),(V3+1+codex482[[#This Row],[T]]),V3+codex482[[#This Row],[T]]),V3+codex482[[#This Row],[T]]),0)</f>
        <v>2</v>
      </c>
      <c r="W4" s="3">
        <f t="shared" si="0"/>
        <v>3</v>
      </c>
    </row>
    <row r="5" spans="1:23" x14ac:dyDescent="0.25">
      <c r="A5">
        <v>4</v>
      </c>
      <c r="B5">
        <v>2</v>
      </c>
      <c r="C5">
        <v>380363</v>
      </c>
      <c r="D5" t="s">
        <v>170</v>
      </c>
      <c r="E5">
        <v>1996</v>
      </c>
      <c r="F5" t="s">
        <v>168</v>
      </c>
      <c r="G5">
        <v>41.8</v>
      </c>
      <c r="H5">
        <v>46.77</v>
      </c>
      <c r="I5" t="s">
        <v>306</v>
      </c>
      <c r="J5">
        <v>1.36</v>
      </c>
      <c r="K5">
        <v>27.72</v>
      </c>
      <c r="S5" s="3">
        <f t="shared" si="1"/>
        <v>380363</v>
      </c>
      <c r="T5" s="3">
        <f>IF(A5&gt;0,IFERROR(VLOOKUP(C5,AthleteTable[],1,FALSE),0),0)</f>
        <v>0</v>
      </c>
      <c r="U5" s="3">
        <f>IFERROR(IF(W5&gt;0,IF(W4=W3,IF(T4&gt;0,IF(T3&gt;0,1,0),0),0),0),0)</f>
        <v>0</v>
      </c>
      <c r="V5" s="11">
        <f>IF(A5&gt;0,IF(T5&lt;&gt;0,IF(OR(codex482[[#This Row],[1]]&gt;W4,W4="1"),(V4+1+codex482[[#This Row],[T]]),V4+codex482[[#This Row],[T]]),V4+codex482[[#This Row],[T]]),0)</f>
        <v>2</v>
      </c>
      <c r="W5" s="3">
        <f t="shared" si="0"/>
        <v>4</v>
      </c>
    </row>
    <row r="6" spans="1:23" x14ac:dyDescent="0.25">
      <c r="A6">
        <v>5</v>
      </c>
      <c r="B6">
        <v>1</v>
      </c>
      <c r="C6">
        <v>410365</v>
      </c>
      <c r="D6" t="s">
        <v>11</v>
      </c>
      <c r="E6">
        <v>1992</v>
      </c>
      <c r="F6" t="s">
        <v>12</v>
      </c>
      <c r="G6">
        <v>41.17</v>
      </c>
      <c r="H6">
        <v>47.77</v>
      </c>
      <c r="I6" t="s">
        <v>307</v>
      </c>
      <c r="J6">
        <v>1.73</v>
      </c>
      <c r="K6">
        <v>30.77</v>
      </c>
      <c r="S6" s="3">
        <f t="shared" si="1"/>
        <v>410365</v>
      </c>
      <c r="T6" s="3">
        <f>IF(A6&gt;0,IFERROR(VLOOKUP(C6,AthleteTable[],1,FALSE),0),0)</f>
        <v>0</v>
      </c>
      <c r="U6" s="3">
        <f t="shared" ref="U6:U69" si="3">IFERROR(IF(W6&gt;0,IF(W5=W4,IF(T5&gt;0,IF(T4&gt;0,1,0),0),0),0),0)</f>
        <v>0</v>
      </c>
      <c r="V6" s="11">
        <f>IF(A6&gt;0,IF(T6&lt;&gt;0,IF(OR(codex482[[#This Row],[1]]&gt;W5,W5="1"),(V5+1+codex482[[#This Row],[T]]),V5+codex482[[#This Row],[T]]),V5+codex482[[#This Row],[T]]),0)</f>
        <v>2</v>
      </c>
      <c r="W6" s="3">
        <f t="shared" si="0"/>
        <v>5</v>
      </c>
    </row>
    <row r="7" spans="1:23" x14ac:dyDescent="0.25">
      <c r="A7">
        <v>6</v>
      </c>
      <c r="B7">
        <v>28</v>
      </c>
      <c r="C7">
        <v>40536</v>
      </c>
      <c r="D7" t="s">
        <v>247</v>
      </c>
      <c r="E7">
        <v>1994</v>
      </c>
      <c r="F7" t="s">
        <v>248</v>
      </c>
      <c r="G7">
        <v>41.53</v>
      </c>
      <c r="H7">
        <v>47.52</v>
      </c>
      <c r="I7" t="s">
        <v>1030</v>
      </c>
      <c r="J7">
        <v>1.84</v>
      </c>
      <c r="K7">
        <v>31.68</v>
      </c>
      <c r="S7" s="3">
        <f t="shared" si="1"/>
        <v>40536</v>
      </c>
      <c r="T7" s="3">
        <f>IF(A7&gt;0,IFERROR(VLOOKUP(C7,AthleteTable[],1,FALSE),0),0)</f>
        <v>0</v>
      </c>
      <c r="U7" s="3">
        <f t="shared" si="3"/>
        <v>0</v>
      </c>
      <c r="V7" s="11">
        <f>IF(A7&gt;0,IF(T7&lt;&gt;0,IF(OR(codex482[[#This Row],[1]]&gt;W6,W6="1"),(V6+1+codex482[[#This Row],[T]]),V6+codex482[[#This Row],[T]]),V6+codex482[[#This Row],[T]]),0)</f>
        <v>2</v>
      </c>
      <c r="W7" s="3">
        <f t="shared" si="0"/>
        <v>6</v>
      </c>
    </row>
    <row r="8" spans="1:23" x14ac:dyDescent="0.25">
      <c r="A8">
        <v>7</v>
      </c>
      <c r="B8">
        <v>6</v>
      </c>
      <c r="C8">
        <v>6531106</v>
      </c>
      <c r="D8" t="s">
        <v>273</v>
      </c>
      <c r="E8">
        <v>1995</v>
      </c>
      <c r="F8" t="s">
        <v>113</v>
      </c>
      <c r="G8">
        <v>42.28</v>
      </c>
      <c r="H8">
        <v>46.79</v>
      </c>
      <c r="I8" t="s">
        <v>308</v>
      </c>
      <c r="J8">
        <v>1.86</v>
      </c>
      <c r="K8">
        <v>31.85</v>
      </c>
      <c r="S8" s="3">
        <f t="shared" si="1"/>
        <v>6531106</v>
      </c>
      <c r="T8" s="3">
        <f>IF(A8&gt;0,IFERROR(VLOOKUP(C8,AthleteTable[],1,FALSE),0),0)</f>
        <v>0</v>
      </c>
      <c r="U8" s="3">
        <f t="shared" si="3"/>
        <v>0</v>
      </c>
      <c r="V8" s="11">
        <f>IF(A8&gt;0,IF(T8&lt;&gt;0,IF(OR(codex482[[#This Row],[1]]&gt;W7,W7="1"),(V7+1+codex482[[#This Row],[T]]),V7+codex482[[#This Row],[T]]),V7+codex482[[#This Row],[T]]),0)</f>
        <v>2</v>
      </c>
      <c r="W8" s="3">
        <f t="shared" si="0"/>
        <v>7</v>
      </c>
    </row>
    <row r="9" spans="1:23" x14ac:dyDescent="0.25">
      <c r="A9">
        <v>8</v>
      </c>
      <c r="B9">
        <v>7</v>
      </c>
      <c r="C9">
        <v>430633</v>
      </c>
      <c r="D9" t="s">
        <v>299</v>
      </c>
      <c r="E9">
        <v>1994</v>
      </c>
      <c r="F9" t="s">
        <v>300</v>
      </c>
      <c r="G9">
        <v>42.23</v>
      </c>
      <c r="H9">
        <v>47.35</v>
      </c>
      <c r="I9" t="s">
        <v>309</v>
      </c>
      <c r="J9">
        <v>2.37</v>
      </c>
      <c r="K9">
        <v>36.06</v>
      </c>
      <c r="S9" s="3">
        <f t="shared" si="1"/>
        <v>430633</v>
      </c>
      <c r="T9" s="3">
        <f>IF(A9&gt;0,IFERROR(VLOOKUP(C9,AthleteTable[],1,FALSE),0),0)</f>
        <v>0</v>
      </c>
      <c r="U9" s="3">
        <f t="shared" si="3"/>
        <v>0</v>
      </c>
      <c r="V9" s="11">
        <f>IF(A9&gt;0,IF(T9&lt;&gt;0,IF(OR(codex482[[#This Row],[1]]&gt;W8,W8="1"),(V8+1+codex482[[#This Row],[T]]),V8+codex482[[#This Row],[T]]),V8+codex482[[#This Row],[T]]),0)</f>
        <v>2</v>
      </c>
      <c r="W9" s="3">
        <f t="shared" si="0"/>
        <v>8</v>
      </c>
    </row>
    <row r="10" spans="1:23" x14ac:dyDescent="0.25">
      <c r="A10">
        <v>9</v>
      </c>
      <c r="B10">
        <v>4</v>
      </c>
      <c r="C10">
        <v>103942</v>
      </c>
      <c r="D10" t="s">
        <v>114</v>
      </c>
      <c r="E10">
        <v>1993</v>
      </c>
      <c r="F10" t="s">
        <v>15</v>
      </c>
      <c r="G10">
        <v>41.55</v>
      </c>
      <c r="H10">
        <v>48.15</v>
      </c>
      <c r="I10" t="s">
        <v>310</v>
      </c>
      <c r="J10">
        <v>2.4900000000000002</v>
      </c>
      <c r="K10">
        <v>37.049999999999997</v>
      </c>
      <c r="S10" s="3">
        <f t="shared" si="1"/>
        <v>103942</v>
      </c>
      <c r="T10" s="3">
        <f>IF(A10&gt;0,IFERROR(VLOOKUP(C10,AthleteTable[],1,FALSE),0),0)</f>
        <v>103942</v>
      </c>
      <c r="U10" s="3">
        <f t="shared" si="3"/>
        <v>0</v>
      </c>
      <c r="V10" s="11">
        <f>IF(A10&gt;0,IF(T10&lt;&gt;0,IF(OR(codex482[[#This Row],[1]]&gt;W9,W9="1"),(V9+1+codex482[[#This Row],[T]]),V9+codex482[[#This Row],[T]]),V9+codex482[[#This Row],[T]]),0)</f>
        <v>3</v>
      </c>
      <c r="W10" s="3">
        <f t="shared" si="0"/>
        <v>9</v>
      </c>
    </row>
    <row r="11" spans="1:23" x14ac:dyDescent="0.25">
      <c r="A11">
        <v>10</v>
      </c>
      <c r="B11">
        <v>32</v>
      </c>
      <c r="C11">
        <v>6531545</v>
      </c>
      <c r="D11" t="s">
        <v>190</v>
      </c>
      <c r="E11">
        <v>1996</v>
      </c>
      <c r="F11" t="s">
        <v>113</v>
      </c>
      <c r="G11">
        <v>42.97</v>
      </c>
      <c r="H11">
        <v>46.93</v>
      </c>
      <c r="I11" t="s">
        <v>311</v>
      </c>
      <c r="J11">
        <v>2.69</v>
      </c>
      <c r="K11">
        <v>38.700000000000003</v>
      </c>
      <c r="S11" s="3">
        <f t="shared" si="1"/>
        <v>6531545</v>
      </c>
      <c r="T11" s="3">
        <f>IF(A11&gt;0,IFERROR(VLOOKUP(C11,AthleteTable[],1,FALSE),0),0)</f>
        <v>0</v>
      </c>
      <c r="U11" s="3">
        <f t="shared" si="3"/>
        <v>0</v>
      </c>
      <c r="V11" s="11">
        <f>IF(A11&gt;0,IF(T11&lt;&gt;0,IF(OR(codex482[[#This Row],[1]]&gt;W10,W10="1"),(V10+1+codex482[[#This Row],[T]]),V10+codex482[[#This Row],[T]]),V10+codex482[[#This Row],[T]]),0)</f>
        <v>3</v>
      </c>
      <c r="W11" s="3">
        <f t="shared" si="0"/>
        <v>10</v>
      </c>
    </row>
    <row r="12" spans="1:23" x14ac:dyDescent="0.25">
      <c r="A12">
        <v>11</v>
      </c>
      <c r="B12">
        <v>24</v>
      </c>
      <c r="C12">
        <v>104156</v>
      </c>
      <c r="D12" t="s">
        <v>174</v>
      </c>
      <c r="E12">
        <v>1994</v>
      </c>
      <c r="F12" t="s">
        <v>15</v>
      </c>
      <c r="G12">
        <v>42.69</v>
      </c>
      <c r="H12">
        <v>47.32</v>
      </c>
      <c r="I12" t="s">
        <v>312</v>
      </c>
      <c r="J12">
        <v>2.8</v>
      </c>
      <c r="K12">
        <v>39.61</v>
      </c>
      <c r="S12" s="3">
        <f t="shared" si="1"/>
        <v>104156</v>
      </c>
      <c r="T12" s="3">
        <f>IF(A12&gt;0,IFERROR(VLOOKUP(C12,AthleteTable[],1,FALSE),0),0)</f>
        <v>104156</v>
      </c>
      <c r="U12" s="3">
        <f t="shared" si="3"/>
        <v>0</v>
      </c>
      <c r="V12" s="11">
        <f>IF(A12&gt;0,IF(T12&lt;&gt;0,IF(OR(codex482[[#This Row],[1]]&gt;W11,W11="1"),(V11+1+codex482[[#This Row],[T]]),V11+codex482[[#This Row],[T]]),V11+codex482[[#This Row],[T]]),0)</f>
        <v>4</v>
      </c>
      <c r="W12" s="3">
        <f t="shared" si="0"/>
        <v>11</v>
      </c>
    </row>
    <row r="13" spans="1:23" x14ac:dyDescent="0.25">
      <c r="A13">
        <v>12</v>
      </c>
      <c r="B13">
        <v>17</v>
      </c>
      <c r="C13">
        <v>6530140</v>
      </c>
      <c r="D13" t="s">
        <v>178</v>
      </c>
      <c r="E13">
        <v>1992</v>
      </c>
      <c r="F13" t="s">
        <v>113</v>
      </c>
      <c r="G13">
        <v>42.14</v>
      </c>
      <c r="H13">
        <v>47.93</v>
      </c>
      <c r="I13" t="s">
        <v>313</v>
      </c>
      <c r="J13">
        <v>2.86</v>
      </c>
      <c r="K13">
        <v>40.1</v>
      </c>
      <c r="S13" s="3">
        <f t="shared" si="1"/>
        <v>6530140</v>
      </c>
      <c r="T13" s="3">
        <f>IF(A13&gt;0,IFERROR(VLOOKUP(C13,AthleteTable[],1,FALSE),0),0)</f>
        <v>0</v>
      </c>
      <c r="U13" s="3">
        <f t="shared" si="3"/>
        <v>0</v>
      </c>
      <c r="V13" s="11">
        <f>IF(A13&gt;0,IF(T13&lt;&gt;0,IF(OR(codex482[[#This Row],[1]]&gt;W12,W12="1"),(V12+1+codex482[[#This Row],[T]]),V12+codex482[[#This Row],[T]]),V12+codex482[[#This Row],[T]]),0)</f>
        <v>4</v>
      </c>
      <c r="W13" s="3">
        <f t="shared" si="0"/>
        <v>12</v>
      </c>
    </row>
    <row r="14" spans="1:23" x14ac:dyDescent="0.25">
      <c r="A14">
        <v>13</v>
      </c>
      <c r="B14">
        <v>31</v>
      </c>
      <c r="C14">
        <v>104468</v>
      </c>
      <c r="D14" t="s">
        <v>166</v>
      </c>
      <c r="E14">
        <v>1997</v>
      </c>
      <c r="F14" t="s">
        <v>15</v>
      </c>
      <c r="G14">
        <v>42.67</v>
      </c>
      <c r="H14">
        <v>47.46</v>
      </c>
      <c r="I14" t="s">
        <v>314</v>
      </c>
      <c r="J14">
        <v>2.92</v>
      </c>
      <c r="K14">
        <v>40.6</v>
      </c>
      <c r="S14" s="3">
        <f t="shared" si="1"/>
        <v>104468</v>
      </c>
      <c r="T14" s="3">
        <f>IF(A14&gt;0,IFERROR(VLOOKUP(C14,AthleteTable[],1,FALSE),0),0)</f>
        <v>104468</v>
      </c>
      <c r="U14" s="3">
        <f t="shared" si="3"/>
        <v>0</v>
      </c>
      <c r="V14" s="11">
        <f>IF(A14&gt;0,IF(T14&lt;&gt;0,IF(OR(codex482[[#This Row],[1]]&gt;W13,W13="1"),(V13+1+codex482[[#This Row],[T]]),V13+codex482[[#This Row],[T]]),V13+codex482[[#This Row],[T]]),0)</f>
        <v>5</v>
      </c>
      <c r="W14" s="3">
        <f t="shared" si="0"/>
        <v>13</v>
      </c>
    </row>
    <row r="15" spans="1:23" x14ac:dyDescent="0.25">
      <c r="A15">
        <v>14</v>
      </c>
      <c r="B15">
        <v>21</v>
      </c>
      <c r="C15">
        <v>104133</v>
      </c>
      <c r="D15" t="s">
        <v>23</v>
      </c>
      <c r="E15">
        <v>1994</v>
      </c>
      <c r="F15" t="s">
        <v>15</v>
      </c>
      <c r="G15">
        <v>41.97</v>
      </c>
      <c r="H15">
        <v>48.21</v>
      </c>
      <c r="I15" t="s">
        <v>315</v>
      </c>
      <c r="J15">
        <v>2.97</v>
      </c>
      <c r="K15">
        <v>41.01</v>
      </c>
      <c r="S15" s="3">
        <f t="shared" si="1"/>
        <v>104133</v>
      </c>
      <c r="T15" s="3">
        <f>IF(A15&gt;0,IFERROR(VLOOKUP(C15,AthleteTable[],1,FALSE),0),0)</f>
        <v>104133</v>
      </c>
      <c r="U15" s="3">
        <f t="shared" si="3"/>
        <v>0</v>
      </c>
      <c r="V15" s="11">
        <f>IF(A15&gt;0,IF(T15&lt;&gt;0,IF(OR(codex482[[#This Row],[1]]&gt;W14,W14="1"),(V14+1+codex482[[#This Row],[T]]),V14+codex482[[#This Row],[T]]),V14+codex482[[#This Row],[T]]),0)</f>
        <v>6</v>
      </c>
      <c r="W15" s="3">
        <f t="shared" si="0"/>
        <v>14</v>
      </c>
    </row>
    <row r="16" spans="1:23" x14ac:dyDescent="0.25">
      <c r="A16">
        <v>15</v>
      </c>
      <c r="B16">
        <v>22</v>
      </c>
      <c r="C16">
        <v>6531135</v>
      </c>
      <c r="D16" t="s">
        <v>297</v>
      </c>
      <c r="E16">
        <v>1995</v>
      </c>
      <c r="F16" t="s">
        <v>113</v>
      </c>
      <c r="G16">
        <v>43.37</v>
      </c>
      <c r="H16">
        <v>46.85</v>
      </c>
      <c r="I16" t="s">
        <v>316</v>
      </c>
      <c r="J16">
        <v>3.01</v>
      </c>
      <c r="K16">
        <v>41.34</v>
      </c>
      <c r="S16" s="3">
        <f t="shared" si="1"/>
        <v>6531135</v>
      </c>
      <c r="T16" s="3">
        <f>IF(A16&gt;0,IFERROR(VLOOKUP(C16,AthleteTable[],1,FALSE),0),0)</f>
        <v>0</v>
      </c>
      <c r="U16" s="3">
        <f t="shared" si="3"/>
        <v>0</v>
      </c>
      <c r="V16" s="11">
        <f>IF(A16&gt;0,IF(T16&lt;&gt;0,IF(OR(codex482[[#This Row],[1]]&gt;W15,W15="1"),(V15+1+codex482[[#This Row],[T]]),V15+codex482[[#This Row],[T]]),V15+codex482[[#This Row],[T]]),0)</f>
        <v>6</v>
      </c>
      <c r="W16" s="3">
        <f t="shared" si="0"/>
        <v>15</v>
      </c>
    </row>
    <row r="17" spans="1:23" x14ac:dyDescent="0.25">
      <c r="A17">
        <v>16</v>
      </c>
      <c r="B17">
        <v>50</v>
      </c>
      <c r="C17">
        <v>380374</v>
      </c>
      <c r="D17" t="s">
        <v>317</v>
      </c>
      <c r="E17">
        <v>1998</v>
      </c>
      <c r="F17" t="s">
        <v>168</v>
      </c>
      <c r="G17">
        <v>43.33</v>
      </c>
      <c r="H17">
        <v>46.99</v>
      </c>
      <c r="I17" t="s">
        <v>318</v>
      </c>
      <c r="J17">
        <v>3.11</v>
      </c>
      <c r="K17">
        <v>42.17</v>
      </c>
      <c r="S17" s="3">
        <f t="shared" si="1"/>
        <v>380374</v>
      </c>
      <c r="T17" s="3">
        <f>IF(A17&gt;0,IFERROR(VLOOKUP(C17,AthleteTable[],1,FALSE),0),0)</f>
        <v>0</v>
      </c>
      <c r="U17" s="3">
        <f t="shared" si="3"/>
        <v>0</v>
      </c>
      <c r="V17" s="11">
        <f>IF(A17&gt;0,IF(T17&lt;&gt;0,IF(OR(codex482[[#This Row],[1]]&gt;W16,W16="1"),(V16+1+codex482[[#This Row],[T]]),V16+codex482[[#This Row],[T]]),V16+codex482[[#This Row],[T]]),0)</f>
        <v>6</v>
      </c>
      <c r="W17" s="3">
        <f t="shared" si="0"/>
        <v>16</v>
      </c>
    </row>
    <row r="18" spans="1:23" x14ac:dyDescent="0.25">
      <c r="A18">
        <v>16</v>
      </c>
      <c r="B18">
        <v>34</v>
      </c>
      <c r="C18">
        <v>40612</v>
      </c>
      <c r="D18" t="s">
        <v>271</v>
      </c>
      <c r="E18">
        <v>1997</v>
      </c>
      <c r="F18" t="s">
        <v>248</v>
      </c>
      <c r="G18">
        <v>43.25</v>
      </c>
      <c r="H18">
        <v>47.07</v>
      </c>
      <c r="I18" t="s">
        <v>318</v>
      </c>
      <c r="J18">
        <v>3.11</v>
      </c>
      <c r="K18">
        <v>42.17</v>
      </c>
      <c r="S18" s="3">
        <f t="shared" si="1"/>
        <v>40612</v>
      </c>
      <c r="T18" s="3">
        <f>IF(A18&gt;0,IFERROR(VLOOKUP(C18,AthleteTable[],1,FALSE),0),0)</f>
        <v>0</v>
      </c>
      <c r="U18" s="3">
        <f t="shared" si="3"/>
        <v>0</v>
      </c>
      <c r="V18" s="11">
        <f>IF(A18&gt;0,IF(T18&lt;&gt;0,IF(OR(codex482[[#This Row],[1]]&gt;W17,W17="1"),(V17+1+codex482[[#This Row],[T]]),V17+codex482[[#This Row],[T]]),V17+codex482[[#This Row],[T]]),0)</f>
        <v>6</v>
      </c>
      <c r="W18" s="3">
        <f t="shared" si="0"/>
        <v>16</v>
      </c>
    </row>
    <row r="19" spans="1:23" x14ac:dyDescent="0.25">
      <c r="A19">
        <v>18</v>
      </c>
      <c r="B19">
        <v>35</v>
      </c>
      <c r="C19">
        <v>104529</v>
      </c>
      <c r="D19" t="s">
        <v>126</v>
      </c>
      <c r="E19">
        <v>1997</v>
      </c>
      <c r="F19" t="s">
        <v>15</v>
      </c>
      <c r="G19">
        <v>43.56</v>
      </c>
      <c r="H19">
        <v>47.34</v>
      </c>
      <c r="I19" t="s">
        <v>319</v>
      </c>
      <c r="J19">
        <v>3.69</v>
      </c>
      <c r="K19">
        <v>46.95</v>
      </c>
      <c r="S19" s="3">
        <f t="shared" si="1"/>
        <v>104529</v>
      </c>
      <c r="T19" s="3">
        <f>IF(A19&gt;0,IFERROR(VLOOKUP(C19,AthleteTable[],1,FALSE),0),0)</f>
        <v>0</v>
      </c>
      <c r="U19" s="3">
        <f t="shared" si="3"/>
        <v>0</v>
      </c>
      <c r="V19" s="11">
        <f>IF(A19&gt;0,IF(T19&lt;&gt;0,IF(OR(codex482[[#This Row],[1]]&gt;W18,W18="1"),(V18+1+codex482[[#This Row],[T]]),V18+codex482[[#This Row],[T]]),V18+codex482[[#This Row],[T]]),0)</f>
        <v>6</v>
      </c>
      <c r="W19" s="3">
        <f t="shared" si="0"/>
        <v>18</v>
      </c>
    </row>
    <row r="20" spans="1:23" x14ac:dyDescent="0.25">
      <c r="A20">
        <v>19</v>
      </c>
      <c r="B20">
        <v>11</v>
      </c>
      <c r="C20">
        <v>350095</v>
      </c>
      <c r="D20" t="s">
        <v>181</v>
      </c>
      <c r="E20">
        <v>1994</v>
      </c>
      <c r="F20" t="s">
        <v>182</v>
      </c>
      <c r="G20">
        <v>42.9</v>
      </c>
      <c r="H20">
        <v>48.27</v>
      </c>
      <c r="I20" t="s">
        <v>320</v>
      </c>
      <c r="J20">
        <v>3.96</v>
      </c>
      <c r="K20">
        <v>49.18</v>
      </c>
      <c r="S20" s="3">
        <f t="shared" si="1"/>
        <v>350095</v>
      </c>
      <c r="T20" s="3">
        <f>IF(A20&gt;0,IFERROR(VLOOKUP(C20,AthleteTable[],1,FALSE),0),0)</f>
        <v>0</v>
      </c>
      <c r="U20" s="3">
        <f t="shared" si="3"/>
        <v>0</v>
      </c>
      <c r="V20" s="11">
        <f>IF(A20&gt;0,IF(T20&lt;&gt;0,IF(OR(codex482[[#This Row],[1]]&gt;W19,W19="1"),(V19+1+codex482[[#This Row],[T]]),V19+codex482[[#This Row],[T]]),V19+codex482[[#This Row],[T]]),0)</f>
        <v>6</v>
      </c>
      <c r="W20" s="3">
        <f t="shared" si="0"/>
        <v>19</v>
      </c>
    </row>
    <row r="21" spans="1:23" x14ac:dyDescent="0.25">
      <c r="A21">
        <v>20</v>
      </c>
      <c r="B21">
        <v>59</v>
      </c>
      <c r="C21">
        <v>6530500</v>
      </c>
      <c r="D21" t="s">
        <v>192</v>
      </c>
      <c r="E21">
        <v>1993</v>
      </c>
      <c r="F21" t="s">
        <v>113</v>
      </c>
      <c r="G21">
        <v>43.33</v>
      </c>
      <c r="H21">
        <v>48.14</v>
      </c>
      <c r="I21" t="s">
        <v>321</v>
      </c>
      <c r="J21">
        <v>4.26</v>
      </c>
      <c r="K21">
        <v>51.66</v>
      </c>
      <c r="S21" s="3">
        <f t="shared" si="1"/>
        <v>6530500</v>
      </c>
      <c r="T21" s="3">
        <f>IF(A21&gt;0,IFERROR(VLOOKUP(C21,AthleteTable[],1,FALSE),0),0)</f>
        <v>0</v>
      </c>
      <c r="U21" s="3">
        <f t="shared" si="3"/>
        <v>0</v>
      </c>
      <c r="V21" s="11">
        <f>IF(A21&gt;0,IF(T21&lt;&gt;0,IF(OR(codex482[[#This Row],[1]]&gt;W20,W20="1"),(V20+1+codex482[[#This Row],[T]]),V20+codex482[[#This Row],[T]]),V20+codex482[[#This Row],[T]]),0)</f>
        <v>6</v>
      </c>
      <c r="W21" s="3">
        <f t="shared" si="0"/>
        <v>20</v>
      </c>
    </row>
    <row r="22" spans="1:23" x14ac:dyDescent="0.25">
      <c r="A22">
        <v>21</v>
      </c>
      <c r="B22">
        <v>113</v>
      </c>
      <c r="C22">
        <v>6530952</v>
      </c>
      <c r="D22" t="s">
        <v>208</v>
      </c>
      <c r="E22">
        <v>1994</v>
      </c>
      <c r="F22" t="s">
        <v>113</v>
      </c>
      <c r="G22">
        <v>43.93</v>
      </c>
      <c r="H22">
        <v>48.21</v>
      </c>
      <c r="I22" t="s">
        <v>322</v>
      </c>
      <c r="J22">
        <v>4.93</v>
      </c>
      <c r="K22">
        <v>57.19</v>
      </c>
      <c r="S22" s="3">
        <f t="shared" si="1"/>
        <v>6530952</v>
      </c>
      <c r="T22" s="3">
        <f>IF(A22&gt;0,IFERROR(VLOOKUP(C22,AthleteTable[],1,FALSE),0),0)</f>
        <v>0</v>
      </c>
      <c r="U22" s="3">
        <f t="shared" si="3"/>
        <v>0</v>
      </c>
      <c r="V22" s="11">
        <f>IF(A22&gt;0,IF(T22&lt;&gt;0,IF(OR(codex482[[#This Row],[1]]&gt;W21,W21="1"),(V21+1+codex482[[#This Row],[T]]),V21+codex482[[#This Row],[T]]),V21+codex482[[#This Row],[T]]),0)</f>
        <v>6</v>
      </c>
      <c r="W22" s="3">
        <f t="shared" si="0"/>
        <v>21</v>
      </c>
    </row>
    <row r="23" spans="1:23" x14ac:dyDescent="0.25">
      <c r="A23">
        <v>22</v>
      </c>
      <c r="B23">
        <v>38</v>
      </c>
      <c r="C23">
        <v>104346</v>
      </c>
      <c r="D23" t="s">
        <v>27</v>
      </c>
      <c r="E23">
        <v>1996</v>
      </c>
      <c r="F23" t="s">
        <v>15</v>
      </c>
      <c r="G23">
        <v>43.76</v>
      </c>
      <c r="H23">
        <v>48.73</v>
      </c>
      <c r="I23" t="s">
        <v>323</v>
      </c>
      <c r="J23">
        <v>5.28</v>
      </c>
      <c r="K23">
        <v>60.08</v>
      </c>
      <c r="S23" s="3">
        <f t="shared" si="1"/>
        <v>104346</v>
      </c>
      <c r="T23" s="3">
        <f>IF(A23&gt;0,IFERROR(VLOOKUP(C23,AthleteTable[],1,FALSE),0),0)</f>
        <v>104346</v>
      </c>
      <c r="U23" s="3">
        <f t="shared" si="3"/>
        <v>0</v>
      </c>
      <c r="V23" s="11">
        <f>IF(A23&gt;0,IF(T23&lt;&gt;0,IF(OR(codex482[[#This Row],[1]]&gt;W22,W22="1"),(V22+1+codex482[[#This Row],[T]]),V22+codex482[[#This Row],[T]]),V22+codex482[[#This Row],[T]]),0)</f>
        <v>7</v>
      </c>
      <c r="W23" s="3">
        <f t="shared" si="0"/>
        <v>22</v>
      </c>
    </row>
    <row r="24" spans="1:23" x14ac:dyDescent="0.25">
      <c r="A24">
        <v>23</v>
      </c>
      <c r="B24">
        <v>43</v>
      </c>
      <c r="C24">
        <v>6531963</v>
      </c>
      <c r="D24" t="s">
        <v>201</v>
      </c>
      <c r="E24">
        <v>1997</v>
      </c>
      <c r="F24" t="s">
        <v>113</v>
      </c>
      <c r="G24">
        <v>43.81</v>
      </c>
      <c r="H24">
        <v>48.72</v>
      </c>
      <c r="I24" t="s">
        <v>324</v>
      </c>
      <c r="J24">
        <v>5.32</v>
      </c>
      <c r="K24">
        <v>60.41</v>
      </c>
      <c r="S24" s="3">
        <f t="shared" si="1"/>
        <v>6531963</v>
      </c>
      <c r="T24" s="3">
        <f>IF(A24&gt;0,IFERROR(VLOOKUP(C24,AthleteTable[],1,FALSE),0),0)</f>
        <v>0</v>
      </c>
      <c r="U24" s="3">
        <f t="shared" si="3"/>
        <v>0</v>
      </c>
      <c r="V24" s="11">
        <f>IF(A24&gt;0,IF(T24&lt;&gt;0,IF(OR(codex482[[#This Row],[1]]&gt;W23,W23="1"),(V23+1+codex482[[#This Row],[T]]),V23+codex482[[#This Row],[T]]),V23+codex482[[#This Row],[T]]),0)</f>
        <v>7</v>
      </c>
      <c r="W24" s="3">
        <f t="shared" si="0"/>
        <v>23</v>
      </c>
    </row>
    <row r="25" spans="1:23" x14ac:dyDescent="0.25">
      <c r="A25">
        <v>24</v>
      </c>
      <c r="B25">
        <v>18</v>
      </c>
      <c r="C25">
        <v>104272</v>
      </c>
      <c r="D25" t="s">
        <v>272</v>
      </c>
      <c r="E25">
        <v>1995</v>
      </c>
      <c r="F25" t="s">
        <v>15</v>
      </c>
      <c r="G25">
        <v>42.88</v>
      </c>
      <c r="H25">
        <v>49.68</v>
      </c>
      <c r="I25" t="s">
        <v>325</v>
      </c>
      <c r="J25">
        <v>5.35</v>
      </c>
      <c r="K25">
        <v>60.66</v>
      </c>
      <c r="S25" s="3">
        <f t="shared" si="1"/>
        <v>104272</v>
      </c>
      <c r="T25" s="3">
        <f>IF(A25&gt;0,IFERROR(VLOOKUP(C25,AthleteTable[],1,FALSE),0),0)</f>
        <v>0</v>
      </c>
      <c r="U25" s="3">
        <f t="shared" si="3"/>
        <v>0</v>
      </c>
      <c r="V25" s="11">
        <f>IF(A25&gt;0,IF(T25&lt;&gt;0,IF(OR(codex482[[#This Row],[1]]&gt;W24,W24="1"),(V24+1+codex482[[#This Row],[T]]),V24+codex482[[#This Row],[T]]),V24+codex482[[#This Row],[T]]),0)</f>
        <v>7</v>
      </c>
      <c r="W25" s="3">
        <f t="shared" si="0"/>
        <v>24</v>
      </c>
    </row>
    <row r="26" spans="1:23" x14ac:dyDescent="0.25">
      <c r="A26">
        <v>25</v>
      </c>
      <c r="B26">
        <v>41</v>
      </c>
      <c r="C26">
        <v>104269</v>
      </c>
      <c r="D26" t="s">
        <v>270</v>
      </c>
      <c r="E26">
        <v>1995</v>
      </c>
      <c r="F26" t="s">
        <v>15</v>
      </c>
      <c r="G26">
        <v>43.83</v>
      </c>
      <c r="H26">
        <v>49.41</v>
      </c>
      <c r="I26" t="s">
        <v>326</v>
      </c>
      <c r="J26">
        <v>6.03</v>
      </c>
      <c r="K26">
        <v>66.27</v>
      </c>
      <c r="S26" s="3">
        <f t="shared" si="1"/>
        <v>104269</v>
      </c>
      <c r="T26" s="3">
        <f>IF(A26&gt;0,IFERROR(VLOOKUP(C26,AthleteTable[],1,FALSE),0),0)</f>
        <v>104269</v>
      </c>
      <c r="U26" s="3">
        <f t="shared" si="3"/>
        <v>0</v>
      </c>
      <c r="V26" s="11">
        <f>IF(A26&gt;0,IF(T26&lt;&gt;0,IF(OR(codex482[[#This Row],[1]]&gt;W25,W25="1"),(V25+1+codex482[[#This Row],[T]]),V25+codex482[[#This Row],[T]]),V25+codex482[[#This Row],[T]]),0)</f>
        <v>8</v>
      </c>
      <c r="W26" s="3">
        <f t="shared" si="0"/>
        <v>25</v>
      </c>
    </row>
    <row r="27" spans="1:23" x14ac:dyDescent="0.25">
      <c r="A27">
        <v>26</v>
      </c>
      <c r="B27">
        <v>8</v>
      </c>
      <c r="C27">
        <v>380361</v>
      </c>
      <c r="D27" t="s">
        <v>167</v>
      </c>
      <c r="E27">
        <v>1996</v>
      </c>
      <c r="F27" t="s">
        <v>168</v>
      </c>
      <c r="G27">
        <v>41.08</v>
      </c>
      <c r="H27">
        <v>52.3</v>
      </c>
      <c r="I27" t="s">
        <v>327</v>
      </c>
      <c r="J27">
        <v>6.17</v>
      </c>
      <c r="K27">
        <v>67.430000000000007</v>
      </c>
      <c r="S27" s="3">
        <f t="shared" si="1"/>
        <v>380361</v>
      </c>
      <c r="T27" s="3">
        <f>IF(A27&gt;0,IFERROR(VLOOKUP(C27,AthleteTable[],1,FALSE),0),0)</f>
        <v>0</v>
      </c>
      <c r="U27" s="3">
        <f t="shared" si="3"/>
        <v>0</v>
      </c>
      <c r="V27" s="11">
        <f>IF(A27&gt;0,IF(T27&lt;&gt;0,IF(OR(codex482[[#This Row],[1]]&gt;W26,W26="1"),(V26+1+codex482[[#This Row],[T]]),V26+codex482[[#This Row],[T]]),V26+codex482[[#This Row],[T]]),0)</f>
        <v>8</v>
      </c>
      <c r="W27" s="3">
        <f t="shared" si="0"/>
        <v>26</v>
      </c>
    </row>
    <row r="28" spans="1:23" x14ac:dyDescent="0.25">
      <c r="A28">
        <v>27</v>
      </c>
      <c r="B28">
        <v>54</v>
      </c>
      <c r="C28">
        <v>104525</v>
      </c>
      <c r="D28" t="s">
        <v>53</v>
      </c>
      <c r="E28">
        <v>1997</v>
      </c>
      <c r="F28" t="s">
        <v>15</v>
      </c>
      <c r="G28">
        <v>44.59</v>
      </c>
      <c r="H28">
        <v>50.62</v>
      </c>
      <c r="I28" t="s">
        <v>328</v>
      </c>
      <c r="J28">
        <v>8</v>
      </c>
      <c r="K28">
        <v>82.54</v>
      </c>
      <c r="S28" s="3">
        <f t="shared" si="1"/>
        <v>104525</v>
      </c>
      <c r="T28" s="3">
        <f>IF(A28&gt;0,IFERROR(VLOOKUP(C28,AthleteTable[],1,FALSE),0),0)</f>
        <v>0</v>
      </c>
      <c r="U28" s="3">
        <f t="shared" si="3"/>
        <v>0</v>
      </c>
      <c r="V28" s="11">
        <f>IF(A28&gt;0,IF(T28&lt;&gt;0,IF(OR(codex482[[#This Row],[1]]&gt;W27,W27="1"),(V27+1+codex482[[#This Row],[T]]),V27+codex482[[#This Row],[T]]),V27+codex482[[#This Row],[T]]),0)</f>
        <v>8</v>
      </c>
      <c r="W28" s="3">
        <f t="shared" si="0"/>
        <v>27</v>
      </c>
    </row>
    <row r="29" spans="1:23" x14ac:dyDescent="0.25">
      <c r="A29">
        <v>28</v>
      </c>
      <c r="B29">
        <v>65</v>
      </c>
      <c r="C29">
        <v>104277</v>
      </c>
      <c r="D29" t="s">
        <v>290</v>
      </c>
      <c r="E29">
        <v>1995</v>
      </c>
      <c r="F29" t="s">
        <v>15</v>
      </c>
      <c r="G29">
        <v>45.76</v>
      </c>
      <c r="H29">
        <v>49.6</v>
      </c>
      <c r="I29" t="s">
        <v>329</v>
      </c>
      <c r="J29">
        <v>8.15</v>
      </c>
      <c r="K29">
        <v>83.78</v>
      </c>
      <c r="S29" s="3">
        <f t="shared" si="1"/>
        <v>104277</v>
      </c>
      <c r="T29" s="3">
        <f>IF(A29&gt;0,IFERROR(VLOOKUP(C29,AthleteTable[],1,FALSE),0),0)</f>
        <v>104277</v>
      </c>
      <c r="U29" s="3">
        <f t="shared" si="3"/>
        <v>0</v>
      </c>
      <c r="V29" s="11">
        <f>IF(A29&gt;0,IF(T29&lt;&gt;0,IF(OR(codex482[[#This Row],[1]]&gt;W28,W28="1"),(V28+1+codex482[[#This Row],[T]]),V28+codex482[[#This Row],[T]]),V28+codex482[[#This Row],[T]]),0)</f>
        <v>9</v>
      </c>
      <c r="W29" s="3">
        <f t="shared" si="0"/>
        <v>28</v>
      </c>
    </row>
    <row r="30" spans="1:23" x14ac:dyDescent="0.25">
      <c r="A30">
        <v>29</v>
      </c>
      <c r="B30">
        <v>89</v>
      </c>
      <c r="C30">
        <v>80077</v>
      </c>
      <c r="D30" t="s">
        <v>214</v>
      </c>
      <c r="E30">
        <v>1998</v>
      </c>
      <c r="F30" t="s">
        <v>215</v>
      </c>
      <c r="G30">
        <v>45.2</v>
      </c>
      <c r="H30">
        <v>50.66</v>
      </c>
      <c r="I30" t="s">
        <v>330</v>
      </c>
      <c r="J30">
        <v>8.65</v>
      </c>
      <c r="K30">
        <v>87.9</v>
      </c>
      <c r="S30" s="3">
        <f t="shared" si="1"/>
        <v>80077</v>
      </c>
      <c r="T30" s="3">
        <f>IF(A30&gt;0,IFERROR(VLOOKUP(C30,AthleteTable[],1,FALSE),0),0)</f>
        <v>0</v>
      </c>
      <c r="U30" s="3">
        <f t="shared" si="3"/>
        <v>0</v>
      </c>
      <c r="V30" s="11">
        <f>IF(A30&gt;0,IF(T30&lt;&gt;0,IF(OR(codex482[[#This Row],[1]]&gt;W29,W29="1"),(V29+1+codex482[[#This Row],[T]]),V29+codex482[[#This Row],[T]]),V29+codex482[[#This Row],[T]]),0)</f>
        <v>9</v>
      </c>
      <c r="W30" s="3">
        <f t="shared" si="0"/>
        <v>29</v>
      </c>
    </row>
    <row r="31" spans="1:23" x14ac:dyDescent="0.25">
      <c r="A31">
        <v>30</v>
      </c>
      <c r="B31">
        <v>20</v>
      </c>
      <c r="C31">
        <v>40577</v>
      </c>
      <c r="D31" t="s">
        <v>298</v>
      </c>
      <c r="E31">
        <v>1996</v>
      </c>
      <c r="F31" t="s">
        <v>248</v>
      </c>
      <c r="G31">
        <v>42.69</v>
      </c>
      <c r="H31">
        <v>53.55</v>
      </c>
      <c r="I31" t="s">
        <v>331</v>
      </c>
      <c r="J31">
        <v>9.0299999999999994</v>
      </c>
      <c r="K31">
        <v>91.04</v>
      </c>
      <c r="S31" s="3">
        <f t="shared" si="1"/>
        <v>40577</v>
      </c>
      <c r="T31" s="3">
        <f>IF(A31&gt;0,IFERROR(VLOOKUP(C31,AthleteTable[],1,FALSE),0),0)</f>
        <v>0</v>
      </c>
      <c r="U31" s="3">
        <f t="shared" si="3"/>
        <v>0</v>
      </c>
      <c r="V31" s="11">
        <f>IF(A31&gt;0,IF(T31&lt;&gt;0,IF(OR(codex482[[#This Row],[1]]&gt;W30,W30="1"),(V30+1+codex482[[#This Row],[T]]),V30+codex482[[#This Row],[T]]),V30+codex482[[#This Row],[T]]),0)</f>
        <v>9</v>
      </c>
      <c r="W31" s="3">
        <f t="shared" si="0"/>
        <v>30</v>
      </c>
    </row>
    <row r="32" spans="1:23" x14ac:dyDescent="0.25">
      <c r="A32">
        <v>31</v>
      </c>
      <c r="B32">
        <v>56</v>
      </c>
      <c r="C32">
        <v>410393</v>
      </c>
      <c r="D32" t="s">
        <v>204</v>
      </c>
      <c r="E32">
        <v>1995</v>
      </c>
      <c r="F32" t="s">
        <v>12</v>
      </c>
      <c r="G32">
        <v>46.41</v>
      </c>
      <c r="H32">
        <v>50.28</v>
      </c>
      <c r="I32" t="s">
        <v>332</v>
      </c>
      <c r="J32">
        <v>9.48</v>
      </c>
      <c r="K32">
        <v>94.76</v>
      </c>
      <c r="S32" s="3">
        <f t="shared" si="1"/>
        <v>410393</v>
      </c>
      <c r="T32" s="3">
        <f>IF(A32&gt;0,IFERROR(VLOOKUP(C32,AthleteTable[],1,FALSE),0),0)</f>
        <v>0</v>
      </c>
      <c r="U32" s="3">
        <f t="shared" si="3"/>
        <v>0</v>
      </c>
      <c r="V32" s="11">
        <f>IF(A32&gt;0,IF(T32&lt;&gt;0,IF(OR(codex482[[#This Row],[1]]&gt;W31,W31="1"),(V31+1+codex482[[#This Row],[T]]),V31+codex482[[#This Row],[T]]),V31+codex482[[#This Row],[T]]),0)</f>
        <v>9</v>
      </c>
      <c r="W32" s="3">
        <f t="shared" si="0"/>
        <v>31</v>
      </c>
    </row>
    <row r="33" spans="1:23" x14ac:dyDescent="0.25">
      <c r="A33">
        <v>32</v>
      </c>
      <c r="B33">
        <v>67</v>
      </c>
      <c r="C33">
        <v>104462</v>
      </c>
      <c r="D33" t="s">
        <v>47</v>
      </c>
      <c r="E33">
        <v>1997</v>
      </c>
      <c r="F33" t="s">
        <v>15</v>
      </c>
      <c r="G33">
        <v>45.92</v>
      </c>
      <c r="H33">
        <v>51.25</v>
      </c>
      <c r="I33" t="s">
        <v>333</v>
      </c>
      <c r="J33">
        <v>9.9600000000000009</v>
      </c>
      <c r="K33">
        <v>98.72</v>
      </c>
      <c r="S33" s="3">
        <f t="shared" si="1"/>
        <v>104462</v>
      </c>
      <c r="T33" s="3">
        <f>IF(A33&gt;0,IFERROR(VLOOKUP(C33,AthleteTable[],1,FALSE),0),0)</f>
        <v>104462</v>
      </c>
      <c r="U33" s="3">
        <f t="shared" si="3"/>
        <v>0</v>
      </c>
      <c r="V33" s="11">
        <f>IF(A33&gt;0,IF(T33&lt;&gt;0,IF(OR(codex482[[#This Row],[1]]&gt;W32,W32="1"),(V32+1+codex482[[#This Row],[T]]),V32+codex482[[#This Row],[T]]),V32+codex482[[#This Row],[T]]),0)</f>
        <v>10</v>
      </c>
      <c r="W33" s="3">
        <f t="shared" si="0"/>
        <v>32</v>
      </c>
    </row>
    <row r="34" spans="1:23" x14ac:dyDescent="0.25">
      <c r="A34">
        <v>33</v>
      </c>
      <c r="B34">
        <v>91</v>
      </c>
      <c r="C34">
        <v>104591</v>
      </c>
      <c r="D34" t="s">
        <v>110</v>
      </c>
      <c r="E34">
        <v>1998</v>
      </c>
      <c r="F34" t="s">
        <v>15</v>
      </c>
      <c r="G34">
        <v>46.53</v>
      </c>
      <c r="H34">
        <v>51.21</v>
      </c>
      <c r="I34" t="s">
        <v>334</v>
      </c>
      <c r="J34">
        <v>10.53</v>
      </c>
      <c r="K34">
        <v>103.42</v>
      </c>
      <c r="S34" s="3">
        <f t="shared" si="1"/>
        <v>104591</v>
      </c>
      <c r="T34" s="3">
        <f>IF(A34&gt;0,IFERROR(VLOOKUP(C34,AthleteTable[],1,FALSE),0),0)</f>
        <v>104591</v>
      </c>
      <c r="U34" s="3">
        <f t="shared" si="3"/>
        <v>0</v>
      </c>
      <c r="V34" s="11">
        <f>IF(A34&gt;0,IF(T34&lt;&gt;0,IF(OR(codex482[[#This Row],[1]]&gt;W33,W33="1"),(V33+1+codex482[[#This Row],[T]]),V33+codex482[[#This Row],[T]]),V33+codex482[[#This Row],[T]]),0)</f>
        <v>11</v>
      </c>
      <c r="W34" s="3">
        <f t="shared" si="0"/>
        <v>33</v>
      </c>
    </row>
    <row r="35" spans="1:23" x14ac:dyDescent="0.25">
      <c r="A35">
        <v>34</v>
      </c>
      <c r="B35">
        <v>97</v>
      </c>
      <c r="C35">
        <v>6531928</v>
      </c>
      <c r="D35" t="s">
        <v>285</v>
      </c>
      <c r="E35">
        <v>1997</v>
      </c>
      <c r="F35" t="s">
        <v>113</v>
      </c>
      <c r="G35">
        <v>46.79</v>
      </c>
      <c r="H35">
        <v>51.36</v>
      </c>
      <c r="I35" t="s">
        <v>335</v>
      </c>
      <c r="J35">
        <v>10.94</v>
      </c>
      <c r="K35">
        <v>106.81</v>
      </c>
      <c r="S35" s="3">
        <f t="shared" si="1"/>
        <v>6531928</v>
      </c>
      <c r="T35" s="3">
        <f>IF(A35&gt;0,IFERROR(VLOOKUP(C35,AthleteTable[],1,FALSE),0),0)</f>
        <v>0</v>
      </c>
      <c r="U35" s="3">
        <f t="shared" si="3"/>
        <v>0</v>
      </c>
      <c r="V35" s="11">
        <f>IF(A35&gt;0,IF(T35&lt;&gt;0,IF(OR(codex482[[#This Row],[1]]&gt;W34,W34="1"),(V34+1+codex482[[#This Row],[T]]),V34+codex482[[#This Row],[T]]),V34+codex482[[#This Row],[T]]),0)</f>
        <v>11</v>
      </c>
      <c r="W35" s="3">
        <f t="shared" si="0"/>
        <v>34</v>
      </c>
    </row>
    <row r="36" spans="1:23" x14ac:dyDescent="0.25">
      <c r="A36">
        <v>35</v>
      </c>
      <c r="B36">
        <v>116</v>
      </c>
      <c r="C36">
        <v>104620</v>
      </c>
      <c r="D36" t="s">
        <v>70</v>
      </c>
      <c r="E36">
        <v>1998</v>
      </c>
      <c r="F36" t="s">
        <v>15</v>
      </c>
      <c r="G36">
        <v>47.26</v>
      </c>
      <c r="H36">
        <v>51.94</v>
      </c>
      <c r="I36" t="s">
        <v>336</v>
      </c>
      <c r="J36">
        <v>11.99</v>
      </c>
      <c r="K36">
        <v>115.48</v>
      </c>
      <c r="S36" s="3">
        <f t="shared" si="1"/>
        <v>104620</v>
      </c>
      <c r="T36" s="3">
        <f>IF(A36&gt;0,IFERROR(VLOOKUP(C36,AthleteTable[],1,FALSE),0),0)</f>
        <v>0</v>
      </c>
      <c r="U36" s="3">
        <f t="shared" si="3"/>
        <v>0</v>
      </c>
      <c r="V36" s="11">
        <f>IF(A36&gt;0,IF(T36&lt;&gt;0,IF(OR(codex482[[#This Row],[1]]&gt;W35,W35="1"),(V35+1+codex482[[#This Row],[T]]),V35+codex482[[#This Row],[T]]),V35+codex482[[#This Row],[T]]),0)</f>
        <v>11</v>
      </c>
      <c r="W36" s="3">
        <f t="shared" si="0"/>
        <v>35</v>
      </c>
    </row>
    <row r="37" spans="1:23" x14ac:dyDescent="0.25">
      <c r="A37">
        <v>36</v>
      </c>
      <c r="B37">
        <v>75</v>
      </c>
      <c r="C37">
        <v>104459</v>
      </c>
      <c r="D37" t="s">
        <v>68</v>
      </c>
      <c r="E37">
        <v>1997</v>
      </c>
      <c r="F37" t="s">
        <v>15</v>
      </c>
      <c r="G37">
        <v>47.24</v>
      </c>
      <c r="H37">
        <v>52</v>
      </c>
      <c r="I37" t="s">
        <v>337</v>
      </c>
      <c r="J37">
        <v>12.03</v>
      </c>
      <c r="K37">
        <v>115.81</v>
      </c>
      <c r="S37" s="3">
        <f t="shared" si="1"/>
        <v>104459</v>
      </c>
      <c r="T37" s="3">
        <f>IF(A37&gt;0,IFERROR(VLOOKUP(C37,AthleteTable[],1,FALSE),0),0)</f>
        <v>104459</v>
      </c>
      <c r="U37" s="3">
        <f t="shared" si="3"/>
        <v>0</v>
      </c>
      <c r="V37" s="11">
        <f>IF(A37&gt;0,IF(T37&lt;&gt;0,IF(OR(codex482[[#This Row],[1]]&gt;W36,W36="1"),(V36+1+codex482[[#This Row],[T]]),V36+codex482[[#This Row],[T]]),V36+codex482[[#This Row],[T]]),0)</f>
        <v>12</v>
      </c>
      <c r="W37" s="3">
        <f t="shared" si="0"/>
        <v>36</v>
      </c>
    </row>
    <row r="38" spans="1:23" x14ac:dyDescent="0.25">
      <c r="A38">
        <v>37</v>
      </c>
      <c r="B38">
        <v>123</v>
      </c>
      <c r="C38">
        <v>104637</v>
      </c>
      <c r="D38" t="s">
        <v>279</v>
      </c>
      <c r="E38">
        <v>1998</v>
      </c>
      <c r="F38" t="s">
        <v>15</v>
      </c>
      <c r="G38">
        <v>47.09</v>
      </c>
      <c r="H38">
        <v>52.9</v>
      </c>
      <c r="I38" t="s">
        <v>338</v>
      </c>
      <c r="J38">
        <v>12.78</v>
      </c>
      <c r="K38">
        <v>122</v>
      </c>
      <c r="S38" s="3">
        <f t="shared" si="1"/>
        <v>104637</v>
      </c>
      <c r="T38" s="3">
        <f>IF(A38&gt;0,IFERROR(VLOOKUP(C38,AthleteTable[],1,FALSE),0),0)</f>
        <v>0</v>
      </c>
      <c r="U38" s="3">
        <f t="shared" si="3"/>
        <v>0</v>
      </c>
      <c r="V38" s="11">
        <f>IF(A38&gt;0,IF(T38&lt;&gt;0,IF(OR(codex482[[#This Row],[1]]&gt;W37,W37="1"),(V37+1+codex482[[#This Row],[T]]),V37+codex482[[#This Row],[T]]),V37+codex482[[#This Row],[T]]),0)</f>
        <v>12</v>
      </c>
      <c r="W38" s="3">
        <f t="shared" si="0"/>
        <v>37</v>
      </c>
    </row>
    <row r="39" spans="1:23" x14ac:dyDescent="0.25">
      <c r="A39">
        <v>38</v>
      </c>
      <c r="B39">
        <v>129</v>
      </c>
      <c r="C39">
        <v>104612</v>
      </c>
      <c r="D39" t="s">
        <v>232</v>
      </c>
      <c r="E39">
        <v>1998</v>
      </c>
      <c r="F39" t="s">
        <v>15</v>
      </c>
      <c r="G39">
        <v>47.42</v>
      </c>
      <c r="H39">
        <v>52.68</v>
      </c>
      <c r="I39" t="s">
        <v>339</v>
      </c>
      <c r="J39">
        <v>12.89</v>
      </c>
      <c r="K39">
        <v>122.91</v>
      </c>
      <c r="S39" s="3">
        <f t="shared" si="1"/>
        <v>104612</v>
      </c>
      <c r="T39" s="3">
        <f>IF(A39&gt;0,IFERROR(VLOOKUP(C39,AthleteTable[],1,FALSE),0),0)</f>
        <v>0</v>
      </c>
      <c r="U39" s="3">
        <f t="shared" si="3"/>
        <v>0</v>
      </c>
      <c r="V39" s="11">
        <f>IF(A39&gt;0,IF(T39&lt;&gt;0,IF(OR(codex482[[#This Row],[1]]&gt;W38,W38="1"),(V38+1+codex482[[#This Row],[T]]),V38+codex482[[#This Row],[T]]),V38+codex482[[#This Row],[T]]),0)</f>
        <v>12</v>
      </c>
      <c r="W39" s="3">
        <f t="shared" si="0"/>
        <v>38</v>
      </c>
    </row>
    <row r="40" spans="1:23" x14ac:dyDescent="0.25">
      <c r="A40">
        <v>39</v>
      </c>
      <c r="B40">
        <v>126</v>
      </c>
      <c r="C40">
        <v>104636</v>
      </c>
      <c r="D40" t="s">
        <v>260</v>
      </c>
      <c r="E40">
        <v>1998</v>
      </c>
      <c r="F40" t="s">
        <v>15</v>
      </c>
      <c r="G40">
        <v>47.6</v>
      </c>
      <c r="H40">
        <v>52.98</v>
      </c>
      <c r="I40" t="s">
        <v>340</v>
      </c>
      <c r="J40">
        <v>13.37</v>
      </c>
      <c r="K40">
        <v>126.87</v>
      </c>
      <c r="S40" s="3">
        <f t="shared" si="1"/>
        <v>104636</v>
      </c>
      <c r="T40" s="3">
        <f>IF(A40&gt;0,IFERROR(VLOOKUP(C40,AthleteTable[],1,FALSE),0),0)</f>
        <v>0</v>
      </c>
      <c r="U40" s="3">
        <f t="shared" si="3"/>
        <v>0</v>
      </c>
      <c r="V40" s="11">
        <f>IF(A40&gt;0,IF(T40&lt;&gt;0,IF(OR(codex482[[#This Row],[1]]&gt;W39,W39="1"),(V39+1+codex482[[#This Row],[T]]),V39+codex482[[#This Row],[T]]),V39+codex482[[#This Row],[T]]),0)</f>
        <v>12</v>
      </c>
      <c r="W40" s="3">
        <f t="shared" si="0"/>
        <v>39</v>
      </c>
    </row>
    <row r="41" spans="1:23" x14ac:dyDescent="0.25">
      <c r="A41">
        <v>40</v>
      </c>
      <c r="B41">
        <v>105</v>
      </c>
      <c r="C41">
        <v>104601</v>
      </c>
      <c r="D41" t="s">
        <v>117</v>
      </c>
      <c r="E41">
        <v>1998</v>
      </c>
      <c r="F41" t="s">
        <v>15</v>
      </c>
      <c r="G41">
        <v>48.03</v>
      </c>
      <c r="H41">
        <v>52.57</v>
      </c>
      <c r="I41" t="s">
        <v>341</v>
      </c>
      <c r="J41">
        <v>13.39</v>
      </c>
      <c r="K41">
        <v>127.04</v>
      </c>
      <c r="S41" s="3">
        <f t="shared" si="1"/>
        <v>104601</v>
      </c>
      <c r="T41" s="3">
        <f>IF(A41&gt;0,IFERROR(VLOOKUP(C41,AthleteTable[],1,FALSE),0),0)</f>
        <v>104601</v>
      </c>
      <c r="U41" s="3">
        <f t="shared" si="3"/>
        <v>0</v>
      </c>
      <c r="V41" s="11">
        <f>IF(A41&gt;0,IF(T41&lt;&gt;0,IF(OR(codex482[[#This Row],[1]]&gt;W40,W40="1"),(V40+1+codex482[[#This Row],[T]]),V40+codex482[[#This Row],[T]]),V40+codex482[[#This Row],[T]]),0)</f>
        <v>13</v>
      </c>
      <c r="W41" s="3">
        <f t="shared" si="0"/>
        <v>40</v>
      </c>
    </row>
    <row r="42" spans="1:23" x14ac:dyDescent="0.25">
      <c r="A42">
        <v>41</v>
      </c>
      <c r="B42">
        <v>78</v>
      </c>
      <c r="C42">
        <v>959600</v>
      </c>
      <c r="D42" t="s">
        <v>65</v>
      </c>
      <c r="E42">
        <v>1996</v>
      </c>
      <c r="F42" t="s">
        <v>66</v>
      </c>
      <c r="G42">
        <v>47.27</v>
      </c>
      <c r="H42">
        <v>53.4</v>
      </c>
      <c r="I42" t="s">
        <v>342</v>
      </c>
      <c r="J42">
        <v>13.46</v>
      </c>
      <c r="K42">
        <v>127.61</v>
      </c>
      <c r="S42" s="3">
        <f t="shared" si="1"/>
        <v>959600</v>
      </c>
      <c r="T42" s="3">
        <f>IF(A42&gt;0,IFERROR(VLOOKUP(C42,AthleteTable[],1,FALSE),0),0)</f>
        <v>959600</v>
      </c>
      <c r="U42" s="3">
        <f t="shared" si="3"/>
        <v>0</v>
      </c>
      <c r="V42" s="11">
        <f>IF(A42&gt;0,IF(T42&lt;&gt;0,IF(OR(codex482[[#This Row],[1]]&gt;W41,W41="1"),(V41+1+codex482[[#This Row],[T]]),V41+codex482[[#This Row],[T]]),V41+codex482[[#This Row],[T]]),0)</f>
        <v>14</v>
      </c>
      <c r="W42" s="3">
        <f t="shared" si="0"/>
        <v>41</v>
      </c>
    </row>
    <row r="43" spans="1:23" x14ac:dyDescent="0.25">
      <c r="A43">
        <v>42</v>
      </c>
      <c r="B43">
        <v>73</v>
      </c>
      <c r="C43">
        <v>6531499</v>
      </c>
      <c r="D43" t="s">
        <v>288</v>
      </c>
      <c r="E43">
        <v>1996</v>
      </c>
      <c r="F43" t="s">
        <v>113</v>
      </c>
      <c r="G43">
        <v>47.05</v>
      </c>
      <c r="H43">
        <v>53.76</v>
      </c>
      <c r="I43" t="s">
        <v>343</v>
      </c>
      <c r="J43">
        <v>13.6</v>
      </c>
      <c r="K43">
        <v>128.77000000000001</v>
      </c>
      <c r="S43" s="3">
        <f t="shared" si="1"/>
        <v>6531499</v>
      </c>
      <c r="T43" s="3">
        <f>IF(A43&gt;0,IFERROR(VLOOKUP(C43,AthleteTable[],1,FALSE),0),0)</f>
        <v>0</v>
      </c>
      <c r="U43" s="3">
        <f t="shared" si="3"/>
        <v>0</v>
      </c>
      <c r="V43" s="11">
        <f>IF(A43&gt;0,IF(T43&lt;&gt;0,IF(OR(codex482[[#This Row],[1]]&gt;W42,W42="1"),(V42+1+codex482[[#This Row],[T]]),V42+codex482[[#This Row],[T]]),V42+codex482[[#This Row],[T]]),0)</f>
        <v>14</v>
      </c>
      <c r="W43" s="3">
        <f t="shared" si="0"/>
        <v>42</v>
      </c>
    </row>
    <row r="44" spans="1:23" x14ac:dyDescent="0.25">
      <c r="A44">
        <v>43</v>
      </c>
      <c r="B44">
        <v>130</v>
      </c>
      <c r="C44">
        <v>104614</v>
      </c>
      <c r="D44" t="s">
        <v>259</v>
      </c>
      <c r="E44">
        <v>1998</v>
      </c>
      <c r="F44" t="s">
        <v>15</v>
      </c>
      <c r="G44">
        <v>49.42</v>
      </c>
      <c r="H44">
        <v>53.18</v>
      </c>
      <c r="I44" t="s">
        <v>344</v>
      </c>
      <c r="J44">
        <v>15.39</v>
      </c>
      <c r="K44">
        <v>143.55000000000001</v>
      </c>
      <c r="S44" s="3">
        <f t="shared" si="1"/>
        <v>104614</v>
      </c>
      <c r="T44" s="3">
        <f>IF(A44&gt;0,IFERROR(VLOOKUP(C44,AthleteTable[],1,FALSE),0),0)</f>
        <v>0</v>
      </c>
      <c r="U44" s="3">
        <f t="shared" si="3"/>
        <v>0</v>
      </c>
      <c r="V44" s="11">
        <f>IF(A44&gt;0,IF(T44&lt;&gt;0,IF(OR(codex482[[#This Row],[1]]&gt;W43,W43="1"),(V43+1+codex482[[#This Row],[T]]),V43+codex482[[#This Row],[T]]),V43+codex482[[#This Row],[T]]),0)</f>
        <v>14</v>
      </c>
      <c r="W44" s="3">
        <f t="shared" si="0"/>
        <v>43</v>
      </c>
    </row>
    <row r="45" spans="1:23" x14ac:dyDescent="0.25">
      <c r="A45">
        <v>44</v>
      </c>
      <c r="B45">
        <v>108</v>
      </c>
      <c r="C45">
        <v>104589</v>
      </c>
      <c r="D45" t="s">
        <v>91</v>
      </c>
      <c r="E45">
        <v>1998</v>
      </c>
      <c r="F45" t="s">
        <v>15</v>
      </c>
      <c r="G45">
        <v>49.12</v>
      </c>
      <c r="H45">
        <v>53.49</v>
      </c>
      <c r="I45" t="s">
        <v>345</v>
      </c>
      <c r="J45">
        <v>15.4</v>
      </c>
      <c r="K45">
        <v>143.63</v>
      </c>
      <c r="S45" s="3">
        <f t="shared" si="1"/>
        <v>104589</v>
      </c>
      <c r="T45" s="3">
        <f>IF(A45&gt;0,IFERROR(VLOOKUP(C45,AthleteTable[],1,FALSE),0),0)</f>
        <v>104589</v>
      </c>
      <c r="U45" s="3">
        <f t="shared" si="3"/>
        <v>0</v>
      </c>
      <c r="V45" s="11">
        <f>IF(A45&gt;0,IF(T45&lt;&gt;0,IF(OR(codex482[[#This Row],[1]]&gt;W44,W44="1"),(V44+1+codex482[[#This Row],[T]]),V44+codex482[[#This Row],[T]]),V44+codex482[[#This Row],[T]]),0)</f>
        <v>15</v>
      </c>
      <c r="W45" s="3">
        <f t="shared" si="0"/>
        <v>44</v>
      </c>
    </row>
    <row r="46" spans="1:23" x14ac:dyDescent="0.25">
      <c r="A46">
        <v>45</v>
      </c>
      <c r="B46">
        <v>125</v>
      </c>
      <c r="C46">
        <v>6300452</v>
      </c>
      <c r="D46" t="s">
        <v>278</v>
      </c>
      <c r="E46">
        <v>1998</v>
      </c>
      <c r="F46" t="s">
        <v>240</v>
      </c>
      <c r="G46">
        <v>49.39</v>
      </c>
      <c r="H46">
        <v>53.27</v>
      </c>
      <c r="I46" t="s">
        <v>346</v>
      </c>
      <c r="J46">
        <v>15.45</v>
      </c>
      <c r="K46">
        <v>144.04</v>
      </c>
      <c r="S46" s="3">
        <f t="shared" si="1"/>
        <v>6300452</v>
      </c>
      <c r="T46" s="3">
        <f>IF(A46&gt;0,IFERROR(VLOOKUP(C46,AthleteTable[],1,FALSE),0),0)</f>
        <v>0</v>
      </c>
      <c r="U46" s="3">
        <f t="shared" si="3"/>
        <v>0</v>
      </c>
      <c r="V46" s="11">
        <f>IF(A46&gt;0,IF(T46&lt;&gt;0,IF(OR(codex482[[#This Row],[1]]&gt;W45,W45="1"),(V45+1+codex482[[#This Row],[T]]),V45+codex482[[#This Row],[T]]),V45+codex482[[#This Row],[T]]),0)</f>
        <v>15</v>
      </c>
      <c r="W46" s="3">
        <f t="shared" si="0"/>
        <v>45</v>
      </c>
    </row>
    <row r="47" spans="1:23" x14ac:dyDescent="0.25">
      <c r="A47">
        <v>46</v>
      </c>
      <c r="B47">
        <v>103</v>
      </c>
      <c r="C47">
        <v>104473</v>
      </c>
      <c r="D47" t="s">
        <v>74</v>
      </c>
      <c r="E47">
        <v>1997</v>
      </c>
      <c r="F47" t="s">
        <v>15</v>
      </c>
      <c r="G47">
        <v>48.48</v>
      </c>
      <c r="H47">
        <v>56.28</v>
      </c>
      <c r="I47" t="s">
        <v>347</v>
      </c>
      <c r="J47">
        <v>17.55</v>
      </c>
      <c r="K47">
        <v>161.38</v>
      </c>
      <c r="S47" s="3">
        <f t="shared" si="1"/>
        <v>104473</v>
      </c>
      <c r="T47" s="3">
        <f>IF(A47&gt;0,IFERROR(VLOOKUP(C47,AthleteTable[],1,FALSE),0),0)</f>
        <v>104473</v>
      </c>
      <c r="U47" s="3">
        <f t="shared" si="3"/>
        <v>0</v>
      </c>
      <c r="V47" s="11">
        <f>IF(A47&gt;0,IF(T47&lt;&gt;0,IF(OR(codex482[[#This Row],[1]]&gt;W46,W46="1"),(V46+1+codex482[[#This Row],[T]]),V46+codex482[[#This Row],[T]]),V46+codex482[[#This Row],[T]]),0)</f>
        <v>16</v>
      </c>
      <c r="W47" s="3">
        <f t="shared" si="0"/>
        <v>46</v>
      </c>
    </row>
    <row r="48" spans="1:23" x14ac:dyDescent="0.25">
      <c r="A48">
        <v>47</v>
      </c>
      <c r="B48">
        <v>55</v>
      </c>
      <c r="C48">
        <v>104352</v>
      </c>
      <c r="D48" t="s">
        <v>49</v>
      </c>
      <c r="E48">
        <v>1996</v>
      </c>
      <c r="F48" t="s">
        <v>15</v>
      </c>
      <c r="G48">
        <v>52.05</v>
      </c>
      <c r="H48">
        <v>52.81</v>
      </c>
      <c r="I48" t="s">
        <v>348</v>
      </c>
      <c r="J48">
        <v>17.649999999999999</v>
      </c>
      <c r="K48">
        <v>162.21</v>
      </c>
      <c r="S48" s="3">
        <f t="shared" si="1"/>
        <v>104352</v>
      </c>
      <c r="T48" s="3">
        <f>IF(A48&gt;0,IFERROR(VLOOKUP(C48,AthleteTable[],1,FALSE),0),0)</f>
        <v>104352</v>
      </c>
      <c r="U48" s="3">
        <f t="shared" si="3"/>
        <v>0</v>
      </c>
      <c r="V48" s="11">
        <f>IF(A48&gt;0,IF(T48&lt;&gt;0,IF(OR(codex482[[#This Row],[1]]&gt;W47,W47="1"),(V47+1+codex482[[#This Row],[T]]),V47+codex482[[#This Row],[T]]),V47+codex482[[#This Row],[T]]),0)</f>
        <v>17</v>
      </c>
      <c r="W48" s="3">
        <f t="shared" si="0"/>
        <v>47</v>
      </c>
    </row>
    <row r="49" spans="1:23" x14ac:dyDescent="0.25">
      <c r="A49">
        <v>48</v>
      </c>
      <c r="B49">
        <v>110</v>
      </c>
      <c r="C49">
        <v>104644</v>
      </c>
      <c r="D49" t="s">
        <v>93</v>
      </c>
      <c r="E49">
        <v>1998</v>
      </c>
      <c r="F49" t="s">
        <v>15</v>
      </c>
      <c r="G49">
        <v>49.71</v>
      </c>
      <c r="H49">
        <v>55.36</v>
      </c>
      <c r="I49" t="s">
        <v>349</v>
      </c>
      <c r="J49">
        <v>17.86</v>
      </c>
      <c r="K49">
        <v>163.94</v>
      </c>
      <c r="S49" s="3">
        <f t="shared" si="1"/>
        <v>104644</v>
      </c>
      <c r="T49" s="3">
        <f>IF(A49&gt;0,IFERROR(VLOOKUP(C49,AthleteTable[],1,FALSE),0),0)</f>
        <v>104644</v>
      </c>
      <c r="U49" s="3">
        <f t="shared" si="3"/>
        <v>0</v>
      </c>
      <c r="V49" s="11">
        <f>IF(A49&gt;0,IF(T49&lt;&gt;0,IF(OR(codex482[[#This Row],[1]]&gt;W48,W48="1"),(V48+1+codex482[[#This Row],[T]]),V48+codex482[[#This Row],[T]]),V48+codex482[[#This Row],[T]]),0)</f>
        <v>18</v>
      </c>
      <c r="W49" s="3">
        <f t="shared" si="0"/>
        <v>48</v>
      </c>
    </row>
    <row r="50" spans="1:23" x14ac:dyDescent="0.25">
      <c r="A50">
        <v>49</v>
      </c>
      <c r="B50">
        <v>72</v>
      </c>
      <c r="C50">
        <v>104281</v>
      </c>
      <c r="D50" t="s">
        <v>264</v>
      </c>
      <c r="E50">
        <v>1995</v>
      </c>
      <c r="F50" t="s">
        <v>15</v>
      </c>
      <c r="G50">
        <v>49.59</v>
      </c>
      <c r="H50">
        <v>56.04</v>
      </c>
      <c r="I50" t="s">
        <v>350</v>
      </c>
      <c r="J50">
        <v>18.420000000000002</v>
      </c>
      <c r="K50">
        <v>168.56</v>
      </c>
      <c r="S50" s="3">
        <f t="shared" si="1"/>
        <v>104281</v>
      </c>
      <c r="T50" s="3">
        <f>IF(A50&gt;0,IFERROR(VLOOKUP(C50,AthleteTable[],1,FALSE),0),0)</f>
        <v>0</v>
      </c>
      <c r="U50" s="3">
        <f t="shared" si="3"/>
        <v>0</v>
      </c>
      <c r="V50" s="11">
        <f>IF(A50&gt;0,IF(T50&lt;&gt;0,IF(OR(codex482[[#This Row],[1]]&gt;W49,W49="1"),(V49+1+codex482[[#This Row],[T]]),V49+codex482[[#This Row],[T]]),V49+codex482[[#This Row],[T]]),0)</f>
        <v>18</v>
      </c>
      <c r="W50" s="3">
        <f t="shared" si="0"/>
        <v>49</v>
      </c>
    </row>
    <row r="51" spans="1:23" x14ac:dyDescent="0.25">
      <c r="A51">
        <v>50</v>
      </c>
      <c r="B51">
        <v>114</v>
      </c>
      <c r="C51">
        <v>104533</v>
      </c>
      <c r="D51" t="s">
        <v>262</v>
      </c>
      <c r="E51">
        <v>1997</v>
      </c>
      <c r="F51" t="s">
        <v>15</v>
      </c>
      <c r="G51">
        <v>49.94</v>
      </c>
      <c r="H51">
        <v>56.81</v>
      </c>
      <c r="I51" t="s">
        <v>351</v>
      </c>
      <c r="J51">
        <v>19.54</v>
      </c>
      <c r="K51">
        <v>177.81</v>
      </c>
      <c r="S51" s="3">
        <f t="shared" si="1"/>
        <v>104533</v>
      </c>
      <c r="T51" s="3">
        <f>IF(A51&gt;0,IFERROR(VLOOKUP(C51,AthleteTable[],1,FALSE),0),0)</f>
        <v>104533</v>
      </c>
      <c r="U51" s="3">
        <f t="shared" si="3"/>
        <v>0</v>
      </c>
      <c r="V51" s="11">
        <f>IF(A51&gt;0,IF(T51&lt;&gt;0,IF(OR(codex482[[#This Row],[1]]&gt;W50,W50="1"),(V50+1+codex482[[#This Row],[T]]),V50+codex482[[#This Row],[T]]),V50+codex482[[#This Row],[T]]),0)</f>
        <v>19</v>
      </c>
      <c r="W51" s="3">
        <f t="shared" si="0"/>
        <v>50</v>
      </c>
    </row>
    <row r="52" spans="1:23" x14ac:dyDescent="0.25">
      <c r="A52">
        <v>51</v>
      </c>
      <c r="B52">
        <v>95</v>
      </c>
      <c r="C52">
        <v>104465</v>
      </c>
      <c r="D52" t="s">
        <v>87</v>
      </c>
      <c r="E52">
        <v>1997</v>
      </c>
      <c r="F52" t="s">
        <v>15</v>
      </c>
      <c r="G52">
        <v>50.21</v>
      </c>
      <c r="H52">
        <v>57.33</v>
      </c>
      <c r="I52" t="s">
        <v>352</v>
      </c>
      <c r="J52">
        <v>20.329999999999998</v>
      </c>
      <c r="K52">
        <v>184.33</v>
      </c>
      <c r="S52" s="3">
        <f t="shared" si="1"/>
        <v>104465</v>
      </c>
      <c r="T52" s="3">
        <f>IF(A52&gt;0,IFERROR(VLOOKUP(C52,AthleteTable[],1,FALSE),0),0)</f>
        <v>104465</v>
      </c>
      <c r="U52" s="3">
        <f t="shared" si="3"/>
        <v>0</v>
      </c>
      <c r="V52" s="11">
        <f>IF(A52&gt;0,IF(T52&lt;&gt;0,IF(OR(codex482[[#This Row],[1]]&gt;W51,W51="1"),(V51+1+codex482[[#This Row],[T]]),V51+codex482[[#This Row],[T]]),V51+codex482[[#This Row],[T]]),0)</f>
        <v>20</v>
      </c>
      <c r="W52" s="3">
        <f t="shared" si="0"/>
        <v>51</v>
      </c>
    </row>
    <row r="53" spans="1:23" x14ac:dyDescent="0.25">
      <c r="A53">
        <v>52</v>
      </c>
      <c r="B53">
        <v>96</v>
      </c>
      <c r="C53">
        <v>104442</v>
      </c>
      <c r="D53" t="s">
        <v>95</v>
      </c>
      <c r="E53">
        <v>1996</v>
      </c>
      <c r="F53" t="s">
        <v>96</v>
      </c>
      <c r="G53">
        <v>51.89</v>
      </c>
      <c r="H53">
        <v>56.49</v>
      </c>
      <c r="I53" t="s">
        <v>353</v>
      </c>
      <c r="J53">
        <v>21.17</v>
      </c>
      <c r="K53">
        <v>191.27</v>
      </c>
      <c r="S53" s="3">
        <f t="shared" si="1"/>
        <v>104442</v>
      </c>
      <c r="T53" s="3">
        <f>IF(A53&gt;0,IFERROR(VLOOKUP(C53,AthleteTable[],1,FALSE),0),0)</f>
        <v>0</v>
      </c>
      <c r="U53" s="3">
        <f t="shared" si="3"/>
        <v>0</v>
      </c>
      <c r="V53" s="11">
        <f>IF(A53&gt;0,IF(T53&lt;&gt;0,IF(OR(codex482[[#This Row],[1]]&gt;W52,W52="1"),(V52+1+codex482[[#This Row],[T]]),V52+codex482[[#This Row],[T]]),V52+codex482[[#This Row],[T]]),0)</f>
        <v>20</v>
      </c>
      <c r="W53" s="3">
        <f t="shared" si="0"/>
        <v>52</v>
      </c>
    </row>
    <row r="54" spans="1:23" x14ac:dyDescent="0.25">
      <c r="A54">
        <v>53</v>
      </c>
      <c r="B54">
        <v>76</v>
      </c>
      <c r="C54">
        <v>6531526</v>
      </c>
      <c r="D54" t="s">
        <v>228</v>
      </c>
      <c r="E54">
        <v>1996</v>
      </c>
      <c r="F54" t="s">
        <v>113</v>
      </c>
      <c r="G54">
        <v>53.38</v>
      </c>
      <c r="H54">
        <v>55.19</v>
      </c>
      <c r="I54" t="s">
        <v>354</v>
      </c>
      <c r="J54">
        <v>21.36</v>
      </c>
      <c r="K54">
        <v>192.84</v>
      </c>
      <c r="S54" s="3">
        <f t="shared" si="1"/>
        <v>6531526</v>
      </c>
      <c r="T54" s="3">
        <f>IF(A54&gt;0,IFERROR(VLOOKUP(C54,AthleteTable[],1,FALSE),0),0)</f>
        <v>0</v>
      </c>
      <c r="U54" s="3">
        <f t="shared" si="3"/>
        <v>0</v>
      </c>
      <c r="V54" s="11">
        <f>IF(A54&gt;0,IF(T54&lt;&gt;0,IF(OR(codex482[[#This Row],[1]]&gt;W53,W53="1"),(V53+1+codex482[[#This Row],[T]]),V53+codex482[[#This Row],[T]]),V53+codex482[[#This Row],[T]]),0)</f>
        <v>20</v>
      </c>
      <c r="W54" s="3">
        <f t="shared" si="0"/>
        <v>53</v>
      </c>
    </row>
    <row r="55" spans="1:23" x14ac:dyDescent="0.25">
      <c r="A55">
        <v>54</v>
      </c>
      <c r="B55">
        <v>122</v>
      </c>
      <c r="C55">
        <v>104613</v>
      </c>
      <c r="D55" t="s">
        <v>234</v>
      </c>
      <c r="E55">
        <v>1998</v>
      </c>
      <c r="F55" t="s">
        <v>15</v>
      </c>
      <c r="G55">
        <v>52.02</v>
      </c>
      <c r="H55">
        <v>57.3</v>
      </c>
      <c r="I55" t="s">
        <v>355</v>
      </c>
      <c r="J55">
        <v>22.11</v>
      </c>
      <c r="K55">
        <v>199.03</v>
      </c>
      <c r="S55" s="3">
        <f t="shared" si="1"/>
        <v>104613</v>
      </c>
      <c r="T55" s="3">
        <f>IF(A55&gt;0,IFERROR(VLOOKUP(C55,AthleteTable[],1,FALSE),0),0)</f>
        <v>0</v>
      </c>
      <c r="U55" s="3">
        <f t="shared" si="3"/>
        <v>0</v>
      </c>
      <c r="V55" s="11">
        <f>IF(A55&gt;0,IF(T55&lt;&gt;0,IF(OR(codex482[[#This Row],[1]]&gt;W54,W54="1"),(V54+1+codex482[[#This Row],[T]]),V54+codex482[[#This Row],[T]]),V54+codex482[[#This Row],[T]]),0)</f>
        <v>20</v>
      </c>
      <c r="W55" s="3">
        <f t="shared" si="0"/>
        <v>54</v>
      </c>
    </row>
    <row r="56" spans="1:23" x14ac:dyDescent="0.25">
      <c r="A56">
        <v>55</v>
      </c>
      <c r="B56">
        <v>128</v>
      </c>
      <c r="C56">
        <v>104639</v>
      </c>
      <c r="D56" t="s">
        <v>236</v>
      </c>
      <c r="E56">
        <v>1998</v>
      </c>
      <c r="F56" t="s">
        <v>15</v>
      </c>
      <c r="G56">
        <v>55.08</v>
      </c>
      <c r="H56" t="s">
        <v>356</v>
      </c>
      <c r="I56" t="s">
        <v>357</v>
      </c>
      <c r="J56">
        <v>29.58</v>
      </c>
      <c r="K56">
        <v>260.7</v>
      </c>
      <c r="S56" s="3">
        <f t="shared" si="1"/>
        <v>104639</v>
      </c>
      <c r="T56" s="3">
        <f>IF(A56&gt;0,IFERROR(VLOOKUP(C56,AthleteTable[],1,FALSE),0),0)</f>
        <v>0</v>
      </c>
      <c r="U56" s="3">
        <f t="shared" si="3"/>
        <v>0</v>
      </c>
      <c r="V56" s="11">
        <f>IF(A56&gt;0,IF(T56&lt;&gt;0,IF(OR(codex482[[#This Row],[1]]&gt;W55,W55="1"),(V55+1+codex482[[#This Row],[T]]),V55+codex482[[#This Row],[T]]),V55+codex482[[#This Row],[T]]),0)</f>
        <v>20</v>
      </c>
      <c r="W56" s="3">
        <f t="shared" si="0"/>
        <v>55</v>
      </c>
    </row>
    <row r="57" spans="1:23" x14ac:dyDescent="0.25">
      <c r="A57">
        <v>56</v>
      </c>
      <c r="B57">
        <v>121</v>
      </c>
      <c r="C57">
        <v>6300593</v>
      </c>
      <c r="D57" t="s">
        <v>239</v>
      </c>
      <c r="E57">
        <v>1998</v>
      </c>
      <c r="F57" t="s">
        <v>240</v>
      </c>
      <c r="G57">
        <v>55.42</v>
      </c>
      <c r="H57" t="s">
        <v>358</v>
      </c>
      <c r="I57" t="s">
        <v>359</v>
      </c>
      <c r="J57">
        <v>31.94</v>
      </c>
      <c r="K57">
        <v>280.18</v>
      </c>
      <c r="S57" s="3">
        <f t="shared" si="1"/>
        <v>6300593</v>
      </c>
      <c r="T57" s="3">
        <f>IF(A57&gt;0,IFERROR(VLOOKUP(C57,AthleteTable[],1,FALSE),0),0)</f>
        <v>0</v>
      </c>
      <c r="U57" s="3">
        <f t="shared" si="3"/>
        <v>0</v>
      </c>
      <c r="V57" s="11">
        <f>IF(A57&gt;0,IF(T57&lt;&gt;0,IF(OR(codex482[[#This Row],[1]]&gt;W56,W56="1"),(V56+1+codex482[[#This Row],[T]]),V56+codex482[[#This Row],[T]]),V56+codex482[[#This Row],[T]]),0)</f>
        <v>20</v>
      </c>
      <c r="W57" s="3">
        <f t="shared" si="0"/>
        <v>56</v>
      </c>
    </row>
    <row r="58" spans="1:23" x14ac:dyDescent="0.25">
      <c r="A58">
        <v>57</v>
      </c>
      <c r="B58">
        <v>120</v>
      </c>
      <c r="C58">
        <v>104585</v>
      </c>
      <c r="D58" t="s">
        <v>109</v>
      </c>
      <c r="E58">
        <v>1998</v>
      </c>
      <c r="F58" t="s">
        <v>15</v>
      </c>
      <c r="G58">
        <v>57.22</v>
      </c>
      <c r="H58" t="s">
        <v>360</v>
      </c>
      <c r="I58" t="s">
        <v>361</v>
      </c>
      <c r="J58">
        <v>32.75</v>
      </c>
      <c r="K58">
        <v>286.87</v>
      </c>
      <c r="S58" s="3">
        <f t="shared" si="1"/>
        <v>104585</v>
      </c>
      <c r="T58" s="3">
        <f>IF(A58&gt;0,IFERROR(VLOOKUP(C58,AthleteTable[],1,FALSE),0),0)</f>
        <v>104585</v>
      </c>
      <c r="U58" s="3">
        <f t="shared" si="3"/>
        <v>0</v>
      </c>
      <c r="V58" s="11">
        <f>IF(A58&gt;0,IF(T58&lt;&gt;0,IF(OR(codex482[[#This Row],[1]]&gt;W57,W57="1"),(V57+1+codex482[[#This Row],[T]]),V57+codex482[[#This Row],[T]]),V57+codex482[[#This Row],[T]]),0)</f>
        <v>21</v>
      </c>
      <c r="W58" s="3">
        <f t="shared" si="0"/>
        <v>57</v>
      </c>
    </row>
    <row r="59" spans="1:23" x14ac:dyDescent="0.25">
      <c r="A59">
        <v>58</v>
      </c>
      <c r="B59">
        <v>134</v>
      </c>
      <c r="C59">
        <v>6300591</v>
      </c>
      <c r="D59" t="s">
        <v>242</v>
      </c>
      <c r="E59">
        <v>1998</v>
      </c>
      <c r="F59" t="s">
        <v>240</v>
      </c>
      <c r="G59" t="s">
        <v>362</v>
      </c>
      <c r="H59" t="s">
        <v>363</v>
      </c>
      <c r="I59" t="s">
        <v>364</v>
      </c>
      <c r="J59">
        <v>56.31</v>
      </c>
      <c r="K59">
        <v>481.38</v>
      </c>
      <c r="S59" s="3">
        <f t="shared" si="1"/>
        <v>6300591</v>
      </c>
      <c r="T59" s="3">
        <f>IF(A59&gt;0,IFERROR(VLOOKUP(C59,AthleteTable[],1,FALSE),0),0)</f>
        <v>0</v>
      </c>
      <c r="U59" s="3">
        <f t="shared" si="3"/>
        <v>0</v>
      </c>
      <c r="V59" s="11">
        <f>IF(A59&gt;0,IF(T59&lt;&gt;0,IF(OR(codex482[[#This Row],[1]]&gt;W58,W58="1"),(V58+1+codex482[[#This Row],[T]]),V58+codex482[[#This Row],[T]]),V58+codex482[[#This Row],[T]]),0)</f>
        <v>21</v>
      </c>
      <c r="W59" s="3">
        <f t="shared" si="0"/>
        <v>58</v>
      </c>
    </row>
    <row r="60" spans="1:23" x14ac:dyDescent="0.25">
      <c r="A60" t="s">
        <v>165</v>
      </c>
      <c r="S60" s="3">
        <f t="shared" si="1"/>
        <v>0</v>
      </c>
      <c r="T60" s="3">
        <f>IF(A60&gt;0,IFERROR(VLOOKUP(C60,AthleteTable[],1,FALSE),0),0)</f>
        <v>0</v>
      </c>
      <c r="U60" s="3">
        <f t="shared" si="3"/>
        <v>0</v>
      </c>
      <c r="V60" s="11">
        <f>IF(A60&gt;0,IF(T60&lt;&gt;0,IF(OR(codex482[[#This Row],[1]]&gt;W59,W59="1"),(V59+1+codex482[[#This Row],[T]]),V59+codex482[[#This Row],[T]]),V59+codex482[[#This Row],[T]]),0)</f>
        <v>21</v>
      </c>
      <c r="W60" s="3" t="str">
        <f t="shared" si="0"/>
        <v>Disqualified 2nd run</v>
      </c>
    </row>
    <row r="61" spans="1:23" x14ac:dyDescent="0.25">
      <c r="S61" s="3">
        <f t="shared" si="1"/>
        <v>0</v>
      </c>
      <c r="T61" s="3">
        <f>IF(A61&gt;0,IFERROR(VLOOKUP(C61,AthleteTable[],1,FALSE),0),0)</f>
        <v>0</v>
      </c>
      <c r="U61" s="3">
        <f t="shared" si="3"/>
        <v>0</v>
      </c>
      <c r="V61" s="11">
        <f>IF(A61&gt;0,IF(T61&lt;&gt;0,IF(OR(codex482[[#This Row],[1]]&gt;W60,W60="1"),(V60+1+codex482[[#This Row],[T]]),V60+codex482[[#This Row],[T]]),V60+codex482[[#This Row],[T]]),0)</f>
        <v>0</v>
      </c>
      <c r="W61" s="3">
        <f t="shared" si="0"/>
        <v>0</v>
      </c>
    </row>
    <row r="62" spans="1:23" x14ac:dyDescent="0.25">
      <c r="B62">
        <v>132</v>
      </c>
      <c r="C62">
        <v>6532083</v>
      </c>
      <c r="D62" t="s">
        <v>257</v>
      </c>
      <c r="E62">
        <v>1998</v>
      </c>
      <c r="F62" t="s">
        <v>113</v>
      </c>
      <c r="S62" s="3">
        <f t="shared" si="1"/>
        <v>6532083</v>
      </c>
      <c r="T62" s="3">
        <f>IF(A62&gt;0,IFERROR(VLOOKUP(C62,AthleteTable[],1,FALSE),0),0)</f>
        <v>0</v>
      </c>
      <c r="U62" s="3">
        <f t="shared" si="3"/>
        <v>0</v>
      </c>
      <c r="V62" s="11">
        <f>IF(A62&gt;0,IF(T62&lt;&gt;0,IF(OR(codex482[[#This Row],[1]]&gt;W61,W61="1"),(V61+1+codex482[[#This Row],[T]]),V61+codex482[[#This Row],[T]]),V61+codex482[[#This Row],[T]]),0)</f>
        <v>0</v>
      </c>
      <c r="W62" s="3">
        <f t="shared" si="0"/>
        <v>0</v>
      </c>
    </row>
    <row r="63" spans="1:23" x14ac:dyDescent="0.25">
      <c r="B63">
        <v>80</v>
      </c>
      <c r="C63">
        <v>104472</v>
      </c>
      <c r="D63" t="s">
        <v>55</v>
      </c>
      <c r="E63">
        <v>1997</v>
      </c>
      <c r="F63" t="s">
        <v>15</v>
      </c>
      <c r="S63" s="3">
        <f t="shared" si="1"/>
        <v>104472</v>
      </c>
      <c r="T63" s="3">
        <f>IF(A63&gt;0,IFERROR(VLOOKUP(C63,AthleteTable[],1,FALSE),0),0)</f>
        <v>0</v>
      </c>
      <c r="U63" s="3">
        <f t="shared" si="3"/>
        <v>0</v>
      </c>
      <c r="V63" s="11">
        <f>IF(A63&gt;0,IF(T63&lt;&gt;0,IF(OR(codex482[[#This Row],[1]]&gt;W62,W62="1"),(V62+1+codex482[[#This Row],[T]]),V62+codex482[[#This Row],[T]]),V62+codex482[[#This Row],[T]]),0)</f>
        <v>0</v>
      </c>
      <c r="W63" s="3">
        <f t="shared" si="0"/>
        <v>0</v>
      </c>
    </row>
    <row r="64" spans="1:23" x14ac:dyDescent="0.25">
      <c r="B64">
        <v>33</v>
      </c>
      <c r="C64">
        <v>104531</v>
      </c>
      <c r="D64" t="s">
        <v>184</v>
      </c>
      <c r="E64">
        <v>1997</v>
      </c>
      <c r="F64" t="s">
        <v>15</v>
      </c>
      <c r="S64" s="3">
        <f t="shared" si="1"/>
        <v>104531</v>
      </c>
      <c r="T64" s="3">
        <f>IF(A64&gt;0,IFERROR(VLOOKUP(C64,AthleteTable[],1,FALSE),0),0)</f>
        <v>0</v>
      </c>
      <c r="U64" s="3">
        <f t="shared" si="3"/>
        <v>0</v>
      </c>
      <c r="V64" s="11">
        <f>IF(A64&gt;0,IF(T64&lt;&gt;0,IF(OR(codex482[[#This Row],[1]]&gt;W63,W63="1"),(V63+1+codex482[[#This Row],[T]]),V63+codex482[[#This Row],[T]]),V63+codex482[[#This Row],[T]]),0)</f>
        <v>0</v>
      </c>
      <c r="W64" s="3">
        <f t="shared" si="0"/>
        <v>0</v>
      </c>
    </row>
    <row r="65" spans="1:23" x14ac:dyDescent="0.25">
      <c r="A65" t="s">
        <v>105</v>
      </c>
      <c r="S65" s="3">
        <f t="shared" si="1"/>
        <v>0</v>
      </c>
      <c r="T65" s="3">
        <f>IF(A65&gt;0,IFERROR(VLOOKUP(C65,AthleteTable[],1,FALSE),0),0)</f>
        <v>0</v>
      </c>
      <c r="U65" s="3">
        <f t="shared" si="3"/>
        <v>0</v>
      </c>
      <c r="V65" s="11">
        <f>IF(A65&gt;0,IF(T65&lt;&gt;0,IF(OR(codex482[[#This Row],[1]]&gt;W64,W64="1"),(V64+1+codex482[[#This Row],[T]]),V64+codex482[[#This Row],[T]]),V64+codex482[[#This Row],[T]]),0)</f>
        <v>0</v>
      </c>
      <c r="W65" s="3" t="str">
        <f t="shared" si="0"/>
        <v>Disqualified 1st run</v>
      </c>
    </row>
    <row r="66" spans="1:23" x14ac:dyDescent="0.25">
      <c r="S66" s="3">
        <f t="shared" si="1"/>
        <v>0</v>
      </c>
      <c r="T66" s="3">
        <f>IF(A66&gt;0,IFERROR(VLOOKUP(C66,AthleteTable[],1,FALSE),0),0)</f>
        <v>0</v>
      </c>
      <c r="U66" s="3">
        <f t="shared" si="3"/>
        <v>0</v>
      </c>
      <c r="V66" s="11">
        <f>IF(A66&gt;0,IF(T66&lt;&gt;0,IF(OR(codex482[[#This Row],[1]]&gt;W65,W65="1"),(V65+1+codex482[[#This Row],[T]]),V65+codex482[[#This Row],[T]]),V65+codex482[[#This Row],[T]]),0)</f>
        <v>0</v>
      </c>
      <c r="W66" s="3">
        <f t="shared" ref="W66:W90" si="4">IF(A66&gt;0,A66,0)</f>
        <v>0</v>
      </c>
    </row>
    <row r="67" spans="1:23" x14ac:dyDescent="0.25">
      <c r="B67">
        <v>127</v>
      </c>
      <c r="C67">
        <v>104592</v>
      </c>
      <c r="D67" t="s">
        <v>119</v>
      </c>
      <c r="E67">
        <v>1998</v>
      </c>
      <c r="F67" t="s">
        <v>15</v>
      </c>
      <c r="S67" s="3">
        <f t="shared" ref="S67:S130" si="5">C67</f>
        <v>104592</v>
      </c>
      <c r="T67" s="3">
        <f>IF(A67&gt;0,IFERROR(VLOOKUP(C67,AthleteTable[],1,FALSE),0),0)</f>
        <v>0</v>
      </c>
      <c r="U67" s="3">
        <f t="shared" si="3"/>
        <v>0</v>
      </c>
      <c r="V67" s="11">
        <f>IF(A67&gt;0,IF(T67&lt;&gt;0,IF(OR(codex482[[#This Row],[1]]&gt;W66,W66="1"),(V66+1+codex482[[#This Row],[T]]),V66+codex482[[#This Row],[T]]),V66+codex482[[#This Row],[T]]),0)</f>
        <v>0</v>
      </c>
      <c r="W67" s="3">
        <f t="shared" si="4"/>
        <v>0</v>
      </c>
    </row>
    <row r="68" spans="1:23" x14ac:dyDescent="0.25">
      <c r="B68">
        <v>124</v>
      </c>
      <c r="C68">
        <v>104593</v>
      </c>
      <c r="D68" t="s">
        <v>118</v>
      </c>
      <c r="E68">
        <v>1998</v>
      </c>
      <c r="F68" t="s">
        <v>15</v>
      </c>
      <c r="S68" s="3">
        <f t="shared" si="5"/>
        <v>104593</v>
      </c>
      <c r="T68" s="3">
        <f>IF(A68&gt;0,IFERROR(VLOOKUP(C68,AthleteTable[],1,FALSE),0),0)</f>
        <v>0</v>
      </c>
      <c r="U68" s="3">
        <f t="shared" si="3"/>
        <v>0</v>
      </c>
      <c r="V68" s="11">
        <f>IF(A68&gt;0,IF(T68&lt;&gt;0,IF(OR(codex482[[#This Row],[1]]&gt;W67,W67="1"),(V67+1+codex482[[#This Row],[T]]),V67+codex482[[#This Row],[T]]),V67+codex482[[#This Row],[T]]),0)</f>
        <v>0</v>
      </c>
      <c r="W68" s="3">
        <f t="shared" si="4"/>
        <v>0</v>
      </c>
    </row>
    <row r="69" spans="1:23" x14ac:dyDescent="0.25">
      <c r="B69">
        <v>117</v>
      </c>
      <c r="C69">
        <v>6532099</v>
      </c>
      <c r="D69" t="s">
        <v>223</v>
      </c>
      <c r="E69">
        <v>1998</v>
      </c>
      <c r="F69" t="s">
        <v>113</v>
      </c>
      <c r="S69" s="3">
        <f t="shared" si="5"/>
        <v>6532099</v>
      </c>
      <c r="T69" s="3">
        <f>IF(A69&gt;0,IFERROR(VLOOKUP(C69,AthleteTable[],1,FALSE),0),0)</f>
        <v>0</v>
      </c>
      <c r="U69" s="3">
        <f t="shared" si="3"/>
        <v>0</v>
      </c>
      <c r="V69" s="11">
        <f>IF(A69&gt;0,IF(T69&lt;&gt;0,IF(OR(codex482[[#This Row],[1]]&gt;W68,W68="1"),(V68+1+codex482[[#This Row],[T]]),V68+codex482[[#This Row],[T]]),V68+codex482[[#This Row],[T]]),0)</f>
        <v>0</v>
      </c>
      <c r="W69" s="3">
        <f t="shared" si="4"/>
        <v>0</v>
      </c>
    </row>
    <row r="70" spans="1:23" x14ac:dyDescent="0.25">
      <c r="B70">
        <v>112</v>
      </c>
      <c r="C70">
        <v>6531864</v>
      </c>
      <c r="D70" t="s">
        <v>281</v>
      </c>
      <c r="E70">
        <v>1997</v>
      </c>
      <c r="F70" t="s">
        <v>113</v>
      </c>
      <c r="S70" s="3">
        <f t="shared" si="5"/>
        <v>6531864</v>
      </c>
      <c r="T70" s="3">
        <f>IF(A70&gt;0,IFERROR(VLOOKUP(C70,AthleteTable[],1,FALSE),0),0)</f>
        <v>0</v>
      </c>
      <c r="U70" s="3">
        <f t="shared" ref="U70:U133" si="6">IFERROR(IF(W70&gt;0,IF(W69=W68,IF(T69&gt;0,IF(T68&gt;0,1,0),0),0),0),0)</f>
        <v>0</v>
      </c>
      <c r="V70" s="11">
        <f>IF(A70&gt;0,IF(T70&lt;&gt;0,IF(OR(codex482[[#This Row],[1]]&gt;W69,W69="1"),(V69+1+codex482[[#This Row],[T]]),V69+codex482[[#This Row],[T]]),V69+codex482[[#This Row],[T]]),0)</f>
        <v>0</v>
      </c>
      <c r="W70" s="3">
        <f t="shared" si="4"/>
        <v>0</v>
      </c>
    </row>
    <row r="71" spans="1:23" x14ac:dyDescent="0.25">
      <c r="B71">
        <v>101</v>
      </c>
      <c r="C71">
        <v>104596</v>
      </c>
      <c r="D71" t="s">
        <v>81</v>
      </c>
      <c r="E71">
        <v>1998</v>
      </c>
      <c r="F71" t="s">
        <v>15</v>
      </c>
      <c r="S71" s="3">
        <f t="shared" si="5"/>
        <v>104596</v>
      </c>
      <c r="T71" s="3">
        <f>IF(A71&gt;0,IFERROR(VLOOKUP(C71,AthleteTable[],1,FALSE),0),0)</f>
        <v>0</v>
      </c>
      <c r="U71" s="3">
        <f t="shared" si="6"/>
        <v>0</v>
      </c>
      <c r="V71" s="11">
        <f>IF(A71&gt;0,IF(T71&lt;&gt;0,IF(OR(codex482[[#This Row],[1]]&gt;W70,W70="1"),(V70+1+codex482[[#This Row],[T]]),V70+codex482[[#This Row],[T]]),V70+codex482[[#This Row],[T]]),0)</f>
        <v>0</v>
      </c>
      <c r="W71" s="3">
        <f t="shared" si="4"/>
        <v>0</v>
      </c>
    </row>
    <row r="72" spans="1:23" x14ac:dyDescent="0.25">
      <c r="B72">
        <v>66</v>
      </c>
      <c r="C72">
        <v>6532024</v>
      </c>
      <c r="D72" t="s">
        <v>289</v>
      </c>
      <c r="E72">
        <v>1997</v>
      </c>
      <c r="F72" t="s">
        <v>113</v>
      </c>
      <c r="S72" s="3">
        <f t="shared" si="5"/>
        <v>6532024</v>
      </c>
      <c r="T72" s="3">
        <f>IF(A72&gt;0,IFERROR(VLOOKUP(C72,AthleteTable[],1,FALSE),0),0)</f>
        <v>0</v>
      </c>
      <c r="U72" s="3">
        <f t="shared" si="6"/>
        <v>0</v>
      </c>
      <c r="V72" s="11">
        <f>IF(A72&gt;0,IF(T72&lt;&gt;0,IF(OR(codex482[[#This Row],[1]]&gt;W71,W71="1"),(V71+1+codex482[[#This Row],[T]]),V71+codex482[[#This Row],[T]]),V71+codex482[[#This Row],[T]]),0)</f>
        <v>0</v>
      </c>
      <c r="W72" s="3">
        <f t="shared" si="4"/>
        <v>0</v>
      </c>
    </row>
    <row r="73" spans="1:23" x14ac:dyDescent="0.25">
      <c r="B73">
        <v>64</v>
      </c>
      <c r="C73">
        <v>104537</v>
      </c>
      <c r="D73" t="s">
        <v>106</v>
      </c>
      <c r="E73">
        <v>1997</v>
      </c>
      <c r="F73" t="s">
        <v>15</v>
      </c>
      <c r="S73" s="3">
        <f t="shared" si="5"/>
        <v>104537</v>
      </c>
      <c r="T73" s="3">
        <f>IF(A73&gt;0,IFERROR(VLOOKUP(C73,AthleteTable[],1,FALSE),0),0)</f>
        <v>0</v>
      </c>
      <c r="U73" s="3">
        <f t="shared" si="6"/>
        <v>0</v>
      </c>
      <c r="V73" s="11">
        <f>IF(A73&gt;0,IF(T73&lt;&gt;0,IF(OR(codex482[[#This Row],[1]]&gt;W72,W72="1"),(V72+1+codex482[[#This Row],[T]]),V72+codex482[[#This Row],[T]]),V72+codex482[[#This Row],[T]]),0)</f>
        <v>0</v>
      </c>
      <c r="W73" s="3">
        <f t="shared" si="4"/>
        <v>0</v>
      </c>
    </row>
    <row r="74" spans="1:23" x14ac:dyDescent="0.25">
      <c r="B74">
        <v>51</v>
      </c>
      <c r="C74">
        <v>104347</v>
      </c>
      <c r="D74" t="s">
        <v>269</v>
      </c>
      <c r="E74">
        <v>1996</v>
      </c>
      <c r="F74" t="s">
        <v>15</v>
      </c>
      <c r="S74" s="3">
        <f t="shared" si="5"/>
        <v>104347</v>
      </c>
      <c r="T74" s="3">
        <f>IF(A74&gt;0,IFERROR(VLOOKUP(C74,AthleteTable[],1,FALSE),0),0)</f>
        <v>0</v>
      </c>
      <c r="U74" s="3">
        <f t="shared" si="6"/>
        <v>0</v>
      </c>
      <c r="V74" s="11">
        <f>IF(A74&gt;0,IF(T74&lt;&gt;0,IF(OR(codex482[[#This Row],[1]]&gt;W73,W73="1"),(V73+1+codex482[[#This Row],[T]]),V73+codex482[[#This Row],[T]]),V73+codex482[[#This Row],[T]]),0)</f>
        <v>0</v>
      </c>
      <c r="W74" s="3">
        <f t="shared" si="4"/>
        <v>0</v>
      </c>
    </row>
    <row r="75" spans="1:23" x14ac:dyDescent="0.25">
      <c r="B75">
        <v>46</v>
      </c>
      <c r="C75">
        <v>40616</v>
      </c>
      <c r="D75" t="s">
        <v>292</v>
      </c>
      <c r="E75">
        <v>1997</v>
      </c>
      <c r="F75" t="s">
        <v>248</v>
      </c>
      <c r="S75" s="3">
        <f t="shared" si="5"/>
        <v>40616</v>
      </c>
      <c r="T75" s="3">
        <f>IF(A75&gt;0,IFERROR(VLOOKUP(C75,AthleteTable[],1,FALSE),0),0)</f>
        <v>0</v>
      </c>
      <c r="U75" s="3">
        <f t="shared" si="6"/>
        <v>0</v>
      </c>
      <c r="V75" s="11">
        <f>IF(A75&gt;0,IF(T75&lt;&gt;0,IF(OR(codex482[[#This Row],[1]]&gt;W74,W74="1"),(V74+1+codex482[[#This Row],[T]]),V74+codex482[[#This Row],[T]]),V74+codex482[[#This Row],[T]]),0)</f>
        <v>0</v>
      </c>
      <c r="W75" s="3">
        <f t="shared" si="4"/>
        <v>0</v>
      </c>
    </row>
    <row r="76" spans="1:23" x14ac:dyDescent="0.25">
      <c r="B76">
        <v>19</v>
      </c>
      <c r="C76">
        <v>104311</v>
      </c>
      <c r="D76" t="s">
        <v>186</v>
      </c>
      <c r="E76">
        <v>1995</v>
      </c>
      <c r="F76" t="s">
        <v>15</v>
      </c>
      <c r="S76" s="3">
        <f t="shared" si="5"/>
        <v>104311</v>
      </c>
      <c r="T76" s="3">
        <f>IF(A76&gt;0,IFERROR(VLOOKUP(C76,AthleteTable[],1,FALSE),0),0)</f>
        <v>0</v>
      </c>
      <c r="U76" s="3">
        <f t="shared" si="6"/>
        <v>0</v>
      </c>
      <c r="V76" s="11">
        <f>IF(A76&gt;0,IF(T76&lt;&gt;0,IF(OR(codex482[[#This Row],[1]]&gt;W75,W75="1"),(V75+1+codex482[[#This Row],[T]]),V75+codex482[[#This Row],[T]]),V75+codex482[[#This Row],[T]]),0)</f>
        <v>0</v>
      </c>
      <c r="W76" s="3">
        <f t="shared" si="4"/>
        <v>0</v>
      </c>
    </row>
    <row r="77" spans="1:23" x14ac:dyDescent="0.25">
      <c r="B77">
        <v>14</v>
      </c>
      <c r="C77">
        <v>40489</v>
      </c>
      <c r="D77" t="s">
        <v>277</v>
      </c>
      <c r="E77">
        <v>1992</v>
      </c>
      <c r="F77" t="s">
        <v>248</v>
      </c>
      <c r="S77" s="3">
        <f t="shared" si="5"/>
        <v>40489</v>
      </c>
      <c r="T77" s="3">
        <f>IF(A77&gt;0,IFERROR(VLOOKUP(C77,AthleteTable[],1,FALSE),0),0)</f>
        <v>0</v>
      </c>
      <c r="U77" s="3">
        <f t="shared" si="6"/>
        <v>0</v>
      </c>
      <c r="V77" s="11">
        <f>IF(A77&gt;0,IF(T77&lt;&gt;0,IF(OR(codex482[[#This Row],[1]]&gt;W76,W76="1"),(V76+1+codex482[[#This Row],[T]]),V76+codex482[[#This Row],[T]]),V76+codex482[[#This Row],[T]]),0)</f>
        <v>0</v>
      </c>
      <c r="W77" s="3">
        <f t="shared" si="4"/>
        <v>0</v>
      </c>
    </row>
    <row r="78" spans="1:23" x14ac:dyDescent="0.25">
      <c r="B78">
        <v>9</v>
      </c>
      <c r="C78">
        <v>422300</v>
      </c>
      <c r="D78" t="s">
        <v>301</v>
      </c>
      <c r="E78">
        <v>1994</v>
      </c>
      <c r="F78" t="s">
        <v>275</v>
      </c>
      <c r="S78" s="3">
        <f t="shared" si="5"/>
        <v>422300</v>
      </c>
      <c r="T78" s="3">
        <f>IF(A78&gt;0,IFERROR(VLOOKUP(C78,AthleteTable[],1,FALSE),0),0)</f>
        <v>0</v>
      </c>
      <c r="U78" s="3">
        <f t="shared" si="6"/>
        <v>0</v>
      </c>
      <c r="V78" s="11">
        <f>IF(A78&gt;0,IF(T78&lt;&gt;0,IF(OR(codex482[[#This Row],[1]]&gt;W77,W77="1"),(V77+1+codex482[[#This Row],[T]]),V77+codex482[[#This Row],[T]]),V77+codex482[[#This Row],[T]]),0)</f>
        <v>0</v>
      </c>
      <c r="W78" s="3">
        <f t="shared" si="4"/>
        <v>0</v>
      </c>
    </row>
    <row r="79" spans="1:23" x14ac:dyDescent="0.25">
      <c r="A79" t="s">
        <v>253</v>
      </c>
      <c r="S79" s="3">
        <f t="shared" si="5"/>
        <v>0</v>
      </c>
      <c r="T79" s="3">
        <f>IF(A79&gt;0,IFERROR(VLOOKUP(C79,AthleteTable[],1,FALSE),0),0)</f>
        <v>0</v>
      </c>
      <c r="U79" s="3">
        <f t="shared" si="6"/>
        <v>0</v>
      </c>
      <c r="V79" s="11">
        <f>IF(A79&gt;0,IF(T79&lt;&gt;0,IF(OR(codex482[[#This Row],[1]]&gt;W78,W78="1"),(V78+1+codex482[[#This Row],[T]]),V78+codex482[[#This Row],[T]]),V78+codex482[[#This Row],[T]]),0)</f>
        <v>0</v>
      </c>
      <c r="W79" s="3" t="str">
        <f t="shared" si="4"/>
        <v>Did not start 1st run</v>
      </c>
    </row>
    <row r="80" spans="1:23" x14ac:dyDescent="0.25">
      <c r="S80" s="3">
        <f t="shared" si="5"/>
        <v>0</v>
      </c>
      <c r="T80" s="3">
        <f>IF(A80&gt;0,IFERROR(VLOOKUP(C80,AthleteTable[],1,FALSE),0),0)</f>
        <v>0</v>
      </c>
      <c r="U80" s="3">
        <f t="shared" si="6"/>
        <v>0</v>
      </c>
      <c r="V80" s="11">
        <f>IF(A80&gt;0,IF(T80&lt;&gt;0,IF(OR(codex482[[#This Row],[1]]&gt;W79,W79="1"),(V79+1+codex482[[#This Row],[T]]),V79+codex482[[#This Row],[T]]),V79+codex482[[#This Row],[T]]),0)</f>
        <v>0</v>
      </c>
      <c r="W80" s="3">
        <f t="shared" si="4"/>
        <v>0</v>
      </c>
    </row>
    <row r="81" spans="1:23" x14ac:dyDescent="0.25">
      <c r="B81">
        <v>48</v>
      </c>
      <c r="C81">
        <v>6531542</v>
      </c>
      <c r="D81" t="s">
        <v>252</v>
      </c>
      <c r="E81">
        <v>1996</v>
      </c>
      <c r="F81" t="s">
        <v>113</v>
      </c>
      <c r="S81" s="3">
        <f t="shared" si="5"/>
        <v>6531542</v>
      </c>
      <c r="T81" s="3">
        <f>IF(A81&gt;0,IFERROR(VLOOKUP(C81,AthleteTable[],1,FALSE),0),0)</f>
        <v>0</v>
      </c>
      <c r="U81" s="3">
        <f t="shared" si="6"/>
        <v>0</v>
      </c>
      <c r="V81" s="11">
        <f>IF(A81&gt;0,IF(T81&lt;&gt;0,IF(OR(codex482[[#This Row],[1]]&gt;W80,W80="1"),(V80+1+codex482[[#This Row],[T]]),V80+codex482[[#This Row],[T]]),V80+codex482[[#This Row],[T]]),0)</f>
        <v>0</v>
      </c>
      <c r="W81" s="3">
        <f t="shared" si="4"/>
        <v>0</v>
      </c>
    </row>
    <row r="82" spans="1:23" x14ac:dyDescent="0.25">
      <c r="B82">
        <v>16</v>
      </c>
      <c r="C82">
        <v>104026</v>
      </c>
      <c r="D82" t="s">
        <v>255</v>
      </c>
      <c r="E82">
        <v>1993</v>
      </c>
      <c r="F82" t="s">
        <v>15</v>
      </c>
      <c r="S82" s="3">
        <f t="shared" si="5"/>
        <v>104026</v>
      </c>
      <c r="T82" s="3">
        <f>IF(A82&gt;0,IFERROR(VLOOKUP(C82,AthleteTable[],1,FALSE),0),0)</f>
        <v>0</v>
      </c>
      <c r="U82" s="3">
        <f t="shared" si="6"/>
        <v>0</v>
      </c>
      <c r="V82" s="11">
        <f>IF(A82&gt;0,IF(T82&lt;&gt;0,IF(OR(codex482[[#This Row],[1]]&gt;W81,W81="1"),(V81+1+codex482[[#This Row],[T]]),V81+codex482[[#This Row],[T]]),V81+codex482[[#This Row],[T]]),0)</f>
        <v>0</v>
      </c>
      <c r="W82" s="3">
        <f t="shared" si="4"/>
        <v>0</v>
      </c>
    </row>
    <row r="83" spans="1:23" x14ac:dyDescent="0.25">
      <c r="A83" t="s">
        <v>107</v>
      </c>
      <c r="S83" s="3">
        <f t="shared" si="5"/>
        <v>0</v>
      </c>
      <c r="T83" s="3">
        <f>IF(A83&gt;0,IFERROR(VLOOKUP(C83,AthleteTable[],1,FALSE),0),0)</f>
        <v>0</v>
      </c>
      <c r="U83" s="3">
        <f t="shared" si="6"/>
        <v>0</v>
      </c>
      <c r="V83" s="11">
        <f>IF(A83&gt;0,IF(T83&lt;&gt;0,IF(OR(codex482[[#This Row],[1]]&gt;W82,W82="1"),(V82+1+codex482[[#This Row],[T]]),V82+codex482[[#This Row],[T]]),V82+codex482[[#This Row],[T]]),0)</f>
        <v>0</v>
      </c>
      <c r="W83" s="3" t="str">
        <f t="shared" si="4"/>
        <v>Did not finish 2nd run</v>
      </c>
    </row>
    <row r="84" spans="1:23" x14ac:dyDescent="0.25">
      <c r="S84" s="3">
        <f t="shared" si="5"/>
        <v>0</v>
      </c>
      <c r="T84" s="3">
        <f>IF(A84&gt;0,IFERROR(VLOOKUP(C84,AthleteTable[],1,FALSE),0),0)</f>
        <v>0</v>
      </c>
      <c r="U84" s="3">
        <f t="shared" si="6"/>
        <v>0</v>
      </c>
      <c r="V84" s="11">
        <f>IF(A84&gt;0,IF(T84&lt;&gt;0,IF(OR(codex482[[#This Row],[1]]&gt;W83,W83="1"),(V83+1+codex482[[#This Row],[T]]),V83+codex482[[#This Row],[T]]),V83+codex482[[#This Row],[T]]),0)</f>
        <v>0</v>
      </c>
      <c r="W84" s="3">
        <f t="shared" si="4"/>
        <v>0</v>
      </c>
    </row>
    <row r="85" spans="1:23" x14ac:dyDescent="0.25">
      <c r="B85">
        <v>135</v>
      </c>
      <c r="C85">
        <v>104621</v>
      </c>
      <c r="D85" t="s">
        <v>280</v>
      </c>
      <c r="E85">
        <v>1998</v>
      </c>
      <c r="F85" t="s">
        <v>15</v>
      </c>
      <c r="S85" s="3">
        <f t="shared" si="5"/>
        <v>104621</v>
      </c>
      <c r="T85" s="3">
        <f>IF(A85&gt;0,IFERROR(VLOOKUP(C85,AthleteTable[],1,FALSE),0),0)</f>
        <v>0</v>
      </c>
      <c r="U85" s="3">
        <f t="shared" si="6"/>
        <v>0</v>
      </c>
      <c r="V85" s="11">
        <f>IF(A85&gt;0,IF(T85&lt;&gt;0,IF(OR(codex482[[#This Row],[1]]&gt;W84,W84="1"),(V84+1+codex482[[#This Row],[T]]),V84+codex482[[#This Row],[T]]),V84+codex482[[#This Row],[T]]),0)</f>
        <v>0</v>
      </c>
      <c r="W85" s="3">
        <f t="shared" si="4"/>
        <v>0</v>
      </c>
    </row>
    <row r="86" spans="1:23" x14ac:dyDescent="0.25">
      <c r="B86">
        <v>133</v>
      </c>
      <c r="C86">
        <v>40552</v>
      </c>
      <c r="D86" t="s">
        <v>256</v>
      </c>
      <c r="E86">
        <v>1991</v>
      </c>
      <c r="F86" t="s">
        <v>248</v>
      </c>
      <c r="S86" s="3">
        <f t="shared" si="5"/>
        <v>40552</v>
      </c>
      <c r="T86" s="3">
        <f>IF(A86&gt;0,IFERROR(VLOOKUP(C86,AthleteTable[],1,FALSE),0),0)</f>
        <v>0</v>
      </c>
      <c r="U86" s="3">
        <f t="shared" si="6"/>
        <v>0</v>
      </c>
      <c r="V86" s="11">
        <f>IF(A86&gt;0,IF(T86&lt;&gt;0,IF(OR(codex482[[#This Row],[1]]&gt;W85,W85="1"),(V85+1+codex482[[#This Row],[T]]),V85+codex482[[#This Row],[T]]),V85+codex482[[#This Row],[T]]),0)</f>
        <v>0</v>
      </c>
      <c r="W86" s="3">
        <f t="shared" si="4"/>
        <v>0</v>
      </c>
    </row>
    <row r="87" spans="1:23" x14ac:dyDescent="0.25">
      <c r="B87">
        <v>131</v>
      </c>
      <c r="C87">
        <v>6532160</v>
      </c>
      <c r="D87" t="s">
        <v>258</v>
      </c>
      <c r="E87">
        <v>1998</v>
      </c>
      <c r="F87" t="s">
        <v>113</v>
      </c>
      <c r="S87" s="3">
        <f t="shared" si="5"/>
        <v>6532160</v>
      </c>
      <c r="T87" s="3">
        <f>IF(A87&gt;0,IFERROR(VLOOKUP(C87,AthleteTable[],1,FALSE),0),0)</f>
        <v>0</v>
      </c>
      <c r="U87" s="3">
        <f t="shared" si="6"/>
        <v>0</v>
      </c>
      <c r="V87" s="11">
        <f>IF(A87&gt;0,IF(T87&lt;&gt;0,IF(OR(codex482[[#This Row],[1]]&gt;W86,W86="1"),(V86+1+codex482[[#This Row],[T]]),V86+codex482[[#This Row],[T]]),V86+codex482[[#This Row],[T]]),0)</f>
        <v>0</v>
      </c>
      <c r="W87" s="3">
        <f t="shared" si="4"/>
        <v>0</v>
      </c>
    </row>
    <row r="88" spans="1:23" x14ac:dyDescent="0.25">
      <c r="B88">
        <v>119</v>
      </c>
      <c r="C88">
        <v>104583</v>
      </c>
      <c r="D88" t="s">
        <v>101</v>
      </c>
      <c r="E88">
        <v>1998</v>
      </c>
      <c r="F88" t="s">
        <v>15</v>
      </c>
      <c r="S88" s="3">
        <f t="shared" si="5"/>
        <v>104583</v>
      </c>
      <c r="T88" s="3">
        <f>IF(A88&gt;0,IFERROR(VLOOKUP(C88,AthleteTable[],1,FALSE),0),0)</f>
        <v>0</v>
      </c>
      <c r="U88" s="3">
        <f t="shared" si="6"/>
        <v>0</v>
      </c>
      <c r="V88" s="11">
        <f>IF(A88&gt;0,IF(T88&lt;&gt;0,IF(OR(codex482[[#This Row],[1]]&gt;W87,W87="1"),(V87+1+codex482[[#This Row],[T]]),V87+codex482[[#This Row],[T]]),V87+codex482[[#This Row],[T]]),0)</f>
        <v>0</v>
      </c>
      <c r="W88" s="3">
        <f t="shared" si="4"/>
        <v>0</v>
      </c>
    </row>
    <row r="89" spans="1:23" x14ac:dyDescent="0.25">
      <c r="B89">
        <v>118</v>
      </c>
      <c r="C89">
        <v>104522</v>
      </c>
      <c r="D89" t="s">
        <v>261</v>
      </c>
      <c r="E89">
        <v>1997</v>
      </c>
      <c r="F89" t="s">
        <v>15</v>
      </c>
      <c r="S89" s="3">
        <f t="shared" si="5"/>
        <v>104522</v>
      </c>
      <c r="T89" s="3">
        <f>IF(A89&gt;0,IFERROR(VLOOKUP(C89,AthleteTable[],1,FALSE),0),0)</f>
        <v>0</v>
      </c>
      <c r="U89" s="3">
        <f t="shared" si="6"/>
        <v>0</v>
      </c>
      <c r="V89" s="11">
        <f>IF(A89&gt;0,IF(T89&lt;&gt;0,IF(OR(codex482[[#This Row],[1]]&gt;W88,W88="1"),(V88+1+codex482[[#This Row],[T]]),V88+codex482[[#This Row],[T]]),V88+codex482[[#This Row],[T]]),0)</f>
        <v>0</v>
      </c>
      <c r="W89" s="3">
        <f t="shared" si="4"/>
        <v>0</v>
      </c>
    </row>
    <row r="90" spans="1:23" x14ac:dyDescent="0.25">
      <c r="B90">
        <v>109</v>
      </c>
      <c r="C90">
        <v>104643</v>
      </c>
      <c r="D90" t="s">
        <v>108</v>
      </c>
      <c r="E90">
        <v>1998</v>
      </c>
      <c r="F90" t="s">
        <v>15</v>
      </c>
      <c r="S90" s="3">
        <f t="shared" si="5"/>
        <v>104643</v>
      </c>
      <c r="T90" s="3">
        <f>IF(A90&gt;0,IFERROR(VLOOKUP(C90,AthleteTable[],1,FALSE),0),0)</f>
        <v>0</v>
      </c>
      <c r="U90" s="3">
        <f t="shared" si="6"/>
        <v>0</v>
      </c>
      <c r="V90" s="11">
        <f>IF(A90&gt;0,IF(T90&lt;&gt;0,IF(OR(codex482[[#This Row],[1]]&gt;W89,W89="1"),(V89+1+codex482[[#This Row],[T]]),V89+codex482[[#This Row],[T]]),V89+codex482[[#This Row],[T]]),0)</f>
        <v>0</v>
      </c>
      <c r="W90" s="3">
        <f t="shared" si="4"/>
        <v>0</v>
      </c>
    </row>
    <row r="91" spans="1:23" x14ac:dyDescent="0.25">
      <c r="B91">
        <v>107</v>
      </c>
      <c r="C91">
        <v>6531493</v>
      </c>
      <c r="D91" t="s">
        <v>282</v>
      </c>
      <c r="E91">
        <v>1996</v>
      </c>
      <c r="F91" t="s">
        <v>113</v>
      </c>
      <c r="S91" s="3">
        <f t="shared" si="5"/>
        <v>6531493</v>
      </c>
      <c r="T91" s="3">
        <f>IF(A91&gt;0,IFERROR(VLOOKUP(C91,AthleteTable[],1,FALSE),0),0)</f>
        <v>0</v>
      </c>
      <c r="U91" s="3">
        <f t="shared" si="6"/>
        <v>0</v>
      </c>
      <c r="V91" s="11">
        <f>IF(A91&gt;0,IF(T91&lt;&gt;0,IF(OR(codex482[[#This Row],[1]]&gt;W90,W90="1"),(V90+1+codex482[[#This Row],[T]]),V90+codex482[[#This Row],[T]]),V90+codex482[[#This Row],[T]]),0)</f>
        <v>0</v>
      </c>
      <c r="W91" s="3" t="e">
        <f>IF(#REF!&gt;0,#REF!,0)</f>
        <v>#REF!</v>
      </c>
    </row>
    <row r="92" spans="1:23" x14ac:dyDescent="0.25">
      <c r="B92">
        <v>99</v>
      </c>
      <c r="C92">
        <v>104598</v>
      </c>
      <c r="D92" t="s">
        <v>85</v>
      </c>
      <c r="E92">
        <v>1998</v>
      </c>
      <c r="F92" t="s">
        <v>15</v>
      </c>
      <c r="S92" s="3">
        <f t="shared" si="5"/>
        <v>104598</v>
      </c>
      <c r="T92" s="3">
        <f>IF(A92&gt;0,IFERROR(VLOOKUP(C92,AthleteTable[],1,FALSE),0),0)</f>
        <v>0</v>
      </c>
      <c r="U92" s="3">
        <f t="shared" si="6"/>
        <v>0</v>
      </c>
      <c r="V92" s="11">
        <f>IF(A92&gt;0,IF(T92&lt;&gt;0,IF(OR(codex482[[#This Row],[1]]&gt;W91,W91="1"),(V91+1+codex482[[#This Row],[T]]),V91+codex482[[#This Row],[T]]),V91+codex482[[#This Row],[T]]),0)</f>
        <v>0</v>
      </c>
      <c r="W92" s="3" t="e">
        <f>IF(#REF!&gt;0,#REF!,0)</f>
        <v>#REF!</v>
      </c>
    </row>
    <row r="93" spans="1:23" x14ac:dyDescent="0.25">
      <c r="B93">
        <v>86</v>
      </c>
      <c r="C93">
        <v>104538</v>
      </c>
      <c r="D93" t="s">
        <v>263</v>
      </c>
      <c r="E93">
        <v>1997</v>
      </c>
      <c r="F93" t="s">
        <v>15</v>
      </c>
      <c r="S93" s="3">
        <f t="shared" si="5"/>
        <v>104538</v>
      </c>
      <c r="T93" s="3">
        <f>IF(A93&gt;0,IFERROR(VLOOKUP(C93,AthleteTable[],1,FALSE),0),0)</f>
        <v>0</v>
      </c>
      <c r="U93" s="3">
        <f t="shared" si="6"/>
        <v>0</v>
      </c>
      <c r="V93" s="11">
        <f>IF(A93&gt;0,IF(T93&lt;&gt;0,IF(OR(codex482[[#This Row],[1]]&gt;W92,W92="1"),(V92+1+codex482[[#This Row],[T]]),V92+codex482[[#This Row],[T]]),V92+codex482[[#This Row],[T]]),0)</f>
        <v>0</v>
      </c>
      <c r="W93" s="3" t="e">
        <f>IF(#REF!&gt;0,#REF!,0)</f>
        <v>#REF!</v>
      </c>
    </row>
    <row r="94" spans="1:23" x14ac:dyDescent="0.25">
      <c r="B94">
        <v>85</v>
      </c>
      <c r="C94">
        <v>104470</v>
      </c>
      <c r="D94" t="s">
        <v>72</v>
      </c>
      <c r="E94">
        <v>1997</v>
      </c>
      <c r="F94" t="s">
        <v>15</v>
      </c>
      <c r="S94" s="3">
        <f t="shared" si="5"/>
        <v>104470</v>
      </c>
      <c r="T94" s="3">
        <f>IF(A94&gt;0,IFERROR(VLOOKUP(C94,AthleteTable[],1,FALSE),0),0)</f>
        <v>0</v>
      </c>
      <c r="U94" s="3">
        <f t="shared" si="6"/>
        <v>0</v>
      </c>
      <c r="V94" s="11">
        <f>IF(A94&gt;0,IF(T94&lt;&gt;0,IF(OR(codex482[[#This Row],[1]]&gt;W93,W93="1"),(V93+1+codex482[[#This Row],[T]]),V93+codex482[[#This Row],[T]]),V93+codex482[[#This Row],[T]]),0)</f>
        <v>0</v>
      </c>
      <c r="W94" s="3" t="e">
        <f>IF(#REF!&gt;0,#REF!,0)</f>
        <v>#REF!</v>
      </c>
    </row>
    <row r="95" spans="1:23" x14ac:dyDescent="0.25">
      <c r="B95">
        <v>84</v>
      </c>
      <c r="C95">
        <v>104541</v>
      </c>
      <c r="D95" t="s">
        <v>254</v>
      </c>
      <c r="E95">
        <v>1997</v>
      </c>
      <c r="F95" t="s">
        <v>15</v>
      </c>
      <c r="S95" s="3">
        <f t="shared" si="5"/>
        <v>104541</v>
      </c>
      <c r="T95" s="3">
        <f>IF(A95&gt;0,IFERROR(VLOOKUP(C95,AthleteTable[],1,FALSE),0),0)</f>
        <v>0</v>
      </c>
      <c r="U95" s="3">
        <f t="shared" si="6"/>
        <v>0</v>
      </c>
      <c r="V95" s="11">
        <f>IF(A95&gt;0,IF(T95&lt;&gt;0,IF(OR(codex482[[#This Row],[1]]&gt;W94,W94="1"),(V94+1+codex482[[#This Row],[T]]),V94+codex482[[#This Row],[T]]),V94+codex482[[#This Row],[T]]),0)</f>
        <v>0</v>
      </c>
      <c r="W95" s="3" t="e">
        <f>IF(#REF!&gt;0,#REF!,0)</f>
        <v>#REF!</v>
      </c>
    </row>
    <row r="96" spans="1:23" x14ac:dyDescent="0.25">
      <c r="B96">
        <v>83</v>
      </c>
      <c r="C96">
        <v>104464</v>
      </c>
      <c r="D96" t="s">
        <v>111</v>
      </c>
      <c r="E96">
        <v>1997</v>
      </c>
      <c r="F96" t="s">
        <v>15</v>
      </c>
      <c r="S96" s="3">
        <f t="shared" si="5"/>
        <v>104464</v>
      </c>
      <c r="T96" s="3">
        <f>IF(A96&gt;0,IFERROR(VLOOKUP(C96,AthleteTable[],1,FALSE),0),0)</f>
        <v>0</v>
      </c>
      <c r="U96" s="3">
        <f t="shared" si="6"/>
        <v>0</v>
      </c>
      <c r="V96" s="11">
        <f>IF(A96&gt;0,IF(T96&lt;&gt;0,IF(OR(codex482[[#This Row],[1]]&gt;W95,W95="1"),(V95+1+codex482[[#This Row],[T]]),V95+codex482[[#This Row],[T]]),V95+codex482[[#This Row],[T]]),0)</f>
        <v>0</v>
      </c>
      <c r="W96" s="3" t="e">
        <f>IF(#REF!&gt;0,#REF!,0)</f>
        <v>#REF!</v>
      </c>
    </row>
    <row r="97" spans="1:23" x14ac:dyDescent="0.25">
      <c r="B97">
        <v>82</v>
      </c>
      <c r="C97">
        <v>104599</v>
      </c>
      <c r="D97" t="s">
        <v>57</v>
      </c>
      <c r="E97">
        <v>1998</v>
      </c>
      <c r="F97" t="s">
        <v>15</v>
      </c>
      <c r="S97" s="3">
        <f t="shared" si="5"/>
        <v>104599</v>
      </c>
      <c r="T97" s="3">
        <f>IF(A97&gt;0,IFERROR(VLOOKUP(C97,AthleteTable[],1,FALSE),0),0)</f>
        <v>0</v>
      </c>
      <c r="U97" s="3">
        <f t="shared" si="6"/>
        <v>0</v>
      </c>
      <c r="V97" s="11">
        <f>IF(A97&gt;0,IF(T97&lt;&gt;0,IF(OR(codex482[[#This Row],[1]]&gt;W96,W96="1"),(V96+1+codex482[[#This Row],[T]]),V96+codex482[[#This Row],[T]]),V96+codex482[[#This Row],[T]]),0)</f>
        <v>0</v>
      </c>
      <c r="W97" s="3" t="e">
        <f>IF(#REF!&gt;0,#REF!,0)</f>
        <v>#REF!</v>
      </c>
    </row>
    <row r="98" spans="1:23" x14ac:dyDescent="0.25">
      <c r="B98">
        <v>77</v>
      </c>
      <c r="C98">
        <v>104581</v>
      </c>
      <c r="D98" t="s">
        <v>59</v>
      </c>
      <c r="E98">
        <v>1998</v>
      </c>
      <c r="F98" t="s">
        <v>15</v>
      </c>
      <c r="S98" s="3">
        <f t="shared" si="5"/>
        <v>104581</v>
      </c>
      <c r="T98" s="3">
        <f>IF(A98&gt;0,IFERROR(VLOOKUP(C98,AthleteTable[],1,FALSE),0),0)</f>
        <v>0</v>
      </c>
      <c r="U98" s="3">
        <f t="shared" si="6"/>
        <v>0</v>
      </c>
      <c r="V98" s="11">
        <f>IF(A98&gt;0,IF(T98&lt;&gt;0,IF(OR(codex482[[#This Row],[1]]&gt;W97,W97="1"),(V97+1+codex482[[#This Row],[T]]),V97+codex482[[#This Row],[T]]),V97+codex482[[#This Row],[T]]),0)</f>
        <v>0</v>
      </c>
      <c r="W98" s="3" t="e">
        <f>IF(#REF!&gt;0,#REF!,0)</f>
        <v>#REF!</v>
      </c>
    </row>
    <row r="99" spans="1:23" x14ac:dyDescent="0.25">
      <c r="B99">
        <v>71</v>
      </c>
      <c r="C99">
        <v>6531922</v>
      </c>
      <c r="D99" t="s">
        <v>265</v>
      </c>
      <c r="E99">
        <v>1997</v>
      </c>
      <c r="F99" t="s">
        <v>113</v>
      </c>
      <c r="S99" s="3">
        <f t="shared" si="5"/>
        <v>6531922</v>
      </c>
      <c r="T99" s="3">
        <f>IF(A99&gt;0,IFERROR(VLOOKUP(C99,AthleteTable[],1,FALSE),0),0)</f>
        <v>0</v>
      </c>
      <c r="U99" s="3">
        <f t="shared" si="6"/>
        <v>0</v>
      </c>
      <c r="V99" s="11">
        <f>IF(A99&gt;0,IF(T99&lt;&gt;0,IF(OR(codex482[[#This Row],[1]]&gt;W98,W98="1"),(V98+1+codex482[[#This Row],[T]]),V98+codex482[[#This Row],[T]]),V98+codex482[[#This Row],[T]]),0)</f>
        <v>0</v>
      </c>
      <c r="W99" s="3" t="e">
        <f>IF(#REF!&gt;0,#REF!,0)</f>
        <v>#REF!</v>
      </c>
    </row>
    <row r="100" spans="1:23" x14ac:dyDescent="0.25">
      <c r="B100">
        <v>70</v>
      </c>
      <c r="C100">
        <v>100010</v>
      </c>
      <c r="D100" t="s">
        <v>196</v>
      </c>
      <c r="E100">
        <v>1989</v>
      </c>
      <c r="F100" t="s">
        <v>15</v>
      </c>
      <c r="S100" s="3">
        <f t="shared" si="5"/>
        <v>100010</v>
      </c>
      <c r="T100" s="3">
        <f>IF(A100&gt;0,IFERROR(VLOOKUP(C100,AthleteTable[],1,FALSE),0),0)</f>
        <v>0</v>
      </c>
      <c r="U100" s="3">
        <f t="shared" si="6"/>
        <v>0</v>
      </c>
      <c r="V100" s="11">
        <f>IF(A100&gt;0,IF(T100&lt;&gt;0,IF(OR(codex482[[#This Row],[1]]&gt;W99,W99="1"),(V99+1+codex482[[#This Row],[T]]),V99+codex482[[#This Row],[T]]),V99+codex482[[#This Row],[T]]),0)</f>
        <v>0</v>
      </c>
      <c r="W100" s="3" t="e">
        <f>IF(#REF!&gt;0,#REF!,0)</f>
        <v>#REF!</v>
      </c>
    </row>
    <row r="101" spans="1:23" x14ac:dyDescent="0.25">
      <c r="B101">
        <v>68</v>
      </c>
      <c r="C101">
        <v>104590</v>
      </c>
      <c r="D101" t="s">
        <v>51</v>
      </c>
      <c r="E101">
        <v>1998</v>
      </c>
      <c r="F101" t="s">
        <v>15</v>
      </c>
      <c r="S101" s="3">
        <f t="shared" si="5"/>
        <v>104590</v>
      </c>
      <c r="T101" s="3">
        <f>IF(A101&gt;0,IFERROR(VLOOKUP(C101,AthleteTable[],1,FALSE),0),0)</f>
        <v>0</v>
      </c>
      <c r="U101" s="3">
        <f t="shared" si="6"/>
        <v>0</v>
      </c>
      <c r="V101" s="11">
        <f>IF(A101&gt;0,IF(T101&lt;&gt;0,IF(OR(codex482[[#This Row],[1]]&gt;W100,W100="1"),(V100+1+codex482[[#This Row],[T]]),V100+codex482[[#This Row],[T]]),V100+codex482[[#This Row],[T]]),0)</f>
        <v>0</v>
      </c>
      <c r="W101" s="3" t="e">
        <f>IF(#REF!&gt;0,#REF!,0)</f>
        <v>#REF!</v>
      </c>
    </row>
    <row r="102" spans="1:23" x14ac:dyDescent="0.25">
      <c r="B102">
        <v>62</v>
      </c>
      <c r="C102">
        <v>104367</v>
      </c>
      <c r="D102" t="s">
        <v>61</v>
      </c>
      <c r="E102">
        <v>1996</v>
      </c>
      <c r="F102" t="s">
        <v>15</v>
      </c>
      <c r="S102" s="3">
        <f t="shared" si="5"/>
        <v>104367</v>
      </c>
      <c r="T102" s="3">
        <f>IF(A102&gt;0,IFERROR(VLOOKUP(C102,AthleteTable[],1,FALSE),0),0)</f>
        <v>0</v>
      </c>
      <c r="U102" s="3">
        <f t="shared" si="6"/>
        <v>0</v>
      </c>
      <c r="V102" s="11">
        <f>IF(A102&gt;0,IF(T102&lt;&gt;0,IF(OR(codex482[[#This Row],[1]]&gt;W101,W101="1"),(V101+1+codex482[[#This Row],[T]]),V101+codex482[[#This Row],[T]]),V101+codex482[[#This Row],[T]]),0)</f>
        <v>0</v>
      </c>
      <c r="W102" s="3" t="e">
        <f>IF(#REF!&gt;0,#REF!,0)</f>
        <v>#REF!</v>
      </c>
    </row>
    <row r="103" spans="1:23" x14ac:dyDescent="0.25">
      <c r="B103">
        <v>61</v>
      </c>
      <c r="C103">
        <v>6531852</v>
      </c>
      <c r="D103" t="s">
        <v>291</v>
      </c>
      <c r="E103">
        <v>1997</v>
      </c>
      <c r="F103" t="s">
        <v>113</v>
      </c>
      <c r="S103" s="3">
        <f t="shared" si="5"/>
        <v>6531852</v>
      </c>
      <c r="T103" s="3">
        <f>IF(A103&gt;0,IFERROR(VLOOKUP(C103,AthleteTable[],1,FALSE),0),0)</f>
        <v>0</v>
      </c>
      <c r="U103" s="3">
        <f t="shared" si="6"/>
        <v>0</v>
      </c>
      <c r="V103" s="11">
        <f>IF(A103&gt;0,IF(T103&lt;&gt;0,IF(OR(codex482[[#This Row],[1]]&gt;W102,W102="1"),(V102+1+codex482[[#This Row],[T]]),V102+codex482[[#This Row],[T]]),V102+codex482[[#This Row],[T]]),0)</f>
        <v>0</v>
      </c>
      <c r="W103" s="3" t="e">
        <f>IF(#REF!&gt;0,#REF!,0)</f>
        <v>#REF!</v>
      </c>
    </row>
    <row r="104" spans="1:23" x14ac:dyDescent="0.25">
      <c r="B104">
        <v>49</v>
      </c>
      <c r="C104">
        <v>6531486</v>
      </c>
      <c r="D104" t="s">
        <v>112</v>
      </c>
      <c r="E104">
        <v>1996</v>
      </c>
      <c r="F104" t="s">
        <v>113</v>
      </c>
      <c r="S104" s="3">
        <f t="shared" si="5"/>
        <v>6531486</v>
      </c>
      <c r="T104" s="3">
        <f>IF(A104&gt;0,IFERROR(VLOOKUP(C104,AthleteTable[],1,FALSE),0),0)</f>
        <v>0</v>
      </c>
      <c r="U104" s="3">
        <f t="shared" si="6"/>
        <v>0</v>
      </c>
      <c r="V104" s="11">
        <f>IF(A104&gt;0,IF(T104&lt;&gt;0,IF(OR(codex482[[#This Row],[1]]&gt;W103,W103="1"),(V103+1+codex482[[#This Row],[T]]),V103+codex482[[#This Row],[T]]),V103+codex482[[#This Row],[T]]),0)</f>
        <v>0</v>
      </c>
      <c r="W104" s="3" t="e">
        <f>IF(#REF!&gt;0,#REF!,0)</f>
        <v>#REF!</v>
      </c>
    </row>
    <row r="105" spans="1:23" x14ac:dyDescent="0.25">
      <c r="B105">
        <v>36</v>
      </c>
      <c r="C105">
        <v>410372</v>
      </c>
      <c r="D105" t="s">
        <v>294</v>
      </c>
      <c r="E105">
        <v>1993</v>
      </c>
      <c r="F105" t="s">
        <v>12</v>
      </c>
      <c r="S105" s="3">
        <f t="shared" si="5"/>
        <v>410372</v>
      </c>
      <c r="T105" s="3">
        <f>IF(A105&gt;0,IFERROR(VLOOKUP(C105,AthleteTable[],1,FALSE),0),0)</f>
        <v>0</v>
      </c>
      <c r="U105" s="3">
        <f t="shared" si="6"/>
        <v>0</v>
      </c>
      <c r="V105" s="11">
        <f>IF(A105&gt;0,IF(T105&lt;&gt;0,IF(OR(codex482[[#This Row],[1]]&gt;W104,W104="1"),(V104+1+codex482[[#This Row],[T]]),V104+codex482[[#This Row],[T]]),V104+codex482[[#This Row],[T]]),0)</f>
        <v>0</v>
      </c>
      <c r="W105" s="3" t="e">
        <f>IF(#REF!&gt;0,#REF!,0)</f>
        <v>#REF!</v>
      </c>
    </row>
    <row r="106" spans="1:23" x14ac:dyDescent="0.25">
      <c r="B106">
        <v>27</v>
      </c>
      <c r="C106">
        <v>6531145</v>
      </c>
      <c r="D106" t="s">
        <v>246</v>
      </c>
      <c r="E106">
        <v>1995</v>
      </c>
      <c r="F106" t="s">
        <v>113</v>
      </c>
      <c r="S106" s="3">
        <f t="shared" si="5"/>
        <v>6531145</v>
      </c>
      <c r="T106" s="3">
        <f>IF(A106&gt;0,IFERROR(VLOOKUP(C106,AthleteTable[],1,FALSE),0),0)</f>
        <v>0</v>
      </c>
      <c r="U106" s="3">
        <f t="shared" si="6"/>
        <v>0</v>
      </c>
      <c r="V106" s="11">
        <f>IF(A106&gt;0,IF(T106&lt;&gt;0,IF(OR(codex482[[#This Row],[1]]&gt;W105,W105="1"),(V105+1+codex482[[#This Row],[T]]),V105+codex482[[#This Row],[T]]),V105+codex482[[#This Row],[T]]),0)</f>
        <v>0</v>
      </c>
      <c r="W106" s="3" t="e">
        <f>IF(#REF!&gt;0,#REF!,0)</f>
        <v>#REF!</v>
      </c>
    </row>
    <row r="107" spans="1:23" x14ac:dyDescent="0.25">
      <c r="B107">
        <v>23</v>
      </c>
      <c r="C107">
        <v>40523</v>
      </c>
      <c r="D107" t="s">
        <v>249</v>
      </c>
      <c r="E107">
        <v>1993</v>
      </c>
      <c r="F107" t="s">
        <v>248</v>
      </c>
      <c r="S107" s="3">
        <f t="shared" si="5"/>
        <v>40523</v>
      </c>
      <c r="T107" s="3">
        <f>IF(A107&gt;0,IFERROR(VLOOKUP(C107,AthleteTable[],1,FALSE),0),0)</f>
        <v>0</v>
      </c>
      <c r="U107" s="3">
        <f t="shared" si="6"/>
        <v>0</v>
      </c>
      <c r="V107" s="11">
        <f>IF(A107&gt;0,IF(T107&lt;&gt;0,IF(OR(codex482[[#This Row],[1]]&gt;W106,W106="1"),(V106+1+codex482[[#This Row],[T]]),V106+codex482[[#This Row],[T]]),V106+codex482[[#This Row],[T]]),0)</f>
        <v>0</v>
      </c>
      <c r="W107" s="3" t="e">
        <f>IF(#REF!&gt;0,#REF!,0)</f>
        <v>#REF!</v>
      </c>
    </row>
    <row r="108" spans="1:23" x14ac:dyDescent="0.25">
      <c r="B108">
        <v>13</v>
      </c>
      <c r="C108">
        <v>410364</v>
      </c>
      <c r="D108" t="s">
        <v>127</v>
      </c>
      <c r="E108">
        <v>1992</v>
      </c>
      <c r="F108" t="s">
        <v>12</v>
      </c>
      <c r="S108" s="3">
        <f t="shared" si="5"/>
        <v>410364</v>
      </c>
      <c r="T108" s="3">
        <f>IF(A108&gt;0,IFERROR(VLOOKUP(C108,AthleteTable[],1,FALSE),0),0)</f>
        <v>0</v>
      </c>
      <c r="U108" s="3">
        <f t="shared" si="6"/>
        <v>0</v>
      </c>
      <c r="V108" s="11">
        <f>IF(A108&gt;0,IF(T108&lt;&gt;0,IF(OR(codex482[[#This Row],[1]]&gt;W107,W107="1"),(V107+1+codex482[[#This Row],[T]]),V107+codex482[[#This Row],[T]]),V107+codex482[[#This Row],[T]]),0)</f>
        <v>0</v>
      </c>
      <c r="W108" s="3" t="e">
        <f>IF(#REF!&gt;0,#REF!,0)</f>
        <v>#REF!</v>
      </c>
    </row>
    <row r="109" spans="1:23" x14ac:dyDescent="0.25">
      <c r="B109">
        <v>12</v>
      </c>
      <c r="C109">
        <v>104097</v>
      </c>
      <c r="D109" t="s">
        <v>17</v>
      </c>
      <c r="E109">
        <v>1994</v>
      </c>
      <c r="F109" t="s">
        <v>15</v>
      </c>
      <c r="S109" s="3">
        <f t="shared" si="5"/>
        <v>104097</v>
      </c>
      <c r="T109" s="3">
        <f>IF(A109&gt;0,IFERROR(VLOOKUP(C109,AthleteTable[],1,FALSE),0),0)</f>
        <v>0</v>
      </c>
      <c r="U109" s="3">
        <f t="shared" si="6"/>
        <v>0</v>
      </c>
      <c r="V109" s="11">
        <f>IF(A109&gt;0,IF(T109&lt;&gt;0,IF(OR(codex482[[#This Row],[1]]&gt;W108,W108="1"),(V108+1+codex482[[#This Row],[T]]),V108+codex482[[#This Row],[T]]),V108+codex482[[#This Row],[T]]),0)</f>
        <v>0</v>
      </c>
      <c r="W109" s="3" t="e">
        <f>IF(#REF!&gt;0,#REF!,0)</f>
        <v>#REF!</v>
      </c>
    </row>
    <row r="110" spans="1:23" x14ac:dyDescent="0.25">
      <c r="B110">
        <v>5</v>
      </c>
      <c r="C110">
        <v>104096</v>
      </c>
      <c r="D110" t="s">
        <v>302</v>
      </c>
      <c r="E110">
        <v>1994</v>
      </c>
      <c r="F110" t="s">
        <v>15</v>
      </c>
      <c r="S110" s="3">
        <f t="shared" si="5"/>
        <v>104096</v>
      </c>
      <c r="T110" s="3">
        <f>IF(A110&gt;0,IFERROR(VLOOKUP(C110,AthleteTable[],1,FALSE),0),0)</f>
        <v>0</v>
      </c>
      <c r="U110" s="3">
        <f t="shared" si="6"/>
        <v>0</v>
      </c>
      <c r="V110" s="11">
        <f>IF(A110&gt;0,IF(T110&lt;&gt;0,IF(OR(codex482[[#This Row],[1]]&gt;W109,W109="1"),(V109+1+codex482[[#This Row],[T]]),V109+codex482[[#This Row],[T]]),V109+codex482[[#This Row],[T]]),0)</f>
        <v>0</v>
      </c>
      <c r="W110" s="3" t="e">
        <f>IF(#REF!&gt;0,#REF!,0)</f>
        <v>#REF!</v>
      </c>
    </row>
    <row r="111" spans="1:23" x14ac:dyDescent="0.25">
      <c r="A111" t="s">
        <v>115</v>
      </c>
      <c r="S111" s="3">
        <f t="shared" si="5"/>
        <v>0</v>
      </c>
      <c r="T111" s="3">
        <f>IF(A111&gt;0,IFERROR(VLOOKUP(C111,AthleteTable[],1,FALSE),0),0)</f>
        <v>0</v>
      </c>
      <c r="U111" s="3">
        <f t="shared" si="6"/>
        <v>0</v>
      </c>
      <c r="V111" s="11">
        <f>IF(A111&gt;0,IF(T111&lt;&gt;0,IF(OR(codex482[[#This Row],[1]]&gt;W110,W110="1"),(V110+1+codex482[[#This Row],[T]]),V110+codex482[[#This Row],[T]]),V110+codex482[[#This Row],[T]]),0)</f>
        <v>0</v>
      </c>
      <c r="W111" s="3" t="e">
        <f>IF(#REF!&gt;0,#REF!,0)</f>
        <v>#REF!</v>
      </c>
    </row>
    <row r="112" spans="1:23" x14ac:dyDescent="0.25">
      <c r="S112" s="3">
        <f t="shared" si="5"/>
        <v>0</v>
      </c>
      <c r="T112" s="3">
        <f>IF(A112&gt;0,IFERROR(VLOOKUP(C112,AthleteTable[],1,FALSE),0),0)</f>
        <v>0</v>
      </c>
      <c r="U112" s="3">
        <f t="shared" si="6"/>
        <v>0</v>
      </c>
      <c r="V112" s="11">
        <f>IF(A112&gt;0,IF(T112&lt;&gt;0,IF(OR(codex482[[#This Row],[1]]&gt;W111,W111="1"),(V111+1+codex482[[#This Row],[T]]),V111+codex482[[#This Row],[T]]),V111+codex482[[#This Row],[T]]),0)</f>
        <v>0</v>
      </c>
      <c r="W112" s="3" t="e">
        <f>IF(#REF!&gt;0,#REF!,0)</f>
        <v>#REF!</v>
      </c>
    </row>
    <row r="113" spans="2:23" x14ac:dyDescent="0.25">
      <c r="B113">
        <v>115</v>
      </c>
      <c r="C113">
        <v>6531914</v>
      </c>
      <c r="D113" t="s">
        <v>245</v>
      </c>
      <c r="E113">
        <v>1997</v>
      </c>
      <c r="F113" t="s">
        <v>113</v>
      </c>
      <c r="S113" s="3">
        <f t="shared" si="5"/>
        <v>6531914</v>
      </c>
      <c r="T113" s="3">
        <f>IF(A113&gt;0,IFERROR(VLOOKUP(C113,AthleteTable[],1,FALSE),0),0)</f>
        <v>0</v>
      </c>
      <c r="U113" s="3">
        <f t="shared" si="6"/>
        <v>0</v>
      </c>
      <c r="V113" s="11">
        <f>IF(A113&gt;0,IF(T113&lt;&gt;0,IF(OR(codex482[[#This Row],[1]]&gt;W112,W112="1"),(V112+1+codex482[[#This Row],[T]]),V112+codex482[[#This Row],[T]]),V112+codex482[[#This Row],[T]]),0)</f>
        <v>0</v>
      </c>
      <c r="W113" s="3" t="e">
        <f>IF(#REF!&gt;0,#REF!,0)</f>
        <v>#REF!</v>
      </c>
    </row>
    <row r="114" spans="2:23" x14ac:dyDescent="0.25">
      <c r="B114">
        <v>111</v>
      </c>
      <c r="C114">
        <v>104594</v>
      </c>
      <c r="D114" t="s">
        <v>83</v>
      </c>
      <c r="E114">
        <v>1998</v>
      </c>
      <c r="F114" t="s">
        <v>15</v>
      </c>
      <c r="S114" s="3">
        <f t="shared" si="5"/>
        <v>104594</v>
      </c>
      <c r="T114" s="3">
        <f>IF(A114&gt;0,IFERROR(VLOOKUP(C114,AthleteTable[],1,FALSE),0),0)</f>
        <v>0</v>
      </c>
      <c r="U114" s="3">
        <f t="shared" si="6"/>
        <v>0</v>
      </c>
      <c r="V114" s="11">
        <f>IF(A114&gt;0,IF(T114&lt;&gt;0,IF(OR(codex482[[#This Row],[1]]&gt;W113,W113="1"),(V113+1+codex482[[#This Row],[T]]),V113+codex482[[#This Row],[T]]),V113+codex482[[#This Row],[T]]),0)</f>
        <v>0</v>
      </c>
      <c r="W114" s="3" t="e">
        <f>IF(#REF!&gt;0,#REF!,0)</f>
        <v>#REF!</v>
      </c>
    </row>
    <row r="115" spans="2:23" x14ac:dyDescent="0.25">
      <c r="B115">
        <v>106</v>
      </c>
      <c r="C115">
        <v>104461</v>
      </c>
      <c r="D115" t="s">
        <v>98</v>
      </c>
      <c r="E115">
        <v>1997</v>
      </c>
      <c r="F115" t="s">
        <v>15</v>
      </c>
      <c r="S115" s="3">
        <f t="shared" si="5"/>
        <v>104461</v>
      </c>
      <c r="T115" s="3">
        <f>IF(A115&gt;0,IFERROR(VLOOKUP(C115,AthleteTable[],1,FALSE),0),0)</f>
        <v>0</v>
      </c>
      <c r="U115" s="3">
        <f t="shared" si="6"/>
        <v>0</v>
      </c>
      <c r="V115" s="11">
        <f>IF(A115&gt;0,IF(T115&lt;&gt;0,IF(OR(codex482[[#This Row],[1]]&gt;W114,W114="1"),(V114+1+codex482[[#This Row],[T]]),V114+codex482[[#This Row],[T]]),V114+codex482[[#This Row],[T]]),0)</f>
        <v>0</v>
      </c>
      <c r="W115" s="3" t="e">
        <f>IF(#REF!&gt;0,#REF!,0)</f>
        <v>#REF!</v>
      </c>
    </row>
    <row r="116" spans="2:23" x14ac:dyDescent="0.25">
      <c r="B116">
        <v>104</v>
      </c>
      <c r="C116">
        <v>104587</v>
      </c>
      <c r="D116" t="s">
        <v>79</v>
      </c>
      <c r="E116">
        <v>1998</v>
      </c>
      <c r="F116" t="s">
        <v>15</v>
      </c>
      <c r="S116" s="3">
        <f t="shared" si="5"/>
        <v>104587</v>
      </c>
      <c r="T116" s="3">
        <f>IF(A116&gt;0,IFERROR(VLOOKUP(C116,AthleteTable[],1,FALSE),0),0)</f>
        <v>0</v>
      </c>
      <c r="U116" s="3">
        <f t="shared" si="6"/>
        <v>0</v>
      </c>
      <c r="V116" s="11">
        <f>IF(A116&gt;0,IF(T116&lt;&gt;0,IF(OR(codex482[[#This Row],[1]]&gt;W115,W115="1"),(V115+1+codex482[[#This Row],[T]]),V115+codex482[[#This Row],[T]]),V115+codex482[[#This Row],[T]]),0)</f>
        <v>0</v>
      </c>
      <c r="W116" s="3" t="e">
        <f>IF(#REF!&gt;0,#REF!,0)</f>
        <v>#REF!</v>
      </c>
    </row>
    <row r="117" spans="2:23" x14ac:dyDescent="0.25">
      <c r="B117">
        <v>102</v>
      </c>
      <c r="C117">
        <v>304559</v>
      </c>
      <c r="D117" t="s">
        <v>283</v>
      </c>
      <c r="E117">
        <v>1995</v>
      </c>
      <c r="F117" t="s">
        <v>240</v>
      </c>
      <c r="S117" s="3">
        <f t="shared" si="5"/>
        <v>304559</v>
      </c>
      <c r="T117" s="3">
        <f>IF(A117&gt;0,IFERROR(VLOOKUP(C117,AthleteTable[],1,FALSE),0),0)</f>
        <v>0</v>
      </c>
      <c r="U117" s="3">
        <f t="shared" si="6"/>
        <v>0</v>
      </c>
      <c r="V117" s="11">
        <f>IF(A117&gt;0,IF(T117&lt;&gt;0,IF(OR(codex482[[#This Row],[1]]&gt;W116,W116="1"),(V116+1+codex482[[#This Row],[T]]),V116+codex482[[#This Row],[T]]),V116+codex482[[#This Row],[T]]),0)</f>
        <v>0</v>
      </c>
      <c r="W117" s="3" t="e">
        <f>IF(#REF!&gt;0,#REF!,0)</f>
        <v>#REF!</v>
      </c>
    </row>
    <row r="118" spans="2:23" x14ac:dyDescent="0.25">
      <c r="B118">
        <v>100</v>
      </c>
      <c r="C118">
        <v>104521</v>
      </c>
      <c r="D118" t="s">
        <v>284</v>
      </c>
      <c r="E118">
        <v>1997</v>
      </c>
      <c r="F118" t="s">
        <v>15</v>
      </c>
      <c r="S118" s="3">
        <f t="shared" si="5"/>
        <v>104521</v>
      </c>
      <c r="T118" s="3">
        <f>IF(A118&gt;0,IFERROR(VLOOKUP(C118,AthleteTable[],1,FALSE),0),0)</f>
        <v>0</v>
      </c>
      <c r="U118" s="3">
        <f t="shared" si="6"/>
        <v>0</v>
      </c>
      <c r="V118" s="11">
        <f>IF(A118&gt;0,IF(T118&lt;&gt;0,IF(OR(codex482[[#This Row],[1]]&gt;W117,W117="1"),(V117+1+codex482[[#This Row],[T]]),V117+codex482[[#This Row],[T]]),V117+codex482[[#This Row],[T]]),0)</f>
        <v>0</v>
      </c>
      <c r="W118" s="3" t="e">
        <f>IF(#REF!&gt;0,#REF!,0)</f>
        <v>#REF!</v>
      </c>
    </row>
    <row r="119" spans="2:23" x14ac:dyDescent="0.25">
      <c r="B119">
        <v>98</v>
      </c>
      <c r="C119">
        <v>104466</v>
      </c>
      <c r="D119" t="s">
        <v>120</v>
      </c>
      <c r="E119">
        <v>1997</v>
      </c>
      <c r="F119" t="s">
        <v>15</v>
      </c>
      <c r="S119" s="3">
        <f t="shared" si="5"/>
        <v>104466</v>
      </c>
      <c r="T119" s="3">
        <f>IF(A119&gt;0,IFERROR(VLOOKUP(C119,AthleteTable[],1,FALSE),0),0)</f>
        <v>0</v>
      </c>
      <c r="U119" s="3">
        <f t="shared" si="6"/>
        <v>0</v>
      </c>
      <c r="V119" s="11">
        <f>IF(A119&gt;0,IF(T119&lt;&gt;0,IF(OR(codex482[[#This Row],[1]]&gt;W118,W118="1"),(V118+1+codex482[[#This Row],[T]]),V118+codex482[[#This Row],[T]]),V118+codex482[[#This Row],[T]]),0)</f>
        <v>0</v>
      </c>
      <c r="W119" s="3" t="e">
        <f>IF(#REF!&gt;0,#REF!,0)</f>
        <v>#REF!</v>
      </c>
    </row>
    <row r="120" spans="2:23" x14ac:dyDescent="0.25">
      <c r="B120">
        <v>94</v>
      </c>
      <c r="C120">
        <v>104454</v>
      </c>
      <c r="D120" t="s">
        <v>89</v>
      </c>
      <c r="E120">
        <v>1996</v>
      </c>
      <c r="F120" t="s">
        <v>15</v>
      </c>
      <c r="S120" s="3">
        <f t="shared" si="5"/>
        <v>104454</v>
      </c>
      <c r="T120" s="3">
        <f>IF(A120&gt;0,IFERROR(VLOOKUP(C120,AthleteTable[],1,FALSE),0),0)</f>
        <v>0</v>
      </c>
      <c r="U120" s="3">
        <f t="shared" si="6"/>
        <v>0</v>
      </c>
      <c r="V120" s="11">
        <f>IF(A120&gt;0,IF(T120&lt;&gt;0,IF(OR(codex482[[#This Row],[1]]&gt;W119,W119="1"),(V119+1+codex482[[#This Row],[T]]),V119+codex482[[#This Row],[T]]),V119+codex482[[#This Row],[T]]),0)</f>
        <v>0</v>
      </c>
      <c r="W120" s="3" t="e">
        <f>IF(#REF!&gt;0,#REF!,0)</f>
        <v>#REF!</v>
      </c>
    </row>
    <row r="121" spans="2:23" x14ac:dyDescent="0.25">
      <c r="B121">
        <v>93</v>
      </c>
      <c r="C121">
        <v>104421</v>
      </c>
      <c r="D121" t="s">
        <v>121</v>
      </c>
      <c r="E121">
        <v>1996</v>
      </c>
      <c r="F121" t="s">
        <v>15</v>
      </c>
      <c r="S121" s="3">
        <f t="shared" si="5"/>
        <v>104421</v>
      </c>
      <c r="T121" s="3">
        <f>IF(A121&gt;0,IFERROR(VLOOKUP(C121,AthleteTable[],1,FALSE),0),0)</f>
        <v>0</v>
      </c>
      <c r="U121" s="3">
        <f t="shared" si="6"/>
        <v>0</v>
      </c>
      <c r="V121" s="11">
        <f>IF(A121&gt;0,IF(T121&lt;&gt;0,IF(OR(codex482[[#This Row],[1]]&gt;W120,W120="1"),(V120+1+codex482[[#This Row],[T]]),V120+codex482[[#This Row],[T]]),V120+codex482[[#This Row],[T]]),0)</f>
        <v>0</v>
      </c>
      <c r="W121" s="3" t="e">
        <f>IF(#REF!&gt;0,#REF!,0)</f>
        <v>#REF!</v>
      </c>
    </row>
    <row r="122" spans="2:23" x14ac:dyDescent="0.25">
      <c r="B122">
        <v>92</v>
      </c>
      <c r="C122">
        <v>750107</v>
      </c>
      <c r="D122" t="s">
        <v>76</v>
      </c>
      <c r="E122">
        <v>1998</v>
      </c>
      <c r="F122" t="s">
        <v>77</v>
      </c>
      <c r="S122" s="3">
        <f t="shared" si="5"/>
        <v>750107</v>
      </c>
      <c r="T122" s="3">
        <f>IF(A122&gt;0,IFERROR(VLOOKUP(C122,AthleteTable[],1,FALSE),0),0)</f>
        <v>0</v>
      </c>
      <c r="U122" s="3">
        <f t="shared" si="6"/>
        <v>0</v>
      </c>
      <c r="V122" s="11">
        <f>IF(A122&gt;0,IF(T122&lt;&gt;0,IF(OR(codex482[[#This Row],[1]]&gt;W121,W121="1"),(V121+1+codex482[[#This Row],[T]]),V121+codex482[[#This Row],[T]]),V121+codex482[[#This Row],[T]]),0)</f>
        <v>0</v>
      </c>
      <c r="W122" s="3" t="e">
        <f>IF(#REF!&gt;0,#REF!,0)</f>
        <v>#REF!</v>
      </c>
    </row>
    <row r="123" spans="2:23" x14ac:dyDescent="0.25">
      <c r="B123">
        <v>90</v>
      </c>
      <c r="C123">
        <v>104586</v>
      </c>
      <c r="D123" t="s">
        <v>116</v>
      </c>
      <c r="E123">
        <v>1998</v>
      </c>
      <c r="F123" t="s">
        <v>15</v>
      </c>
      <c r="S123" s="3">
        <f t="shared" si="5"/>
        <v>104586</v>
      </c>
      <c r="T123" s="3">
        <f>IF(A123&gt;0,IFERROR(VLOOKUP(C123,AthleteTable[],1,FALSE),0),0)</f>
        <v>0</v>
      </c>
      <c r="U123" s="3">
        <f t="shared" si="6"/>
        <v>0</v>
      </c>
      <c r="V123" s="11">
        <f>IF(A123&gt;0,IF(T123&lt;&gt;0,IF(OR(codex482[[#This Row],[1]]&gt;W122,W122="1"),(V122+1+codex482[[#This Row],[T]]),V122+codex482[[#This Row],[T]]),V122+codex482[[#This Row],[T]]),0)</f>
        <v>0</v>
      </c>
      <c r="W123" s="3" t="e">
        <f>IF(#REF!&gt;0,#REF!,0)</f>
        <v>#REF!</v>
      </c>
    </row>
    <row r="124" spans="2:23" x14ac:dyDescent="0.25">
      <c r="B124">
        <v>88</v>
      </c>
      <c r="C124">
        <v>104532</v>
      </c>
      <c r="D124" t="s">
        <v>217</v>
      </c>
      <c r="E124">
        <v>1997</v>
      </c>
      <c r="F124" t="s">
        <v>15</v>
      </c>
      <c r="S124" s="3">
        <f t="shared" si="5"/>
        <v>104532</v>
      </c>
      <c r="T124" s="3">
        <f>IF(A124&gt;0,IFERROR(VLOOKUP(C124,AthleteTable[],1,FALSE),0),0)</f>
        <v>0</v>
      </c>
      <c r="U124" s="3">
        <f t="shared" si="6"/>
        <v>0</v>
      </c>
      <c r="V124" s="11">
        <f>IF(A124&gt;0,IF(T124&lt;&gt;0,IF(OR(codex482[[#This Row],[1]]&gt;W123,W123="1"),(V123+1+codex482[[#This Row],[T]]),V123+codex482[[#This Row],[T]]),V123+codex482[[#This Row],[T]]),0)</f>
        <v>0</v>
      </c>
      <c r="W124" s="3" t="e">
        <f>IF(#REF!&gt;0,#REF!,0)</f>
        <v>#REF!</v>
      </c>
    </row>
    <row r="125" spans="2:23" x14ac:dyDescent="0.25">
      <c r="B125">
        <v>87</v>
      </c>
      <c r="C125">
        <v>104546</v>
      </c>
      <c r="D125" t="s">
        <v>286</v>
      </c>
      <c r="E125">
        <v>1997</v>
      </c>
      <c r="F125" t="s">
        <v>15</v>
      </c>
      <c r="S125" s="3">
        <f t="shared" si="5"/>
        <v>104546</v>
      </c>
      <c r="T125" s="3">
        <f>IF(A125&gt;0,IFERROR(VLOOKUP(C125,AthleteTable[],1,FALSE),0),0)</f>
        <v>0</v>
      </c>
      <c r="U125" s="3">
        <f t="shared" si="6"/>
        <v>0</v>
      </c>
      <c r="V125" s="11">
        <f>IF(A125&gt;0,IF(T125&lt;&gt;0,IF(OR(codex482[[#This Row],[1]]&gt;W124,W124="1"),(V124+1+codex482[[#This Row],[T]]),V124+codex482[[#This Row],[T]]),V124+codex482[[#This Row],[T]]),0)</f>
        <v>0</v>
      </c>
      <c r="W125" s="3" t="e">
        <f>IF(#REF!&gt;0,#REF!,0)</f>
        <v>#REF!</v>
      </c>
    </row>
    <row r="126" spans="2:23" x14ac:dyDescent="0.25">
      <c r="B126">
        <v>81</v>
      </c>
      <c r="C126">
        <v>104474</v>
      </c>
      <c r="D126" t="s">
        <v>122</v>
      </c>
      <c r="E126">
        <v>1997</v>
      </c>
      <c r="F126" t="s">
        <v>15</v>
      </c>
      <c r="S126" s="3">
        <f t="shared" si="5"/>
        <v>104474</v>
      </c>
      <c r="T126" s="3">
        <f>IF(A126&gt;0,IFERROR(VLOOKUP(C126,AthleteTable[],1,FALSE),0),0)</f>
        <v>0</v>
      </c>
      <c r="U126" s="3">
        <f t="shared" si="6"/>
        <v>0</v>
      </c>
      <c r="V126" s="11">
        <f>IF(A126&gt;0,IF(T126&lt;&gt;0,IF(OR(codex482[[#This Row],[1]]&gt;W125,W125="1"),(V125+1+codex482[[#This Row],[T]]),V125+codex482[[#This Row],[T]]),V125+codex482[[#This Row],[T]]),0)</f>
        <v>0</v>
      </c>
      <c r="W126" s="3" t="e">
        <f>IF(#REF!&gt;0,#REF!,0)</f>
        <v>#REF!</v>
      </c>
    </row>
    <row r="127" spans="2:23" x14ac:dyDescent="0.25">
      <c r="B127">
        <v>79</v>
      </c>
      <c r="C127">
        <v>104582</v>
      </c>
      <c r="D127" t="s">
        <v>63</v>
      </c>
      <c r="E127">
        <v>1998</v>
      </c>
      <c r="F127" t="s">
        <v>15</v>
      </c>
      <c r="S127" s="3">
        <f t="shared" si="5"/>
        <v>104582</v>
      </c>
      <c r="T127" s="3">
        <f>IF(A127&gt;0,IFERROR(VLOOKUP(C127,AthleteTable[],1,FALSE),0),0)</f>
        <v>0</v>
      </c>
      <c r="U127" s="3">
        <f t="shared" si="6"/>
        <v>0</v>
      </c>
      <c r="V127" s="11">
        <f>IF(A127&gt;0,IF(T127&lt;&gt;0,IF(OR(codex482[[#This Row],[1]]&gt;W126,W126="1"),(V126+1+codex482[[#This Row],[T]]),V126+codex482[[#This Row],[T]]),V126+codex482[[#This Row],[T]]),0)</f>
        <v>0</v>
      </c>
      <c r="W127" s="3" t="e">
        <f>IF(#REF!&gt;0,#REF!,0)</f>
        <v>#REF!</v>
      </c>
    </row>
    <row r="128" spans="2:23" x14ac:dyDescent="0.25">
      <c r="B128">
        <v>74</v>
      </c>
      <c r="C128">
        <v>6531909</v>
      </c>
      <c r="D128" t="s">
        <v>287</v>
      </c>
      <c r="E128">
        <v>1997</v>
      </c>
      <c r="F128" t="s">
        <v>113</v>
      </c>
      <c r="S128" s="3">
        <f t="shared" si="5"/>
        <v>6531909</v>
      </c>
      <c r="T128" s="3">
        <f>IF(A128&gt;0,IFERROR(VLOOKUP(C128,AthleteTable[],1,FALSE),0),0)</f>
        <v>0</v>
      </c>
      <c r="U128" s="3">
        <f t="shared" si="6"/>
        <v>0</v>
      </c>
      <c r="V128" s="11">
        <f>IF(A128&gt;0,IF(T128&lt;&gt;0,IF(OR(codex482[[#This Row],[1]]&gt;W127,W127="1"),(V127+1+codex482[[#This Row],[T]]),V127+codex482[[#This Row],[T]]),V127+codex482[[#This Row],[T]]),0)</f>
        <v>0</v>
      </c>
      <c r="W128" s="3" t="e">
        <f>IF(#REF!&gt;0,#REF!,0)</f>
        <v>#REF!</v>
      </c>
    </row>
    <row r="129" spans="2:23" x14ac:dyDescent="0.25">
      <c r="B129">
        <v>69</v>
      </c>
      <c r="C129">
        <v>104282</v>
      </c>
      <c r="D129" t="s">
        <v>43</v>
      </c>
      <c r="E129">
        <v>1995</v>
      </c>
      <c r="F129" t="s">
        <v>15</v>
      </c>
      <c r="S129" s="3">
        <f t="shared" si="5"/>
        <v>104282</v>
      </c>
      <c r="T129" s="3">
        <f>IF(A129&gt;0,IFERROR(VLOOKUP(C129,AthleteTable[],1,FALSE),0),0)</f>
        <v>0</v>
      </c>
      <c r="U129" s="3">
        <f t="shared" si="6"/>
        <v>0</v>
      </c>
      <c r="V129" s="11">
        <f>IF(A129&gt;0,IF(T129&lt;&gt;0,IF(OR(codex482[[#This Row],[1]]&gt;W128,W128="1"),(V128+1+codex482[[#This Row],[T]]),V128+codex482[[#This Row],[T]]),V128+codex482[[#This Row],[T]]),0)</f>
        <v>0</v>
      </c>
      <c r="W129" s="3" t="e">
        <f>IF(#REF!&gt;0,#REF!,0)</f>
        <v>#REF!</v>
      </c>
    </row>
    <row r="130" spans="2:23" x14ac:dyDescent="0.25">
      <c r="B130">
        <v>63</v>
      </c>
      <c r="C130">
        <v>104535</v>
      </c>
      <c r="D130" t="s">
        <v>266</v>
      </c>
      <c r="E130">
        <v>1997</v>
      </c>
      <c r="F130" t="s">
        <v>15</v>
      </c>
      <c r="S130" s="3">
        <f t="shared" si="5"/>
        <v>104535</v>
      </c>
      <c r="T130" s="3">
        <f>IF(A130&gt;0,IFERROR(VLOOKUP(C130,AthleteTable[],1,FALSE),0),0)</f>
        <v>0</v>
      </c>
      <c r="U130" s="3">
        <f t="shared" si="6"/>
        <v>0</v>
      </c>
      <c r="V130" s="11">
        <f>IF(A130&gt;0,IF(T130&lt;&gt;0,IF(OR(codex482[[#This Row],[1]]&gt;W129,W129="1"),(V129+1+codex482[[#This Row],[T]]),V129+codex482[[#This Row],[T]]),V129+codex482[[#This Row],[T]]),0)</f>
        <v>0</v>
      </c>
      <c r="W130" s="3" t="e">
        <f>IF(#REF!&gt;0,#REF!,0)</f>
        <v>#REF!</v>
      </c>
    </row>
    <row r="131" spans="2:23" x14ac:dyDescent="0.25">
      <c r="B131">
        <v>60</v>
      </c>
      <c r="C131">
        <v>6530925</v>
      </c>
      <c r="D131" t="s">
        <v>267</v>
      </c>
      <c r="E131">
        <v>1994</v>
      </c>
      <c r="F131" t="s">
        <v>113</v>
      </c>
      <c r="S131" s="3">
        <f t="shared" ref="S131:S146" si="7">C131</f>
        <v>6530925</v>
      </c>
      <c r="T131" s="3">
        <f>IF(A131&gt;0,IFERROR(VLOOKUP(C131,AthleteTable[],1,FALSE),0),0)</f>
        <v>0</v>
      </c>
      <c r="U131" s="3">
        <f t="shared" si="6"/>
        <v>0</v>
      </c>
      <c r="V131" s="11">
        <f>IF(A131&gt;0,IF(T131&lt;&gt;0,IF(OR(codex482[[#This Row],[1]]&gt;W130,W130="1"),(V130+1+codex482[[#This Row],[T]]),V130+codex482[[#This Row],[T]]),V130+codex482[[#This Row],[T]]),0)</f>
        <v>0</v>
      </c>
      <c r="W131" s="3" t="e">
        <f>IF(#REF!&gt;0,#REF!,0)</f>
        <v>#REF!</v>
      </c>
    </row>
    <row r="132" spans="2:23" x14ac:dyDescent="0.25">
      <c r="B132">
        <v>58</v>
      </c>
      <c r="C132">
        <v>104534</v>
      </c>
      <c r="D132" t="s">
        <v>45</v>
      </c>
      <c r="E132">
        <v>1997</v>
      </c>
      <c r="F132" t="s">
        <v>15</v>
      </c>
      <c r="S132" s="3">
        <f t="shared" si="7"/>
        <v>104534</v>
      </c>
      <c r="T132" s="3">
        <f>IF(A132&gt;0,IFERROR(VLOOKUP(C132,AthleteTable[],1,FALSE),0),0)</f>
        <v>0</v>
      </c>
      <c r="U132" s="3">
        <f t="shared" si="6"/>
        <v>0</v>
      </c>
      <c r="V132" s="11">
        <f>IF(A132&gt;0,IF(T132&lt;&gt;0,IF(OR(codex482[[#This Row],[1]]&gt;W131,W131="1"),(V131+1+codex482[[#This Row],[T]]),V131+codex482[[#This Row],[T]]),V131+codex482[[#This Row],[T]]),0)</f>
        <v>0</v>
      </c>
      <c r="W132" s="3" t="e">
        <f>IF(#REF!&gt;0,#REF!,0)</f>
        <v>#REF!</v>
      </c>
    </row>
    <row r="133" spans="2:23" x14ac:dyDescent="0.25">
      <c r="B133">
        <v>57</v>
      </c>
      <c r="C133">
        <v>6531890</v>
      </c>
      <c r="D133" t="s">
        <v>219</v>
      </c>
      <c r="E133">
        <v>1997</v>
      </c>
      <c r="F133" t="s">
        <v>113</v>
      </c>
      <c r="S133" s="3">
        <f t="shared" si="7"/>
        <v>6531890</v>
      </c>
      <c r="T133" s="3">
        <f>IF(A133&gt;0,IFERROR(VLOOKUP(C133,AthleteTable[],1,FALSE),0),0)</f>
        <v>0</v>
      </c>
      <c r="U133" s="3">
        <f t="shared" si="6"/>
        <v>0</v>
      </c>
      <c r="V133" s="11">
        <f>IF(A133&gt;0,IF(T133&lt;&gt;0,IF(OR(codex482[[#This Row],[1]]&gt;W132,W132="1"),(V132+1+codex482[[#This Row],[T]]),V132+codex482[[#This Row],[T]]),V132+codex482[[#This Row],[T]]),0)</f>
        <v>0</v>
      </c>
      <c r="W133" s="3" t="e">
        <f>IF(#REF!&gt;0,#REF!,0)</f>
        <v>#REF!</v>
      </c>
    </row>
    <row r="134" spans="2:23" x14ac:dyDescent="0.25">
      <c r="B134">
        <v>53</v>
      </c>
      <c r="C134">
        <v>104233</v>
      </c>
      <c r="D134" t="s">
        <v>31</v>
      </c>
      <c r="E134">
        <v>1995</v>
      </c>
      <c r="F134" t="s">
        <v>15</v>
      </c>
      <c r="S134" s="3">
        <f t="shared" si="7"/>
        <v>104233</v>
      </c>
      <c r="T134" s="3">
        <f>IF(A134&gt;0,IFERROR(VLOOKUP(C134,AthleteTable[],1,FALSE),0),0)</f>
        <v>0</v>
      </c>
      <c r="U134" s="3">
        <f t="shared" ref="U134:U197" si="8">IFERROR(IF(W134&gt;0,IF(W133=W132,IF(T133&gt;0,IF(T132&gt;0,1,0),0),0),0),0)</f>
        <v>0</v>
      </c>
      <c r="V134" s="11">
        <f>IF(A134&gt;0,IF(T134&lt;&gt;0,IF(OR(codex482[[#This Row],[1]]&gt;W133,W133="1"),(V133+1+codex482[[#This Row],[T]]),V133+codex482[[#This Row],[T]]),V133+codex482[[#This Row],[T]]),0)</f>
        <v>0</v>
      </c>
      <c r="W134" s="3" t="e">
        <f>IF(#REF!&gt;0,#REF!,0)</f>
        <v>#REF!</v>
      </c>
    </row>
    <row r="135" spans="2:23" x14ac:dyDescent="0.25">
      <c r="B135">
        <v>52</v>
      </c>
      <c r="C135">
        <v>6530865</v>
      </c>
      <c r="D135" t="s">
        <v>268</v>
      </c>
      <c r="E135">
        <v>1994</v>
      </c>
      <c r="F135" t="s">
        <v>113</v>
      </c>
      <c r="S135" s="3">
        <f t="shared" si="7"/>
        <v>6530865</v>
      </c>
      <c r="T135" s="3">
        <f>IF(A135&gt;0,IFERROR(VLOOKUP(C135,AthleteTable[],1,FALSE),0),0)</f>
        <v>0</v>
      </c>
      <c r="U135" s="3">
        <f t="shared" si="8"/>
        <v>0</v>
      </c>
      <c r="V135" s="11">
        <f>IF(A135&gt;0,IF(T135&lt;&gt;0,IF(OR(codex482[[#This Row],[1]]&gt;W134,W134="1"),(V134+1+codex482[[#This Row],[T]]),V134+codex482[[#This Row],[T]]),V134+codex482[[#This Row],[T]]),0)</f>
        <v>0</v>
      </c>
      <c r="W135" s="3" t="e">
        <f>IF(#REF!&gt;0,#REF!,0)</f>
        <v>#REF!</v>
      </c>
    </row>
    <row r="136" spans="2:23" x14ac:dyDescent="0.25">
      <c r="B136">
        <v>47</v>
      </c>
      <c r="C136">
        <v>6530483</v>
      </c>
      <c r="D136" t="s">
        <v>198</v>
      </c>
      <c r="E136">
        <v>1993</v>
      </c>
      <c r="F136" t="s">
        <v>113</v>
      </c>
      <c r="S136" s="3">
        <f t="shared" si="7"/>
        <v>6530483</v>
      </c>
      <c r="T136" s="3">
        <f>IF(A136&gt;0,IFERROR(VLOOKUP(C136,AthleteTable[],1,FALSE),0),0)</f>
        <v>0</v>
      </c>
      <c r="U136" s="3">
        <f t="shared" si="8"/>
        <v>0</v>
      </c>
      <c r="V136" s="11">
        <f>IF(A136&gt;0,IF(T136&lt;&gt;0,IF(OR(codex482[[#This Row],[1]]&gt;W135,W135="1"),(V135+1+codex482[[#This Row],[T]]),V135+codex482[[#This Row],[T]]),V135+codex482[[#This Row],[T]]),0)</f>
        <v>0</v>
      </c>
      <c r="W136" s="3" t="e">
        <f>IF(#REF!&gt;0,#REF!,0)</f>
        <v>#REF!</v>
      </c>
    </row>
    <row r="137" spans="2:23" x14ac:dyDescent="0.25">
      <c r="B137">
        <v>45</v>
      </c>
      <c r="C137">
        <v>104378</v>
      </c>
      <c r="D137" t="s">
        <v>211</v>
      </c>
      <c r="E137">
        <v>1996</v>
      </c>
      <c r="F137" t="s">
        <v>15</v>
      </c>
      <c r="S137" s="3">
        <f t="shared" si="7"/>
        <v>104378</v>
      </c>
      <c r="T137" s="3">
        <f>IF(A137&gt;0,IFERROR(VLOOKUP(C137,AthleteTable[],1,FALSE),0),0)</f>
        <v>0</v>
      </c>
      <c r="U137" s="3">
        <f t="shared" si="8"/>
        <v>0</v>
      </c>
      <c r="V137" s="11">
        <f>IF(A137&gt;0,IF(T137&lt;&gt;0,IF(OR(codex482[[#This Row],[1]]&gt;W136,W136="1"),(V136+1+codex482[[#This Row],[T]]),V136+codex482[[#This Row],[T]]),V136+codex482[[#This Row],[T]]),0)</f>
        <v>0</v>
      </c>
      <c r="W137" s="3">
        <f t="shared" ref="W137:W192" si="9">IF(A91&gt;0,A91,0)</f>
        <v>0</v>
      </c>
    </row>
    <row r="138" spans="2:23" x14ac:dyDescent="0.25">
      <c r="B138">
        <v>44</v>
      </c>
      <c r="C138">
        <v>104354</v>
      </c>
      <c r="D138" t="s">
        <v>35</v>
      </c>
      <c r="E138">
        <v>1996</v>
      </c>
      <c r="F138" t="s">
        <v>15</v>
      </c>
      <c r="S138" s="3">
        <f t="shared" si="7"/>
        <v>104354</v>
      </c>
      <c r="T138" s="3">
        <f>IF(A138&gt;0,IFERROR(VLOOKUP(C138,AthleteTable[],1,FALSE),0),0)</f>
        <v>0</v>
      </c>
      <c r="U138" s="3">
        <f t="shared" si="8"/>
        <v>0</v>
      </c>
      <c r="V138" s="11">
        <f>IF(A138&gt;0,IF(T138&lt;&gt;0,IF(OR(codex482[[#This Row],[1]]&gt;W137,W137="1"),(V137+1+codex482[[#This Row],[T]]),V137+codex482[[#This Row],[T]]),V137+codex482[[#This Row],[T]]),0)</f>
        <v>0</v>
      </c>
      <c r="W138" s="3">
        <f t="shared" si="9"/>
        <v>0</v>
      </c>
    </row>
    <row r="139" spans="2:23" x14ac:dyDescent="0.25">
      <c r="B139">
        <v>42</v>
      </c>
      <c r="C139">
        <v>104307</v>
      </c>
      <c r="D139" t="s">
        <v>41</v>
      </c>
      <c r="E139">
        <v>1995</v>
      </c>
      <c r="F139" t="s">
        <v>15</v>
      </c>
      <c r="S139" s="3">
        <f t="shared" si="7"/>
        <v>104307</v>
      </c>
      <c r="T139" s="3">
        <f>IF(A139&gt;0,IFERROR(VLOOKUP(C139,AthleteTable[],1,FALSE),0),0)</f>
        <v>0</v>
      </c>
      <c r="U139" s="3">
        <f t="shared" si="8"/>
        <v>0</v>
      </c>
      <c r="V139" s="11">
        <f>IF(A139&gt;0,IF(T139&lt;&gt;0,IF(OR(codex482[[#This Row],[1]]&gt;W138,W138="1"),(V138+1+codex482[[#This Row],[T]]),V138+codex482[[#This Row],[T]]),V138+codex482[[#This Row],[T]]),0)</f>
        <v>0</v>
      </c>
      <c r="W139" s="3">
        <f t="shared" si="9"/>
        <v>0</v>
      </c>
    </row>
    <row r="140" spans="2:23" x14ac:dyDescent="0.25">
      <c r="B140">
        <v>40</v>
      </c>
      <c r="C140">
        <v>104467</v>
      </c>
      <c r="D140" t="s">
        <v>19</v>
      </c>
      <c r="E140">
        <v>1997</v>
      </c>
      <c r="F140" t="s">
        <v>15</v>
      </c>
      <c r="S140" s="3">
        <f t="shared" si="7"/>
        <v>104467</v>
      </c>
      <c r="T140" s="3">
        <f>IF(A140&gt;0,IFERROR(VLOOKUP(C140,AthleteTable[],1,FALSE),0),0)</f>
        <v>0</v>
      </c>
      <c r="U140" s="3">
        <f t="shared" si="8"/>
        <v>0</v>
      </c>
      <c r="V140" s="11">
        <f>IF(A140&gt;0,IF(T140&lt;&gt;0,IF(OR(codex482[[#This Row],[1]]&gt;W139,W139="1"),(V139+1+codex482[[#This Row],[T]]),V139+codex482[[#This Row],[T]]),V139+codex482[[#This Row],[T]]),0)</f>
        <v>0</v>
      </c>
      <c r="W140" s="3">
        <f t="shared" si="9"/>
        <v>0</v>
      </c>
    </row>
    <row r="141" spans="2:23" x14ac:dyDescent="0.25">
      <c r="B141">
        <v>39</v>
      </c>
      <c r="C141">
        <v>104539</v>
      </c>
      <c r="D141" t="s">
        <v>37</v>
      </c>
      <c r="E141">
        <v>1997</v>
      </c>
      <c r="F141" t="s">
        <v>15</v>
      </c>
      <c r="S141" s="3">
        <f t="shared" si="7"/>
        <v>104539</v>
      </c>
      <c r="T141" s="3">
        <f>IF(A141&gt;0,IFERROR(VLOOKUP(C141,AthleteTable[],1,FALSE),0),0)</f>
        <v>0</v>
      </c>
      <c r="U141" s="3">
        <f t="shared" si="8"/>
        <v>0</v>
      </c>
      <c r="V141" s="11">
        <f>IF(A141&gt;0,IF(T141&lt;&gt;0,IF(OR(codex482[[#This Row],[1]]&gt;W140,W140="1"),(V140+1+codex482[[#This Row],[T]]),V140+codex482[[#This Row],[T]]),V140+codex482[[#This Row],[T]]),0)</f>
        <v>0</v>
      </c>
      <c r="W141" s="3">
        <f t="shared" si="9"/>
        <v>0</v>
      </c>
    </row>
    <row r="142" spans="2:23" x14ac:dyDescent="0.25">
      <c r="B142">
        <v>37</v>
      </c>
      <c r="C142">
        <v>934562</v>
      </c>
      <c r="D142" t="s">
        <v>293</v>
      </c>
      <c r="E142">
        <v>1991</v>
      </c>
      <c r="F142" t="s">
        <v>113</v>
      </c>
      <c r="S142" s="3">
        <f t="shared" si="7"/>
        <v>934562</v>
      </c>
      <c r="T142" s="3">
        <f>IF(A142&gt;0,IFERROR(VLOOKUP(C142,AthleteTable[],1,FALSE),0),0)</f>
        <v>0</v>
      </c>
      <c r="U142" s="3">
        <f t="shared" si="8"/>
        <v>0</v>
      </c>
      <c r="V142" s="11">
        <f>IF(A142&gt;0,IF(T142&lt;&gt;0,IF(OR(codex482[[#This Row],[1]]&gt;W141,W141="1"),(V141+1+codex482[[#This Row],[T]]),V141+codex482[[#This Row],[T]]),V141+codex482[[#This Row],[T]]),0)</f>
        <v>0</v>
      </c>
      <c r="W142" s="3">
        <f t="shared" si="9"/>
        <v>0</v>
      </c>
    </row>
    <row r="143" spans="2:23" x14ac:dyDescent="0.25">
      <c r="B143">
        <v>30</v>
      </c>
      <c r="C143">
        <v>6531346</v>
      </c>
      <c r="D143" t="s">
        <v>295</v>
      </c>
      <c r="E143">
        <v>1995</v>
      </c>
      <c r="F143" t="s">
        <v>113</v>
      </c>
      <c r="S143" s="3">
        <f t="shared" si="7"/>
        <v>6531346</v>
      </c>
      <c r="T143" s="3">
        <f>IF(A143&gt;0,IFERROR(VLOOKUP(C143,AthleteTable[],1,FALSE),0),0)</f>
        <v>0</v>
      </c>
      <c r="U143" s="3">
        <f t="shared" si="8"/>
        <v>0</v>
      </c>
      <c r="V143" s="11">
        <f>IF(A143&gt;0,IF(T143&lt;&gt;0,IF(OR(codex482[[#This Row],[1]]&gt;W142,W142="1"),(V142+1+codex482[[#This Row],[T]]),V142+codex482[[#This Row],[T]]),V142+codex482[[#This Row],[T]]),0)</f>
        <v>0</v>
      </c>
      <c r="W143" s="3">
        <f t="shared" si="9"/>
        <v>0</v>
      </c>
    </row>
    <row r="144" spans="2:23" x14ac:dyDescent="0.25">
      <c r="B144">
        <v>29</v>
      </c>
      <c r="C144">
        <v>104238</v>
      </c>
      <c r="D144" t="s">
        <v>125</v>
      </c>
      <c r="E144">
        <v>1995</v>
      </c>
      <c r="F144" t="s">
        <v>15</v>
      </c>
      <c r="S144" s="3">
        <f t="shared" si="7"/>
        <v>104238</v>
      </c>
      <c r="T144" s="3">
        <f>IF(A144&gt;0,IFERROR(VLOOKUP(C144,AthleteTable[],1,FALSE),0),0)</f>
        <v>0</v>
      </c>
      <c r="U144" s="3">
        <f t="shared" si="8"/>
        <v>0</v>
      </c>
      <c r="V144" s="11">
        <f>IF(A144&gt;0,IF(T144&lt;&gt;0,IF(OR(codex482[[#This Row],[1]]&gt;W143,W143="1"),(V143+1+codex482[[#This Row],[T]]),V143+codex482[[#This Row],[T]]),V143+codex482[[#This Row],[T]]),0)</f>
        <v>0</v>
      </c>
      <c r="W144" s="3">
        <f t="shared" si="9"/>
        <v>0</v>
      </c>
    </row>
    <row r="145" spans="1:23" x14ac:dyDescent="0.25">
      <c r="B145">
        <v>26</v>
      </c>
      <c r="C145">
        <v>380367</v>
      </c>
      <c r="D145" t="s">
        <v>296</v>
      </c>
      <c r="E145">
        <v>1997</v>
      </c>
      <c r="F145" t="s">
        <v>168</v>
      </c>
      <c r="S145" s="3">
        <f t="shared" si="7"/>
        <v>380367</v>
      </c>
      <c r="T145" s="3">
        <f>IF(A145&gt;0,IFERROR(VLOOKUP(C145,AthleteTable[],1,FALSE),0),0)</f>
        <v>0</v>
      </c>
      <c r="U145" s="3">
        <f t="shared" si="8"/>
        <v>0</v>
      </c>
      <c r="V145" s="11">
        <f>IF(A145&gt;0,IF(T145&lt;&gt;0,IF(OR(codex482[[#This Row],[1]]&gt;W144,W144="1"),(V144+1+codex482[[#This Row],[T]]),V144+codex482[[#This Row],[T]]),V144+codex482[[#This Row],[T]]),0)</f>
        <v>0</v>
      </c>
      <c r="W145" s="3">
        <f t="shared" si="9"/>
        <v>0</v>
      </c>
    </row>
    <row r="146" spans="1:23" x14ac:dyDescent="0.25">
      <c r="B146">
        <v>15</v>
      </c>
      <c r="C146">
        <v>104153</v>
      </c>
      <c r="D146" t="s">
        <v>14</v>
      </c>
      <c r="E146">
        <v>1994</v>
      </c>
      <c r="F146" t="s">
        <v>15</v>
      </c>
      <c r="S146" s="3">
        <f t="shared" si="7"/>
        <v>104153</v>
      </c>
      <c r="T146" s="3">
        <f>IF(A146&gt;0,IFERROR(VLOOKUP(C146,AthleteTable[],1,FALSE),0),0)</f>
        <v>0</v>
      </c>
      <c r="U146" s="3">
        <f t="shared" si="8"/>
        <v>0</v>
      </c>
      <c r="V146" s="11">
        <f>IF(A146&gt;0,IF(T146&lt;&gt;0,IF(OR(codex482[[#This Row],[1]]&gt;W145,W145="1"),(V145+1+codex482[[#This Row],[T]]),V145+codex482[[#This Row],[T]]),V145+codex482[[#This Row],[T]]),0)</f>
        <v>0</v>
      </c>
      <c r="W146" s="3">
        <f t="shared" si="9"/>
        <v>0</v>
      </c>
    </row>
    <row r="147" spans="1:23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S147" s="3" t="e">
        <f>#REF!</f>
        <v>#REF!</v>
      </c>
      <c r="T147" s="3" t="e">
        <f>IF(#REF!&gt;0,IFERROR(VLOOKUP(#REF!,AthleteTable[],1,FALSE),0),0)</f>
        <v>#REF!</v>
      </c>
      <c r="U147" s="3">
        <f t="shared" si="8"/>
        <v>0</v>
      </c>
      <c r="V147" s="11" t="e">
        <f>IF(#REF!&gt;0,IF(T147&lt;&gt;0,IF(OR(codex482[[#This Row],[1]]&gt;W146,W146="1"),(V146+1+codex482[[#This Row],[T]]),V146+codex482[[#This Row],[T]]),V146+codex482[[#This Row],[T]]),0)</f>
        <v>#REF!</v>
      </c>
      <c r="W147" s="3">
        <f t="shared" si="9"/>
        <v>0</v>
      </c>
    </row>
    <row r="148" spans="1:23" x14ac:dyDescent="0.25">
      <c r="S148" s="3" t="e">
        <f>#REF!</f>
        <v>#REF!</v>
      </c>
      <c r="T148" s="3" t="e">
        <f>IF(#REF!&gt;0,IFERROR(VLOOKUP(#REF!,AthleteTable[],1,FALSE),0),0)</f>
        <v>#REF!</v>
      </c>
      <c r="U148" s="3">
        <f t="shared" si="8"/>
        <v>0</v>
      </c>
      <c r="V148" s="11" t="e">
        <f>IF(#REF!&gt;0,IF(T148&lt;&gt;0,IF(OR(codex482[[#This Row],[1]]&gt;W147,W147="1"),(V147+1+codex482[[#This Row],[T]]),V147+codex482[[#This Row],[T]]),V147+codex482[[#This Row],[T]]),0)</f>
        <v>#REF!</v>
      </c>
      <c r="W148" s="3">
        <f t="shared" si="9"/>
        <v>0</v>
      </c>
    </row>
    <row r="149" spans="1:23" x14ac:dyDescent="0.25">
      <c r="S149" s="3">
        <f t="shared" ref="S149:S180" si="10">C147</f>
        <v>0</v>
      </c>
      <c r="T149" s="3">
        <f>IF(A147&gt;0,IFERROR(VLOOKUP(C147,AthleteTable[],1,FALSE),0),0)</f>
        <v>0</v>
      </c>
      <c r="U149" s="3">
        <f t="shared" si="8"/>
        <v>0</v>
      </c>
      <c r="V149" s="11">
        <f>IF(A147&gt;0,IF(T149&lt;&gt;0,IF(OR(codex482[[#This Row],[1]]&gt;W148,W148="1"),(V148+1+codex482[[#This Row],[T]]),V148+codex482[[#This Row],[T]]),V148+codex482[[#This Row],[T]]),0)</f>
        <v>0</v>
      </c>
      <c r="W149" s="3">
        <f t="shared" si="9"/>
        <v>0</v>
      </c>
    </row>
    <row r="150" spans="1:23" x14ac:dyDescent="0.25">
      <c r="S150" s="3">
        <f t="shared" si="10"/>
        <v>0</v>
      </c>
      <c r="T150" s="3">
        <f>IF(A148&gt;0,IFERROR(VLOOKUP(C148,AthleteTable[],1,FALSE),0),0)</f>
        <v>0</v>
      </c>
      <c r="U150" s="3">
        <f t="shared" si="8"/>
        <v>0</v>
      </c>
      <c r="V150" s="11">
        <f>IF(A148&gt;0,IF(T150&lt;&gt;0,IF(OR(codex482[[#This Row],[1]]&gt;W149,W149="1"),(V149+1+codex482[[#This Row],[T]]),V149+codex482[[#This Row],[T]]),V149+codex482[[#This Row],[T]]),0)</f>
        <v>0</v>
      </c>
      <c r="W150" s="3">
        <f t="shared" si="9"/>
        <v>0</v>
      </c>
    </row>
    <row r="151" spans="1:23" x14ac:dyDescent="0.25">
      <c r="S151" s="3">
        <f t="shared" si="10"/>
        <v>0</v>
      </c>
      <c r="T151" s="3">
        <f>IF(A149&gt;0,IFERROR(VLOOKUP(C149,AthleteTable[],1,FALSE),0),0)</f>
        <v>0</v>
      </c>
      <c r="U151" s="3">
        <f t="shared" si="8"/>
        <v>0</v>
      </c>
      <c r="V151" s="11">
        <f>IF(A149&gt;0,IF(T151&lt;&gt;0,IF(OR(codex482[[#This Row],[1]]&gt;W150,W150="1"),(V150+1+codex482[[#This Row],[T]]),V150+codex482[[#This Row],[T]]),V150+codex482[[#This Row],[T]]),0)</f>
        <v>0</v>
      </c>
      <c r="W151" s="3">
        <f t="shared" si="9"/>
        <v>0</v>
      </c>
    </row>
    <row r="152" spans="1:23" x14ac:dyDescent="0.25">
      <c r="S152" s="3">
        <f t="shared" si="10"/>
        <v>0</v>
      </c>
      <c r="T152" s="3">
        <f>IF(A150&gt;0,IFERROR(VLOOKUP(C150,AthleteTable[],1,FALSE),0),0)</f>
        <v>0</v>
      </c>
      <c r="U152" s="3">
        <f t="shared" si="8"/>
        <v>0</v>
      </c>
      <c r="V152" s="11">
        <f>IF(A150&gt;0,IF(T152&lt;&gt;0,IF(OR(codex482[[#This Row],[1]]&gt;W151,W151="1"),(V151+1+codex482[[#This Row],[T]]),V151+codex482[[#This Row],[T]]),V151+codex482[[#This Row],[T]]),0)</f>
        <v>0</v>
      </c>
      <c r="W152" s="3">
        <f t="shared" si="9"/>
        <v>0</v>
      </c>
    </row>
    <row r="153" spans="1:23" x14ac:dyDescent="0.25">
      <c r="S153" s="3">
        <f t="shared" si="10"/>
        <v>0</v>
      </c>
      <c r="T153" s="3">
        <f>IF(A151&gt;0,IFERROR(VLOOKUP(C151,AthleteTable[],1,FALSE),0),0)</f>
        <v>0</v>
      </c>
      <c r="U153" s="3">
        <f t="shared" si="8"/>
        <v>0</v>
      </c>
      <c r="V153" s="11">
        <f>IF(A151&gt;0,IF(T153&lt;&gt;0,IF(OR(codex482[[#This Row],[1]]&gt;W152,W152="1"),(V152+1+codex482[[#This Row],[T]]),V152+codex482[[#This Row],[T]]),V152+codex482[[#This Row],[T]]),0)</f>
        <v>0</v>
      </c>
      <c r="W153" s="3">
        <f t="shared" si="9"/>
        <v>0</v>
      </c>
    </row>
    <row r="154" spans="1:23" x14ac:dyDescent="0.25">
      <c r="S154" s="3">
        <f t="shared" si="10"/>
        <v>0</v>
      </c>
      <c r="T154" s="3">
        <f>IF(A152&gt;0,IFERROR(VLOOKUP(C152,AthleteTable[],1,FALSE),0),0)</f>
        <v>0</v>
      </c>
      <c r="U154" s="3">
        <f t="shared" si="8"/>
        <v>0</v>
      </c>
      <c r="V154" s="11">
        <f>IF(A152&gt;0,IF(T154&lt;&gt;0,IF(OR(codex482[[#This Row],[1]]&gt;W153,W153="1"),(V153+1+codex482[[#This Row],[T]]),V153+codex482[[#This Row],[T]]),V153+codex482[[#This Row],[T]]),0)</f>
        <v>0</v>
      </c>
      <c r="W154" s="3">
        <f t="shared" si="9"/>
        <v>0</v>
      </c>
    </row>
    <row r="155" spans="1:23" x14ac:dyDescent="0.25">
      <c r="S155" s="3">
        <f t="shared" si="10"/>
        <v>0</v>
      </c>
      <c r="T155" s="3">
        <f>IF(A153&gt;0,IFERROR(VLOOKUP(C153,AthleteTable[],1,FALSE),0),0)</f>
        <v>0</v>
      </c>
      <c r="U155" s="3">
        <f t="shared" si="8"/>
        <v>0</v>
      </c>
      <c r="V155" s="11">
        <f>IF(A153&gt;0,IF(T155&lt;&gt;0,IF(OR(codex482[[#This Row],[1]]&gt;W154,W154="1"),(V154+1+codex482[[#This Row],[T]]),V154+codex482[[#This Row],[T]]),V154+codex482[[#This Row],[T]]),0)</f>
        <v>0</v>
      </c>
      <c r="W155" s="3">
        <f t="shared" si="9"/>
        <v>0</v>
      </c>
    </row>
    <row r="156" spans="1:23" x14ac:dyDescent="0.25">
      <c r="S156" s="3">
        <f t="shared" si="10"/>
        <v>0</v>
      </c>
      <c r="T156" s="3">
        <f>IF(A154&gt;0,IFERROR(VLOOKUP(C154,AthleteTable[],1,FALSE),0),0)</f>
        <v>0</v>
      </c>
      <c r="U156" s="3">
        <f t="shared" si="8"/>
        <v>0</v>
      </c>
      <c r="V156" s="11">
        <f>IF(A154&gt;0,IF(T156&lt;&gt;0,IF(OR(codex482[[#This Row],[1]]&gt;W155,W155="1"),(V155+1+codex482[[#This Row],[T]]),V155+codex482[[#This Row],[T]]),V155+codex482[[#This Row],[T]]),0)</f>
        <v>0</v>
      </c>
      <c r="W156" s="3">
        <f t="shared" si="9"/>
        <v>0</v>
      </c>
    </row>
    <row r="157" spans="1:23" x14ac:dyDescent="0.25">
      <c r="S157" s="3">
        <f t="shared" si="10"/>
        <v>0</v>
      </c>
      <c r="T157" s="3">
        <f>IF(A155&gt;0,IFERROR(VLOOKUP(C155,AthleteTable[],1,FALSE),0),0)</f>
        <v>0</v>
      </c>
      <c r="U157" s="3">
        <f t="shared" si="8"/>
        <v>0</v>
      </c>
      <c r="V157" s="11">
        <f>IF(A155&gt;0,IF(T157&lt;&gt;0,IF(OR(codex482[[#This Row],[1]]&gt;W156,W156="1"),(V156+1+codex482[[#This Row],[T]]),V156+codex482[[#This Row],[T]]),V156+codex482[[#This Row],[T]]),0)</f>
        <v>0</v>
      </c>
      <c r="W157" s="3" t="str">
        <f t="shared" si="9"/>
        <v>Did not finish 1st run</v>
      </c>
    </row>
    <row r="158" spans="1:23" x14ac:dyDescent="0.25">
      <c r="S158" s="3">
        <f t="shared" si="10"/>
        <v>0</v>
      </c>
      <c r="T158" s="3">
        <f>IF(A156&gt;0,IFERROR(VLOOKUP(C156,AthleteTable[],1,FALSE),0),0)</f>
        <v>0</v>
      </c>
      <c r="U158" s="3">
        <f t="shared" si="8"/>
        <v>0</v>
      </c>
      <c r="V158" s="11">
        <f>IF(A156&gt;0,IF(T158&lt;&gt;0,IF(OR(codex482[[#This Row],[1]]&gt;W157,W157="1"),(V157+1+codex482[[#This Row],[T]]),V157+codex482[[#This Row],[T]]),V157+codex482[[#This Row],[T]]),0)</f>
        <v>0</v>
      </c>
      <c r="W158" s="3">
        <f t="shared" si="9"/>
        <v>0</v>
      </c>
    </row>
    <row r="159" spans="1:23" x14ac:dyDescent="0.25">
      <c r="S159" s="3">
        <f t="shared" si="10"/>
        <v>0</v>
      </c>
      <c r="T159" s="3">
        <f>IF(A157&gt;0,IFERROR(VLOOKUP(C157,AthleteTable[],1,FALSE),0),0)</f>
        <v>0</v>
      </c>
      <c r="U159" s="3">
        <f t="shared" si="8"/>
        <v>0</v>
      </c>
      <c r="V159" s="11">
        <f>IF(A157&gt;0,IF(T159&lt;&gt;0,IF(OR(codex482[[#This Row],[1]]&gt;W158,W158="1"),(V158+1+codex482[[#This Row],[T]]),V158+codex482[[#This Row],[T]]),V158+codex482[[#This Row],[T]]),0)</f>
        <v>0</v>
      </c>
      <c r="W159" s="3">
        <f t="shared" si="9"/>
        <v>0</v>
      </c>
    </row>
    <row r="160" spans="1:23" x14ac:dyDescent="0.25">
      <c r="S160" s="3">
        <f t="shared" si="10"/>
        <v>0</v>
      </c>
      <c r="T160" s="3">
        <f>IF(A158&gt;0,IFERROR(VLOOKUP(C158,AthleteTable[],1,FALSE),0),0)</f>
        <v>0</v>
      </c>
      <c r="U160" s="3">
        <f t="shared" si="8"/>
        <v>0</v>
      </c>
      <c r="V160" s="11">
        <f>IF(A158&gt;0,IF(T160&lt;&gt;0,IF(OR(codex482[[#This Row],[1]]&gt;W159,W159="1"),(V159+1+codex482[[#This Row],[T]]),V159+codex482[[#This Row],[T]]),V159+codex482[[#This Row],[T]]),0)</f>
        <v>0</v>
      </c>
      <c r="W160" s="3">
        <f t="shared" si="9"/>
        <v>0</v>
      </c>
    </row>
    <row r="161" spans="19:23" x14ac:dyDescent="0.25">
      <c r="S161" s="3">
        <f t="shared" si="10"/>
        <v>0</v>
      </c>
      <c r="T161" s="3">
        <f>IF(A159&gt;0,IFERROR(VLOOKUP(C159,AthleteTable[],1,FALSE),0),0)</f>
        <v>0</v>
      </c>
      <c r="U161" s="3">
        <f t="shared" si="8"/>
        <v>0</v>
      </c>
      <c r="V161" s="11">
        <f>IF(A159&gt;0,IF(T161&lt;&gt;0,IF(OR(codex482[[#This Row],[1]]&gt;W160,W160="1"),(V160+1+codex482[[#This Row],[T]]),V160+codex482[[#This Row],[T]]),V160+codex482[[#This Row],[T]]),0)</f>
        <v>0</v>
      </c>
      <c r="W161" s="3">
        <f t="shared" si="9"/>
        <v>0</v>
      </c>
    </row>
    <row r="162" spans="19:23" x14ac:dyDescent="0.25">
      <c r="S162" s="3">
        <f t="shared" si="10"/>
        <v>0</v>
      </c>
      <c r="T162" s="3">
        <f>IF(A160&gt;0,IFERROR(VLOOKUP(C160,AthleteTable[],1,FALSE),0),0)</f>
        <v>0</v>
      </c>
      <c r="U162" s="3">
        <f t="shared" si="8"/>
        <v>0</v>
      </c>
      <c r="V162" s="11">
        <f>IF(A160&gt;0,IF(T162&lt;&gt;0,IF(OR(codex482[[#This Row],[1]]&gt;W161,W161="1"),(V161+1+codex482[[#This Row],[T]]),V161+codex482[[#This Row],[T]]),V161+codex482[[#This Row],[T]]),0)</f>
        <v>0</v>
      </c>
      <c r="W162" s="3">
        <f t="shared" si="9"/>
        <v>0</v>
      </c>
    </row>
    <row r="163" spans="19:23" x14ac:dyDescent="0.25">
      <c r="S163" s="3">
        <f t="shared" si="10"/>
        <v>0</v>
      </c>
      <c r="T163" s="3">
        <f>IF(A161&gt;0,IFERROR(VLOOKUP(C161,AthleteTable[],1,FALSE),0),0)</f>
        <v>0</v>
      </c>
      <c r="U163" s="3">
        <f t="shared" si="8"/>
        <v>0</v>
      </c>
      <c r="V163" s="11">
        <f>IF(A161&gt;0,IF(T163&lt;&gt;0,IF(OR(codex482[[#This Row],[1]]&gt;W162,W162="1"),(V162+1+codex482[[#This Row],[T]]),V162+codex482[[#This Row],[T]]),V162+codex482[[#This Row],[T]]),0)</f>
        <v>0</v>
      </c>
      <c r="W163" s="3">
        <f t="shared" si="9"/>
        <v>0</v>
      </c>
    </row>
    <row r="164" spans="19:23" x14ac:dyDescent="0.25">
      <c r="S164" s="3">
        <f t="shared" si="10"/>
        <v>0</v>
      </c>
      <c r="T164" s="3">
        <f>IF(A162&gt;0,IFERROR(VLOOKUP(C162,AthleteTable[],1,FALSE),0),0)</f>
        <v>0</v>
      </c>
      <c r="U164" s="3">
        <f t="shared" si="8"/>
        <v>0</v>
      </c>
      <c r="V164" s="11">
        <f>IF(A162&gt;0,IF(T164&lt;&gt;0,IF(OR(codex482[[#This Row],[1]]&gt;W163,W163="1"),(V163+1+codex482[[#This Row],[T]]),V163+codex482[[#This Row],[T]]),V163+codex482[[#This Row],[T]]),0)</f>
        <v>0</v>
      </c>
      <c r="W164" s="3">
        <f t="shared" si="9"/>
        <v>0</v>
      </c>
    </row>
    <row r="165" spans="19:23" x14ac:dyDescent="0.25">
      <c r="S165" s="3">
        <f t="shared" si="10"/>
        <v>0</v>
      </c>
      <c r="T165" s="3">
        <f>IF(A163&gt;0,IFERROR(VLOOKUP(C163,AthleteTable[],1,FALSE),0),0)</f>
        <v>0</v>
      </c>
      <c r="U165" s="3">
        <f t="shared" si="8"/>
        <v>0</v>
      </c>
      <c r="V165" s="11">
        <f>IF(A163&gt;0,IF(T165&lt;&gt;0,IF(OR(codex482[[#This Row],[1]]&gt;W164,W164="1"),(V164+1+codex482[[#This Row],[T]]),V164+codex482[[#This Row],[T]]),V164+codex482[[#This Row],[T]]),0)</f>
        <v>0</v>
      </c>
      <c r="W165" s="3">
        <f t="shared" si="9"/>
        <v>0</v>
      </c>
    </row>
    <row r="166" spans="19:23" x14ac:dyDescent="0.25">
      <c r="S166" s="3">
        <f t="shared" si="10"/>
        <v>0</v>
      </c>
      <c r="T166" s="3">
        <f>IF(A164&gt;0,IFERROR(VLOOKUP(C164,AthleteTable[],1,FALSE),0),0)</f>
        <v>0</v>
      </c>
      <c r="U166" s="3">
        <f t="shared" si="8"/>
        <v>0</v>
      </c>
      <c r="V166" s="11">
        <f>IF(A164&gt;0,IF(T166&lt;&gt;0,IF(OR(codex482[[#This Row],[1]]&gt;W165,W165="1"),(V165+1+codex482[[#This Row],[T]]),V165+codex482[[#This Row],[T]]),V165+codex482[[#This Row],[T]]),0)</f>
        <v>0</v>
      </c>
      <c r="W166" s="3">
        <f t="shared" si="9"/>
        <v>0</v>
      </c>
    </row>
    <row r="167" spans="19:23" x14ac:dyDescent="0.25">
      <c r="S167" s="3">
        <f t="shared" si="10"/>
        <v>0</v>
      </c>
      <c r="T167" s="3">
        <f>IF(A165&gt;0,IFERROR(VLOOKUP(C165,AthleteTable[],1,FALSE),0),0)</f>
        <v>0</v>
      </c>
      <c r="U167" s="3">
        <f t="shared" si="8"/>
        <v>0</v>
      </c>
      <c r="V167" s="11">
        <f>IF(A165&gt;0,IF(T167&lt;&gt;0,IF(OR(codex482[[#This Row],[1]]&gt;W166,W166="1"),(V166+1+codex482[[#This Row],[T]]),V166+codex482[[#This Row],[T]]),V166+codex482[[#This Row],[T]]),0)</f>
        <v>0</v>
      </c>
      <c r="W167" s="3">
        <f t="shared" si="9"/>
        <v>0</v>
      </c>
    </row>
    <row r="168" spans="19:23" x14ac:dyDescent="0.25">
      <c r="S168" s="3">
        <f t="shared" si="10"/>
        <v>0</v>
      </c>
      <c r="T168" s="3">
        <f>IF(A166&gt;0,IFERROR(VLOOKUP(C166,AthleteTable[],1,FALSE),0),0)</f>
        <v>0</v>
      </c>
      <c r="U168" s="3">
        <f t="shared" si="8"/>
        <v>0</v>
      </c>
      <c r="V168" s="11">
        <f>IF(A166&gt;0,IF(T168&lt;&gt;0,IF(OR(codex482[[#This Row],[1]]&gt;W167,W167="1"),(V167+1+codex482[[#This Row],[T]]),V167+codex482[[#This Row],[T]]),V167+codex482[[#This Row],[T]]),0)</f>
        <v>0</v>
      </c>
      <c r="W168" s="3">
        <f t="shared" si="9"/>
        <v>0</v>
      </c>
    </row>
    <row r="169" spans="19:23" x14ac:dyDescent="0.25">
      <c r="S169" s="3">
        <f t="shared" si="10"/>
        <v>0</v>
      </c>
      <c r="T169" s="3">
        <f>IF(A167&gt;0,IFERROR(VLOOKUP(C167,AthleteTable[],1,FALSE),0),0)</f>
        <v>0</v>
      </c>
      <c r="U169" s="3">
        <f t="shared" si="8"/>
        <v>0</v>
      </c>
      <c r="V169" s="11">
        <f>IF(A167&gt;0,IF(T169&lt;&gt;0,IF(OR(codex482[[#This Row],[1]]&gt;W168,W168="1"),(V168+1+codex482[[#This Row],[T]]),V168+codex482[[#This Row],[T]]),V168+codex482[[#This Row],[T]]),0)</f>
        <v>0</v>
      </c>
      <c r="W169" s="3">
        <f t="shared" si="9"/>
        <v>0</v>
      </c>
    </row>
    <row r="170" spans="19:23" x14ac:dyDescent="0.25">
      <c r="S170" s="3">
        <f t="shared" si="10"/>
        <v>0</v>
      </c>
      <c r="T170" s="3">
        <f>IF(A168&gt;0,IFERROR(VLOOKUP(C168,AthleteTable[],1,FALSE),0),0)</f>
        <v>0</v>
      </c>
      <c r="U170" s="3">
        <f t="shared" si="8"/>
        <v>0</v>
      </c>
      <c r="V170" s="11">
        <f>IF(A168&gt;0,IF(T170&lt;&gt;0,IF(OR(codex482[[#This Row],[1]]&gt;W169,W169="1"),(V169+1+codex482[[#This Row],[T]]),V169+codex482[[#This Row],[T]]),V169+codex482[[#This Row],[T]]),0)</f>
        <v>0</v>
      </c>
      <c r="W170" s="3">
        <f t="shared" si="9"/>
        <v>0</v>
      </c>
    </row>
    <row r="171" spans="19:23" x14ac:dyDescent="0.25">
      <c r="S171" s="3">
        <f t="shared" si="10"/>
        <v>0</v>
      </c>
      <c r="T171" s="3">
        <f>IF(A169&gt;0,IFERROR(VLOOKUP(C169,AthleteTable[],1,FALSE),0),0)</f>
        <v>0</v>
      </c>
      <c r="U171" s="3">
        <f t="shared" si="8"/>
        <v>0</v>
      </c>
      <c r="V171" s="11">
        <f>IF(A169&gt;0,IF(T171&lt;&gt;0,IF(OR(codex482[[#This Row],[1]]&gt;W170,W170="1"),(V170+1+codex482[[#This Row],[T]]),V170+codex482[[#This Row],[T]]),V170+codex482[[#This Row],[T]]),0)</f>
        <v>0</v>
      </c>
      <c r="W171" s="3">
        <f t="shared" si="9"/>
        <v>0</v>
      </c>
    </row>
    <row r="172" spans="19:23" x14ac:dyDescent="0.25">
      <c r="S172" s="3">
        <f t="shared" si="10"/>
        <v>0</v>
      </c>
      <c r="T172" s="3">
        <f>IF(A170&gt;0,IFERROR(VLOOKUP(C170,AthleteTable[],1,FALSE),0),0)</f>
        <v>0</v>
      </c>
      <c r="U172" s="3">
        <f t="shared" si="8"/>
        <v>0</v>
      </c>
      <c r="V172" s="11">
        <f>IF(A170&gt;0,IF(T172&lt;&gt;0,IF(OR(codex482[[#This Row],[1]]&gt;W171,W171="1"),(V171+1+codex482[[#This Row],[T]]),V171+codex482[[#This Row],[T]]),V171+codex482[[#This Row],[T]]),0)</f>
        <v>0</v>
      </c>
      <c r="W172" s="3">
        <f t="shared" si="9"/>
        <v>0</v>
      </c>
    </row>
    <row r="173" spans="19:23" x14ac:dyDescent="0.25">
      <c r="S173" s="3">
        <f t="shared" si="10"/>
        <v>0</v>
      </c>
      <c r="T173" s="3">
        <f>IF(A171&gt;0,IFERROR(VLOOKUP(C171,AthleteTable[],1,FALSE),0),0)</f>
        <v>0</v>
      </c>
      <c r="U173" s="3">
        <f t="shared" si="8"/>
        <v>0</v>
      </c>
      <c r="V173" s="11">
        <f>IF(A171&gt;0,IF(T173&lt;&gt;0,IF(OR(codex482[[#This Row],[1]]&gt;W172,W172="1"),(V172+1+codex482[[#This Row],[T]]),V172+codex482[[#This Row],[T]]),V172+codex482[[#This Row],[T]]),0)</f>
        <v>0</v>
      </c>
      <c r="W173" s="3">
        <f t="shared" si="9"/>
        <v>0</v>
      </c>
    </row>
    <row r="174" spans="19:23" x14ac:dyDescent="0.25">
      <c r="S174" s="3">
        <f t="shared" si="10"/>
        <v>0</v>
      </c>
      <c r="T174" s="3">
        <f>IF(A172&gt;0,IFERROR(VLOOKUP(C172,AthleteTable[],1,FALSE),0),0)</f>
        <v>0</v>
      </c>
      <c r="U174" s="3">
        <f t="shared" si="8"/>
        <v>0</v>
      </c>
      <c r="V174" s="11">
        <f>IF(A172&gt;0,IF(T174&lt;&gt;0,IF(OR(codex482[[#This Row],[1]]&gt;W173,W173="1"),(V173+1+codex482[[#This Row],[T]]),V173+codex482[[#This Row],[T]]),V173+codex482[[#This Row],[T]]),0)</f>
        <v>0</v>
      </c>
      <c r="W174" s="3">
        <f t="shared" si="9"/>
        <v>0</v>
      </c>
    </row>
    <row r="175" spans="19:23" x14ac:dyDescent="0.25">
      <c r="S175" s="3">
        <f t="shared" si="10"/>
        <v>0</v>
      </c>
      <c r="T175" s="3">
        <f>IF(A173&gt;0,IFERROR(VLOOKUP(C173,AthleteTable[],1,FALSE),0),0)</f>
        <v>0</v>
      </c>
      <c r="U175" s="3">
        <f t="shared" si="8"/>
        <v>0</v>
      </c>
      <c r="V175" s="11">
        <f>IF(A173&gt;0,IF(T175&lt;&gt;0,IF(OR(codex482[[#This Row],[1]]&gt;W174,W174="1"),(V174+1+codex482[[#This Row],[T]]),V174+codex482[[#This Row],[T]]),V174+codex482[[#This Row],[T]]),0)</f>
        <v>0</v>
      </c>
      <c r="W175" s="3">
        <f t="shared" si="9"/>
        <v>0</v>
      </c>
    </row>
    <row r="176" spans="19:23" x14ac:dyDescent="0.25">
      <c r="S176" s="3">
        <f t="shared" si="10"/>
        <v>0</v>
      </c>
      <c r="T176" s="3">
        <f>IF(A174&gt;0,IFERROR(VLOOKUP(C174,AthleteTable[],1,FALSE),0),0)</f>
        <v>0</v>
      </c>
      <c r="U176" s="3">
        <f t="shared" si="8"/>
        <v>0</v>
      </c>
      <c r="V176" s="11">
        <f>IF(A174&gt;0,IF(T176&lt;&gt;0,IF(OR(codex482[[#This Row],[1]]&gt;W175,W175="1"),(V175+1+codex482[[#This Row],[T]]),V175+codex482[[#This Row],[T]]),V175+codex482[[#This Row],[T]]),0)</f>
        <v>0</v>
      </c>
      <c r="W176" s="3">
        <f t="shared" si="9"/>
        <v>0</v>
      </c>
    </row>
    <row r="177" spans="19:23" x14ac:dyDescent="0.25">
      <c r="S177" s="3">
        <f t="shared" si="10"/>
        <v>0</v>
      </c>
      <c r="T177" s="3">
        <f>IF(A175&gt;0,IFERROR(VLOOKUP(C175,AthleteTable[],1,FALSE),0),0)</f>
        <v>0</v>
      </c>
      <c r="U177" s="3">
        <f t="shared" si="8"/>
        <v>0</v>
      </c>
      <c r="V177" s="11">
        <f>IF(A175&gt;0,IF(T177&lt;&gt;0,IF(OR(codex482[[#This Row],[1]]&gt;W176,W176="1"),(V176+1+codex482[[#This Row],[T]]),V176+codex482[[#This Row],[T]]),V176+codex482[[#This Row],[T]]),0)</f>
        <v>0</v>
      </c>
      <c r="W177" s="3">
        <f t="shared" si="9"/>
        <v>0</v>
      </c>
    </row>
    <row r="178" spans="19:23" x14ac:dyDescent="0.25">
      <c r="S178" s="3">
        <f t="shared" si="10"/>
        <v>0</v>
      </c>
      <c r="T178" s="3">
        <f>IF(A176&gt;0,IFERROR(VLOOKUP(C176,AthleteTable[],1,FALSE),0),0)</f>
        <v>0</v>
      </c>
      <c r="U178" s="3">
        <f t="shared" si="8"/>
        <v>0</v>
      </c>
      <c r="V178" s="11">
        <f>IF(A176&gt;0,IF(T178&lt;&gt;0,IF(OR(codex482[[#This Row],[1]]&gt;W177,W177="1"),(V177+1+codex482[[#This Row],[T]]),V177+codex482[[#This Row],[T]]),V177+codex482[[#This Row],[T]]),0)</f>
        <v>0</v>
      </c>
      <c r="W178" s="3">
        <f t="shared" si="9"/>
        <v>0</v>
      </c>
    </row>
    <row r="179" spans="19:23" x14ac:dyDescent="0.25">
      <c r="S179" s="3">
        <f t="shared" si="10"/>
        <v>0</v>
      </c>
      <c r="T179" s="3">
        <f>IF(A177&gt;0,IFERROR(VLOOKUP(C177,AthleteTable[],1,FALSE),0),0)</f>
        <v>0</v>
      </c>
      <c r="U179" s="3">
        <f t="shared" si="8"/>
        <v>0</v>
      </c>
      <c r="V179" s="11">
        <f>IF(A177&gt;0,IF(T179&lt;&gt;0,IF(OR(codex482[[#This Row],[1]]&gt;W178,W178="1"),(V178+1+codex482[[#This Row],[T]]),V178+codex482[[#This Row],[T]]),V178+codex482[[#This Row],[T]]),0)</f>
        <v>0</v>
      </c>
      <c r="W179" s="3">
        <f t="shared" si="9"/>
        <v>0</v>
      </c>
    </row>
    <row r="180" spans="19:23" x14ac:dyDescent="0.25">
      <c r="S180" s="3">
        <f t="shared" si="10"/>
        <v>0</v>
      </c>
      <c r="T180" s="3">
        <f>IF(A178&gt;0,IFERROR(VLOOKUP(C178,AthleteTable[],1,FALSE),0),0)</f>
        <v>0</v>
      </c>
      <c r="U180" s="3">
        <f t="shared" si="8"/>
        <v>0</v>
      </c>
      <c r="V180" s="11">
        <f>IF(A178&gt;0,IF(T180&lt;&gt;0,IF(OR(codex482[[#This Row],[1]]&gt;W179,W179="1"),(V179+1+codex482[[#This Row],[T]]),V179+codex482[[#This Row],[T]]),V179+codex482[[#This Row],[T]]),0)</f>
        <v>0</v>
      </c>
      <c r="W180" s="3">
        <f t="shared" si="9"/>
        <v>0</v>
      </c>
    </row>
    <row r="181" spans="19:23" x14ac:dyDescent="0.25">
      <c r="S181" s="3">
        <f t="shared" ref="S181:S212" si="11">C179</f>
        <v>0</v>
      </c>
      <c r="T181" s="3">
        <f>IF(A179&gt;0,IFERROR(VLOOKUP(C179,AthleteTable[],1,FALSE),0),0)</f>
        <v>0</v>
      </c>
      <c r="U181" s="3">
        <f t="shared" si="8"/>
        <v>0</v>
      </c>
      <c r="V181" s="11">
        <f>IF(A179&gt;0,IF(T181&lt;&gt;0,IF(OR(codex482[[#This Row],[1]]&gt;W180,W180="1"),(V180+1+codex482[[#This Row],[T]]),V180+codex482[[#This Row],[T]]),V180+codex482[[#This Row],[T]]),0)</f>
        <v>0</v>
      </c>
      <c r="W181" s="3">
        <f t="shared" si="9"/>
        <v>0</v>
      </c>
    </row>
    <row r="182" spans="19:23" x14ac:dyDescent="0.25">
      <c r="S182" s="3">
        <f t="shared" si="11"/>
        <v>0</v>
      </c>
      <c r="T182" s="3">
        <f>IF(A180&gt;0,IFERROR(VLOOKUP(C180,AthleteTable[],1,FALSE),0),0)</f>
        <v>0</v>
      </c>
      <c r="U182" s="3">
        <f t="shared" si="8"/>
        <v>0</v>
      </c>
      <c r="V182" s="11">
        <f>IF(A180&gt;0,IF(T182&lt;&gt;0,IF(OR(codex482[[#This Row],[1]]&gt;W181,W181="1"),(V181+1+codex482[[#This Row],[T]]),V181+codex482[[#This Row],[T]]),V181+codex482[[#This Row],[T]]),0)</f>
        <v>0</v>
      </c>
      <c r="W182" s="3">
        <f t="shared" si="9"/>
        <v>0</v>
      </c>
    </row>
    <row r="183" spans="19:23" x14ac:dyDescent="0.25">
      <c r="S183" s="3">
        <f t="shared" si="11"/>
        <v>0</v>
      </c>
      <c r="T183" s="3">
        <f>IF(A181&gt;0,IFERROR(VLOOKUP(C181,AthleteTable[],1,FALSE),0),0)</f>
        <v>0</v>
      </c>
      <c r="U183" s="3">
        <f t="shared" si="8"/>
        <v>0</v>
      </c>
      <c r="V183" s="11">
        <f>IF(A181&gt;0,IF(T183&lt;&gt;0,IF(OR(codex482[[#This Row],[1]]&gt;W182,W182="1"),(V182+1+codex482[[#This Row],[T]]),V182+codex482[[#This Row],[T]]),V182+codex482[[#This Row],[T]]),0)</f>
        <v>0</v>
      </c>
      <c r="W183" s="3">
        <f t="shared" si="9"/>
        <v>0</v>
      </c>
    </row>
    <row r="184" spans="19:23" x14ac:dyDescent="0.25">
      <c r="S184" s="3">
        <f t="shared" si="11"/>
        <v>0</v>
      </c>
      <c r="T184" s="3">
        <f>IF(A182&gt;0,IFERROR(VLOOKUP(C182,AthleteTable[],1,FALSE),0),0)</f>
        <v>0</v>
      </c>
      <c r="U184" s="3">
        <f t="shared" si="8"/>
        <v>0</v>
      </c>
      <c r="V184" s="11">
        <f>IF(A182&gt;0,IF(T184&lt;&gt;0,IF(OR(codex482[[#This Row],[1]]&gt;W183,W183="1"),(V183+1+codex482[[#This Row],[T]]),V183+codex482[[#This Row],[T]]),V183+codex482[[#This Row],[T]]),0)</f>
        <v>0</v>
      </c>
      <c r="W184" s="3">
        <f t="shared" si="9"/>
        <v>0</v>
      </c>
    </row>
    <row r="185" spans="19:23" x14ac:dyDescent="0.25">
      <c r="S185" s="3">
        <f t="shared" si="11"/>
        <v>0</v>
      </c>
      <c r="T185" s="3">
        <f>IF(A183&gt;0,IFERROR(VLOOKUP(C183,AthleteTable[],1,FALSE),0),0)</f>
        <v>0</v>
      </c>
      <c r="U185" s="3">
        <f t="shared" si="8"/>
        <v>0</v>
      </c>
      <c r="V185" s="11">
        <f>IF(A183&gt;0,IF(T185&lt;&gt;0,IF(OR(codex482[[#This Row],[1]]&gt;W184,W184="1"),(V184+1+codex482[[#This Row],[T]]),V184+codex482[[#This Row],[T]]),V184+codex482[[#This Row],[T]]),0)</f>
        <v>0</v>
      </c>
      <c r="W185" s="3">
        <f t="shared" si="9"/>
        <v>0</v>
      </c>
    </row>
    <row r="186" spans="19:23" x14ac:dyDescent="0.25">
      <c r="S186" s="3">
        <f t="shared" si="11"/>
        <v>0</v>
      </c>
      <c r="T186" s="3">
        <f>IF(A184&gt;0,IFERROR(VLOOKUP(C184,AthleteTable[],1,FALSE),0),0)</f>
        <v>0</v>
      </c>
      <c r="U186" s="3">
        <f t="shared" si="8"/>
        <v>0</v>
      </c>
      <c r="V186" s="11">
        <f>IF(A184&gt;0,IF(T186&lt;&gt;0,IF(OR(codex482[[#This Row],[1]]&gt;W185,W185="1"),(V185+1+codex482[[#This Row],[T]]),V185+codex482[[#This Row],[T]]),V185+codex482[[#This Row],[T]]),0)</f>
        <v>0</v>
      </c>
      <c r="W186" s="3">
        <f t="shared" si="9"/>
        <v>0</v>
      </c>
    </row>
    <row r="187" spans="19:23" x14ac:dyDescent="0.25">
      <c r="S187" s="3">
        <f t="shared" si="11"/>
        <v>0</v>
      </c>
      <c r="T187" s="3">
        <f>IF(A185&gt;0,IFERROR(VLOOKUP(C185,AthleteTable[],1,FALSE),0),0)</f>
        <v>0</v>
      </c>
      <c r="U187" s="3">
        <f t="shared" si="8"/>
        <v>0</v>
      </c>
      <c r="V187" s="11">
        <f>IF(A185&gt;0,IF(T187&lt;&gt;0,IF(OR(codex482[[#This Row],[1]]&gt;W186,W186="1"),(V186+1+codex482[[#This Row],[T]]),V186+codex482[[#This Row],[T]]),V186+codex482[[#This Row],[T]]),0)</f>
        <v>0</v>
      </c>
      <c r="W187" s="3">
        <f t="shared" si="9"/>
        <v>0</v>
      </c>
    </row>
    <row r="188" spans="19:23" x14ac:dyDescent="0.25">
      <c r="S188" s="3">
        <f t="shared" si="11"/>
        <v>0</v>
      </c>
      <c r="T188" s="3">
        <f>IF(A186&gt;0,IFERROR(VLOOKUP(C186,AthleteTable[],1,FALSE),0),0)</f>
        <v>0</v>
      </c>
      <c r="U188" s="3">
        <f t="shared" si="8"/>
        <v>0</v>
      </c>
      <c r="V188" s="11">
        <f>IF(A186&gt;0,IF(T188&lt;&gt;0,IF(OR(codex482[[#This Row],[1]]&gt;W187,W187="1"),(V187+1+codex482[[#This Row],[T]]),V187+codex482[[#This Row],[T]]),V187+codex482[[#This Row],[T]]),0)</f>
        <v>0</v>
      </c>
      <c r="W188" s="3">
        <f t="shared" si="9"/>
        <v>0</v>
      </c>
    </row>
    <row r="189" spans="19:23" x14ac:dyDescent="0.25">
      <c r="S189" s="3">
        <f t="shared" si="11"/>
        <v>0</v>
      </c>
      <c r="T189" s="3">
        <f>IF(A187&gt;0,IFERROR(VLOOKUP(C187,AthleteTable[],1,FALSE),0),0)</f>
        <v>0</v>
      </c>
      <c r="U189" s="3">
        <f t="shared" si="8"/>
        <v>0</v>
      </c>
      <c r="V189" s="11">
        <f>IF(A187&gt;0,IF(T189&lt;&gt;0,IF(OR(codex482[[#This Row],[1]]&gt;W188,W188="1"),(V188+1+codex482[[#This Row],[T]]),V188+codex482[[#This Row],[T]]),V188+codex482[[#This Row],[T]]),0)</f>
        <v>0</v>
      </c>
      <c r="W189" s="3">
        <f t="shared" si="9"/>
        <v>0</v>
      </c>
    </row>
    <row r="190" spans="19:23" x14ac:dyDescent="0.25">
      <c r="S190" s="3">
        <f t="shared" si="11"/>
        <v>0</v>
      </c>
      <c r="T190" s="3">
        <f>IF(A188&gt;0,IFERROR(VLOOKUP(C188,AthleteTable[],1,FALSE),0),0)</f>
        <v>0</v>
      </c>
      <c r="U190" s="3">
        <f t="shared" si="8"/>
        <v>0</v>
      </c>
      <c r="V190" s="11">
        <f>IF(A188&gt;0,IF(T190&lt;&gt;0,IF(OR(codex482[[#This Row],[1]]&gt;W189,W189="1"),(V189+1+codex482[[#This Row],[T]]),V189+codex482[[#This Row],[T]]),V189+codex482[[#This Row],[T]]),0)</f>
        <v>0</v>
      </c>
      <c r="W190" s="3">
        <f t="shared" si="9"/>
        <v>0</v>
      </c>
    </row>
    <row r="191" spans="19:23" x14ac:dyDescent="0.25">
      <c r="S191" s="3">
        <f t="shared" si="11"/>
        <v>0</v>
      </c>
      <c r="T191" s="3">
        <f>IF(A189&gt;0,IFERROR(VLOOKUP(C189,AthleteTable[],1,FALSE),0),0)</f>
        <v>0</v>
      </c>
      <c r="U191" s="3">
        <f t="shared" si="8"/>
        <v>0</v>
      </c>
      <c r="V191" s="11">
        <f>IF(A189&gt;0,IF(T191&lt;&gt;0,IF(OR(codex482[[#This Row],[1]]&gt;W190,W190="1"),(V190+1+codex482[[#This Row],[T]]),V190+codex482[[#This Row],[T]]),V190+codex482[[#This Row],[T]]),0)</f>
        <v>0</v>
      </c>
      <c r="W191" s="3">
        <f t="shared" si="9"/>
        <v>0</v>
      </c>
    </row>
    <row r="192" spans="19:23" x14ac:dyDescent="0.25">
      <c r="S192" s="3">
        <f t="shared" si="11"/>
        <v>0</v>
      </c>
      <c r="T192" s="3">
        <f>IF(A190&gt;0,IFERROR(VLOOKUP(C190,AthleteTable[],1,FALSE),0),0)</f>
        <v>0</v>
      </c>
      <c r="U192" s="3">
        <f t="shared" si="8"/>
        <v>0</v>
      </c>
      <c r="V192" s="11">
        <f>IF(A190&gt;0,IF(T192&lt;&gt;0,IF(OR(codex482[[#This Row],[1]]&gt;W191,W191="1"),(V191+1+codex482[[#This Row],[T]]),V191+codex482[[#This Row],[T]]),V191+codex482[[#This Row],[T]]),0)</f>
        <v>0</v>
      </c>
      <c r="W192" s="3">
        <f t="shared" si="9"/>
        <v>0</v>
      </c>
    </row>
    <row r="193" spans="19:23" x14ac:dyDescent="0.25">
      <c r="S193" s="3">
        <f t="shared" si="11"/>
        <v>0</v>
      </c>
      <c r="T193" s="3">
        <f>IF(A191&gt;0,IFERROR(VLOOKUP(C191,AthleteTable[],1,FALSE),0),0)</f>
        <v>0</v>
      </c>
      <c r="U193" s="3">
        <f t="shared" si="8"/>
        <v>0</v>
      </c>
      <c r="V193" s="11">
        <f>IF(A191&gt;0,IF(T193&lt;&gt;0,IF(OR(codex482[[#This Row],[1]]&gt;W192,W192="1"),(V192+1+codex482[[#This Row],[T]]),V192+codex482[[#This Row],[T]]),V192+codex482[[#This Row],[T]]),0)</f>
        <v>0</v>
      </c>
      <c r="W193" s="3" t="e">
        <f>IF(#REF!&gt;0,#REF!,0)</f>
        <v>#REF!</v>
      </c>
    </row>
    <row r="194" spans="19:23" x14ac:dyDescent="0.25">
      <c r="S194" s="3">
        <f t="shared" si="11"/>
        <v>0</v>
      </c>
      <c r="T194" s="3">
        <f>IF(A192&gt;0,IFERROR(VLOOKUP(C192,AthleteTable[],1,FALSE),0),0)</f>
        <v>0</v>
      </c>
      <c r="U194" s="3">
        <f t="shared" si="8"/>
        <v>0</v>
      </c>
      <c r="V194" s="11">
        <f>IF(A192&gt;0,IF(T194&lt;&gt;0,IF(OR(codex482[[#This Row],[1]]&gt;W193,W193="1"),(V193+1+codex482[[#This Row],[T]]),V193+codex482[[#This Row],[T]]),V193+codex482[[#This Row],[T]]),0)</f>
        <v>0</v>
      </c>
      <c r="W194" s="3" t="e">
        <f>IF(#REF!&gt;0,#REF!,0)</f>
        <v>#REF!</v>
      </c>
    </row>
    <row r="195" spans="19:23" x14ac:dyDescent="0.25">
      <c r="S195" s="3">
        <f t="shared" si="11"/>
        <v>0</v>
      </c>
      <c r="T195" s="3">
        <f>IF(A193&gt;0,IFERROR(VLOOKUP(C193,AthleteTable[],1,FALSE),0),0)</f>
        <v>0</v>
      </c>
      <c r="U195" s="3">
        <f t="shared" si="8"/>
        <v>0</v>
      </c>
      <c r="V195" s="11">
        <f>IF(A193&gt;0,IF(T195&lt;&gt;0,IF(OR(codex482[[#This Row],[1]]&gt;W194,W194="1"),(V194+1+codex482[[#This Row],[T]]),V194+codex482[[#This Row],[T]]),V194+codex482[[#This Row],[T]]),0)</f>
        <v>0</v>
      </c>
      <c r="W195" s="3">
        <f t="shared" ref="W195:W200" si="12">IF(A147&gt;0,A147,0)</f>
        <v>0</v>
      </c>
    </row>
    <row r="196" spans="19:23" x14ac:dyDescent="0.25">
      <c r="S196" s="3">
        <f t="shared" si="11"/>
        <v>0</v>
      </c>
      <c r="T196" s="3">
        <f>IF(A194&gt;0,IFERROR(VLOOKUP(C194,AthleteTable[],1,FALSE),0),0)</f>
        <v>0</v>
      </c>
      <c r="U196" s="3">
        <f t="shared" si="8"/>
        <v>0</v>
      </c>
      <c r="V196" s="11">
        <f>IF(A194&gt;0,IF(T196&lt;&gt;0,IF(OR(codex482[[#This Row],[1]]&gt;W195,W195="1"),(V195+1+codex482[[#This Row],[T]]),V195+codex482[[#This Row],[T]]),V195+codex482[[#This Row],[T]]),0)</f>
        <v>0</v>
      </c>
      <c r="W196" s="3">
        <f t="shared" si="12"/>
        <v>0</v>
      </c>
    </row>
    <row r="197" spans="19:23" x14ac:dyDescent="0.25">
      <c r="S197" s="3">
        <f t="shared" si="11"/>
        <v>0</v>
      </c>
      <c r="T197" s="3">
        <f>IF(A195&gt;0,IFERROR(VLOOKUP(C195,AthleteTable[],1,FALSE),0),0)</f>
        <v>0</v>
      </c>
      <c r="U197" s="3">
        <f t="shared" si="8"/>
        <v>0</v>
      </c>
      <c r="V197" s="11">
        <f>IF(A195&gt;0,IF(T197&lt;&gt;0,IF(OR(codex482[[#This Row],[1]]&gt;W196,W196="1"),(V196+1+codex482[[#This Row],[T]]),V196+codex482[[#This Row],[T]]),V196+codex482[[#This Row],[T]]),0)</f>
        <v>0</v>
      </c>
      <c r="W197" s="3">
        <f t="shared" si="12"/>
        <v>0</v>
      </c>
    </row>
    <row r="198" spans="19:23" x14ac:dyDescent="0.25">
      <c r="S198" s="3">
        <f t="shared" si="11"/>
        <v>0</v>
      </c>
      <c r="T198" s="3">
        <f>IF(A196&gt;0,IFERROR(VLOOKUP(C196,AthleteTable[],1,FALSE),0),0)</f>
        <v>0</v>
      </c>
      <c r="U198" s="3">
        <f t="shared" ref="U198:U222" si="13">IFERROR(IF(W198&gt;0,IF(W197=W196,IF(T197&gt;0,IF(T196&gt;0,1,0),0),0),0),0)</f>
        <v>0</v>
      </c>
      <c r="V198" s="11">
        <f>IF(A196&gt;0,IF(T198&lt;&gt;0,IF(OR(codex482[[#This Row],[1]]&gt;W197,W197="1"),(V197+1+codex482[[#This Row],[T]]),V197+codex482[[#This Row],[T]]),V197+codex482[[#This Row],[T]]),0)</f>
        <v>0</v>
      </c>
      <c r="W198" s="3">
        <f t="shared" si="12"/>
        <v>0</v>
      </c>
    </row>
    <row r="199" spans="19:23" x14ac:dyDescent="0.25">
      <c r="S199" s="3">
        <f t="shared" si="11"/>
        <v>0</v>
      </c>
      <c r="T199" s="3">
        <f>IF(A197&gt;0,IFERROR(VLOOKUP(C197,AthleteTable[],1,FALSE),0),0)</f>
        <v>0</v>
      </c>
      <c r="U199" s="3">
        <f t="shared" si="13"/>
        <v>0</v>
      </c>
      <c r="V199" s="11">
        <f>IF(A197&gt;0,IF(T199&lt;&gt;0,IF(OR(codex482[[#This Row],[1]]&gt;W198,W198="1"),(V198+1+codex482[[#This Row],[T]]),V198+codex482[[#This Row],[T]]),V198+codex482[[#This Row],[T]]),0)</f>
        <v>0</v>
      </c>
      <c r="W199" s="3">
        <f t="shared" si="12"/>
        <v>0</v>
      </c>
    </row>
    <row r="200" spans="19:23" x14ac:dyDescent="0.25">
      <c r="S200" s="3">
        <f t="shared" si="11"/>
        <v>0</v>
      </c>
      <c r="T200" s="3">
        <f>IF(A198&gt;0,IFERROR(VLOOKUP(C198,AthleteTable[],1,FALSE),0),0)</f>
        <v>0</v>
      </c>
      <c r="U200" s="3">
        <f t="shared" si="13"/>
        <v>0</v>
      </c>
      <c r="V200" s="11">
        <f>IF(A198&gt;0,IF(T200&lt;&gt;0,IF(OR(codex482[[#This Row],[1]]&gt;W199,W199="1"),(V199+1+codex482[[#This Row],[T]]),V199+codex482[[#This Row],[T]]),V199+codex482[[#This Row],[T]]),0)</f>
        <v>0</v>
      </c>
      <c r="W200" s="3">
        <f t="shared" si="12"/>
        <v>0</v>
      </c>
    </row>
    <row r="201" spans="19:23" x14ac:dyDescent="0.25">
      <c r="S201" s="3">
        <f t="shared" si="11"/>
        <v>0</v>
      </c>
      <c r="T201" s="3">
        <f>IF(A199&gt;0,IFERROR(VLOOKUP(C199,AthleteTable[],1,FALSE),0),0)</f>
        <v>0</v>
      </c>
      <c r="U201" s="3">
        <f t="shared" si="13"/>
        <v>0</v>
      </c>
      <c r="V201" s="11">
        <f>IF(A199&gt;0,IF(T201&lt;&gt;0,IF(OR(codex482[[#This Row],[1]]&gt;W200,W200="1"),(V200+1+codex482[[#This Row],[T]]),V200+codex482[[#This Row],[T]]),V200+codex482[[#This Row],[T]]),0)</f>
        <v>0</v>
      </c>
      <c r="W201" s="3">
        <f t="shared" ref="W201:W222" si="14">IF(A153&gt;0,A153,0)</f>
        <v>0</v>
      </c>
    </row>
    <row r="202" spans="19:23" x14ac:dyDescent="0.25">
      <c r="S202" s="3">
        <f t="shared" si="11"/>
        <v>0</v>
      </c>
      <c r="T202" s="3">
        <f>IF(A200&gt;0,IFERROR(VLOOKUP(C200,AthleteTable[],1,FALSE),0),0)</f>
        <v>0</v>
      </c>
      <c r="U202" s="3">
        <f t="shared" si="13"/>
        <v>0</v>
      </c>
      <c r="V202" s="11">
        <f>IF(A200&gt;0,IF(T202&lt;&gt;0,IF(OR(codex482[[#This Row],[1]]&gt;W201,W201="1"),(V201+1+codex482[[#This Row],[T]]),V201+codex482[[#This Row],[T]]),V201+codex482[[#This Row],[T]]),0)</f>
        <v>0</v>
      </c>
      <c r="W202" s="3">
        <f t="shared" si="14"/>
        <v>0</v>
      </c>
    </row>
    <row r="203" spans="19:23" x14ac:dyDescent="0.25">
      <c r="S203" s="3">
        <f t="shared" si="11"/>
        <v>0</v>
      </c>
      <c r="T203" s="3">
        <f>IF(A201&gt;0,IFERROR(VLOOKUP(C201,AthleteTable[],1,FALSE),0),0)</f>
        <v>0</v>
      </c>
      <c r="U203" s="3">
        <f t="shared" si="13"/>
        <v>0</v>
      </c>
      <c r="V203" s="11">
        <f>IF(A201&gt;0,IF(T203&lt;&gt;0,IF(OR(codex482[[#This Row],[1]]&gt;W202,W202="1"),(V202+1+codex482[[#This Row],[T]]),V202+codex482[[#This Row],[T]]),V202+codex482[[#This Row],[T]]),0)</f>
        <v>0</v>
      </c>
      <c r="W203" s="3">
        <f t="shared" si="14"/>
        <v>0</v>
      </c>
    </row>
    <row r="204" spans="19:23" x14ac:dyDescent="0.25">
      <c r="S204" s="3">
        <f t="shared" si="11"/>
        <v>0</v>
      </c>
      <c r="T204" s="3">
        <f>IF(A202&gt;0,IFERROR(VLOOKUP(C202,AthleteTable[],1,FALSE),0),0)</f>
        <v>0</v>
      </c>
      <c r="U204" s="3">
        <f t="shared" si="13"/>
        <v>0</v>
      </c>
      <c r="V204" s="11">
        <f>IF(A202&gt;0,IF(T204&lt;&gt;0,IF(OR(codex482[[#This Row],[1]]&gt;W203,W203="1"),(V203+1+codex482[[#This Row],[T]]),V203+codex482[[#This Row],[T]]),V203+codex482[[#This Row],[T]]),0)</f>
        <v>0</v>
      </c>
      <c r="W204" s="3">
        <f t="shared" si="14"/>
        <v>0</v>
      </c>
    </row>
    <row r="205" spans="19:23" x14ac:dyDescent="0.25">
      <c r="S205" s="3">
        <f t="shared" si="11"/>
        <v>0</v>
      </c>
      <c r="T205" s="3">
        <f>IF(A203&gt;0,IFERROR(VLOOKUP(C203,AthleteTable[],1,FALSE),0),0)</f>
        <v>0</v>
      </c>
      <c r="U205" s="3">
        <f t="shared" si="13"/>
        <v>0</v>
      </c>
      <c r="V205" s="11">
        <f>IF(A203&gt;0,IF(T205&lt;&gt;0,IF(OR(codex482[[#This Row],[1]]&gt;W204,W204="1"),(V204+1+codex482[[#This Row],[T]]),V204+codex482[[#This Row],[T]]),V204+codex482[[#This Row],[T]]),0)</f>
        <v>0</v>
      </c>
      <c r="W205" s="3">
        <f t="shared" si="14"/>
        <v>0</v>
      </c>
    </row>
    <row r="206" spans="19:23" x14ac:dyDescent="0.25">
      <c r="S206" s="3">
        <f t="shared" si="11"/>
        <v>0</v>
      </c>
      <c r="T206" s="3">
        <f>IF(A204&gt;0,IFERROR(VLOOKUP(C204,AthleteTable[],1,FALSE),0),0)</f>
        <v>0</v>
      </c>
      <c r="U206" s="3">
        <f t="shared" si="13"/>
        <v>0</v>
      </c>
      <c r="V206" s="11">
        <f>IF(A204&gt;0,IF(T206&lt;&gt;0,IF(OR(codex482[[#This Row],[1]]&gt;W205,W205="1"),(V205+1+codex482[[#This Row],[T]]),V205+codex482[[#This Row],[T]]),V205+codex482[[#This Row],[T]]),0)</f>
        <v>0</v>
      </c>
      <c r="W206" s="3">
        <f t="shared" si="14"/>
        <v>0</v>
      </c>
    </row>
    <row r="207" spans="19:23" x14ac:dyDescent="0.25">
      <c r="S207" s="3">
        <f t="shared" si="11"/>
        <v>0</v>
      </c>
      <c r="T207" s="3">
        <f>IF(A205&gt;0,IFERROR(VLOOKUP(C205,AthleteTable[],1,FALSE),0),0)</f>
        <v>0</v>
      </c>
      <c r="U207" s="3">
        <f t="shared" si="13"/>
        <v>0</v>
      </c>
      <c r="V207" s="11">
        <f>IF(A205&gt;0,IF(T207&lt;&gt;0,IF(OR(codex482[[#This Row],[1]]&gt;W206,W206="1"),(V206+1+codex482[[#This Row],[T]]),V206+codex482[[#This Row],[T]]),V206+codex482[[#This Row],[T]]),0)</f>
        <v>0</v>
      </c>
      <c r="W207" s="3">
        <f t="shared" si="14"/>
        <v>0</v>
      </c>
    </row>
    <row r="208" spans="19:23" x14ac:dyDescent="0.25">
      <c r="S208" s="3">
        <f t="shared" si="11"/>
        <v>0</v>
      </c>
      <c r="T208" s="3">
        <f>IF(A206&gt;0,IFERROR(VLOOKUP(C206,AthleteTable[],1,FALSE),0),0)</f>
        <v>0</v>
      </c>
      <c r="U208" s="3">
        <f t="shared" si="13"/>
        <v>0</v>
      </c>
      <c r="V208" s="11">
        <f>IF(A206&gt;0,IF(T208&lt;&gt;0,IF(OR(codex482[[#This Row],[1]]&gt;W207,W207="1"),(V207+1+codex482[[#This Row],[T]]),V207+codex482[[#This Row],[T]]),V207+codex482[[#This Row],[T]]),0)</f>
        <v>0</v>
      </c>
      <c r="W208" s="3">
        <f t="shared" si="14"/>
        <v>0</v>
      </c>
    </row>
    <row r="209" spans="19:23" x14ac:dyDescent="0.25">
      <c r="S209" s="3">
        <f t="shared" si="11"/>
        <v>0</v>
      </c>
      <c r="T209" s="3">
        <f>IF(A207&gt;0,IFERROR(VLOOKUP(C207,AthleteTable[],1,FALSE),0),0)</f>
        <v>0</v>
      </c>
      <c r="U209" s="3">
        <f t="shared" si="13"/>
        <v>0</v>
      </c>
      <c r="V209" s="11">
        <f>IF(A207&gt;0,IF(T209&lt;&gt;0,IF(OR(codex482[[#This Row],[1]]&gt;W208,W208="1"),(V208+1+codex482[[#This Row],[T]]),V208+codex482[[#This Row],[T]]),V208+codex482[[#This Row],[T]]),0)</f>
        <v>0</v>
      </c>
      <c r="W209" s="3">
        <f t="shared" si="14"/>
        <v>0</v>
      </c>
    </row>
    <row r="210" spans="19:23" x14ac:dyDescent="0.25">
      <c r="S210" s="3">
        <f t="shared" si="11"/>
        <v>0</v>
      </c>
      <c r="T210" s="3">
        <f>IF(A208&gt;0,IFERROR(VLOOKUP(C208,AthleteTable[],1,FALSE),0),0)</f>
        <v>0</v>
      </c>
      <c r="U210" s="3">
        <f t="shared" si="13"/>
        <v>0</v>
      </c>
      <c r="V210" s="11">
        <f>IF(A208&gt;0,IF(T210&lt;&gt;0,IF(OR(codex482[[#This Row],[1]]&gt;W209,W209="1"),(V209+1+codex482[[#This Row],[T]]),V209+codex482[[#This Row],[T]]),V209+codex482[[#This Row],[T]]),0)</f>
        <v>0</v>
      </c>
      <c r="W210" s="3">
        <f t="shared" si="14"/>
        <v>0</v>
      </c>
    </row>
    <row r="211" spans="19:23" x14ac:dyDescent="0.25">
      <c r="S211" s="3">
        <f t="shared" si="11"/>
        <v>0</v>
      </c>
      <c r="T211" s="3">
        <f>IF(A209&gt;0,IFERROR(VLOOKUP(C209,AthleteTable[],1,FALSE),0),0)</f>
        <v>0</v>
      </c>
      <c r="U211" s="3">
        <f t="shared" si="13"/>
        <v>0</v>
      </c>
      <c r="V211" s="11">
        <f>IF(A209&gt;0,IF(T211&lt;&gt;0,IF(OR(codex482[[#This Row],[1]]&gt;W210,W210="1"),(V210+1+codex482[[#This Row],[T]]),V210+codex482[[#This Row],[T]]),V210+codex482[[#This Row],[T]]),0)</f>
        <v>0</v>
      </c>
      <c r="W211" s="3">
        <f t="shared" si="14"/>
        <v>0</v>
      </c>
    </row>
    <row r="212" spans="19:23" x14ac:dyDescent="0.25">
      <c r="S212" s="3">
        <f t="shared" si="11"/>
        <v>0</v>
      </c>
      <c r="T212" s="3">
        <f>IF(A210&gt;0,IFERROR(VLOOKUP(C210,AthleteTable[],1,FALSE),0),0)</f>
        <v>0</v>
      </c>
      <c r="U212" s="3">
        <f t="shared" si="13"/>
        <v>0</v>
      </c>
      <c r="V212" s="11">
        <f>IF(A210&gt;0,IF(T212&lt;&gt;0,IF(OR(codex482[[#This Row],[1]]&gt;W211,W211="1"),(V211+1+codex482[[#This Row],[T]]),V211+codex482[[#This Row],[T]]),V211+codex482[[#This Row],[T]]),0)</f>
        <v>0</v>
      </c>
      <c r="W212" s="3">
        <f t="shared" si="14"/>
        <v>0</v>
      </c>
    </row>
    <row r="213" spans="19:23" x14ac:dyDescent="0.25">
      <c r="S213" s="3">
        <f t="shared" ref="S213:S222" si="15">C211</f>
        <v>0</v>
      </c>
      <c r="T213" s="3">
        <f>IF(A211&gt;0,IFERROR(VLOOKUP(C211,AthleteTable[],1,FALSE),0),0)</f>
        <v>0</v>
      </c>
      <c r="U213" s="3">
        <f t="shared" si="13"/>
        <v>0</v>
      </c>
      <c r="V213" s="11">
        <f>IF(A211&gt;0,IF(T213&lt;&gt;0,IF(OR(codex482[[#This Row],[1]]&gt;W212,W212="1"),(V212+1+codex482[[#This Row],[T]]),V212+codex482[[#This Row],[T]]),V212+codex482[[#This Row],[T]]),0)</f>
        <v>0</v>
      </c>
      <c r="W213" s="3">
        <f t="shared" si="14"/>
        <v>0</v>
      </c>
    </row>
    <row r="214" spans="19:23" x14ac:dyDescent="0.25">
      <c r="S214" s="3">
        <f t="shared" si="15"/>
        <v>0</v>
      </c>
      <c r="T214" s="3">
        <f>IF(A212&gt;0,IFERROR(VLOOKUP(C212,AthleteTable[],1,FALSE),0),0)</f>
        <v>0</v>
      </c>
      <c r="U214" s="3">
        <f t="shared" si="13"/>
        <v>0</v>
      </c>
      <c r="V214" s="11">
        <f>IF(A212&gt;0,IF(T214&lt;&gt;0,IF(OR(codex482[[#This Row],[1]]&gt;W213,W213="1"),(V213+1+codex482[[#This Row],[T]]),V213+codex482[[#This Row],[T]]),V213+codex482[[#This Row],[T]]),0)</f>
        <v>0</v>
      </c>
      <c r="W214" s="3">
        <f t="shared" si="14"/>
        <v>0</v>
      </c>
    </row>
    <row r="215" spans="19:23" x14ac:dyDescent="0.25">
      <c r="S215" s="3">
        <f t="shared" si="15"/>
        <v>0</v>
      </c>
      <c r="T215" s="3">
        <f>IF(A213&gt;0,IFERROR(VLOOKUP(C213,AthleteTable[],1,FALSE),0),0)</f>
        <v>0</v>
      </c>
      <c r="U215" s="3">
        <f t="shared" si="13"/>
        <v>0</v>
      </c>
      <c r="V215" s="11">
        <f>IF(A213&gt;0,IF(T215&lt;&gt;0,IF(OR(codex482[[#This Row],[1]]&gt;W214,W214="1"),(V214+1+codex482[[#This Row],[T]]),V214+codex482[[#This Row],[T]]),V214+codex482[[#This Row],[T]]),0)</f>
        <v>0</v>
      </c>
      <c r="W215" s="3">
        <f t="shared" si="14"/>
        <v>0</v>
      </c>
    </row>
    <row r="216" spans="19:23" x14ac:dyDescent="0.25">
      <c r="S216" s="3">
        <f t="shared" si="15"/>
        <v>0</v>
      </c>
      <c r="T216" s="3">
        <f>IF(A214&gt;0,IFERROR(VLOOKUP(C214,AthleteTable[],1,FALSE),0),0)</f>
        <v>0</v>
      </c>
      <c r="U216" s="3">
        <f t="shared" si="13"/>
        <v>0</v>
      </c>
      <c r="V216" s="11">
        <f>IF(A214&gt;0,IF(T216&lt;&gt;0,IF(OR(codex482[[#This Row],[1]]&gt;W215,W215="1"),(V215+1+codex482[[#This Row],[T]]),V215+codex482[[#This Row],[T]]),V215+codex482[[#This Row],[T]]),0)</f>
        <v>0</v>
      </c>
      <c r="W216" s="3">
        <f t="shared" si="14"/>
        <v>0</v>
      </c>
    </row>
    <row r="217" spans="19:23" x14ac:dyDescent="0.25">
      <c r="S217" s="3">
        <f t="shared" si="15"/>
        <v>0</v>
      </c>
      <c r="T217" s="3">
        <f>IF(A215&gt;0,IFERROR(VLOOKUP(C215,AthleteTable[],1,FALSE),0),0)</f>
        <v>0</v>
      </c>
      <c r="U217" s="3">
        <f t="shared" si="13"/>
        <v>0</v>
      </c>
      <c r="V217" s="11">
        <f>IF(A215&gt;0,IF(T217&lt;&gt;0,IF(OR(codex482[[#This Row],[1]]&gt;W216,W216="1"),(V216+1+codex482[[#This Row],[T]]),V216+codex482[[#This Row],[T]]),V216+codex482[[#This Row],[T]]),0)</f>
        <v>0</v>
      </c>
      <c r="W217" s="3">
        <f t="shared" si="14"/>
        <v>0</v>
      </c>
    </row>
    <row r="218" spans="19:23" x14ac:dyDescent="0.25">
      <c r="S218" s="3">
        <f t="shared" si="15"/>
        <v>0</v>
      </c>
      <c r="T218" s="3">
        <f>IF(A216&gt;0,IFERROR(VLOOKUP(C216,AthleteTable[],1,FALSE),0),0)</f>
        <v>0</v>
      </c>
      <c r="U218" s="3">
        <f t="shared" si="13"/>
        <v>0</v>
      </c>
      <c r="V218" s="11">
        <f>IF(A216&gt;0,IF(T218&lt;&gt;0,IF(OR(codex482[[#This Row],[1]]&gt;W217,W217="1"),(V217+1+codex482[[#This Row],[T]]),V217+codex482[[#This Row],[T]]),V217+codex482[[#This Row],[T]]),0)</f>
        <v>0</v>
      </c>
      <c r="W218" s="3">
        <f t="shared" si="14"/>
        <v>0</v>
      </c>
    </row>
    <row r="219" spans="19:23" x14ac:dyDescent="0.25">
      <c r="S219" s="3">
        <f t="shared" si="15"/>
        <v>0</v>
      </c>
      <c r="T219" s="3">
        <f>IF(A217&gt;0,IFERROR(VLOOKUP(C217,AthleteTable[],1,FALSE),0),0)</f>
        <v>0</v>
      </c>
      <c r="U219" s="3">
        <f t="shared" si="13"/>
        <v>0</v>
      </c>
      <c r="V219" s="11">
        <f>IF(A217&gt;0,IF(T219&lt;&gt;0,IF(OR(codex482[[#This Row],[1]]&gt;W218,W218="1"),(V218+1+codex482[[#This Row],[T]]),V218+codex482[[#This Row],[T]]),V218+codex482[[#This Row],[T]]),0)</f>
        <v>0</v>
      </c>
      <c r="W219" s="3">
        <f t="shared" si="14"/>
        <v>0</v>
      </c>
    </row>
    <row r="220" spans="19:23" x14ac:dyDescent="0.25">
      <c r="S220" s="3">
        <f t="shared" si="15"/>
        <v>0</v>
      </c>
      <c r="T220" s="3">
        <f>IF(A218&gt;0,IFERROR(VLOOKUP(C218,AthleteTable[],1,FALSE),0),0)</f>
        <v>0</v>
      </c>
      <c r="U220" s="3">
        <f t="shared" si="13"/>
        <v>0</v>
      </c>
      <c r="V220" s="11">
        <f>IF(A218&gt;0,IF(T220&lt;&gt;0,IF(OR(codex482[[#This Row],[1]]&gt;W219,W219="1"),(V219+1+codex482[[#This Row],[T]]),V219+codex482[[#This Row],[T]]),V219+codex482[[#This Row],[T]]),0)</f>
        <v>0</v>
      </c>
      <c r="W220" s="3">
        <f t="shared" si="14"/>
        <v>0</v>
      </c>
    </row>
    <row r="221" spans="19:23" x14ac:dyDescent="0.25">
      <c r="S221" s="3">
        <f t="shared" si="15"/>
        <v>0</v>
      </c>
      <c r="T221" s="3">
        <f>IF(A219&gt;0,IFERROR(VLOOKUP(C219,AthleteTable[],1,FALSE),0),0)</f>
        <v>0</v>
      </c>
      <c r="U221" s="3">
        <f t="shared" si="13"/>
        <v>0</v>
      </c>
      <c r="V221" s="11">
        <f>IF(A219&gt;0,IF(T221&lt;&gt;0,IF(OR(codex482[[#This Row],[1]]&gt;W220,W220="1"),(V220+1+codex482[[#This Row],[T]]),V220+codex482[[#This Row],[T]]),V220+codex482[[#This Row],[T]]),0)</f>
        <v>0</v>
      </c>
      <c r="W221" s="3">
        <f t="shared" si="14"/>
        <v>0</v>
      </c>
    </row>
    <row r="222" spans="19:23" x14ac:dyDescent="0.25">
      <c r="S222" s="3">
        <f t="shared" si="15"/>
        <v>0</v>
      </c>
      <c r="T222" s="3">
        <f>IF(A220&gt;0,IFERROR(VLOOKUP(C220,AthleteTable[],1,FALSE),0),0)</f>
        <v>0</v>
      </c>
      <c r="U222" s="3">
        <f t="shared" si="13"/>
        <v>0</v>
      </c>
      <c r="V222" s="11">
        <f>IF(A220&gt;0,IF(T222&lt;&gt;0,IF(OR(codex482[[#This Row],[1]]&gt;W221,W221="1"),(V221+1+codex482[[#This Row],[T]]),V221+codex482[[#This Row],[T]]),V221+codex482[[#This Row],[T]]),0)</f>
        <v>0</v>
      </c>
      <c r="W222" s="3">
        <f t="shared" si="14"/>
        <v>0</v>
      </c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22"/>
  <sheetViews>
    <sheetView workbookViewId="0">
      <selection activeCell="V3" sqref="V3"/>
    </sheetView>
  </sheetViews>
  <sheetFormatPr defaultRowHeight="15" x14ac:dyDescent="0.25"/>
  <cols>
    <col min="1" max="1" width="20.28515625" bestFit="1" customWidth="1"/>
    <col min="2" max="2" width="4" bestFit="1" customWidth="1"/>
    <col min="3" max="3" width="8.5703125" bestFit="1" customWidth="1"/>
    <col min="4" max="4" width="23" bestFit="1" customWidth="1"/>
    <col min="5" max="5" width="5" bestFit="1" customWidth="1"/>
    <col min="6" max="6" width="7" bestFit="1" customWidth="1"/>
    <col min="7" max="8" width="7.5703125" bestFit="1" customWidth="1"/>
    <col min="9" max="9" width="10.28515625" bestFit="1" customWidth="1"/>
    <col min="10" max="10" width="6" bestFit="1" customWidth="1"/>
    <col min="11" max="11" width="9.5703125" bestFit="1" customWidth="1"/>
    <col min="19" max="19" width="11" style="3" customWidth="1"/>
    <col min="20" max="21" width="12.140625" style="3" customWidth="1"/>
    <col min="22" max="22" width="12.140625" style="11" customWidth="1"/>
    <col min="23" max="23" width="15" style="3" customWidth="1"/>
  </cols>
  <sheetData>
    <row r="1" spans="1:23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S1" s="3" t="s">
        <v>1006</v>
      </c>
      <c r="T1" s="3" t="s">
        <v>1007</v>
      </c>
      <c r="U1" s="3" t="s">
        <v>1011</v>
      </c>
      <c r="V1" s="11" t="s">
        <v>1008</v>
      </c>
      <c r="W1" s="11" t="s">
        <v>1009</v>
      </c>
    </row>
    <row r="2" spans="1:23" x14ac:dyDescent="0.25">
      <c r="A2">
        <v>1</v>
      </c>
      <c r="B2">
        <v>11</v>
      </c>
      <c r="C2">
        <v>104531</v>
      </c>
      <c r="D2" t="s">
        <v>184</v>
      </c>
      <c r="E2">
        <v>1997</v>
      </c>
      <c r="F2" t="s">
        <v>15</v>
      </c>
      <c r="G2" t="s">
        <v>365</v>
      </c>
      <c r="H2" t="s">
        <v>366</v>
      </c>
      <c r="I2" t="s">
        <v>367</v>
      </c>
      <c r="K2">
        <v>22.4</v>
      </c>
      <c r="S2" s="3">
        <f>C2</f>
        <v>104531</v>
      </c>
      <c r="T2" s="3">
        <f>IF(A2&gt;0,IFERROR(VLOOKUP(C2,AthleteTable[],1,FALSE),0),0)</f>
        <v>0</v>
      </c>
      <c r="U2" s="3">
        <f>IFERROR(IF(W2&gt;0,IF(W1=#REF!,IF(T1&gt;0,IF(#REF!&gt;0,1,0),0),0),0),0)</f>
        <v>0</v>
      </c>
      <c r="V2" s="11">
        <f>IF(A2&gt;0,IF(T2&lt;&gt;0,IF(OR(codex483[[#This Row],[1]]&gt;W1,W1="1"),(V1+1+codex483[[#This Row],[T]]),V1+codex483[[#This Row],[T]]),V1+codex483[[#This Row],[T]]),0)</f>
        <v>0</v>
      </c>
      <c r="W2" s="3">
        <f t="shared" ref="W2:W65" si="0">IF(A2&gt;0,A2,0)</f>
        <v>1</v>
      </c>
    </row>
    <row r="3" spans="1:23" x14ac:dyDescent="0.25">
      <c r="A3">
        <v>2</v>
      </c>
      <c r="B3">
        <v>13</v>
      </c>
      <c r="C3">
        <v>104044</v>
      </c>
      <c r="D3" t="s">
        <v>172</v>
      </c>
      <c r="E3">
        <v>1993</v>
      </c>
      <c r="F3" t="s">
        <v>15</v>
      </c>
      <c r="G3" t="s">
        <v>368</v>
      </c>
      <c r="H3" t="s">
        <v>369</v>
      </c>
      <c r="I3" t="s">
        <v>370</v>
      </c>
      <c r="J3">
        <v>0.19</v>
      </c>
      <c r="K3">
        <v>23.82</v>
      </c>
      <c r="S3" s="3">
        <f t="shared" ref="S3:S66" si="1">C3</f>
        <v>104044</v>
      </c>
      <c r="T3" s="3">
        <f>IF(A3&gt;0,IFERROR(VLOOKUP(C3,AthleteTable[],1,FALSE),0),0)</f>
        <v>104044</v>
      </c>
      <c r="U3" s="3">
        <f t="shared" ref="U3:U4" si="2">IFERROR(IF(W3&gt;0,IF(W2=W1,IF(T2&gt;0,IF(T1&gt;0,1,0),0),0),0),0)</f>
        <v>0</v>
      </c>
      <c r="V3" s="11">
        <f>IF(A3&gt;0,IF(T3&lt;&gt;0,IF(OR(codex483[[#This Row],[1]]&gt;W2,W2="1"),(V2+1+codex483[[#This Row],[T]]),V2+codex483[[#This Row],[T]]),V2+codex483[[#This Row],[T]]),0)</f>
        <v>1</v>
      </c>
      <c r="W3" s="3">
        <f t="shared" si="0"/>
        <v>2</v>
      </c>
    </row>
    <row r="4" spans="1:23" x14ac:dyDescent="0.25">
      <c r="A4">
        <v>2</v>
      </c>
      <c r="B4">
        <v>10</v>
      </c>
      <c r="C4">
        <v>40523</v>
      </c>
      <c r="D4" t="s">
        <v>249</v>
      </c>
      <c r="E4">
        <v>1993</v>
      </c>
      <c r="F4" t="s">
        <v>248</v>
      </c>
      <c r="G4" t="s">
        <v>371</v>
      </c>
      <c r="H4" t="s">
        <v>372</v>
      </c>
      <c r="I4" t="s">
        <v>370</v>
      </c>
      <c r="J4">
        <v>0.19</v>
      </c>
      <c r="K4">
        <v>23.82</v>
      </c>
      <c r="S4" s="3">
        <f t="shared" si="1"/>
        <v>40523</v>
      </c>
      <c r="T4" s="3">
        <f>IF(A4&gt;0,IFERROR(VLOOKUP(C4,AthleteTable[],1,FALSE),0),0)</f>
        <v>0</v>
      </c>
      <c r="U4" s="3">
        <f t="shared" si="2"/>
        <v>0</v>
      </c>
      <c r="V4" s="11">
        <f>IF(A4&gt;0,IF(T4&lt;&gt;0,IF(OR(codex483[[#This Row],[1]]&gt;W3,W3="1"),(V3+1+codex483[[#This Row],[T]]),V3+codex483[[#This Row],[T]]),V3+codex483[[#This Row],[T]]),0)</f>
        <v>1</v>
      </c>
      <c r="W4" s="3">
        <f t="shared" si="0"/>
        <v>2</v>
      </c>
    </row>
    <row r="5" spans="1:23" x14ac:dyDescent="0.25">
      <c r="A5">
        <v>4</v>
      </c>
      <c r="B5">
        <v>14</v>
      </c>
      <c r="C5">
        <v>410364</v>
      </c>
      <c r="D5" t="s">
        <v>127</v>
      </c>
      <c r="E5">
        <v>1992</v>
      </c>
      <c r="F5" t="s">
        <v>12</v>
      </c>
      <c r="G5" t="s">
        <v>373</v>
      </c>
      <c r="H5" t="s">
        <v>374</v>
      </c>
      <c r="I5" t="s">
        <v>375</v>
      </c>
      <c r="J5">
        <v>0.3</v>
      </c>
      <c r="K5">
        <v>24.64</v>
      </c>
      <c r="S5" s="3">
        <f t="shared" si="1"/>
        <v>410364</v>
      </c>
      <c r="T5" s="3">
        <f>IF(A5&gt;0,IFERROR(VLOOKUP(C5,AthleteTable[],1,FALSE),0),0)</f>
        <v>0</v>
      </c>
      <c r="U5" s="3">
        <f>IFERROR(IF(W5&gt;0,IF(W4=W3,IF(T4&gt;0,IF(T3&gt;0,1,0),0),0),0),0)</f>
        <v>0</v>
      </c>
      <c r="V5" s="11">
        <f>IF(A5&gt;0,IF(T5&lt;&gt;0,IF(OR(codex483[[#This Row],[1]]&gt;W4,W4="1"),(V4+1+codex483[[#This Row],[T]]),V4+codex483[[#This Row],[T]]),V4+codex483[[#This Row],[T]]),0)</f>
        <v>1</v>
      </c>
      <c r="W5" s="3">
        <f t="shared" si="0"/>
        <v>4</v>
      </c>
    </row>
    <row r="6" spans="1:23" x14ac:dyDescent="0.25">
      <c r="A6">
        <v>5</v>
      </c>
      <c r="B6">
        <v>15</v>
      </c>
      <c r="C6">
        <v>103752</v>
      </c>
      <c r="D6" t="s">
        <v>176</v>
      </c>
      <c r="E6">
        <v>1991</v>
      </c>
      <c r="F6" t="s">
        <v>15</v>
      </c>
      <c r="G6" t="s">
        <v>376</v>
      </c>
      <c r="H6" t="s">
        <v>377</v>
      </c>
      <c r="I6" t="s">
        <v>378</v>
      </c>
      <c r="J6">
        <v>0.46</v>
      </c>
      <c r="K6">
        <v>25.83</v>
      </c>
      <c r="S6" s="3">
        <f t="shared" si="1"/>
        <v>103752</v>
      </c>
      <c r="T6" s="3">
        <f>IF(A6&gt;0,IFERROR(VLOOKUP(C6,AthleteTable[],1,FALSE),0),0)</f>
        <v>103752</v>
      </c>
      <c r="U6" s="3">
        <f t="shared" ref="U6:U69" si="3">IFERROR(IF(W6&gt;0,IF(W5=W4,IF(T5&gt;0,IF(T4&gt;0,1,0),0),0),0),0)</f>
        <v>0</v>
      </c>
      <c r="V6" s="11">
        <f>IF(A6&gt;0,IF(T6&lt;&gt;0,IF(OR(codex483[[#This Row],[1]]&gt;W5,W5="1"),(V5+1+codex483[[#This Row],[T]]),V5+codex483[[#This Row],[T]]),V5+codex483[[#This Row],[T]]),0)</f>
        <v>2</v>
      </c>
      <c r="W6" s="3">
        <f t="shared" si="0"/>
        <v>5</v>
      </c>
    </row>
    <row r="7" spans="1:23" x14ac:dyDescent="0.25">
      <c r="A7">
        <v>6</v>
      </c>
      <c r="B7">
        <v>7</v>
      </c>
      <c r="C7">
        <v>104153</v>
      </c>
      <c r="D7" t="s">
        <v>14</v>
      </c>
      <c r="E7">
        <v>1994</v>
      </c>
      <c r="F7" t="s">
        <v>15</v>
      </c>
      <c r="G7" t="s">
        <v>379</v>
      </c>
      <c r="H7" t="s">
        <v>380</v>
      </c>
      <c r="I7" t="s">
        <v>381</v>
      </c>
      <c r="J7">
        <v>0.84</v>
      </c>
      <c r="K7">
        <v>28.66</v>
      </c>
      <c r="S7" s="3">
        <f t="shared" si="1"/>
        <v>104153</v>
      </c>
      <c r="T7" s="3">
        <f>IF(A7&gt;0,IFERROR(VLOOKUP(C7,AthleteTable[],1,FALSE),0),0)</f>
        <v>0</v>
      </c>
      <c r="U7" s="3">
        <f t="shared" si="3"/>
        <v>0</v>
      </c>
      <c r="V7" s="11">
        <f>IF(A7&gt;0,IF(T7&lt;&gt;0,IF(OR(codex483[[#This Row],[1]]&gt;W6,W6="1"),(V6+1+codex483[[#This Row],[T]]),V6+codex483[[#This Row],[T]]),V6+codex483[[#This Row],[T]]),0)</f>
        <v>2</v>
      </c>
      <c r="W7" s="3">
        <f t="shared" si="0"/>
        <v>6</v>
      </c>
    </row>
    <row r="8" spans="1:23" x14ac:dyDescent="0.25">
      <c r="A8">
        <v>7</v>
      </c>
      <c r="B8">
        <v>25</v>
      </c>
      <c r="C8">
        <v>380363</v>
      </c>
      <c r="D8" t="s">
        <v>170</v>
      </c>
      <c r="E8">
        <v>1996</v>
      </c>
      <c r="F8" t="s">
        <v>168</v>
      </c>
      <c r="G8" t="s">
        <v>382</v>
      </c>
      <c r="H8" t="s">
        <v>372</v>
      </c>
      <c r="I8" t="s">
        <v>383</v>
      </c>
      <c r="J8">
        <v>1.26</v>
      </c>
      <c r="K8">
        <v>31.8</v>
      </c>
      <c r="S8" s="3">
        <f t="shared" si="1"/>
        <v>380363</v>
      </c>
      <c r="T8" s="3">
        <f>IF(A8&gt;0,IFERROR(VLOOKUP(C8,AthleteTable[],1,FALSE),0),0)</f>
        <v>0</v>
      </c>
      <c r="U8" s="3">
        <f t="shared" si="3"/>
        <v>0</v>
      </c>
      <c r="V8" s="11">
        <f>IF(A8&gt;0,IF(T8&lt;&gt;0,IF(OR(codex483[[#This Row],[1]]&gt;W7,W7="1"),(V7+1+codex483[[#This Row],[T]]),V7+codex483[[#This Row],[T]]),V7+codex483[[#This Row],[T]]),0)</f>
        <v>2</v>
      </c>
      <c r="W8" s="3">
        <f t="shared" si="0"/>
        <v>7</v>
      </c>
    </row>
    <row r="9" spans="1:23" x14ac:dyDescent="0.25">
      <c r="A9">
        <v>8</v>
      </c>
      <c r="B9">
        <v>21</v>
      </c>
      <c r="C9">
        <v>104096</v>
      </c>
      <c r="D9" t="s">
        <v>302</v>
      </c>
      <c r="E9">
        <v>1994</v>
      </c>
      <c r="F9" t="s">
        <v>15</v>
      </c>
      <c r="G9" t="s">
        <v>384</v>
      </c>
      <c r="H9" t="s">
        <v>385</v>
      </c>
      <c r="I9" t="s">
        <v>386</v>
      </c>
      <c r="J9">
        <v>1.43</v>
      </c>
      <c r="K9">
        <v>33.07</v>
      </c>
      <c r="S9" s="3">
        <f t="shared" si="1"/>
        <v>104096</v>
      </c>
      <c r="T9" s="3">
        <f>IF(A9&gt;0,IFERROR(VLOOKUP(C9,AthleteTable[],1,FALSE),0),0)</f>
        <v>0</v>
      </c>
      <c r="U9" s="3">
        <f t="shared" si="3"/>
        <v>0</v>
      </c>
      <c r="V9" s="11">
        <f>IF(A9&gt;0,IF(T9&lt;&gt;0,IF(OR(codex483[[#This Row],[1]]&gt;W8,W8="1"),(V8+1+codex483[[#This Row],[T]]),V8+codex483[[#This Row],[T]]),V8+codex483[[#This Row],[T]]),0)</f>
        <v>2</v>
      </c>
      <c r="W9" s="3">
        <f t="shared" si="0"/>
        <v>8</v>
      </c>
    </row>
    <row r="10" spans="1:23" x14ac:dyDescent="0.25">
      <c r="A10">
        <v>9</v>
      </c>
      <c r="B10">
        <v>16</v>
      </c>
      <c r="C10">
        <v>104133</v>
      </c>
      <c r="D10" t="s">
        <v>23</v>
      </c>
      <c r="E10">
        <v>1994</v>
      </c>
      <c r="F10" t="s">
        <v>15</v>
      </c>
      <c r="G10" t="s">
        <v>387</v>
      </c>
      <c r="H10" t="s">
        <v>388</v>
      </c>
      <c r="I10" t="s">
        <v>389</v>
      </c>
      <c r="J10">
        <v>1.9</v>
      </c>
      <c r="K10">
        <v>36.57</v>
      </c>
      <c r="S10" s="3">
        <f t="shared" si="1"/>
        <v>104133</v>
      </c>
      <c r="T10" s="3">
        <f>IF(A10&gt;0,IFERROR(VLOOKUP(C10,AthleteTable[],1,FALSE),0),0)</f>
        <v>104133</v>
      </c>
      <c r="U10" s="3">
        <f t="shared" si="3"/>
        <v>0</v>
      </c>
      <c r="V10" s="11">
        <f>IF(A10&gt;0,IF(T10&lt;&gt;0,IF(OR(codex483[[#This Row],[1]]&gt;W9,W9="1"),(V9+1+codex483[[#This Row],[T]]),V9+codex483[[#This Row],[T]]),V9+codex483[[#This Row],[T]]),0)</f>
        <v>3</v>
      </c>
      <c r="W10" s="3">
        <f t="shared" si="0"/>
        <v>9</v>
      </c>
    </row>
    <row r="11" spans="1:23" x14ac:dyDescent="0.25">
      <c r="A11">
        <v>10</v>
      </c>
      <c r="B11">
        <v>45</v>
      </c>
      <c r="C11">
        <v>380374</v>
      </c>
      <c r="D11" t="s">
        <v>317</v>
      </c>
      <c r="E11">
        <v>1998</v>
      </c>
      <c r="F11" t="s">
        <v>168</v>
      </c>
      <c r="G11" t="s">
        <v>390</v>
      </c>
      <c r="H11" t="s">
        <v>391</v>
      </c>
      <c r="I11" t="s">
        <v>392</v>
      </c>
      <c r="J11">
        <v>1.94</v>
      </c>
      <c r="K11">
        <v>36.869999999999997</v>
      </c>
      <c r="S11" s="3">
        <f t="shared" si="1"/>
        <v>380374</v>
      </c>
      <c r="T11" s="3">
        <f>IF(A11&gt;0,IFERROR(VLOOKUP(C11,AthleteTable[],1,FALSE),0),0)</f>
        <v>0</v>
      </c>
      <c r="U11" s="3">
        <f t="shared" si="3"/>
        <v>0</v>
      </c>
      <c r="V11" s="11">
        <f>IF(A11&gt;0,IF(T11&lt;&gt;0,IF(OR(codex483[[#This Row],[1]]&gt;W10,W10="1"),(V10+1+codex483[[#This Row],[T]]),V10+codex483[[#This Row],[T]]),V10+codex483[[#This Row],[T]]),0)</f>
        <v>3</v>
      </c>
      <c r="W11" s="3">
        <f t="shared" si="0"/>
        <v>10</v>
      </c>
    </row>
    <row r="12" spans="1:23" x14ac:dyDescent="0.25">
      <c r="A12">
        <v>11</v>
      </c>
      <c r="B12">
        <v>5</v>
      </c>
      <c r="C12">
        <v>104156</v>
      </c>
      <c r="D12" t="s">
        <v>174</v>
      </c>
      <c r="E12">
        <v>1994</v>
      </c>
      <c r="F12" t="s">
        <v>15</v>
      </c>
      <c r="G12" t="s">
        <v>393</v>
      </c>
      <c r="H12" t="s">
        <v>394</v>
      </c>
      <c r="I12" t="s">
        <v>395</v>
      </c>
      <c r="J12">
        <v>2.0299999999999998</v>
      </c>
      <c r="K12">
        <v>37.54</v>
      </c>
      <c r="S12" s="3">
        <f t="shared" si="1"/>
        <v>104156</v>
      </c>
      <c r="T12" s="3">
        <f>IF(A12&gt;0,IFERROR(VLOOKUP(C12,AthleteTable[],1,FALSE),0),0)</f>
        <v>104156</v>
      </c>
      <c r="U12" s="3">
        <f t="shared" si="3"/>
        <v>0</v>
      </c>
      <c r="V12" s="11">
        <f>IF(A12&gt;0,IF(T12&lt;&gt;0,IF(OR(codex483[[#This Row],[1]]&gt;W11,W11="1"),(V11+1+codex483[[#This Row],[T]]),V11+codex483[[#This Row],[T]]),V11+codex483[[#This Row],[T]]),0)</f>
        <v>4</v>
      </c>
      <c r="W12" s="3">
        <f t="shared" si="0"/>
        <v>11</v>
      </c>
    </row>
    <row r="13" spans="1:23" x14ac:dyDescent="0.25">
      <c r="A13">
        <v>11</v>
      </c>
      <c r="B13">
        <v>4</v>
      </c>
      <c r="C13">
        <v>104272</v>
      </c>
      <c r="D13" t="s">
        <v>272</v>
      </c>
      <c r="E13">
        <v>1995</v>
      </c>
      <c r="F13" t="s">
        <v>15</v>
      </c>
      <c r="G13" t="s">
        <v>396</v>
      </c>
      <c r="H13" t="s">
        <v>397</v>
      </c>
      <c r="I13" t="s">
        <v>395</v>
      </c>
      <c r="J13">
        <v>2.0299999999999998</v>
      </c>
      <c r="K13">
        <v>37.54</v>
      </c>
      <c r="S13" s="3">
        <f t="shared" si="1"/>
        <v>104272</v>
      </c>
      <c r="T13" s="3">
        <f>IF(A13&gt;0,IFERROR(VLOOKUP(C13,AthleteTable[],1,FALSE),0),0)</f>
        <v>0</v>
      </c>
      <c r="U13" s="3">
        <f t="shared" si="3"/>
        <v>0</v>
      </c>
      <c r="V13" s="11">
        <f>IF(A13&gt;0,IF(T13&lt;&gt;0,IF(OR(codex483[[#This Row],[1]]&gt;W12,W12="1"),(V12+1+codex483[[#This Row],[T]]),V12+codex483[[#This Row],[T]]),V12+codex483[[#This Row],[T]]),0)</f>
        <v>4</v>
      </c>
      <c r="W13" s="3">
        <f t="shared" si="0"/>
        <v>11</v>
      </c>
    </row>
    <row r="14" spans="1:23" x14ac:dyDescent="0.25">
      <c r="A14">
        <v>13</v>
      </c>
      <c r="B14">
        <v>19</v>
      </c>
      <c r="C14">
        <v>103942</v>
      </c>
      <c r="D14" t="s">
        <v>114</v>
      </c>
      <c r="E14">
        <v>1993</v>
      </c>
      <c r="F14" t="s">
        <v>15</v>
      </c>
      <c r="G14" t="s">
        <v>398</v>
      </c>
      <c r="H14" t="s">
        <v>399</v>
      </c>
      <c r="I14" t="s">
        <v>400</v>
      </c>
      <c r="J14">
        <v>2.33</v>
      </c>
      <c r="K14">
        <v>39.78</v>
      </c>
      <c r="S14" s="3">
        <f t="shared" si="1"/>
        <v>103942</v>
      </c>
      <c r="T14" s="3">
        <f>IF(A14&gt;0,IFERROR(VLOOKUP(C14,AthleteTable[],1,FALSE),0),0)</f>
        <v>103942</v>
      </c>
      <c r="U14" s="3">
        <f t="shared" si="3"/>
        <v>0</v>
      </c>
      <c r="V14" s="11">
        <f>IF(A14&gt;0,IF(T14&lt;&gt;0,IF(OR(codex483[[#This Row],[1]]&gt;W13,W13="1"),(V13+1+codex483[[#This Row],[T]]),V13+codex483[[#This Row],[T]]),V13+codex483[[#This Row],[T]]),0)</f>
        <v>5</v>
      </c>
      <c r="W14" s="3">
        <f t="shared" si="0"/>
        <v>13</v>
      </c>
    </row>
    <row r="15" spans="1:23" x14ac:dyDescent="0.25">
      <c r="A15">
        <v>14</v>
      </c>
      <c r="B15">
        <v>31</v>
      </c>
      <c r="C15">
        <v>6530952</v>
      </c>
      <c r="D15" t="s">
        <v>208</v>
      </c>
      <c r="E15">
        <v>1994</v>
      </c>
      <c r="F15" t="s">
        <v>113</v>
      </c>
      <c r="G15" t="s">
        <v>401</v>
      </c>
      <c r="H15" t="s">
        <v>402</v>
      </c>
      <c r="I15" t="s">
        <v>403</v>
      </c>
      <c r="J15">
        <v>3.07</v>
      </c>
      <c r="K15">
        <v>45.3</v>
      </c>
      <c r="S15" s="3">
        <f t="shared" si="1"/>
        <v>6530952</v>
      </c>
      <c r="T15" s="3">
        <f>IF(A15&gt;0,IFERROR(VLOOKUP(C15,AthleteTable[],1,FALSE),0),0)</f>
        <v>0</v>
      </c>
      <c r="U15" s="3">
        <f t="shared" si="3"/>
        <v>0</v>
      </c>
      <c r="V15" s="11">
        <f>IF(A15&gt;0,IF(T15&lt;&gt;0,IF(OR(codex483[[#This Row],[1]]&gt;W14,W14="1"),(V14+1+codex483[[#This Row],[T]]),V14+codex483[[#This Row],[T]]),V14+codex483[[#This Row],[T]]),0)</f>
        <v>5</v>
      </c>
      <c r="W15" s="3">
        <f t="shared" si="0"/>
        <v>14</v>
      </c>
    </row>
    <row r="16" spans="1:23" x14ac:dyDescent="0.25">
      <c r="A16">
        <v>15</v>
      </c>
      <c r="B16">
        <v>47</v>
      </c>
      <c r="C16">
        <v>6531963</v>
      </c>
      <c r="D16" t="s">
        <v>201</v>
      </c>
      <c r="E16">
        <v>1997</v>
      </c>
      <c r="F16" t="s">
        <v>113</v>
      </c>
      <c r="G16" t="s">
        <v>404</v>
      </c>
      <c r="H16" t="s">
        <v>405</v>
      </c>
      <c r="I16" t="s">
        <v>406</v>
      </c>
      <c r="J16">
        <v>3.31</v>
      </c>
      <c r="K16">
        <v>47.09</v>
      </c>
      <c r="S16" s="3">
        <f t="shared" si="1"/>
        <v>6531963</v>
      </c>
      <c r="T16" s="3">
        <f>IF(A16&gt;0,IFERROR(VLOOKUP(C16,AthleteTable[],1,FALSE),0),0)</f>
        <v>0</v>
      </c>
      <c r="U16" s="3">
        <f t="shared" si="3"/>
        <v>0</v>
      </c>
      <c r="V16" s="11">
        <f>IF(A16&gt;0,IF(T16&lt;&gt;0,IF(OR(codex483[[#This Row],[1]]&gt;W15,W15="1"),(V15+1+codex483[[#This Row],[T]]),V15+codex483[[#This Row],[T]]),V15+codex483[[#This Row],[T]]),0)</f>
        <v>5</v>
      </c>
      <c r="W16" s="3">
        <f t="shared" si="0"/>
        <v>15</v>
      </c>
    </row>
    <row r="17" spans="1:23" x14ac:dyDescent="0.25">
      <c r="A17">
        <v>16</v>
      </c>
      <c r="B17">
        <v>1</v>
      </c>
      <c r="C17">
        <v>6530140</v>
      </c>
      <c r="D17" t="s">
        <v>178</v>
      </c>
      <c r="E17">
        <v>1992</v>
      </c>
      <c r="F17" t="s">
        <v>113</v>
      </c>
      <c r="G17" t="s">
        <v>407</v>
      </c>
      <c r="H17" t="s">
        <v>408</v>
      </c>
      <c r="I17" t="s">
        <v>409</v>
      </c>
      <c r="J17">
        <v>3.38</v>
      </c>
      <c r="K17">
        <v>47.61</v>
      </c>
      <c r="S17" s="3">
        <f t="shared" si="1"/>
        <v>6530140</v>
      </c>
      <c r="T17" s="3">
        <f>IF(A17&gt;0,IFERROR(VLOOKUP(C17,AthleteTable[],1,FALSE),0),0)</f>
        <v>0</v>
      </c>
      <c r="U17" s="3">
        <f t="shared" si="3"/>
        <v>0</v>
      </c>
      <c r="V17" s="11">
        <f>IF(A17&gt;0,IF(T17&lt;&gt;0,IF(OR(codex483[[#This Row],[1]]&gt;W16,W16="1"),(V16+1+codex483[[#This Row],[T]]),V16+codex483[[#This Row],[T]]),V16+codex483[[#This Row],[T]]),0)</f>
        <v>5</v>
      </c>
      <c r="W17" s="3">
        <f t="shared" si="0"/>
        <v>16</v>
      </c>
    </row>
    <row r="18" spans="1:23" x14ac:dyDescent="0.25">
      <c r="A18">
        <v>17</v>
      </c>
      <c r="B18">
        <v>48</v>
      </c>
      <c r="C18">
        <v>100010</v>
      </c>
      <c r="D18" t="s">
        <v>196</v>
      </c>
      <c r="E18">
        <v>1989</v>
      </c>
      <c r="F18" t="s">
        <v>15</v>
      </c>
      <c r="G18" t="s">
        <v>410</v>
      </c>
      <c r="H18" t="s">
        <v>411</v>
      </c>
      <c r="I18" t="s">
        <v>412</v>
      </c>
      <c r="J18">
        <v>3.62</v>
      </c>
      <c r="K18">
        <v>49.4</v>
      </c>
      <c r="S18" s="3">
        <f t="shared" si="1"/>
        <v>100010</v>
      </c>
      <c r="T18" s="3">
        <f>IF(A18&gt;0,IFERROR(VLOOKUP(C18,AthleteTable[],1,FALSE),0),0)</f>
        <v>100010</v>
      </c>
      <c r="U18" s="3">
        <f t="shared" si="3"/>
        <v>0</v>
      </c>
      <c r="V18" s="11">
        <f>IF(A18&gt;0,IF(T18&lt;&gt;0,IF(OR(codex483[[#This Row],[1]]&gt;W17,W17="1"),(V17+1+codex483[[#This Row],[T]]),V17+codex483[[#This Row],[T]]),V17+codex483[[#This Row],[T]]),0)</f>
        <v>6</v>
      </c>
      <c r="W18" s="3">
        <f t="shared" si="0"/>
        <v>17</v>
      </c>
    </row>
    <row r="19" spans="1:23" x14ac:dyDescent="0.25">
      <c r="A19">
        <v>18</v>
      </c>
      <c r="B19">
        <v>24</v>
      </c>
      <c r="C19">
        <v>104468</v>
      </c>
      <c r="D19" t="s">
        <v>166</v>
      </c>
      <c r="E19">
        <v>1997</v>
      </c>
      <c r="F19" t="s">
        <v>15</v>
      </c>
      <c r="G19" t="s">
        <v>413</v>
      </c>
      <c r="H19" t="s">
        <v>414</v>
      </c>
      <c r="I19" t="s">
        <v>415</v>
      </c>
      <c r="J19">
        <v>3.94</v>
      </c>
      <c r="K19">
        <v>51.79</v>
      </c>
      <c r="S19" s="3">
        <f t="shared" si="1"/>
        <v>104468</v>
      </c>
      <c r="T19" s="3">
        <f>IF(A19&gt;0,IFERROR(VLOOKUP(C19,AthleteTable[],1,FALSE),0),0)</f>
        <v>104468</v>
      </c>
      <c r="U19" s="3">
        <f t="shared" si="3"/>
        <v>0</v>
      </c>
      <c r="V19" s="11">
        <f>IF(A19&gt;0,IF(T19&lt;&gt;0,IF(OR(codex483[[#This Row],[1]]&gt;W18,W18="1"),(V18+1+codex483[[#This Row],[T]]),V18+codex483[[#This Row],[T]]),V18+codex483[[#This Row],[T]]),0)</f>
        <v>7</v>
      </c>
      <c r="W19" s="3">
        <f t="shared" si="0"/>
        <v>18</v>
      </c>
    </row>
    <row r="20" spans="1:23" x14ac:dyDescent="0.25">
      <c r="A20">
        <v>19</v>
      </c>
      <c r="B20">
        <v>37</v>
      </c>
      <c r="C20">
        <v>6531545</v>
      </c>
      <c r="D20" t="s">
        <v>190</v>
      </c>
      <c r="E20">
        <v>1996</v>
      </c>
      <c r="F20" t="s">
        <v>113</v>
      </c>
      <c r="G20" t="s">
        <v>416</v>
      </c>
      <c r="H20" t="s">
        <v>417</v>
      </c>
      <c r="I20" t="s">
        <v>418</v>
      </c>
      <c r="J20">
        <v>4.1399999999999997</v>
      </c>
      <c r="K20">
        <v>53.28</v>
      </c>
      <c r="S20" s="3">
        <f t="shared" si="1"/>
        <v>6531545</v>
      </c>
      <c r="T20" s="3">
        <f>IF(A20&gt;0,IFERROR(VLOOKUP(C20,AthleteTable[],1,FALSE),0),0)</f>
        <v>0</v>
      </c>
      <c r="U20" s="3">
        <f t="shared" si="3"/>
        <v>0</v>
      </c>
      <c r="V20" s="11">
        <f>IF(A20&gt;0,IF(T20&lt;&gt;0,IF(OR(codex483[[#This Row],[1]]&gt;W19,W19="1"),(V19+1+codex483[[#This Row],[T]]),V19+codex483[[#This Row],[T]]),V19+codex483[[#This Row],[T]]),0)</f>
        <v>7</v>
      </c>
      <c r="W20" s="3">
        <f t="shared" si="0"/>
        <v>19</v>
      </c>
    </row>
    <row r="21" spans="1:23" x14ac:dyDescent="0.25">
      <c r="A21">
        <v>20</v>
      </c>
      <c r="B21">
        <v>27</v>
      </c>
      <c r="C21">
        <v>104467</v>
      </c>
      <c r="D21" t="s">
        <v>19</v>
      </c>
      <c r="E21">
        <v>1997</v>
      </c>
      <c r="F21" t="s">
        <v>15</v>
      </c>
      <c r="G21" t="s">
        <v>419</v>
      </c>
      <c r="H21" t="s">
        <v>420</v>
      </c>
      <c r="I21" t="s">
        <v>421</v>
      </c>
      <c r="J21">
        <v>4.17</v>
      </c>
      <c r="K21">
        <v>53.5</v>
      </c>
      <c r="S21" s="3">
        <f t="shared" si="1"/>
        <v>104467</v>
      </c>
      <c r="T21" s="3">
        <f>IF(A21&gt;0,IFERROR(VLOOKUP(C21,AthleteTable[],1,FALSE),0),0)</f>
        <v>104467</v>
      </c>
      <c r="U21" s="3">
        <f t="shared" si="3"/>
        <v>0</v>
      </c>
      <c r="V21" s="11">
        <f>IF(A21&gt;0,IF(T21&lt;&gt;0,IF(OR(codex483[[#This Row],[1]]&gt;W20,W20="1"),(V20+1+codex483[[#This Row],[T]]),V20+codex483[[#This Row],[T]]),V20+codex483[[#This Row],[T]]),0)</f>
        <v>8</v>
      </c>
      <c r="W21" s="3">
        <f t="shared" si="0"/>
        <v>20</v>
      </c>
    </row>
    <row r="22" spans="1:23" x14ac:dyDescent="0.25">
      <c r="A22">
        <v>21</v>
      </c>
      <c r="B22">
        <v>23</v>
      </c>
      <c r="C22">
        <v>6531135</v>
      </c>
      <c r="D22" t="s">
        <v>297</v>
      </c>
      <c r="E22">
        <v>1995</v>
      </c>
      <c r="F22" t="s">
        <v>113</v>
      </c>
      <c r="G22" t="s">
        <v>422</v>
      </c>
      <c r="H22" t="s">
        <v>423</v>
      </c>
      <c r="I22" t="s">
        <v>424</v>
      </c>
      <c r="J22">
        <v>4.28</v>
      </c>
      <c r="K22">
        <v>54.32</v>
      </c>
      <c r="S22" s="3">
        <f t="shared" si="1"/>
        <v>6531135</v>
      </c>
      <c r="T22" s="3">
        <f>IF(A22&gt;0,IFERROR(VLOOKUP(C22,AthleteTable[],1,FALSE),0),0)</f>
        <v>0</v>
      </c>
      <c r="U22" s="3">
        <f t="shared" si="3"/>
        <v>0</v>
      </c>
      <c r="V22" s="11">
        <f>IF(A22&gt;0,IF(T22&lt;&gt;0,IF(OR(codex483[[#This Row],[1]]&gt;W21,W21="1"),(V21+1+codex483[[#This Row],[T]]),V21+codex483[[#This Row],[T]]),V21+codex483[[#This Row],[T]]),0)</f>
        <v>8</v>
      </c>
      <c r="W22" s="3">
        <f t="shared" si="0"/>
        <v>21</v>
      </c>
    </row>
    <row r="23" spans="1:23" x14ac:dyDescent="0.25">
      <c r="A23">
        <v>22</v>
      </c>
      <c r="B23">
        <v>17</v>
      </c>
      <c r="C23">
        <v>6531486</v>
      </c>
      <c r="D23" t="s">
        <v>112</v>
      </c>
      <c r="E23">
        <v>1996</v>
      </c>
      <c r="F23" t="s">
        <v>113</v>
      </c>
      <c r="G23" t="s">
        <v>425</v>
      </c>
      <c r="H23" t="s">
        <v>408</v>
      </c>
      <c r="I23" t="s">
        <v>426</v>
      </c>
      <c r="J23">
        <v>4.5</v>
      </c>
      <c r="K23">
        <v>55.96</v>
      </c>
      <c r="S23" s="3">
        <f t="shared" si="1"/>
        <v>6531486</v>
      </c>
      <c r="T23" s="3">
        <f>IF(A23&gt;0,IFERROR(VLOOKUP(C23,AthleteTable[],1,FALSE),0),0)</f>
        <v>0</v>
      </c>
      <c r="U23" s="3">
        <f t="shared" si="3"/>
        <v>0</v>
      </c>
      <c r="V23" s="11">
        <f>IF(A23&gt;0,IF(T23&lt;&gt;0,IF(OR(codex483[[#This Row],[1]]&gt;W22,W22="1"),(V22+1+codex483[[#This Row],[T]]),V22+codex483[[#This Row],[T]]),V22+codex483[[#This Row],[T]]),0)</f>
        <v>8</v>
      </c>
      <c r="W23" s="3">
        <f t="shared" si="0"/>
        <v>22</v>
      </c>
    </row>
    <row r="24" spans="1:23" x14ac:dyDescent="0.25">
      <c r="A24">
        <v>23</v>
      </c>
      <c r="B24">
        <v>33</v>
      </c>
      <c r="C24">
        <v>6530865</v>
      </c>
      <c r="D24" t="s">
        <v>268</v>
      </c>
      <c r="E24">
        <v>1994</v>
      </c>
      <c r="F24" t="s">
        <v>113</v>
      </c>
      <c r="G24" t="s">
        <v>427</v>
      </c>
      <c r="H24" t="s">
        <v>428</v>
      </c>
      <c r="I24" t="s">
        <v>429</v>
      </c>
      <c r="J24">
        <v>4.62</v>
      </c>
      <c r="K24">
        <v>56.86</v>
      </c>
      <c r="S24" s="3">
        <f t="shared" si="1"/>
        <v>6530865</v>
      </c>
      <c r="T24" s="3">
        <f>IF(A24&gt;0,IFERROR(VLOOKUP(C24,AthleteTable[],1,FALSE),0),0)</f>
        <v>0</v>
      </c>
      <c r="U24" s="3">
        <f t="shared" si="3"/>
        <v>0</v>
      </c>
      <c r="V24" s="11">
        <f>IF(A24&gt;0,IF(T24&lt;&gt;0,IF(OR(codex483[[#This Row],[1]]&gt;W23,W23="1"),(V23+1+codex483[[#This Row],[T]]),V23+codex483[[#This Row],[T]]),V23+codex483[[#This Row],[T]]),0)</f>
        <v>8</v>
      </c>
      <c r="W24" s="3">
        <f t="shared" si="0"/>
        <v>23</v>
      </c>
    </row>
    <row r="25" spans="1:23" x14ac:dyDescent="0.25">
      <c r="A25">
        <v>24</v>
      </c>
      <c r="B25">
        <v>39</v>
      </c>
      <c r="C25">
        <v>410393</v>
      </c>
      <c r="D25" t="s">
        <v>204</v>
      </c>
      <c r="E25">
        <v>1995</v>
      </c>
      <c r="F25" t="s">
        <v>12</v>
      </c>
      <c r="G25" t="s">
        <v>430</v>
      </c>
      <c r="H25" t="s">
        <v>431</v>
      </c>
      <c r="I25" t="s">
        <v>432</v>
      </c>
      <c r="J25">
        <v>4.75</v>
      </c>
      <c r="K25">
        <v>57.83</v>
      </c>
      <c r="S25" s="3">
        <f t="shared" si="1"/>
        <v>410393</v>
      </c>
      <c r="T25" s="3">
        <f>IF(A25&gt;0,IFERROR(VLOOKUP(C25,AthleteTable[],1,FALSE),0),0)</f>
        <v>0</v>
      </c>
      <c r="U25" s="3">
        <f t="shared" si="3"/>
        <v>0</v>
      </c>
      <c r="V25" s="11">
        <f>IF(A25&gt;0,IF(T25&lt;&gt;0,IF(OR(codex483[[#This Row],[1]]&gt;W24,W24="1"),(V24+1+codex483[[#This Row],[T]]),V24+codex483[[#This Row],[T]]),V24+codex483[[#This Row],[T]]),0)</f>
        <v>8</v>
      </c>
      <c r="W25" s="3">
        <f t="shared" si="0"/>
        <v>24</v>
      </c>
    </row>
    <row r="26" spans="1:23" x14ac:dyDescent="0.25">
      <c r="A26">
        <v>25</v>
      </c>
      <c r="B26">
        <v>42</v>
      </c>
      <c r="C26">
        <v>6531928</v>
      </c>
      <c r="D26" t="s">
        <v>285</v>
      </c>
      <c r="E26">
        <v>1997</v>
      </c>
      <c r="F26" t="s">
        <v>113</v>
      </c>
      <c r="G26" t="s">
        <v>433</v>
      </c>
      <c r="H26" t="s">
        <v>434</v>
      </c>
      <c r="I26" t="s">
        <v>435</v>
      </c>
      <c r="J26">
        <v>4.8600000000000003</v>
      </c>
      <c r="K26">
        <v>58.65</v>
      </c>
      <c r="S26" s="3">
        <f t="shared" si="1"/>
        <v>6531928</v>
      </c>
      <c r="T26" s="3">
        <f>IF(A26&gt;0,IFERROR(VLOOKUP(C26,AthleteTable[],1,FALSE),0),0)</f>
        <v>0</v>
      </c>
      <c r="U26" s="3">
        <f t="shared" si="3"/>
        <v>0</v>
      </c>
      <c r="V26" s="11">
        <f>IF(A26&gt;0,IF(T26&lt;&gt;0,IF(OR(codex483[[#This Row],[1]]&gt;W25,W25="1"),(V25+1+codex483[[#This Row],[T]]),V25+codex483[[#This Row],[T]]),V25+codex483[[#This Row],[T]]),0)</f>
        <v>8</v>
      </c>
      <c r="W26" s="3">
        <f t="shared" si="0"/>
        <v>25</v>
      </c>
    </row>
    <row r="27" spans="1:23" x14ac:dyDescent="0.25">
      <c r="A27">
        <v>26</v>
      </c>
      <c r="B27">
        <v>35</v>
      </c>
      <c r="C27">
        <v>380367</v>
      </c>
      <c r="D27" t="s">
        <v>296</v>
      </c>
      <c r="E27">
        <v>1997</v>
      </c>
      <c r="F27" t="s">
        <v>168</v>
      </c>
      <c r="G27" t="s">
        <v>436</v>
      </c>
      <c r="H27" t="s">
        <v>437</v>
      </c>
      <c r="I27" t="s">
        <v>438</v>
      </c>
      <c r="J27">
        <v>4.99</v>
      </c>
      <c r="K27">
        <v>59.62</v>
      </c>
      <c r="S27" s="3">
        <f t="shared" si="1"/>
        <v>380367</v>
      </c>
      <c r="T27" s="3">
        <f>IF(A27&gt;0,IFERROR(VLOOKUP(C27,AthleteTable[],1,FALSE),0),0)</f>
        <v>0</v>
      </c>
      <c r="U27" s="3">
        <f t="shared" si="3"/>
        <v>0</v>
      </c>
      <c r="V27" s="11">
        <f>IF(A27&gt;0,IF(T27&lt;&gt;0,IF(OR(codex483[[#This Row],[1]]&gt;W26,W26="1"),(V26+1+codex483[[#This Row],[T]]),V26+codex483[[#This Row],[T]]),V26+codex483[[#This Row],[T]]),0)</f>
        <v>8</v>
      </c>
      <c r="W27" s="3">
        <f t="shared" si="0"/>
        <v>26</v>
      </c>
    </row>
    <row r="28" spans="1:23" x14ac:dyDescent="0.25">
      <c r="A28">
        <v>27</v>
      </c>
      <c r="B28">
        <v>34</v>
      </c>
      <c r="C28">
        <v>6531145</v>
      </c>
      <c r="D28" t="s">
        <v>246</v>
      </c>
      <c r="E28">
        <v>1995</v>
      </c>
      <c r="F28" t="s">
        <v>113</v>
      </c>
      <c r="G28" t="s">
        <v>439</v>
      </c>
      <c r="H28" t="s">
        <v>440</v>
      </c>
      <c r="I28" t="s">
        <v>441</v>
      </c>
      <c r="J28">
        <v>5.25</v>
      </c>
      <c r="K28">
        <v>61.56</v>
      </c>
      <c r="S28" s="3">
        <f t="shared" si="1"/>
        <v>6531145</v>
      </c>
      <c r="T28" s="3">
        <f>IF(A28&gt;0,IFERROR(VLOOKUP(C28,AthleteTable[],1,FALSE),0),0)</f>
        <v>0</v>
      </c>
      <c r="U28" s="3">
        <f t="shared" si="3"/>
        <v>0</v>
      </c>
      <c r="V28" s="11">
        <f>IF(A28&gt;0,IF(T28&lt;&gt;0,IF(OR(codex483[[#This Row],[1]]&gt;W27,W27="1"),(V27+1+codex483[[#This Row],[T]]),V27+codex483[[#This Row],[T]]),V27+codex483[[#This Row],[T]]),0)</f>
        <v>8</v>
      </c>
      <c r="W28" s="3">
        <f t="shared" si="0"/>
        <v>27</v>
      </c>
    </row>
    <row r="29" spans="1:23" x14ac:dyDescent="0.25">
      <c r="A29">
        <v>28</v>
      </c>
      <c r="B29">
        <v>18</v>
      </c>
      <c r="C29">
        <v>104378</v>
      </c>
      <c r="D29" t="s">
        <v>211</v>
      </c>
      <c r="E29">
        <v>1996</v>
      </c>
      <c r="F29" t="s">
        <v>15</v>
      </c>
      <c r="G29" t="s">
        <v>442</v>
      </c>
      <c r="H29" t="s">
        <v>443</v>
      </c>
      <c r="I29" t="s">
        <v>444</v>
      </c>
      <c r="J29">
        <v>5.43</v>
      </c>
      <c r="K29">
        <v>62.9</v>
      </c>
      <c r="S29" s="3">
        <f t="shared" si="1"/>
        <v>104378</v>
      </c>
      <c r="T29" s="3">
        <f>IF(A29&gt;0,IFERROR(VLOOKUP(C29,AthleteTable[],1,FALSE),0),0)</f>
        <v>0</v>
      </c>
      <c r="U29" s="3">
        <f t="shared" si="3"/>
        <v>0</v>
      </c>
      <c r="V29" s="11">
        <f>IF(A29&gt;0,IF(T29&lt;&gt;0,IF(OR(codex483[[#This Row],[1]]&gt;W28,W28="1"),(V28+1+codex483[[#This Row],[T]]),V28+codex483[[#This Row],[T]]),V28+codex483[[#This Row],[T]]),0)</f>
        <v>8</v>
      </c>
      <c r="W29" s="3">
        <f t="shared" si="0"/>
        <v>28</v>
      </c>
    </row>
    <row r="30" spans="1:23" x14ac:dyDescent="0.25">
      <c r="A30">
        <v>29</v>
      </c>
      <c r="B30">
        <v>44</v>
      </c>
      <c r="C30">
        <v>104346</v>
      </c>
      <c r="D30" t="s">
        <v>27</v>
      </c>
      <c r="E30">
        <v>1996</v>
      </c>
      <c r="F30" t="s">
        <v>15</v>
      </c>
      <c r="G30" t="s">
        <v>445</v>
      </c>
      <c r="H30" t="s">
        <v>446</v>
      </c>
      <c r="I30" t="s">
        <v>447</v>
      </c>
      <c r="J30">
        <v>5.75</v>
      </c>
      <c r="K30">
        <v>65.28</v>
      </c>
      <c r="S30" s="3">
        <f t="shared" si="1"/>
        <v>104346</v>
      </c>
      <c r="T30" s="3">
        <f>IF(A30&gt;0,IFERROR(VLOOKUP(C30,AthleteTable[],1,FALSE),0),0)</f>
        <v>104346</v>
      </c>
      <c r="U30" s="3">
        <f t="shared" si="3"/>
        <v>0</v>
      </c>
      <c r="V30" s="11">
        <f>IF(A30&gt;0,IF(T30&lt;&gt;0,IF(OR(codex483[[#This Row],[1]]&gt;W29,W29="1"),(V29+1+codex483[[#This Row],[T]]),V29+codex483[[#This Row],[T]]),V29+codex483[[#This Row],[T]]),0)</f>
        <v>9</v>
      </c>
      <c r="W30" s="3">
        <f t="shared" si="0"/>
        <v>29</v>
      </c>
    </row>
    <row r="31" spans="1:23" x14ac:dyDescent="0.25">
      <c r="A31">
        <v>30</v>
      </c>
      <c r="B31">
        <v>29</v>
      </c>
      <c r="C31">
        <v>40612</v>
      </c>
      <c r="D31" t="s">
        <v>271</v>
      </c>
      <c r="E31">
        <v>1997</v>
      </c>
      <c r="F31" t="s">
        <v>248</v>
      </c>
      <c r="G31" t="s">
        <v>448</v>
      </c>
      <c r="H31" t="s">
        <v>449</v>
      </c>
      <c r="I31" t="s">
        <v>450</v>
      </c>
      <c r="J31">
        <v>5.8</v>
      </c>
      <c r="K31">
        <v>65.66</v>
      </c>
      <c r="S31" s="3">
        <f t="shared" si="1"/>
        <v>40612</v>
      </c>
      <c r="T31" s="3">
        <f>IF(A31&gt;0,IFERROR(VLOOKUP(C31,AthleteTable[],1,FALSE),0),0)</f>
        <v>0</v>
      </c>
      <c r="U31" s="3">
        <f t="shared" si="3"/>
        <v>0</v>
      </c>
      <c r="V31" s="11">
        <f>IF(A31&gt;0,IF(T31&lt;&gt;0,IF(OR(codex483[[#This Row],[1]]&gt;W30,W30="1"),(V30+1+codex483[[#This Row],[T]]),V30+codex483[[#This Row],[T]]),V30+codex483[[#This Row],[T]]),0)</f>
        <v>9</v>
      </c>
      <c r="W31" s="3">
        <f t="shared" si="0"/>
        <v>30</v>
      </c>
    </row>
    <row r="32" spans="1:23" x14ac:dyDescent="0.25">
      <c r="A32">
        <v>31</v>
      </c>
      <c r="B32">
        <v>20</v>
      </c>
      <c r="C32">
        <v>104307</v>
      </c>
      <c r="D32" t="s">
        <v>41</v>
      </c>
      <c r="E32">
        <v>1995</v>
      </c>
      <c r="F32" t="s">
        <v>15</v>
      </c>
      <c r="G32" t="s">
        <v>451</v>
      </c>
      <c r="H32" t="s">
        <v>452</v>
      </c>
      <c r="I32" t="s">
        <v>453</v>
      </c>
      <c r="J32">
        <v>5.96</v>
      </c>
      <c r="K32">
        <v>66.849999999999994</v>
      </c>
      <c r="S32" s="3">
        <f t="shared" si="1"/>
        <v>104307</v>
      </c>
      <c r="T32" s="3">
        <f>IF(A32&gt;0,IFERROR(VLOOKUP(C32,AthleteTable[],1,FALSE),0),0)</f>
        <v>0</v>
      </c>
      <c r="U32" s="3">
        <f t="shared" si="3"/>
        <v>0</v>
      </c>
      <c r="V32" s="11">
        <f>IF(A32&gt;0,IF(T32&lt;&gt;0,IF(OR(codex483[[#This Row],[1]]&gt;W31,W31="1"),(V31+1+codex483[[#This Row],[T]]),V31+codex483[[#This Row],[T]]),V31+codex483[[#This Row],[T]]),0)</f>
        <v>9</v>
      </c>
      <c r="W32" s="3">
        <f t="shared" si="0"/>
        <v>31</v>
      </c>
    </row>
    <row r="33" spans="1:23" x14ac:dyDescent="0.25">
      <c r="A33">
        <v>32</v>
      </c>
      <c r="B33">
        <v>43</v>
      </c>
      <c r="C33">
        <v>40616</v>
      </c>
      <c r="D33" t="s">
        <v>292</v>
      </c>
      <c r="E33">
        <v>1997</v>
      </c>
      <c r="F33" t="s">
        <v>248</v>
      </c>
      <c r="G33" t="s">
        <v>1031</v>
      </c>
      <c r="H33" t="s">
        <v>1032</v>
      </c>
      <c r="I33" t="s">
        <v>1033</v>
      </c>
      <c r="J33">
        <v>6.66</v>
      </c>
      <c r="K33">
        <v>72.069999999999993</v>
      </c>
      <c r="S33" s="3">
        <f t="shared" si="1"/>
        <v>40616</v>
      </c>
      <c r="T33" s="3">
        <f>IF(A33&gt;0,IFERROR(VLOOKUP(C33,AthleteTable[],1,FALSE),0),0)</f>
        <v>0</v>
      </c>
      <c r="U33" s="3">
        <f t="shared" si="3"/>
        <v>0</v>
      </c>
      <c r="V33" s="11">
        <f>IF(A33&gt;0,IF(T33&lt;&gt;0,IF(OR(codex483[[#This Row],[1]]&gt;W32,W32="1"),(V32+1+codex483[[#This Row],[T]]),V32+codex483[[#This Row],[T]]),V32+codex483[[#This Row],[T]]),0)</f>
        <v>9</v>
      </c>
      <c r="W33" s="3">
        <f t="shared" si="0"/>
        <v>32</v>
      </c>
    </row>
    <row r="34" spans="1:23" x14ac:dyDescent="0.25">
      <c r="A34">
        <v>33</v>
      </c>
      <c r="B34">
        <v>70</v>
      </c>
      <c r="C34">
        <v>104532</v>
      </c>
      <c r="D34" t="s">
        <v>217</v>
      </c>
      <c r="E34">
        <v>1997</v>
      </c>
      <c r="F34" t="s">
        <v>15</v>
      </c>
      <c r="G34" t="s">
        <v>454</v>
      </c>
      <c r="H34" t="s">
        <v>455</v>
      </c>
      <c r="I34" t="s">
        <v>456</v>
      </c>
      <c r="J34">
        <v>7.08</v>
      </c>
      <c r="K34">
        <v>75.2</v>
      </c>
      <c r="S34" s="3">
        <f t="shared" si="1"/>
        <v>104532</v>
      </c>
      <c r="T34" s="3">
        <f>IF(A34&gt;0,IFERROR(VLOOKUP(C34,AthleteTable[],1,FALSE),0),0)</f>
        <v>0</v>
      </c>
      <c r="U34" s="3">
        <f t="shared" si="3"/>
        <v>0</v>
      </c>
      <c r="V34" s="11">
        <f>IF(A34&gt;0,IF(T34&lt;&gt;0,IF(OR(codex483[[#This Row],[1]]&gt;W33,W33="1"),(V33+1+codex483[[#This Row],[T]]),V33+codex483[[#This Row],[T]]),V33+codex483[[#This Row],[T]]),0)</f>
        <v>9</v>
      </c>
      <c r="W34" s="3">
        <f t="shared" si="0"/>
        <v>33</v>
      </c>
    </row>
    <row r="35" spans="1:23" x14ac:dyDescent="0.25">
      <c r="A35">
        <v>34</v>
      </c>
      <c r="B35">
        <v>38</v>
      </c>
      <c r="C35">
        <v>104277</v>
      </c>
      <c r="D35" t="s">
        <v>290</v>
      </c>
      <c r="E35">
        <v>1995</v>
      </c>
      <c r="F35" t="s">
        <v>15</v>
      </c>
      <c r="G35" t="s">
        <v>457</v>
      </c>
      <c r="H35" t="s">
        <v>458</v>
      </c>
      <c r="I35" t="s">
        <v>459</v>
      </c>
      <c r="J35">
        <v>7.3</v>
      </c>
      <c r="K35">
        <v>76.84</v>
      </c>
      <c r="S35" s="3">
        <f t="shared" si="1"/>
        <v>104277</v>
      </c>
      <c r="T35" s="3">
        <f>IF(A35&gt;0,IFERROR(VLOOKUP(C35,AthleteTable[],1,FALSE),0),0)</f>
        <v>104277</v>
      </c>
      <c r="U35" s="3">
        <f t="shared" si="3"/>
        <v>0</v>
      </c>
      <c r="V35" s="11">
        <f>IF(A35&gt;0,IF(T35&lt;&gt;0,IF(OR(codex483[[#This Row],[1]]&gt;W34,W34="1"),(V34+1+codex483[[#This Row],[T]]),V34+codex483[[#This Row],[T]]),V34+codex483[[#This Row],[T]]),0)</f>
        <v>10</v>
      </c>
      <c r="W35" s="3">
        <f t="shared" si="0"/>
        <v>34</v>
      </c>
    </row>
    <row r="36" spans="1:23" x14ac:dyDescent="0.25">
      <c r="A36">
        <v>35</v>
      </c>
      <c r="B36">
        <v>30</v>
      </c>
      <c r="C36">
        <v>104347</v>
      </c>
      <c r="D36" t="s">
        <v>269</v>
      </c>
      <c r="E36">
        <v>1996</v>
      </c>
      <c r="F36" t="s">
        <v>15</v>
      </c>
      <c r="G36" t="s">
        <v>460</v>
      </c>
      <c r="H36" t="s">
        <v>461</v>
      </c>
      <c r="I36" t="s">
        <v>462</v>
      </c>
      <c r="J36">
        <v>7.59</v>
      </c>
      <c r="K36">
        <v>79.010000000000005</v>
      </c>
      <c r="S36" s="3">
        <f t="shared" si="1"/>
        <v>104347</v>
      </c>
      <c r="T36" s="3">
        <f>IF(A36&gt;0,IFERROR(VLOOKUP(C36,AthleteTable[],1,FALSE),0),0)</f>
        <v>104347</v>
      </c>
      <c r="U36" s="3">
        <f t="shared" si="3"/>
        <v>0</v>
      </c>
      <c r="V36" s="11">
        <f>IF(A36&gt;0,IF(T36&lt;&gt;0,IF(OR(codex483[[#This Row],[1]]&gt;W35,W35="1"),(V35+1+codex483[[#This Row],[T]]),V35+codex483[[#This Row],[T]]),V35+codex483[[#This Row],[T]]),0)</f>
        <v>11</v>
      </c>
      <c r="W36" s="3">
        <f t="shared" si="0"/>
        <v>35</v>
      </c>
    </row>
    <row r="37" spans="1:23" x14ac:dyDescent="0.25">
      <c r="A37">
        <v>36</v>
      </c>
      <c r="B37">
        <v>40</v>
      </c>
      <c r="C37">
        <v>104233</v>
      </c>
      <c r="D37" t="s">
        <v>31</v>
      </c>
      <c r="E37">
        <v>1995</v>
      </c>
      <c r="F37" t="s">
        <v>15</v>
      </c>
      <c r="G37" t="s">
        <v>463</v>
      </c>
      <c r="H37" t="s">
        <v>464</v>
      </c>
      <c r="I37" t="s">
        <v>465</v>
      </c>
      <c r="J37">
        <v>8.3699999999999992</v>
      </c>
      <c r="K37">
        <v>84.82</v>
      </c>
      <c r="S37" s="3">
        <f t="shared" si="1"/>
        <v>104233</v>
      </c>
      <c r="T37" s="3">
        <f>IF(A37&gt;0,IFERROR(VLOOKUP(C37,AthleteTable[],1,FALSE),0),0)</f>
        <v>104233</v>
      </c>
      <c r="U37" s="3">
        <f t="shared" si="3"/>
        <v>0</v>
      </c>
      <c r="V37" s="11">
        <f>IF(A37&gt;0,IF(T37&lt;&gt;0,IF(OR(codex483[[#This Row],[1]]&gt;W36,W36="1"),(V36+1+codex483[[#This Row],[T]]),V36+codex483[[#This Row],[T]]),V36+codex483[[#This Row],[T]]),0)</f>
        <v>12</v>
      </c>
      <c r="W37" s="3">
        <f t="shared" si="0"/>
        <v>36</v>
      </c>
    </row>
    <row r="38" spans="1:23" x14ac:dyDescent="0.25">
      <c r="A38">
        <v>37</v>
      </c>
      <c r="B38">
        <v>60</v>
      </c>
      <c r="C38">
        <v>104538</v>
      </c>
      <c r="D38" t="s">
        <v>263</v>
      </c>
      <c r="E38">
        <v>1997</v>
      </c>
      <c r="F38" t="s">
        <v>15</v>
      </c>
      <c r="G38" t="s">
        <v>466</v>
      </c>
      <c r="H38" t="s">
        <v>467</v>
      </c>
      <c r="I38" t="s">
        <v>468</v>
      </c>
      <c r="J38">
        <v>8.4700000000000006</v>
      </c>
      <c r="K38">
        <v>85.57</v>
      </c>
      <c r="S38" s="3">
        <f t="shared" si="1"/>
        <v>104538</v>
      </c>
      <c r="T38" s="3">
        <f>IF(A38&gt;0,IFERROR(VLOOKUP(C38,AthleteTable[],1,FALSE),0),0)</f>
        <v>0</v>
      </c>
      <c r="U38" s="3">
        <f t="shared" si="3"/>
        <v>0</v>
      </c>
      <c r="V38" s="11">
        <f>IF(A38&gt;0,IF(T38&lt;&gt;0,IF(OR(codex483[[#This Row],[1]]&gt;W37,W37="1"),(V37+1+codex483[[#This Row],[T]]),V37+codex483[[#This Row],[T]]),V37+codex483[[#This Row],[T]]),0)</f>
        <v>12</v>
      </c>
      <c r="W38" s="3">
        <f t="shared" si="0"/>
        <v>37</v>
      </c>
    </row>
    <row r="39" spans="1:23" x14ac:dyDescent="0.25">
      <c r="A39">
        <v>38</v>
      </c>
      <c r="B39">
        <v>116</v>
      </c>
      <c r="C39">
        <v>104620</v>
      </c>
      <c r="D39" t="s">
        <v>70</v>
      </c>
      <c r="E39">
        <v>1998</v>
      </c>
      <c r="F39" t="s">
        <v>15</v>
      </c>
      <c r="G39" t="s">
        <v>469</v>
      </c>
      <c r="H39" t="s">
        <v>452</v>
      </c>
      <c r="I39" t="s">
        <v>470</v>
      </c>
      <c r="J39">
        <v>8.83</v>
      </c>
      <c r="K39">
        <v>88.26</v>
      </c>
      <c r="S39" s="3">
        <f t="shared" si="1"/>
        <v>104620</v>
      </c>
      <c r="T39" s="3">
        <f>IF(A39&gt;0,IFERROR(VLOOKUP(C39,AthleteTable[],1,FALSE),0),0)</f>
        <v>0</v>
      </c>
      <c r="U39" s="3">
        <f t="shared" si="3"/>
        <v>0</v>
      </c>
      <c r="V39" s="11">
        <f>IF(A39&gt;0,IF(T39&lt;&gt;0,IF(OR(codex483[[#This Row],[1]]&gt;W38,W38="1"),(V38+1+codex483[[#This Row],[T]]),V38+codex483[[#This Row],[T]]),V38+codex483[[#This Row],[T]]),0)</f>
        <v>12</v>
      </c>
      <c r="W39" s="3">
        <f t="shared" si="0"/>
        <v>38</v>
      </c>
    </row>
    <row r="40" spans="1:23" x14ac:dyDescent="0.25">
      <c r="A40">
        <v>39</v>
      </c>
      <c r="B40">
        <v>52</v>
      </c>
      <c r="C40">
        <v>104352</v>
      </c>
      <c r="D40" t="s">
        <v>49</v>
      </c>
      <c r="E40">
        <v>1996</v>
      </c>
      <c r="F40" t="s">
        <v>15</v>
      </c>
      <c r="G40" t="s">
        <v>471</v>
      </c>
      <c r="H40" t="s">
        <v>471</v>
      </c>
      <c r="I40" t="s">
        <v>472</v>
      </c>
      <c r="J40">
        <v>8.8800000000000008</v>
      </c>
      <c r="K40">
        <v>88.63</v>
      </c>
      <c r="S40" s="3">
        <f t="shared" si="1"/>
        <v>104352</v>
      </c>
      <c r="T40" s="3">
        <f>IF(A40&gt;0,IFERROR(VLOOKUP(C40,AthleteTable[],1,FALSE),0),0)</f>
        <v>104352</v>
      </c>
      <c r="U40" s="3">
        <f t="shared" si="3"/>
        <v>0</v>
      </c>
      <c r="V40" s="11">
        <f>IF(A40&gt;0,IF(T40&lt;&gt;0,IF(OR(codex483[[#This Row],[1]]&gt;W39,W39="1"),(V39+1+codex483[[#This Row],[T]]),V39+codex483[[#This Row],[T]]),V39+codex483[[#This Row],[T]]),0)</f>
        <v>13</v>
      </c>
      <c r="W40" s="3">
        <f t="shared" si="0"/>
        <v>39</v>
      </c>
    </row>
    <row r="41" spans="1:23" x14ac:dyDescent="0.25">
      <c r="A41">
        <v>40</v>
      </c>
      <c r="B41">
        <v>110</v>
      </c>
      <c r="C41">
        <v>104612</v>
      </c>
      <c r="D41" t="s">
        <v>232</v>
      </c>
      <c r="E41">
        <v>1998</v>
      </c>
      <c r="F41" t="s">
        <v>15</v>
      </c>
      <c r="G41" t="s">
        <v>473</v>
      </c>
      <c r="H41" t="s">
        <v>471</v>
      </c>
      <c r="I41" t="s">
        <v>474</v>
      </c>
      <c r="J41">
        <v>9.3000000000000007</v>
      </c>
      <c r="K41">
        <v>91.76</v>
      </c>
      <c r="S41" s="3">
        <f t="shared" si="1"/>
        <v>104612</v>
      </c>
      <c r="T41" s="3">
        <f>IF(A41&gt;0,IFERROR(VLOOKUP(C41,AthleteTable[],1,FALSE),0),0)</f>
        <v>0</v>
      </c>
      <c r="U41" s="3">
        <f t="shared" si="3"/>
        <v>0</v>
      </c>
      <c r="V41" s="11">
        <f>IF(A41&gt;0,IF(T41&lt;&gt;0,IF(OR(codex483[[#This Row],[1]]&gt;W40,W40="1"),(V40+1+codex483[[#This Row],[T]]),V40+codex483[[#This Row],[T]]),V40+codex483[[#This Row],[T]]),0)</f>
        <v>13</v>
      </c>
      <c r="W41" s="3">
        <f t="shared" si="0"/>
        <v>40</v>
      </c>
    </row>
    <row r="42" spans="1:23" x14ac:dyDescent="0.25">
      <c r="A42">
        <v>41</v>
      </c>
      <c r="B42">
        <v>63</v>
      </c>
      <c r="C42">
        <v>6531890</v>
      </c>
      <c r="D42" t="s">
        <v>219</v>
      </c>
      <c r="E42">
        <v>1997</v>
      </c>
      <c r="F42" t="s">
        <v>113</v>
      </c>
      <c r="G42" t="s">
        <v>475</v>
      </c>
      <c r="H42" t="s">
        <v>476</v>
      </c>
      <c r="I42" t="s">
        <v>477</v>
      </c>
      <c r="J42">
        <v>9.4700000000000006</v>
      </c>
      <c r="K42">
        <v>93.03</v>
      </c>
      <c r="S42" s="3">
        <f t="shared" si="1"/>
        <v>6531890</v>
      </c>
      <c r="T42" s="3">
        <f>IF(A42&gt;0,IFERROR(VLOOKUP(C42,AthleteTable[],1,FALSE),0),0)</f>
        <v>0</v>
      </c>
      <c r="U42" s="3">
        <f t="shared" si="3"/>
        <v>0</v>
      </c>
      <c r="V42" s="11">
        <f>IF(A42&gt;0,IF(T42&lt;&gt;0,IF(OR(codex483[[#This Row],[1]]&gt;W41,W41="1"),(V41+1+codex483[[#This Row],[T]]),V41+codex483[[#This Row],[T]]),V41+codex483[[#This Row],[T]]),0)</f>
        <v>13</v>
      </c>
      <c r="W42" s="3">
        <f t="shared" si="0"/>
        <v>41</v>
      </c>
    </row>
    <row r="43" spans="1:23" x14ac:dyDescent="0.25">
      <c r="A43">
        <v>42</v>
      </c>
      <c r="B43">
        <v>50</v>
      </c>
      <c r="C43">
        <v>6532099</v>
      </c>
      <c r="D43" t="s">
        <v>223</v>
      </c>
      <c r="E43">
        <v>1998</v>
      </c>
      <c r="F43" t="s">
        <v>113</v>
      </c>
      <c r="G43" t="s">
        <v>478</v>
      </c>
      <c r="H43" t="s">
        <v>479</v>
      </c>
      <c r="I43" t="s">
        <v>480</v>
      </c>
      <c r="J43">
        <v>10.14</v>
      </c>
      <c r="K43">
        <v>98.03</v>
      </c>
      <c r="S43" s="3">
        <f t="shared" si="1"/>
        <v>6532099</v>
      </c>
      <c r="T43" s="3">
        <f>IF(A43&gt;0,IFERROR(VLOOKUP(C43,AthleteTable[],1,FALSE),0),0)</f>
        <v>0</v>
      </c>
      <c r="U43" s="3">
        <f t="shared" si="3"/>
        <v>0</v>
      </c>
      <c r="V43" s="11">
        <f>IF(A43&gt;0,IF(T43&lt;&gt;0,IF(OR(codex483[[#This Row],[1]]&gt;W42,W42="1"),(V42+1+codex483[[#This Row],[T]]),V42+codex483[[#This Row],[T]]),V42+codex483[[#This Row],[T]]),0)</f>
        <v>13</v>
      </c>
      <c r="W43" s="3">
        <f t="shared" si="0"/>
        <v>42</v>
      </c>
    </row>
    <row r="44" spans="1:23" x14ac:dyDescent="0.25">
      <c r="A44">
        <v>43</v>
      </c>
      <c r="B44">
        <v>53</v>
      </c>
      <c r="C44">
        <v>104541</v>
      </c>
      <c r="D44" t="s">
        <v>254</v>
      </c>
      <c r="E44">
        <v>1997</v>
      </c>
      <c r="F44" t="s">
        <v>15</v>
      </c>
      <c r="G44" t="s">
        <v>481</v>
      </c>
      <c r="H44" t="s">
        <v>482</v>
      </c>
      <c r="I44" t="s">
        <v>483</v>
      </c>
      <c r="J44">
        <v>10.19</v>
      </c>
      <c r="K44">
        <v>98.4</v>
      </c>
      <c r="S44" s="3">
        <f t="shared" si="1"/>
        <v>104541</v>
      </c>
      <c r="T44" s="3">
        <f>IF(A44&gt;0,IFERROR(VLOOKUP(C44,AthleteTable[],1,FALSE),0),0)</f>
        <v>0</v>
      </c>
      <c r="U44" s="3">
        <f t="shared" si="3"/>
        <v>0</v>
      </c>
      <c r="V44" s="11">
        <f>IF(A44&gt;0,IF(T44&lt;&gt;0,IF(OR(codex483[[#This Row],[1]]&gt;W43,W43="1"),(V43+1+codex483[[#This Row],[T]]),V43+codex483[[#This Row],[T]]),V43+codex483[[#This Row],[T]]),0)</f>
        <v>13</v>
      </c>
      <c r="W44" s="3">
        <f t="shared" si="0"/>
        <v>43</v>
      </c>
    </row>
    <row r="45" spans="1:23" x14ac:dyDescent="0.25">
      <c r="A45">
        <v>44</v>
      </c>
      <c r="B45">
        <v>55</v>
      </c>
      <c r="C45">
        <v>6531909</v>
      </c>
      <c r="D45" t="s">
        <v>287</v>
      </c>
      <c r="E45">
        <v>1997</v>
      </c>
      <c r="F45" t="s">
        <v>113</v>
      </c>
      <c r="G45" t="s">
        <v>484</v>
      </c>
      <c r="H45" t="s">
        <v>485</v>
      </c>
      <c r="I45" t="s">
        <v>486</v>
      </c>
      <c r="J45">
        <v>10.35</v>
      </c>
      <c r="K45">
        <v>99.59</v>
      </c>
      <c r="S45" s="3">
        <f t="shared" si="1"/>
        <v>6531909</v>
      </c>
      <c r="T45" s="3">
        <f>IF(A45&gt;0,IFERROR(VLOOKUP(C45,AthleteTable[],1,FALSE),0),0)</f>
        <v>0</v>
      </c>
      <c r="U45" s="3">
        <f t="shared" si="3"/>
        <v>0</v>
      </c>
      <c r="V45" s="11">
        <f>IF(A45&gt;0,IF(T45&lt;&gt;0,IF(OR(codex483[[#This Row],[1]]&gt;W44,W44="1"),(V44+1+codex483[[#This Row],[T]]),V44+codex483[[#This Row],[T]]),V44+codex483[[#This Row],[T]]),0)</f>
        <v>13</v>
      </c>
      <c r="W45" s="3">
        <f t="shared" si="0"/>
        <v>44</v>
      </c>
    </row>
    <row r="46" spans="1:23" x14ac:dyDescent="0.25">
      <c r="A46">
        <v>45</v>
      </c>
      <c r="B46">
        <v>51</v>
      </c>
      <c r="C46">
        <v>104367</v>
      </c>
      <c r="D46" t="s">
        <v>61</v>
      </c>
      <c r="E46">
        <v>1996</v>
      </c>
      <c r="F46" t="s">
        <v>15</v>
      </c>
      <c r="G46" t="s">
        <v>487</v>
      </c>
      <c r="H46" t="s">
        <v>488</v>
      </c>
      <c r="I46" t="s">
        <v>489</v>
      </c>
      <c r="J46">
        <v>10.45</v>
      </c>
      <c r="K46">
        <v>100.34</v>
      </c>
      <c r="S46" s="3">
        <f t="shared" si="1"/>
        <v>104367</v>
      </c>
      <c r="T46" s="3">
        <f>IF(A46&gt;0,IFERROR(VLOOKUP(C46,AthleteTable[],1,FALSE),0),0)</f>
        <v>0</v>
      </c>
      <c r="U46" s="3">
        <f t="shared" si="3"/>
        <v>0</v>
      </c>
      <c r="V46" s="11">
        <f>IF(A46&gt;0,IF(T46&lt;&gt;0,IF(OR(codex483[[#This Row],[1]]&gt;W45,W45="1"),(V45+1+codex483[[#This Row],[T]]),V45+codex483[[#This Row],[T]]),V45+codex483[[#This Row],[T]]),0)</f>
        <v>13</v>
      </c>
      <c r="W46" s="3">
        <f t="shared" si="0"/>
        <v>45</v>
      </c>
    </row>
    <row r="47" spans="1:23" x14ac:dyDescent="0.25">
      <c r="A47">
        <v>46</v>
      </c>
      <c r="B47">
        <v>36</v>
      </c>
      <c r="C47">
        <v>104354</v>
      </c>
      <c r="D47" t="s">
        <v>35</v>
      </c>
      <c r="E47">
        <v>1996</v>
      </c>
      <c r="F47" t="s">
        <v>15</v>
      </c>
      <c r="G47" t="s">
        <v>490</v>
      </c>
      <c r="H47" t="s">
        <v>491</v>
      </c>
      <c r="I47" t="s">
        <v>492</v>
      </c>
      <c r="J47">
        <v>10.65</v>
      </c>
      <c r="K47">
        <v>101.83</v>
      </c>
      <c r="S47" s="3">
        <f t="shared" si="1"/>
        <v>104354</v>
      </c>
      <c r="T47" s="3">
        <f>IF(A47&gt;0,IFERROR(VLOOKUP(C47,AthleteTable[],1,FALSE),0),0)</f>
        <v>104354</v>
      </c>
      <c r="U47" s="3">
        <f t="shared" si="3"/>
        <v>0</v>
      </c>
      <c r="V47" s="11">
        <f>IF(A47&gt;0,IF(T47&lt;&gt;0,IF(OR(codex483[[#This Row],[1]]&gt;W46,W46="1"),(V46+1+codex483[[#This Row],[T]]),V46+codex483[[#This Row],[T]]),V46+codex483[[#This Row],[T]]),0)</f>
        <v>14</v>
      </c>
      <c r="W47" s="3">
        <f t="shared" si="0"/>
        <v>46</v>
      </c>
    </row>
    <row r="48" spans="1:23" x14ac:dyDescent="0.25">
      <c r="A48">
        <v>47</v>
      </c>
      <c r="B48">
        <v>91</v>
      </c>
      <c r="C48">
        <v>104591</v>
      </c>
      <c r="D48" t="s">
        <v>110</v>
      </c>
      <c r="E48">
        <v>1998</v>
      </c>
      <c r="F48" t="s">
        <v>15</v>
      </c>
      <c r="G48" t="s">
        <v>493</v>
      </c>
      <c r="H48" t="s">
        <v>494</v>
      </c>
      <c r="I48" t="s">
        <v>495</v>
      </c>
      <c r="J48">
        <v>11.21</v>
      </c>
      <c r="K48">
        <v>106.01</v>
      </c>
      <c r="S48" s="3">
        <f t="shared" si="1"/>
        <v>104591</v>
      </c>
      <c r="T48" s="3">
        <f>IF(A48&gt;0,IFERROR(VLOOKUP(C48,AthleteTable[],1,FALSE),0),0)</f>
        <v>104591</v>
      </c>
      <c r="U48" s="3">
        <f t="shared" si="3"/>
        <v>0</v>
      </c>
      <c r="V48" s="11">
        <f>IF(A48&gt;0,IF(T48&lt;&gt;0,IF(OR(codex483[[#This Row],[1]]&gt;W47,W47="1"),(V47+1+codex483[[#This Row],[T]]),V47+codex483[[#This Row],[T]]),V47+codex483[[#This Row],[T]]),0)</f>
        <v>15</v>
      </c>
      <c r="W48" s="3">
        <f t="shared" si="0"/>
        <v>47</v>
      </c>
    </row>
    <row r="49" spans="1:23" x14ac:dyDescent="0.25">
      <c r="A49">
        <v>48</v>
      </c>
      <c r="B49">
        <v>57</v>
      </c>
      <c r="C49">
        <v>6531499</v>
      </c>
      <c r="D49" t="s">
        <v>288</v>
      </c>
      <c r="E49">
        <v>1996</v>
      </c>
      <c r="F49" t="s">
        <v>113</v>
      </c>
      <c r="G49" t="s">
        <v>496</v>
      </c>
      <c r="H49" t="s">
        <v>497</v>
      </c>
      <c r="I49" t="s">
        <v>498</v>
      </c>
      <c r="J49">
        <v>11.3</v>
      </c>
      <c r="K49">
        <v>106.68</v>
      </c>
      <c r="S49" s="3">
        <f t="shared" si="1"/>
        <v>6531499</v>
      </c>
      <c r="T49" s="3">
        <f>IF(A49&gt;0,IFERROR(VLOOKUP(C49,AthleteTable[],1,FALSE),0),0)</f>
        <v>0</v>
      </c>
      <c r="U49" s="3">
        <f t="shared" si="3"/>
        <v>0</v>
      </c>
      <c r="V49" s="11">
        <f>IF(A49&gt;0,IF(T49&lt;&gt;0,IF(OR(codex483[[#This Row],[1]]&gt;W48,W48="1"),(V48+1+codex483[[#This Row],[T]]),V48+codex483[[#This Row],[T]]),V48+codex483[[#This Row],[T]]),0)</f>
        <v>15</v>
      </c>
      <c r="W49" s="3">
        <f t="shared" si="0"/>
        <v>48</v>
      </c>
    </row>
    <row r="50" spans="1:23" x14ac:dyDescent="0.25">
      <c r="A50">
        <v>49</v>
      </c>
      <c r="B50">
        <v>71</v>
      </c>
      <c r="C50">
        <v>104459</v>
      </c>
      <c r="D50" t="s">
        <v>68</v>
      </c>
      <c r="E50">
        <v>1997</v>
      </c>
      <c r="F50" t="s">
        <v>15</v>
      </c>
      <c r="G50" t="s">
        <v>494</v>
      </c>
      <c r="H50" t="s">
        <v>499</v>
      </c>
      <c r="I50" t="s">
        <v>500</v>
      </c>
      <c r="J50">
        <v>12.24</v>
      </c>
      <c r="K50">
        <v>113.69</v>
      </c>
      <c r="S50" s="3">
        <f t="shared" si="1"/>
        <v>104459</v>
      </c>
      <c r="T50" s="3">
        <f>IF(A50&gt;0,IFERROR(VLOOKUP(C50,AthleteTable[],1,FALSE),0),0)</f>
        <v>104459</v>
      </c>
      <c r="U50" s="3">
        <f t="shared" si="3"/>
        <v>0</v>
      </c>
      <c r="V50" s="11">
        <f>IF(A50&gt;0,IF(T50&lt;&gt;0,IF(OR(codex483[[#This Row],[1]]&gt;W49,W49="1"),(V49+1+codex483[[#This Row],[T]]),V49+codex483[[#This Row],[T]]),V49+codex483[[#This Row],[T]]),0)</f>
        <v>16</v>
      </c>
      <c r="W50" s="3">
        <f t="shared" si="0"/>
        <v>49</v>
      </c>
    </row>
    <row r="51" spans="1:23" x14ac:dyDescent="0.25">
      <c r="A51">
        <v>50</v>
      </c>
      <c r="B51">
        <v>93</v>
      </c>
      <c r="C51">
        <v>104614</v>
      </c>
      <c r="D51" t="s">
        <v>259</v>
      </c>
      <c r="E51">
        <v>1998</v>
      </c>
      <c r="F51" t="s">
        <v>15</v>
      </c>
      <c r="G51" t="s">
        <v>501</v>
      </c>
      <c r="H51" t="s">
        <v>502</v>
      </c>
      <c r="I51" t="s">
        <v>503</v>
      </c>
      <c r="J51">
        <v>12.36</v>
      </c>
      <c r="K51">
        <v>114.58</v>
      </c>
      <c r="S51" s="3">
        <f t="shared" si="1"/>
        <v>104614</v>
      </c>
      <c r="T51" s="3">
        <f>IF(A51&gt;0,IFERROR(VLOOKUP(C51,AthleteTable[],1,FALSE),0),0)</f>
        <v>0</v>
      </c>
      <c r="U51" s="3">
        <f t="shared" si="3"/>
        <v>0</v>
      </c>
      <c r="V51" s="11">
        <f>IF(A51&gt;0,IF(T51&lt;&gt;0,IF(OR(codex483[[#This Row],[1]]&gt;W50,W50="1"),(V50+1+codex483[[#This Row],[T]]),V50+codex483[[#This Row],[T]]),V50+codex483[[#This Row],[T]]),0)</f>
        <v>16</v>
      </c>
      <c r="W51" s="3">
        <f t="shared" si="0"/>
        <v>50</v>
      </c>
    </row>
    <row r="52" spans="1:23" x14ac:dyDescent="0.25">
      <c r="A52">
        <v>51</v>
      </c>
      <c r="B52">
        <v>65</v>
      </c>
      <c r="C52">
        <v>104472</v>
      </c>
      <c r="D52" t="s">
        <v>55</v>
      </c>
      <c r="E52">
        <v>1997</v>
      </c>
      <c r="F52" t="s">
        <v>15</v>
      </c>
      <c r="G52" t="s">
        <v>504</v>
      </c>
      <c r="H52" t="s">
        <v>505</v>
      </c>
      <c r="I52" t="s">
        <v>506</v>
      </c>
      <c r="J52">
        <v>12.41</v>
      </c>
      <c r="K52">
        <v>114.96</v>
      </c>
      <c r="S52" s="3">
        <f t="shared" si="1"/>
        <v>104472</v>
      </c>
      <c r="T52" s="3">
        <f>IF(A52&gt;0,IFERROR(VLOOKUP(C52,AthleteTable[],1,FALSE),0),0)</f>
        <v>104472</v>
      </c>
      <c r="U52" s="3">
        <f t="shared" si="3"/>
        <v>0</v>
      </c>
      <c r="V52" s="11">
        <f>IF(A52&gt;0,IF(T52&lt;&gt;0,IF(OR(codex483[[#This Row],[1]]&gt;W51,W51="1"),(V51+1+codex483[[#This Row],[T]]),V51+codex483[[#This Row],[T]]),V51+codex483[[#This Row],[T]]),0)</f>
        <v>17</v>
      </c>
      <c r="W52" s="3">
        <f t="shared" si="0"/>
        <v>51</v>
      </c>
    </row>
    <row r="53" spans="1:23" x14ac:dyDescent="0.25">
      <c r="A53">
        <v>52</v>
      </c>
      <c r="B53">
        <v>119</v>
      </c>
      <c r="C53">
        <v>104581</v>
      </c>
      <c r="D53" t="s">
        <v>59</v>
      </c>
      <c r="E53">
        <v>1998</v>
      </c>
      <c r="F53" t="s">
        <v>15</v>
      </c>
      <c r="G53" t="s">
        <v>507</v>
      </c>
      <c r="H53" t="s">
        <v>508</v>
      </c>
      <c r="I53" t="s">
        <v>509</v>
      </c>
      <c r="J53">
        <v>12.97</v>
      </c>
      <c r="K53">
        <v>119.13</v>
      </c>
      <c r="S53" s="3">
        <f t="shared" si="1"/>
        <v>104581</v>
      </c>
      <c r="T53" s="3">
        <f>IF(A53&gt;0,IFERROR(VLOOKUP(C53,AthleteTable[],1,FALSE),0),0)</f>
        <v>104581</v>
      </c>
      <c r="U53" s="3">
        <f t="shared" si="3"/>
        <v>0</v>
      </c>
      <c r="V53" s="11">
        <f>IF(A53&gt;0,IF(T53&lt;&gt;0,IF(OR(codex483[[#This Row],[1]]&gt;W52,W52="1"),(V52+1+codex483[[#This Row],[T]]),V52+codex483[[#This Row],[T]]),V52+codex483[[#This Row],[T]]),0)</f>
        <v>18</v>
      </c>
      <c r="W53" s="3">
        <f t="shared" si="0"/>
        <v>52</v>
      </c>
    </row>
    <row r="54" spans="1:23" x14ac:dyDescent="0.25">
      <c r="A54">
        <v>53</v>
      </c>
      <c r="B54">
        <v>113</v>
      </c>
      <c r="C54">
        <v>6532160</v>
      </c>
      <c r="D54" t="s">
        <v>258</v>
      </c>
      <c r="E54">
        <v>1998</v>
      </c>
      <c r="F54" t="s">
        <v>113</v>
      </c>
      <c r="G54" t="s">
        <v>510</v>
      </c>
      <c r="H54" t="s">
        <v>511</v>
      </c>
      <c r="I54" t="s">
        <v>512</v>
      </c>
      <c r="J54">
        <v>13.37</v>
      </c>
      <c r="K54">
        <v>122.12</v>
      </c>
      <c r="S54" s="3">
        <f t="shared" si="1"/>
        <v>6532160</v>
      </c>
      <c r="T54" s="3">
        <f>IF(A54&gt;0,IFERROR(VLOOKUP(C54,AthleteTable[],1,FALSE),0),0)</f>
        <v>0</v>
      </c>
      <c r="U54" s="3">
        <f t="shared" si="3"/>
        <v>0</v>
      </c>
      <c r="V54" s="11">
        <f>IF(A54&gt;0,IF(T54&lt;&gt;0,IF(OR(codex483[[#This Row],[1]]&gt;W53,W53="1"),(V53+1+codex483[[#This Row],[T]]),V53+codex483[[#This Row],[T]]),V53+codex483[[#This Row],[T]]),0)</f>
        <v>18</v>
      </c>
      <c r="W54" s="3">
        <f t="shared" si="0"/>
        <v>53</v>
      </c>
    </row>
    <row r="55" spans="1:23" x14ac:dyDescent="0.25">
      <c r="A55">
        <v>54</v>
      </c>
      <c r="B55">
        <v>105</v>
      </c>
      <c r="C55">
        <v>104582</v>
      </c>
      <c r="D55" t="s">
        <v>63</v>
      </c>
      <c r="E55">
        <v>1998</v>
      </c>
      <c r="F55" t="s">
        <v>15</v>
      </c>
      <c r="G55" t="s">
        <v>513</v>
      </c>
      <c r="H55" t="s">
        <v>514</v>
      </c>
      <c r="I55" t="s">
        <v>515</v>
      </c>
      <c r="J55">
        <v>13.38</v>
      </c>
      <c r="K55">
        <v>122.19</v>
      </c>
      <c r="S55" s="3">
        <f t="shared" si="1"/>
        <v>104582</v>
      </c>
      <c r="T55" s="3">
        <f>IF(A55&gt;0,IFERROR(VLOOKUP(C55,AthleteTable[],1,FALSE),0),0)</f>
        <v>104582</v>
      </c>
      <c r="U55" s="3">
        <f t="shared" si="3"/>
        <v>0</v>
      </c>
      <c r="V55" s="11">
        <f>IF(A55&gt;0,IF(T55&lt;&gt;0,IF(OR(codex483[[#This Row],[1]]&gt;W54,W54="1"),(V54+1+codex483[[#This Row],[T]]),V54+codex483[[#This Row],[T]]),V54+codex483[[#This Row],[T]]),0)</f>
        <v>19</v>
      </c>
      <c r="W55" s="3">
        <f t="shared" si="0"/>
        <v>54</v>
      </c>
    </row>
    <row r="56" spans="1:23" x14ac:dyDescent="0.25">
      <c r="A56">
        <v>55</v>
      </c>
      <c r="B56">
        <v>83</v>
      </c>
      <c r="C56">
        <v>6531493</v>
      </c>
      <c r="D56" t="s">
        <v>282</v>
      </c>
      <c r="E56">
        <v>1996</v>
      </c>
      <c r="F56" t="s">
        <v>113</v>
      </c>
      <c r="G56" t="s">
        <v>516</v>
      </c>
      <c r="H56" t="s">
        <v>179</v>
      </c>
      <c r="I56" t="s">
        <v>517</v>
      </c>
      <c r="J56">
        <v>13.45</v>
      </c>
      <c r="K56">
        <v>122.71</v>
      </c>
      <c r="S56" s="3">
        <f t="shared" si="1"/>
        <v>6531493</v>
      </c>
      <c r="T56" s="3">
        <f>IF(A56&gt;0,IFERROR(VLOOKUP(C56,AthleteTable[],1,FALSE),0),0)</f>
        <v>0</v>
      </c>
      <c r="U56" s="3">
        <f t="shared" si="3"/>
        <v>0</v>
      </c>
      <c r="V56" s="11">
        <f>IF(A56&gt;0,IF(T56&lt;&gt;0,IF(OR(codex483[[#This Row],[1]]&gt;W55,W55="1"),(V55+1+codex483[[#This Row],[T]]),V55+codex483[[#This Row],[T]]),V55+codex483[[#This Row],[T]]),0)</f>
        <v>19</v>
      </c>
      <c r="W56" s="3">
        <f t="shared" si="0"/>
        <v>55</v>
      </c>
    </row>
    <row r="57" spans="1:23" x14ac:dyDescent="0.25">
      <c r="A57">
        <v>56</v>
      </c>
      <c r="B57">
        <v>87</v>
      </c>
      <c r="C57">
        <v>104636</v>
      </c>
      <c r="D57" t="s">
        <v>260</v>
      </c>
      <c r="E57">
        <v>1998</v>
      </c>
      <c r="F57" t="s">
        <v>15</v>
      </c>
      <c r="G57" t="s">
        <v>518</v>
      </c>
      <c r="H57" t="s">
        <v>519</v>
      </c>
      <c r="I57" t="s">
        <v>520</v>
      </c>
      <c r="J57">
        <v>14.85</v>
      </c>
      <c r="K57">
        <v>133.15</v>
      </c>
      <c r="S57" s="3">
        <f t="shared" si="1"/>
        <v>104636</v>
      </c>
      <c r="T57" s="3">
        <f>IF(A57&gt;0,IFERROR(VLOOKUP(C57,AthleteTable[],1,FALSE),0),0)</f>
        <v>0</v>
      </c>
      <c r="U57" s="3">
        <f t="shared" si="3"/>
        <v>0</v>
      </c>
      <c r="V57" s="11">
        <f>IF(A57&gt;0,IF(T57&lt;&gt;0,IF(OR(codex483[[#This Row],[1]]&gt;W56,W56="1"),(V56+1+codex483[[#This Row],[T]]),V56+codex483[[#This Row],[T]]),V56+codex483[[#This Row],[T]]),0)</f>
        <v>19</v>
      </c>
      <c r="W57" s="3">
        <f t="shared" si="0"/>
        <v>56</v>
      </c>
    </row>
    <row r="58" spans="1:23" x14ac:dyDescent="0.25">
      <c r="A58">
        <v>57</v>
      </c>
      <c r="B58">
        <v>112</v>
      </c>
      <c r="C58">
        <v>104601</v>
      </c>
      <c r="D58" t="s">
        <v>117</v>
      </c>
      <c r="E58">
        <v>1998</v>
      </c>
      <c r="F58" t="s">
        <v>15</v>
      </c>
      <c r="G58" t="s">
        <v>521</v>
      </c>
      <c r="H58" t="s">
        <v>522</v>
      </c>
      <c r="I58" t="s">
        <v>523</v>
      </c>
      <c r="J58">
        <v>15</v>
      </c>
      <c r="K58">
        <v>134.27000000000001</v>
      </c>
      <c r="S58" s="3">
        <f t="shared" si="1"/>
        <v>104601</v>
      </c>
      <c r="T58" s="3">
        <f>IF(A58&gt;0,IFERROR(VLOOKUP(C58,AthleteTable[],1,FALSE),0),0)</f>
        <v>104601</v>
      </c>
      <c r="U58" s="3">
        <f t="shared" si="3"/>
        <v>0</v>
      </c>
      <c r="V58" s="11">
        <f>IF(A58&gt;0,IF(T58&lt;&gt;0,IF(OR(codex483[[#This Row],[1]]&gt;W57,W57="1"),(V57+1+codex483[[#This Row],[T]]),V57+codex483[[#This Row],[T]]),V57+codex483[[#This Row],[T]]),0)</f>
        <v>20</v>
      </c>
      <c r="W58" s="3">
        <f t="shared" si="0"/>
        <v>57</v>
      </c>
    </row>
    <row r="59" spans="1:23" x14ac:dyDescent="0.25">
      <c r="A59">
        <v>58</v>
      </c>
      <c r="B59">
        <v>99</v>
      </c>
      <c r="C59">
        <v>104586</v>
      </c>
      <c r="D59" t="s">
        <v>116</v>
      </c>
      <c r="E59">
        <v>1998</v>
      </c>
      <c r="F59" t="s">
        <v>15</v>
      </c>
      <c r="G59" t="s">
        <v>524</v>
      </c>
      <c r="H59" t="s">
        <v>525</v>
      </c>
      <c r="I59" t="s">
        <v>526</v>
      </c>
      <c r="J59">
        <v>15.45</v>
      </c>
      <c r="K59">
        <v>137.63</v>
      </c>
      <c r="S59" s="3">
        <f t="shared" si="1"/>
        <v>104586</v>
      </c>
      <c r="T59" s="3">
        <f>IF(A59&gt;0,IFERROR(VLOOKUP(C59,AthleteTable[],1,FALSE),0),0)</f>
        <v>104586</v>
      </c>
      <c r="U59" s="3">
        <f t="shared" si="3"/>
        <v>0</v>
      </c>
      <c r="V59" s="11">
        <f>IF(A59&gt;0,IF(T59&lt;&gt;0,IF(OR(codex483[[#This Row],[1]]&gt;W58,W58="1"),(V58+1+codex483[[#This Row],[T]]),V58+codex483[[#This Row],[T]]),V58+codex483[[#This Row],[T]]),0)</f>
        <v>21</v>
      </c>
      <c r="W59" s="3">
        <f t="shared" si="0"/>
        <v>58</v>
      </c>
    </row>
    <row r="60" spans="1:23" x14ac:dyDescent="0.25">
      <c r="A60">
        <v>59</v>
      </c>
      <c r="B60">
        <v>104</v>
      </c>
      <c r="C60">
        <v>750107</v>
      </c>
      <c r="D60" t="s">
        <v>76</v>
      </c>
      <c r="E60">
        <v>1998</v>
      </c>
      <c r="F60" t="s">
        <v>77</v>
      </c>
      <c r="G60" t="s">
        <v>527</v>
      </c>
      <c r="H60" t="s">
        <v>528</v>
      </c>
      <c r="I60" t="s">
        <v>529</v>
      </c>
      <c r="J60">
        <v>15.47</v>
      </c>
      <c r="K60">
        <v>137.78</v>
      </c>
      <c r="S60" s="3">
        <f t="shared" si="1"/>
        <v>750107</v>
      </c>
      <c r="T60" s="3">
        <f>IF(A60&gt;0,IFERROR(VLOOKUP(C60,AthleteTable[],1,FALSE),0),0)</f>
        <v>750107</v>
      </c>
      <c r="U60" s="3">
        <f t="shared" si="3"/>
        <v>0</v>
      </c>
      <c r="V60" s="11">
        <f>IF(A60&gt;0,IF(T60&lt;&gt;0,IF(OR(codex483[[#This Row],[1]]&gt;W59,W59="1"),(V59+1+codex483[[#This Row],[T]]),V59+codex483[[#This Row],[T]]),V59+codex483[[#This Row],[T]]),0)</f>
        <v>22</v>
      </c>
      <c r="W60" s="3">
        <f t="shared" si="0"/>
        <v>59</v>
      </c>
    </row>
    <row r="61" spans="1:23" x14ac:dyDescent="0.25">
      <c r="A61">
        <v>60</v>
      </c>
      <c r="B61">
        <v>68</v>
      </c>
      <c r="C61">
        <v>104470</v>
      </c>
      <c r="D61" t="s">
        <v>72</v>
      </c>
      <c r="E61">
        <v>1997</v>
      </c>
      <c r="F61" t="s">
        <v>15</v>
      </c>
      <c r="G61" t="s">
        <v>530</v>
      </c>
      <c r="H61" t="s">
        <v>531</v>
      </c>
      <c r="I61" t="s">
        <v>532</v>
      </c>
      <c r="J61">
        <v>16.420000000000002</v>
      </c>
      <c r="K61">
        <v>144.86000000000001</v>
      </c>
      <c r="S61" s="3">
        <f t="shared" si="1"/>
        <v>104470</v>
      </c>
      <c r="T61" s="3">
        <f>IF(A61&gt;0,IFERROR(VLOOKUP(C61,AthleteTable[],1,FALSE),0),0)</f>
        <v>104470</v>
      </c>
      <c r="U61" s="3">
        <f t="shared" si="3"/>
        <v>0</v>
      </c>
      <c r="V61" s="11">
        <f>IF(A61&gt;0,IF(T61&lt;&gt;0,IF(OR(codex483[[#This Row],[1]]&gt;W60,W60="1"),(V60+1+codex483[[#This Row],[T]]),V60+codex483[[#This Row],[T]]),V60+codex483[[#This Row],[T]]),0)</f>
        <v>23</v>
      </c>
      <c r="W61" s="3">
        <f t="shared" si="0"/>
        <v>60</v>
      </c>
    </row>
    <row r="62" spans="1:23" x14ac:dyDescent="0.25">
      <c r="A62">
        <v>61</v>
      </c>
      <c r="B62">
        <v>97</v>
      </c>
      <c r="C62">
        <v>6532083</v>
      </c>
      <c r="D62" t="s">
        <v>257</v>
      </c>
      <c r="E62">
        <v>1998</v>
      </c>
      <c r="F62" t="s">
        <v>113</v>
      </c>
      <c r="G62" t="s">
        <v>533</v>
      </c>
      <c r="H62" t="s">
        <v>534</v>
      </c>
      <c r="I62" t="s">
        <v>535</v>
      </c>
      <c r="J62">
        <v>16.75</v>
      </c>
      <c r="K62">
        <v>147.32</v>
      </c>
      <c r="S62" s="3">
        <f t="shared" si="1"/>
        <v>6532083</v>
      </c>
      <c r="T62" s="3">
        <f>IF(A62&gt;0,IFERROR(VLOOKUP(C62,AthleteTable[],1,FALSE),0),0)</f>
        <v>0</v>
      </c>
      <c r="U62" s="3">
        <f t="shared" si="3"/>
        <v>0</v>
      </c>
      <c r="V62" s="11">
        <f>IF(A62&gt;0,IF(T62&lt;&gt;0,IF(OR(codex483[[#This Row],[1]]&gt;W61,W61="1"),(V61+1+codex483[[#This Row],[T]]),V61+codex483[[#This Row],[T]]),V61+codex483[[#This Row],[T]]),0)</f>
        <v>23</v>
      </c>
      <c r="W62" s="3">
        <f t="shared" si="0"/>
        <v>61</v>
      </c>
    </row>
    <row r="63" spans="1:23" x14ac:dyDescent="0.25">
      <c r="A63">
        <v>62</v>
      </c>
      <c r="B63">
        <v>98</v>
      </c>
      <c r="C63">
        <v>104589</v>
      </c>
      <c r="D63" t="s">
        <v>91</v>
      </c>
      <c r="E63">
        <v>1998</v>
      </c>
      <c r="F63" t="s">
        <v>15</v>
      </c>
      <c r="G63" t="s">
        <v>536</v>
      </c>
      <c r="H63" t="s">
        <v>537</v>
      </c>
      <c r="I63" t="s">
        <v>538</v>
      </c>
      <c r="J63">
        <v>17.239999999999998</v>
      </c>
      <c r="K63">
        <v>150.97999999999999</v>
      </c>
      <c r="S63" s="3">
        <f t="shared" si="1"/>
        <v>104589</v>
      </c>
      <c r="T63" s="3">
        <f>IF(A63&gt;0,IFERROR(VLOOKUP(C63,AthleteTable[],1,FALSE),0),0)</f>
        <v>104589</v>
      </c>
      <c r="U63" s="3">
        <f t="shared" si="3"/>
        <v>0</v>
      </c>
      <c r="V63" s="11">
        <f>IF(A63&gt;0,IF(T63&lt;&gt;0,IF(OR(codex483[[#This Row],[1]]&gt;W62,W62="1"),(V62+1+codex483[[#This Row],[T]]),V62+codex483[[#This Row],[T]]),V62+codex483[[#This Row],[T]]),0)</f>
        <v>24</v>
      </c>
      <c r="W63" s="3">
        <f t="shared" si="0"/>
        <v>62</v>
      </c>
    </row>
    <row r="64" spans="1:23" x14ac:dyDescent="0.25">
      <c r="A64">
        <v>63</v>
      </c>
      <c r="B64">
        <v>74</v>
      </c>
      <c r="C64">
        <v>104473</v>
      </c>
      <c r="D64" t="s">
        <v>74</v>
      </c>
      <c r="E64">
        <v>1997</v>
      </c>
      <c r="F64" t="s">
        <v>15</v>
      </c>
      <c r="G64" t="s">
        <v>533</v>
      </c>
      <c r="H64" t="s">
        <v>528</v>
      </c>
      <c r="I64" t="s">
        <v>539</v>
      </c>
      <c r="J64">
        <v>17.940000000000001</v>
      </c>
      <c r="K64">
        <v>156.19999999999999</v>
      </c>
      <c r="S64" s="3">
        <f t="shared" si="1"/>
        <v>104473</v>
      </c>
      <c r="T64" s="3">
        <f>IF(A64&gt;0,IFERROR(VLOOKUP(C64,AthleteTable[],1,FALSE),0),0)</f>
        <v>104473</v>
      </c>
      <c r="U64" s="3">
        <f t="shared" si="3"/>
        <v>0</v>
      </c>
      <c r="V64" s="11">
        <f>IF(A64&gt;0,IF(T64&lt;&gt;0,IF(OR(codex483[[#This Row],[1]]&gt;W63,W63="1"),(V63+1+codex483[[#This Row],[T]]),V63+codex483[[#This Row],[T]]),V63+codex483[[#This Row],[T]]),0)</f>
        <v>25</v>
      </c>
      <c r="W64" s="3">
        <f t="shared" si="0"/>
        <v>63</v>
      </c>
    </row>
    <row r="65" spans="1:23" x14ac:dyDescent="0.25">
      <c r="A65">
        <v>64</v>
      </c>
      <c r="B65">
        <v>109</v>
      </c>
      <c r="C65">
        <v>104643</v>
      </c>
      <c r="D65" t="s">
        <v>108</v>
      </c>
      <c r="E65">
        <v>1998</v>
      </c>
      <c r="F65" t="s">
        <v>15</v>
      </c>
      <c r="G65" t="s">
        <v>540</v>
      </c>
      <c r="H65" t="s">
        <v>541</v>
      </c>
      <c r="I65" t="s">
        <v>542</v>
      </c>
      <c r="J65">
        <v>17.98</v>
      </c>
      <c r="K65">
        <v>156.5</v>
      </c>
      <c r="S65" s="3">
        <f t="shared" si="1"/>
        <v>104643</v>
      </c>
      <c r="T65" s="3">
        <f>IF(A65&gt;0,IFERROR(VLOOKUP(C65,AthleteTable[],1,FALSE),0),0)</f>
        <v>104643</v>
      </c>
      <c r="U65" s="3">
        <f t="shared" si="3"/>
        <v>0</v>
      </c>
      <c r="V65" s="11">
        <f>IF(A65&gt;0,IF(T65&lt;&gt;0,IF(OR(codex483[[#This Row],[1]]&gt;W64,W64="1"),(V64+1+codex483[[#This Row],[T]]),V64+codex483[[#This Row],[T]]),V64+codex483[[#This Row],[T]]),0)</f>
        <v>26</v>
      </c>
      <c r="W65" s="3">
        <f t="shared" si="0"/>
        <v>64</v>
      </c>
    </row>
    <row r="66" spans="1:23" x14ac:dyDescent="0.25">
      <c r="A66">
        <v>65</v>
      </c>
      <c r="B66">
        <v>94</v>
      </c>
      <c r="C66">
        <v>104621</v>
      </c>
      <c r="D66" t="s">
        <v>280</v>
      </c>
      <c r="E66">
        <v>1998</v>
      </c>
      <c r="F66" t="s">
        <v>15</v>
      </c>
      <c r="G66" t="s">
        <v>543</v>
      </c>
      <c r="H66" t="s">
        <v>544</v>
      </c>
      <c r="I66" t="s">
        <v>545</v>
      </c>
      <c r="J66">
        <v>19.11</v>
      </c>
      <c r="K66">
        <v>164.93</v>
      </c>
      <c r="S66" s="3">
        <f t="shared" si="1"/>
        <v>104621</v>
      </c>
      <c r="T66" s="3">
        <f>IF(A66&gt;0,IFERROR(VLOOKUP(C66,AthleteTable[],1,FALSE),0),0)</f>
        <v>0</v>
      </c>
      <c r="U66" s="3">
        <f t="shared" si="3"/>
        <v>0</v>
      </c>
      <c r="V66" s="11">
        <f>IF(A66&gt;0,IF(T66&lt;&gt;0,IF(OR(codex483[[#This Row],[1]]&gt;W65,W65="1"),(V65+1+codex483[[#This Row],[T]]),V65+codex483[[#This Row],[T]]),V65+codex483[[#This Row],[T]]),0)</f>
        <v>26</v>
      </c>
      <c r="W66" s="3">
        <f t="shared" ref="W66:W90" si="4">IF(A66&gt;0,A66,0)</f>
        <v>65</v>
      </c>
    </row>
    <row r="67" spans="1:23" x14ac:dyDescent="0.25">
      <c r="A67">
        <v>66</v>
      </c>
      <c r="B67">
        <v>100</v>
      </c>
      <c r="C67">
        <v>104644</v>
      </c>
      <c r="D67" t="s">
        <v>93</v>
      </c>
      <c r="E67">
        <v>1998</v>
      </c>
      <c r="F67" t="s">
        <v>15</v>
      </c>
      <c r="G67" t="s">
        <v>546</v>
      </c>
      <c r="H67" t="s">
        <v>547</v>
      </c>
      <c r="I67" t="s">
        <v>548</v>
      </c>
      <c r="J67">
        <v>19.760000000000002</v>
      </c>
      <c r="K67">
        <v>169.77</v>
      </c>
      <c r="S67" s="3">
        <f t="shared" ref="S67:S130" si="5">C67</f>
        <v>104644</v>
      </c>
      <c r="T67" s="3">
        <f>IF(A67&gt;0,IFERROR(VLOOKUP(C67,AthleteTable[],1,FALSE),0),0)</f>
        <v>104644</v>
      </c>
      <c r="U67" s="3">
        <f t="shared" si="3"/>
        <v>0</v>
      </c>
      <c r="V67" s="11">
        <f>IF(A67&gt;0,IF(T67&lt;&gt;0,IF(OR(codex483[[#This Row],[1]]&gt;W66,W66="1"),(V66+1+codex483[[#This Row],[T]]),V66+codex483[[#This Row],[T]]),V66+codex483[[#This Row],[T]]),0)</f>
        <v>27</v>
      </c>
      <c r="W67" s="3">
        <f t="shared" si="4"/>
        <v>66</v>
      </c>
    </row>
    <row r="68" spans="1:23" x14ac:dyDescent="0.25">
      <c r="A68">
        <v>67</v>
      </c>
      <c r="B68">
        <v>108</v>
      </c>
      <c r="C68">
        <v>104587</v>
      </c>
      <c r="D68" t="s">
        <v>79</v>
      </c>
      <c r="E68">
        <v>1998</v>
      </c>
      <c r="F68" t="s">
        <v>15</v>
      </c>
      <c r="G68" t="s">
        <v>549</v>
      </c>
      <c r="H68" t="s">
        <v>536</v>
      </c>
      <c r="I68" t="s">
        <v>550</v>
      </c>
      <c r="J68">
        <v>19.899999999999999</v>
      </c>
      <c r="K68">
        <v>170.82</v>
      </c>
      <c r="S68" s="3">
        <f t="shared" si="5"/>
        <v>104587</v>
      </c>
      <c r="T68" s="3">
        <f>IF(A68&gt;0,IFERROR(VLOOKUP(C68,AthleteTable[],1,FALSE),0),0)</f>
        <v>104587</v>
      </c>
      <c r="U68" s="3">
        <f t="shared" si="3"/>
        <v>0</v>
      </c>
      <c r="V68" s="11">
        <f>IF(A68&gt;0,IF(T68&lt;&gt;0,IF(OR(codex483[[#This Row],[1]]&gt;W67,W67="1"),(V67+1+codex483[[#This Row],[T]]),V67+codex483[[#This Row],[T]]),V67+codex483[[#This Row],[T]]),0)</f>
        <v>28</v>
      </c>
      <c r="W68" s="3">
        <f t="shared" si="4"/>
        <v>67</v>
      </c>
    </row>
    <row r="69" spans="1:23" x14ac:dyDescent="0.25">
      <c r="A69">
        <v>68</v>
      </c>
      <c r="B69">
        <v>82</v>
      </c>
      <c r="C69">
        <v>104533</v>
      </c>
      <c r="D69" t="s">
        <v>262</v>
      </c>
      <c r="E69">
        <v>1997</v>
      </c>
      <c r="F69" t="s">
        <v>15</v>
      </c>
      <c r="G69" t="s">
        <v>551</v>
      </c>
      <c r="H69" t="s">
        <v>552</v>
      </c>
      <c r="I69" t="s">
        <v>553</v>
      </c>
      <c r="J69">
        <v>21.05</v>
      </c>
      <c r="K69">
        <v>179.39</v>
      </c>
      <c r="S69" s="3">
        <f t="shared" si="5"/>
        <v>104533</v>
      </c>
      <c r="T69" s="3">
        <f>IF(A69&gt;0,IFERROR(VLOOKUP(C69,AthleteTable[],1,FALSE),0),0)</f>
        <v>104533</v>
      </c>
      <c r="U69" s="3">
        <f t="shared" si="3"/>
        <v>0</v>
      </c>
      <c r="V69" s="11">
        <f>IF(A69&gt;0,IF(T69&lt;&gt;0,IF(OR(codex483[[#This Row],[1]]&gt;W68,W68="1"),(V68+1+codex483[[#This Row],[T]]),V68+codex483[[#This Row],[T]]),V68+codex483[[#This Row],[T]]),0)</f>
        <v>29</v>
      </c>
      <c r="W69" s="3">
        <f t="shared" si="4"/>
        <v>68</v>
      </c>
    </row>
    <row r="70" spans="1:23" x14ac:dyDescent="0.25">
      <c r="A70">
        <v>69</v>
      </c>
      <c r="B70">
        <v>78</v>
      </c>
      <c r="C70">
        <v>104454</v>
      </c>
      <c r="D70" t="s">
        <v>89</v>
      </c>
      <c r="E70">
        <v>1996</v>
      </c>
      <c r="F70" t="s">
        <v>15</v>
      </c>
      <c r="G70" t="s">
        <v>554</v>
      </c>
      <c r="H70" t="s">
        <v>555</v>
      </c>
      <c r="I70" t="s">
        <v>556</v>
      </c>
      <c r="J70">
        <v>21.24</v>
      </c>
      <c r="K70">
        <v>180.81</v>
      </c>
      <c r="S70" s="3">
        <f t="shared" si="5"/>
        <v>104454</v>
      </c>
      <c r="T70" s="3">
        <f>IF(A70&gt;0,IFERROR(VLOOKUP(C70,AthleteTable[],1,FALSE),0),0)</f>
        <v>104454</v>
      </c>
      <c r="U70" s="3">
        <f t="shared" ref="U70:U133" si="6">IFERROR(IF(W70&gt;0,IF(W69=W68,IF(T69&gt;0,IF(T68&gt;0,1,0),0),0),0),0)</f>
        <v>0</v>
      </c>
      <c r="V70" s="11">
        <f>IF(A70&gt;0,IF(T70&lt;&gt;0,IF(OR(codex483[[#This Row],[1]]&gt;W69,W69="1"),(V69+1+codex483[[#This Row],[T]]),V69+codex483[[#This Row],[T]]),V69+codex483[[#This Row],[T]]),0)</f>
        <v>30</v>
      </c>
      <c r="W70" s="3">
        <f t="shared" si="4"/>
        <v>69</v>
      </c>
    </row>
    <row r="71" spans="1:23" x14ac:dyDescent="0.25">
      <c r="A71">
        <v>70</v>
      </c>
      <c r="B71">
        <v>85</v>
      </c>
      <c r="C71">
        <v>104521</v>
      </c>
      <c r="D71" t="s">
        <v>284</v>
      </c>
      <c r="E71">
        <v>1997</v>
      </c>
      <c r="F71" t="s">
        <v>15</v>
      </c>
      <c r="G71" t="s">
        <v>557</v>
      </c>
      <c r="H71" t="s">
        <v>558</v>
      </c>
      <c r="I71" t="s">
        <v>559</v>
      </c>
      <c r="J71">
        <v>21.8</v>
      </c>
      <c r="K71">
        <v>184.99</v>
      </c>
      <c r="S71" s="3">
        <f t="shared" si="5"/>
        <v>104521</v>
      </c>
      <c r="T71" s="3">
        <f>IF(A71&gt;0,IFERROR(VLOOKUP(C71,AthleteTable[],1,FALSE),0),0)</f>
        <v>0</v>
      </c>
      <c r="U71" s="3">
        <f t="shared" si="6"/>
        <v>0</v>
      </c>
      <c r="V71" s="11">
        <f>IF(A71&gt;0,IF(T71&lt;&gt;0,IF(OR(codex483[[#This Row],[1]]&gt;W70,W70="1"),(V70+1+codex483[[#This Row],[T]]),V70+codex483[[#This Row],[T]]),V70+codex483[[#This Row],[T]]),0)</f>
        <v>30</v>
      </c>
      <c r="W71" s="3">
        <f t="shared" si="4"/>
        <v>70</v>
      </c>
    </row>
    <row r="72" spans="1:23" x14ac:dyDescent="0.25">
      <c r="A72">
        <v>71</v>
      </c>
      <c r="B72">
        <v>86</v>
      </c>
      <c r="C72">
        <v>104461</v>
      </c>
      <c r="D72" t="s">
        <v>98</v>
      </c>
      <c r="E72">
        <v>1997</v>
      </c>
      <c r="F72" t="s">
        <v>15</v>
      </c>
      <c r="G72" t="s">
        <v>560</v>
      </c>
      <c r="H72" t="s">
        <v>561</v>
      </c>
      <c r="I72" t="s">
        <v>562</v>
      </c>
      <c r="J72">
        <v>22.37</v>
      </c>
      <c r="K72">
        <v>189.24</v>
      </c>
      <c r="S72" s="3">
        <f t="shared" si="5"/>
        <v>104461</v>
      </c>
      <c r="T72" s="3">
        <f>IF(A72&gt;0,IFERROR(VLOOKUP(C72,AthleteTable[],1,FALSE),0),0)</f>
        <v>104461</v>
      </c>
      <c r="U72" s="3">
        <f t="shared" si="6"/>
        <v>0</v>
      </c>
      <c r="V72" s="11">
        <f>IF(A72&gt;0,IF(T72&lt;&gt;0,IF(OR(codex483[[#This Row],[1]]&gt;W71,W71="1"),(V71+1+codex483[[#This Row],[T]]),V71+codex483[[#This Row],[T]]),V71+codex483[[#This Row],[T]]),0)</f>
        <v>31</v>
      </c>
      <c r="W72" s="3">
        <f t="shared" si="4"/>
        <v>71</v>
      </c>
    </row>
    <row r="73" spans="1:23" x14ac:dyDescent="0.25">
      <c r="A73">
        <v>72</v>
      </c>
      <c r="B73">
        <v>89</v>
      </c>
      <c r="C73">
        <v>104598</v>
      </c>
      <c r="D73" t="s">
        <v>85</v>
      </c>
      <c r="E73">
        <v>1998</v>
      </c>
      <c r="F73" t="s">
        <v>15</v>
      </c>
      <c r="G73" t="s">
        <v>563</v>
      </c>
      <c r="H73" t="s">
        <v>564</v>
      </c>
      <c r="I73" t="s">
        <v>565</v>
      </c>
      <c r="J73">
        <v>22.82</v>
      </c>
      <c r="K73">
        <v>192.59</v>
      </c>
      <c r="S73" s="3">
        <f t="shared" si="5"/>
        <v>104598</v>
      </c>
      <c r="T73" s="3">
        <f>IF(A73&gt;0,IFERROR(VLOOKUP(C73,AthleteTable[],1,FALSE),0),0)</f>
        <v>104598</v>
      </c>
      <c r="U73" s="3">
        <f t="shared" si="6"/>
        <v>0</v>
      </c>
      <c r="V73" s="11">
        <f>IF(A73&gt;0,IF(T73&lt;&gt;0,IF(OR(codex483[[#This Row],[1]]&gt;W72,W72="1"),(V72+1+codex483[[#This Row],[T]]),V72+codex483[[#This Row],[T]]),V72+codex483[[#This Row],[T]]),0)</f>
        <v>32</v>
      </c>
      <c r="W73" s="3">
        <f t="shared" si="4"/>
        <v>72</v>
      </c>
    </row>
    <row r="74" spans="1:23" x14ac:dyDescent="0.25">
      <c r="A74">
        <v>73</v>
      </c>
      <c r="B74">
        <v>80</v>
      </c>
      <c r="C74">
        <v>104465</v>
      </c>
      <c r="D74" t="s">
        <v>87</v>
      </c>
      <c r="E74">
        <v>1997</v>
      </c>
      <c r="F74" t="s">
        <v>15</v>
      </c>
      <c r="G74" t="s">
        <v>566</v>
      </c>
      <c r="H74" t="s">
        <v>567</v>
      </c>
      <c r="I74" t="s">
        <v>568</v>
      </c>
      <c r="J74">
        <v>24.13</v>
      </c>
      <c r="K74">
        <v>202.36</v>
      </c>
      <c r="S74" s="3">
        <f t="shared" si="5"/>
        <v>104465</v>
      </c>
      <c r="T74" s="3">
        <f>IF(A74&gt;0,IFERROR(VLOOKUP(C74,AthleteTable[],1,FALSE),0),0)</f>
        <v>104465</v>
      </c>
      <c r="U74" s="3">
        <f t="shared" si="6"/>
        <v>0</v>
      </c>
      <c r="V74" s="11">
        <f>IF(A74&gt;0,IF(T74&lt;&gt;0,IF(OR(codex483[[#This Row],[1]]&gt;W73,W73="1"),(V73+1+codex483[[#This Row],[T]]),V73+codex483[[#This Row],[T]]),V73+codex483[[#This Row],[T]]),0)</f>
        <v>33</v>
      </c>
      <c r="W74" s="3">
        <f t="shared" si="4"/>
        <v>73</v>
      </c>
    </row>
    <row r="75" spans="1:23" x14ac:dyDescent="0.25">
      <c r="A75">
        <v>74</v>
      </c>
      <c r="B75">
        <v>81</v>
      </c>
      <c r="C75">
        <v>6531864</v>
      </c>
      <c r="D75" t="s">
        <v>281</v>
      </c>
      <c r="E75">
        <v>1997</v>
      </c>
      <c r="F75" t="s">
        <v>113</v>
      </c>
      <c r="G75" t="s">
        <v>569</v>
      </c>
      <c r="H75" t="s">
        <v>570</v>
      </c>
      <c r="I75" t="s">
        <v>571</v>
      </c>
      <c r="J75">
        <v>24.63</v>
      </c>
      <c r="K75">
        <v>206.09</v>
      </c>
      <c r="S75" s="3">
        <f t="shared" si="5"/>
        <v>6531864</v>
      </c>
      <c r="T75" s="3">
        <f>IF(A75&gt;0,IFERROR(VLOOKUP(C75,AthleteTable[],1,FALSE),0),0)</f>
        <v>0</v>
      </c>
      <c r="U75" s="3">
        <f t="shared" si="6"/>
        <v>0</v>
      </c>
      <c r="V75" s="11">
        <f>IF(A75&gt;0,IF(T75&lt;&gt;0,IF(OR(codex483[[#This Row],[1]]&gt;W74,W74="1"),(V74+1+codex483[[#This Row],[T]]),V74+codex483[[#This Row],[T]]),V74+codex483[[#This Row],[T]]),0)</f>
        <v>33</v>
      </c>
      <c r="W75" s="3">
        <f t="shared" si="4"/>
        <v>74</v>
      </c>
    </row>
    <row r="76" spans="1:23" x14ac:dyDescent="0.25">
      <c r="A76">
        <v>75</v>
      </c>
      <c r="B76">
        <v>107</v>
      </c>
      <c r="C76">
        <v>6300593</v>
      </c>
      <c r="D76" t="s">
        <v>239</v>
      </c>
      <c r="E76">
        <v>1998</v>
      </c>
      <c r="F76" t="s">
        <v>240</v>
      </c>
      <c r="G76" t="s">
        <v>572</v>
      </c>
      <c r="H76" t="s">
        <v>573</v>
      </c>
      <c r="I76" t="s">
        <v>574</v>
      </c>
      <c r="J76">
        <v>25.66</v>
      </c>
      <c r="K76">
        <v>213.78</v>
      </c>
      <c r="S76" s="3">
        <f t="shared" si="5"/>
        <v>6300593</v>
      </c>
      <c r="T76" s="3">
        <f>IF(A76&gt;0,IFERROR(VLOOKUP(C76,AthleteTable[],1,FALSE),0),0)</f>
        <v>0</v>
      </c>
      <c r="U76" s="3">
        <f t="shared" si="6"/>
        <v>0</v>
      </c>
      <c r="V76" s="11">
        <f>IF(A76&gt;0,IF(T76&lt;&gt;0,IF(OR(codex483[[#This Row],[1]]&gt;W75,W75="1"),(V75+1+codex483[[#This Row],[T]]),V75+codex483[[#This Row],[T]]),V75+codex483[[#This Row],[T]]),0)</f>
        <v>33</v>
      </c>
      <c r="W76" s="3">
        <f t="shared" si="4"/>
        <v>75</v>
      </c>
    </row>
    <row r="77" spans="1:23" x14ac:dyDescent="0.25">
      <c r="A77">
        <v>76</v>
      </c>
      <c r="B77">
        <v>92</v>
      </c>
      <c r="C77">
        <v>104613</v>
      </c>
      <c r="D77" t="s">
        <v>234</v>
      </c>
      <c r="E77">
        <v>1998</v>
      </c>
      <c r="F77" t="s">
        <v>15</v>
      </c>
      <c r="G77" t="s">
        <v>575</v>
      </c>
      <c r="H77" t="s">
        <v>576</v>
      </c>
      <c r="I77" t="s">
        <v>577</v>
      </c>
      <c r="J77">
        <v>26.16</v>
      </c>
      <c r="K77">
        <v>217.51</v>
      </c>
      <c r="S77" s="3">
        <f t="shared" si="5"/>
        <v>104613</v>
      </c>
      <c r="T77" s="3">
        <f>IF(A77&gt;0,IFERROR(VLOOKUP(C77,AthleteTable[],1,FALSE),0),0)</f>
        <v>0</v>
      </c>
      <c r="U77" s="3">
        <f t="shared" si="6"/>
        <v>0</v>
      </c>
      <c r="V77" s="11">
        <f>IF(A77&gt;0,IF(T77&lt;&gt;0,IF(OR(codex483[[#This Row],[1]]&gt;W76,W76="1"),(V76+1+codex483[[#This Row],[T]]),V76+codex483[[#This Row],[T]]),V76+codex483[[#This Row],[T]]),0)</f>
        <v>33</v>
      </c>
      <c r="W77" s="3">
        <f t="shared" si="4"/>
        <v>76</v>
      </c>
    </row>
    <row r="78" spans="1:23" x14ac:dyDescent="0.25">
      <c r="A78">
        <v>77</v>
      </c>
      <c r="B78">
        <v>95</v>
      </c>
      <c r="C78">
        <v>104585</v>
      </c>
      <c r="D78" t="s">
        <v>109</v>
      </c>
      <c r="E78">
        <v>1998</v>
      </c>
      <c r="F78" t="s">
        <v>15</v>
      </c>
      <c r="G78" t="s">
        <v>578</v>
      </c>
      <c r="H78" t="s">
        <v>579</v>
      </c>
      <c r="I78" t="s">
        <v>580</v>
      </c>
      <c r="J78">
        <v>40.44</v>
      </c>
      <c r="K78">
        <v>324.01</v>
      </c>
      <c r="S78" s="3">
        <f t="shared" si="5"/>
        <v>104585</v>
      </c>
      <c r="T78" s="3">
        <f>IF(A78&gt;0,IFERROR(VLOOKUP(C78,AthleteTable[],1,FALSE),0),0)</f>
        <v>104585</v>
      </c>
      <c r="U78" s="3">
        <f t="shared" si="6"/>
        <v>0</v>
      </c>
      <c r="V78" s="11">
        <f>IF(A78&gt;0,IF(T78&lt;&gt;0,IF(OR(codex483[[#This Row],[1]]&gt;W77,W77="1"),(V77+1+codex483[[#This Row],[T]]),V77+codex483[[#This Row],[T]]),V77+codex483[[#This Row],[T]]),0)</f>
        <v>34</v>
      </c>
      <c r="W78" s="3">
        <f t="shared" si="4"/>
        <v>77</v>
      </c>
    </row>
    <row r="79" spans="1:23" x14ac:dyDescent="0.25">
      <c r="A79">
        <v>78</v>
      </c>
      <c r="B79">
        <v>118</v>
      </c>
      <c r="C79">
        <v>6300591</v>
      </c>
      <c r="D79" t="s">
        <v>242</v>
      </c>
      <c r="E79">
        <v>1998</v>
      </c>
      <c r="F79" t="s">
        <v>240</v>
      </c>
      <c r="G79" t="s">
        <v>581</v>
      </c>
      <c r="H79" t="s">
        <v>582</v>
      </c>
      <c r="I79" t="s">
        <v>583</v>
      </c>
      <c r="J79">
        <v>57.38</v>
      </c>
      <c r="K79">
        <v>450.35</v>
      </c>
      <c r="S79" s="3">
        <f t="shared" si="5"/>
        <v>6300591</v>
      </c>
      <c r="T79" s="3">
        <f>IF(A79&gt;0,IFERROR(VLOOKUP(C79,AthleteTable[],1,FALSE),0),0)</f>
        <v>0</v>
      </c>
      <c r="U79" s="3">
        <f t="shared" si="6"/>
        <v>0</v>
      </c>
      <c r="V79" s="11">
        <f>IF(A79&gt;0,IF(T79&lt;&gt;0,IF(OR(codex483[[#This Row],[1]]&gt;W78,W78="1"),(V78+1+codex483[[#This Row],[T]]),V78+codex483[[#This Row],[T]]),V78+codex483[[#This Row],[T]]),0)</f>
        <v>34</v>
      </c>
      <c r="W79" s="3">
        <f t="shared" si="4"/>
        <v>78</v>
      </c>
    </row>
    <row r="80" spans="1:23" x14ac:dyDescent="0.25">
      <c r="A80" t="s">
        <v>165</v>
      </c>
      <c r="S80" s="3">
        <f t="shared" si="5"/>
        <v>0</v>
      </c>
      <c r="T80" s="3">
        <f>IF(A80&gt;0,IFERROR(VLOOKUP(C80,AthleteTable[],1,FALSE),0),0)</f>
        <v>0</v>
      </c>
      <c r="U80" s="3">
        <f t="shared" si="6"/>
        <v>0</v>
      </c>
      <c r="V80" s="11">
        <f>IF(A80&gt;0,IF(T80&lt;&gt;0,IF(OR(codex483[[#This Row],[1]]&gt;W79,W79="1"),(V79+1+codex483[[#This Row],[T]]),V79+codex483[[#This Row],[T]]),V79+codex483[[#This Row],[T]]),0)</f>
        <v>34</v>
      </c>
      <c r="W80" s="3" t="str">
        <f t="shared" si="4"/>
        <v>Disqualified 2nd run</v>
      </c>
    </row>
    <row r="81" spans="1:23" x14ac:dyDescent="0.25">
      <c r="S81" s="3">
        <f t="shared" si="5"/>
        <v>0</v>
      </c>
      <c r="T81" s="3">
        <f>IF(A81&gt;0,IFERROR(VLOOKUP(C81,AthleteTable[],1,FALSE),0),0)</f>
        <v>0</v>
      </c>
      <c r="U81" s="3">
        <f t="shared" si="6"/>
        <v>0</v>
      </c>
      <c r="V81" s="11">
        <f>IF(A81&gt;0,IF(T81&lt;&gt;0,IF(OR(codex483[[#This Row],[1]]&gt;W80,W80="1"),(V80+1+codex483[[#This Row],[T]]),V80+codex483[[#This Row],[T]]),V80+codex483[[#This Row],[T]]),0)</f>
        <v>0</v>
      </c>
      <c r="W81" s="3">
        <f t="shared" si="4"/>
        <v>0</v>
      </c>
    </row>
    <row r="82" spans="1:23" x14ac:dyDescent="0.25">
      <c r="B82">
        <v>75</v>
      </c>
      <c r="C82">
        <v>40552</v>
      </c>
      <c r="D82" t="s">
        <v>256</v>
      </c>
      <c r="E82">
        <v>1991</v>
      </c>
      <c r="F82" t="s">
        <v>248</v>
      </c>
      <c r="S82" s="3">
        <f t="shared" si="5"/>
        <v>40552</v>
      </c>
      <c r="T82" s="3">
        <f>IF(A82&gt;0,IFERROR(VLOOKUP(C82,AthleteTable[],1,FALSE),0),0)</f>
        <v>0</v>
      </c>
      <c r="U82" s="3">
        <f t="shared" si="6"/>
        <v>0</v>
      </c>
      <c r="V82" s="11">
        <f>IF(A82&gt;0,IF(T82&lt;&gt;0,IF(OR(codex483[[#This Row],[1]]&gt;W81,W81="1"),(V81+1+codex483[[#This Row],[T]]),V81+codex483[[#This Row],[T]]),V81+codex483[[#This Row],[T]]),0)</f>
        <v>0</v>
      </c>
      <c r="W82" s="3">
        <f t="shared" si="4"/>
        <v>0</v>
      </c>
    </row>
    <row r="83" spans="1:23" x14ac:dyDescent="0.25">
      <c r="B83">
        <v>64</v>
      </c>
      <c r="C83">
        <v>104281</v>
      </c>
      <c r="D83" t="s">
        <v>264</v>
      </c>
      <c r="E83">
        <v>1995</v>
      </c>
      <c r="F83" t="s">
        <v>15</v>
      </c>
      <c r="S83" s="3">
        <f t="shared" si="5"/>
        <v>104281</v>
      </c>
      <c r="T83" s="3">
        <f>IF(A83&gt;0,IFERROR(VLOOKUP(C83,AthleteTable[],1,FALSE),0),0)</f>
        <v>0</v>
      </c>
      <c r="U83" s="3">
        <f t="shared" si="6"/>
        <v>0</v>
      </c>
      <c r="V83" s="11">
        <f>IF(A83&gt;0,IF(T83&lt;&gt;0,IF(OR(codex483[[#This Row],[1]]&gt;W82,W82="1"),(V82+1+codex483[[#This Row],[T]]),V82+codex483[[#This Row],[T]]),V82+codex483[[#This Row],[T]]),0)</f>
        <v>0</v>
      </c>
      <c r="W83" s="3">
        <f t="shared" si="4"/>
        <v>0</v>
      </c>
    </row>
    <row r="84" spans="1:23" x14ac:dyDescent="0.25">
      <c r="B84">
        <v>28</v>
      </c>
      <c r="C84">
        <v>104269</v>
      </c>
      <c r="D84" t="s">
        <v>270</v>
      </c>
      <c r="E84">
        <v>1995</v>
      </c>
      <c r="F84" t="s">
        <v>15</v>
      </c>
      <c r="S84" s="3">
        <f t="shared" si="5"/>
        <v>104269</v>
      </c>
      <c r="T84" s="3">
        <f>IF(A84&gt;0,IFERROR(VLOOKUP(C84,AthleteTable[],1,FALSE),0),0)</f>
        <v>0</v>
      </c>
      <c r="U84" s="3">
        <f t="shared" si="6"/>
        <v>0</v>
      </c>
      <c r="V84" s="11">
        <f>IF(A84&gt;0,IF(T84&lt;&gt;0,IF(OR(codex483[[#This Row],[1]]&gt;W83,W83="1"),(V83+1+codex483[[#This Row],[T]]),V83+codex483[[#This Row],[T]]),V83+codex483[[#This Row],[T]]),0)</f>
        <v>0</v>
      </c>
      <c r="W84" s="3">
        <f t="shared" si="4"/>
        <v>0</v>
      </c>
    </row>
    <row r="85" spans="1:23" x14ac:dyDescent="0.25">
      <c r="A85" t="s">
        <v>250</v>
      </c>
      <c r="S85" s="3">
        <f t="shared" si="5"/>
        <v>0</v>
      </c>
      <c r="T85" s="3">
        <f>IF(A85&gt;0,IFERROR(VLOOKUP(C85,AthleteTable[],1,FALSE),0),0)</f>
        <v>0</v>
      </c>
      <c r="U85" s="3">
        <f t="shared" si="6"/>
        <v>0</v>
      </c>
      <c r="V85" s="11">
        <f>IF(A85&gt;0,IF(T85&lt;&gt;0,IF(OR(codex483[[#This Row],[1]]&gt;W84,W84="1"),(V84+1+codex483[[#This Row],[T]]),V84+codex483[[#This Row],[T]]),V84+codex483[[#This Row],[T]]),0)</f>
        <v>0</v>
      </c>
      <c r="W85" s="3" t="str">
        <f t="shared" si="4"/>
        <v>Did not start 2nd run</v>
      </c>
    </row>
    <row r="86" spans="1:23" x14ac:dyDescent="0.25">
      <c r="S86" s="3">
        <f t="shared" si="5"/>
        <v>0</v>
      </c>
      <c r="T86" s="3">
        <f>IF(A86&gt;0,IFERROR(VLOOKUP(C86,AthleteTable[],1,FALSE),0),0)</f>
        <v>0</v>
      </c>
      <c r="U86" s="3">
        <f t="shared" si="6"/>
        <v>0</v>
      </c>
      <c r="V86" s="11">
        <f>IF(A86&gt;0,IF(T86&lt;&gt;0,IF(OR(codex483[[#This Row],[1]]&gt;W85,W85="1"),(V85+1+codex483[[#This Row],[T]]),V85+codex483[[#This Row],[T]]),V85+codex483[[#This Row],[T]]),0)</f>
        <v>0</v>
      </c>
      <c r="W86" s="3">
        <f t="shared" si="4"/>
        <v>0</v>
      </c>
    </row>
    <row r="87" spans="1:23" x14ac:dyDescent="0.25">
      <c r="B87">
        <v>88</v>
      </c>
      <c r="C87">
        <v>104522</v>
      </c>
      <c r="D87" t="s">
        <v>261</v>
      </c>
      <c r="E87">
        <v>1997</v>
      </c>
      <c r="F87" t="s">
        <v>15</v>
      </c>
      <c r="S87" s="3">
        <f t="shared" si="5"/>
        <v>104522</v>
      </c>
      <c r="T87" s="3">
        <f>IF(A87&gt;0,IFERROR(VLOOKUP(C87,AthleteTable[],1,FALSE),0),0)</f>
        <v>0</v>
      </c>
      <c r="U87" s="3">
        <f t="shared" si="6"/>
        <v>0</v>
      </c>
      <c r="V87" s="11">
        <f>IF(A87&gt;0,IF(T87&lt;&gt;0,IF(OR(codex483[[#This Row],[1]]&gt;W86,W86="1"),(V86+1+codex483[[#This Row],[T]]),V86+codex483[[#This Row],[T]]),V86+codex483[[#This Row],[T]]),0)</f>
        <v>0</v>
      </c>
      <c r="W87" s="3">
        <f t="shared" si="4"/>
        <v>0</v>
      </c>
    </row>
    <row r="88" spans="1:23" x14ac:dyDescent="0.25">
      <c r="B88">
        <v>72</v>
      </c>
      <c r="C88">
        <v>104247</v>
      </c>
      <c r="D88" t="s">
        <v>251</v>
      </c>
      <c r="E88">
        <v>1995</v>
      </c>
      <c r="F88" t="s">
        <v>15</v>
      </c>
      <c r="S88" s="3">
        <f t="shared" si="5"/>
        <v>104247</v>
      </c>
      <c r="T88" s="3">
        <f>IF(A88&gt;0,IFERROR(VLOOKUP(C88,AthleteTable[],1,FALSE),0),0)</f>
        <v>0</v>
      </c>
      <c r="U88" s="3">
        <f t="shared" si="6"/>
        <v>0</v>
      </c>
      <c r="V88" s="11">
        <f>IF(A88&gt;0,IF(T88&lt;&gt;0,IF(OR(codex483[[#This Row],[1]]&gt;W87,W87="1"),(V87+1+codex483[[#This Row],[T]]),V87+codex483[[#This Row],[T]]),V87+codex483[[#This Row],[T]]),0)</f>
        <v>0</v>
      </c>
      <c r="W88" s="3">
        <f t="shared" si="4"/>
        <v>0</v>
      </c>
    </row>
    <row r="89" spans="1:23" x14ac:dyDescent="0.25">
      <c r="B89">
        <v>69</v>
      </c>
      <c r="C89">
        <v>104546</v>
      </c>
      <c r="D89" t="s">
        <v>286</v>
      </c>
      <c r="E89">
        <v>1997</v>
      </c>
      <c r="F89" t="s">
        <v>15</v>
      </c>
      <c r="S89" s="3">
        <f t="shared" si="5"/>
        <v>104546</v>
      </c>
      <c r="T89" s="3">
        <f>IF(A89&gt;0,IFERROR(VLOOKUP(C89,AthleteTable[],1,FALSE),0),0)</f>
        <v>0</v>
      </c>
      <c r="U89" s="3">
        <f t="shared" si="6"/>
        <v>0</v>
      </c>
      <c r="V89" s="11">
        <f>IF(A89&gt;0,IF(T89&lt;&gt;0,IF(OR(codex483[[#This Row],[1]]&gt;W88,W88="1"),(V88+1+codex483[[#This Row],[T]]),V88+codex483[[#This Row],[T]]),V88+codex483[[#This Row],[T]]),0)</f>
        <v>0</v>
      </c>
      <c r="W89" s="3">
        <f t="shared" si="4"/>
        <v>0</v>
      </c>
    </row>
    <row r="90" spans="1:23" x14ac:dyDescent="0.25">
      <c r="A90" t="s">
        <v>253</v>
      </c>
      <c r="S90" s="3">
        <f t="shared" si="5"/>
        <v>0</v>
      </c>
      <c r="T90" s="3">
        <f>IF(A90&gt;0,IFERROR(VLOOKUP(C90,AthleteTable[],1,FALSE),0),0)</f>
        <v>0</v>
      </c>
      <c r="U90" s="3">
        <f t="shared" si="6"/>
        <v>0</v>
      </c>
      <c r="V90" s="11">
        <f>IF(A90&gt;0,IF(T90&lt;&gt;0,IF(OR(codex483[[#This Row],[1]]&gt;W89,W89="1"),(V89+1+codex483[[#This Row],[T]]),V89+codex483[[#This Row],[T]]),V89+codex483[[#This Row],[T]]),0)</f>
        <v>0</v>
      </c>
      <c r="W90" s="3" t="str">
        <f t="shared" si="4"/>
        <v>Did not start 1st run</v>
      </c>
    </row>
    <row r="91" spans="1:23" x14ac:dyDescent="0.25">
      <c r="S91" s="3">
        <f t="shared" si="5"/>
        <v>0</v>
      </c>
      <c r="T91" s="3">
        <f>IF(A91&gt;0,IFERROR(VLOOKUP(C91,AthleteTable[],1,FALSE),0),0)</f>
        <v>0</v>
      </c>
      <c r="U91" s="3">
        <f t="shared" si="6"/>
        <v>0</v>
      </c>
      <c r="V91" s="11">
        <f>IF(A91&gt;0,IF(T91&lt;&gt;0,IF(OR(codex483[[#This Row],[1]]&gt;W90,W90="1"),(V90+1+codex483[[#This Row],[T]]),V90+codex483[[#This Row],[T]]),V90+codex483[[#This Row],[T]]),0)</f>
        <v>0</v>
      </c>
      <c r="W91" s="3" t="e">
        <f>IF(#REF!&gt;0,#REF!,0)</f>
        <v>#REF!</v>
      </c>
    </row>
    <row r="92" spans="1:23" x14ac:dyDescent="0.25">
      <c r="B92">
        <v>12</v>
      </c>
      <c r="C92">
        <v>6530483</v>
      </c>
      <c r="D92" t="s">
        <v>198</v>
      </c>
      <c r="E92">
        <v>1993</v>
      </c>
      <c r="F92" t="s">
        <v>113</v>
      </c>
      <c r="S92" s="3">
        <f t="shared" si="5"/>
        <v>6530483</v>
      </c>
      <c r="T92" s="3">
        <f>IF(A92&gt;0,IFERROR(VLOOKUP(C92,AthleteTable[],1,FALSE),0),0)</f>
        <v>0</v>
      </c>
      <c r="U92" s="3">
        <f t="shared" si="6"/>
        <v>0</v>
      </c>
      <c r="V92" s="11">
        <f>IF(A92&gt;0,IF(T92&lt;&gt;0,IF(OR(codex483[[#This Row],[1]]&gt;W91,W91="1"),(V91+1+codex483[[#This Row],[T]]),V91+codex483[[#This Row],[T]]),V91+codex483[[#This Row],[T]]),0)</f>
        <v>0</v>
      </c>
      <c r="W92" s="3" t="e">
        <f>IF(#REF!&gt;0,#REF!,0)</f>
        <v>#REF!</v>
      </c>
    </row>
    <row r="93" spans="1:23" x14ac:dyDescent="0.25">
      <c r="A93" t="s">
        <v>107</v>
      </c>
      <c r="S93" s="3">
        <f t="shared" si="5"/>
        <v>0</v>
      </c>
      <c r="T93" s="3">
        <f>IF(A93&gt;0,IFERROR(VLOOKUP(C93,AthleteTable[],1,FALSE),0),0)</f>
        <v>0</v>
      </c>
      <c r="U93" s="3">
        <f t="shared" si="6"/>
        <v>0</v>
      </c>
      <c r="V93" s="11">
        <f>IF(A93&gt;0,IF(T93&lt;&gt;0,IF(OR(codex483[[#This Row],[1]]&gt;W92,W92="1"),(V92+1+codex483[[#This Row],[T]]),V92+codex483[[#This Row],[T]]),V92+codex483[[#This Row],[T]]),0)</f>
        <v>0</v>
      </c>
      <c r="W93" s="3" t="e">
        <f>IF(#REF!&gt;0,#REF!,0)</f>
        <v>#REF!</v>
      </c>
    </row>
    <row r="94" spans="1:23" x14ac:dyDescent="0.25">
      <c r="S94" s="3">
        <f t="shared" si="5"/>
        <v>0</v>
      </c>
      <c r="T94" s="3">
        <f>IF(A94&gt;0,IFERROR(VLOOKUP(C94,AthleteTable[],1,FALSE),0),0)</f>
        <v>0</v>
      </c>
      <c r="U94" s="3">
        <f t="shared" si="6"/>
        <v>0</v>
      </c>
      <c r="V94" s="11">
        <f>IF(A94&gt;0,IF(T94&lt;&gt;0,IF(OR(codex483[[#This Row],[1]]&gt;W93,W93="1"),(V93+1+codex483[[#This Row],[T]]),V93+codex483[[#This Row],[T]]),V93+codex483[[#This Row],[T]]),0)</f>
        <v>0</v>
      </c>
      <c r="W94" s="3" t="e">
        <f>IF(#REF!&gt;0,#REF!,0)</f>
        <v>#REF!</v>
      </c>
    </row>
    <row r="95" spans="1:23" x14ac:dyDescent="0.25">
      <c r="B95">
        <v>103</v>
      </c>
      <c r="C95">
        <v>104639</v>
      </c>
      <c r="D95" t="s">
        <v>236</v>
      </c>
      <c r="E95">
        <v>1998</v>
      </c>
      <c r="F95" t="s">
        <v>15</v>
      </c>
      <c r="S95" s="3">
        <f t="shared" si="5"/>
        <v>104639</v>
      </c>
      <c r="T95" s="3">
        <f>IF(A95&gt;0,IFERROR(VLOOKUP(C95,AthleteTable[],1,FALSE),0),0)</f>
        <v>0</v>
      </c>
      <c r="U95" s="3">
        <f t="shared" si="6"/>
        <v>0</v>
      </c>
      <c r="V95" s="11">
        <f>IF(A95&gt;0,IF(T95&lt;&gt;0,IF(OR(codex483[[#This Row],[1]]&gt;W94,W94="1"),(V94+1+codex483[[#This Row],[T]]),V94+codex483[[#This Row],[T]]),V94+codex483[[#This Row],[T]]),0)</f>
        <v>0</v>
      </c>
      <c r="W95" s="3" t="e">
        <f>IF(#REF!&gt;0,#REF!,0)</f>
        <v>#REF!</v>
      </c>
    </row>
    <row r="96" spans="1:23" x14ac:dyDescent="0.25">
      <c r="B96">
        <v>96</v>
      </c>
      <c r="C96">
        <v>104592</v>
      </c>
      <c r="D96" t="s">
        <v>119</v>
      </c>
      <c r="E96">
        <v>1998</v>
      </c>
      <c r="F96" t="s">
        <v>15</v>
      </c>
      <c r="S96" s="3">
        <f t="shared" si="5"/>
        <v>104592</v>
      </c>
      <c r="T96" s="3">
        <f>IF(A96&gt;0,IFERROR(VLOOKUP(C96,AthleteTable[],1,FALSE),0),0)</f>
        <v>0</v>
      </c>
      <c r="U96" s="3">
        <f t="shared" si="6"/>
        <v>0</v>
      </c>
      <c r="V96" s="11">
        <f>IF(A96&gt;0,IF(T96&lt;&gt;0,IF(OR(codex483[[#This Row],[1]]&gt;W95,W95="1"),(V95+1+codex483[[#This Row],[T]]),V95+codex483[[#This Row],[T]]),V95+codex483[[#This Row],[T]]),0)</f>
        <v>0</v>
      </c>
      <c r="W96" s="3" t="e">
        <f>IF(#REF!&gt;0,#REF!,0)</f>
        <v>#REF!</v>
      </c>
    </row>
    <row r="97" spans="1:23" x14ac:dyDescent="0.25">
      <c r="B97">
        <v>79</v>
      </c>
      <c r="C97">
        <v>104421</v>
      </c>
      <c r="D97" t="s">
        <v>121</v>
      </c>
      <c r="E97">
        <v>1996</v>
      </c>
      <c r="F97" t="s">
        <v>15</v>
      </c>
      <c r="S97" s="3">
        <f t="shared" si="5"/>
        <v>104421</v>
      </c>
      <c r="T97" s="3">
        <f>IF(A97&gt;0,IFERROR(VLOOKUP(C97,AthleteTable[],1,FALSE),0),0)</f>
        <v>0</v>
      </c>
      <c r="U97" s="3">
        <f t="shared" si="6"/>
        <v>0</v>
      </c>
      <c r="V97" s="11">
        <f>IF(A97&gt;0,IF(T97&lt;&gt;0,IF(OR(codex483[[#This Row],[1]]&gt;W96,W96="1"),(V96+1+codex483[[#This Row],[T]]),V96+codex483[[#This Row],[T]]),V96+codex483[[#This Row],[T]]),0)</f>
        <v>0</v>
      </c>
      <c r="W97" s="3" t="e">
        <f>IF(#REF!&gt;0,#REF!,0)</f>
        <v>#REF!</v>
      </c>
    </row>
    <row r="98" spans="1:23" x14ac:dyDescent="0.25">
      <c r="B98">
        <v>67</v>
      </c>
      <c r="C98">
        <v>104464</v>
      </c>
      <c r="D98" t="s">
        <v>111</v>
      </c>
      <c r="E98">
        <v>1997</v>
      </c>
      <c r="F98" t="s">
        <v>15</v>
      </c>
      <c r="S98" s="3">
        <f t="shared" si="5"/>
        <v>104464</v>
      </c>
      <c r="T98" s="3">
        <f>IF(A98&gt;0,IFERROR(VLOOKUP(C98,AthleteTable[],1,FALSE),0),0)</f>
        <v>0</v>
      </c>
      <c r="U98" s="3">
        <f t="shared" si="6"/>
        <v>0</v>
      </c>
      <c r="V98" s="11">
        <f>IF(A98&gt;0,IF(T98&lt;&gt;0,IF(OR(codex483[[#This Row],[1]]&gt;W97,W97="1"),(V97+1+codex483[[#This Row],[T]]),V97+codex483[[#This Row],[T]]),V97+codex483[[#This Row],[T]]),0)</f>
        <v>0</v>
      </c>
      <c r="W98" s="3" t="e">
        <f>IF(#REF!&gt;0,#REF!,0)</f>
        <v>#REF!</v>
      </c>
    </row>
    <row r="99" spans="1:23" x14ac:dyDescent="0.25">
      <c r="B99">
        <v>66</v>
      </c>
      <c r="C99">
        <v>80077</v>
      </c>
      <c r="D99" t="s">
        <v>214</v>
      </c>
      <c r="E99">
        <v>1998</v>
      </c>
      <c r="F99" t="s">
        <v>215</v>
      </c>
      <c r="S99" s="3">
        <f t="shared" si="5"/>
        <v>80077</v>
      </c>
      <c r="T99" s="3">
        <f>IF(A99&gt;0,IFERROR(VLOOKUP(C99,AthleteTable[],1,FALSE),0),0)</f>
        <v>0</v>
      </c>
      <c r="U99" s="3">
        <f t="shared" si="6"/>
        <v>0</v>
      </c>
      <c r="V99" s="11">
        <f>IF(A99&gt;0,IF(T99&lt;&gt;0,IF(OR(codex483[[#This Row],[1]]&gt;W98,W98="1"),(V98+1+codex483[[#This Row],[T]]),V98+codex483[[#This Row],[T]]),V98+codex483[[#This Row],[T]]),0)</f>
        <v>0</v>
      </c>
      <c r="W99" s="3" t="e">
        <f>IF(#REF!&gt;0,#REF!,0)</f>
        <v>#REF!</v>
      </c>
    </row>
    <row r="100" spans="1:23" x14ac:dyDescent="0.25">
      <c r="B100">
        <v>49</v>
      </c>
      <c r="C100">
        <v>104535</v>
      </c>
      <c r="D100" t="s">
        <v>266</v>
      </c>
      <c r="E100">
        <v>1997</v>
      </c>
      <c r="F100" t="s">
        <v>15</v>
      </c>
      <c r="S100" s="3">
        <f t="shared" si="5"/>
        <v>104535</v>
      </c>
      <c r="T100" s="3">
        <f>IF(A100&gt;0,IFERROR(VLOOKUP(C100,AthleteTable[],1,FALSE),0),0)</f>
        <v>0</v>
      </c>
      <c r="U100" s="3">
        <f t="shared" si="6"/>
        <v>0</v>
      </c>
      <c r="V100" s="11">
        <f>IF(A100&gt;0,IF(T100&lt;&gt;0,IF(OR(codex483[[#This Row],[1]]&gt;W99,W99="1"),(V99+1+codex483[[#This Row],[T]]),V99+codex483[[#This Row],[T]]),V99+codex483[[#This Row],[T]]),0)</f>
        <v>0</v>
      </c>
      <c r="W100" s="3" t="e">
        <f>IF(#REF!&gt;0,#REF!,0)</f>
        <v>#REF!</v>
      </c>
    </row>
    <row r="101" spans="1:23" x14ac:dyDescent="0.25">
      <c r="B101">
        <v>41</v>
      </c>
      <c r="C101">
        <v>104282</v>
      </c>
      <c r="D101" t="s">
        <v>43</v>
      </c>
      <c r="E101">
        <v>1995</v>
      </c>
      <c r="F101" t="s">
        <v>15</v>
      </c>
      <c r="S101" s="3">
        <f t="shared" si="5"/>
        <v>104282</v>
      </c>
      <c r="T101" s="3">
        <f>IF(A101&gt;0,IFERROR(VLOOKUP(C101,AthleteTable[],1,FALSE),0),0)</f>
        <v>0</v>
      </c>
      <c r="U101" s="3">
        <f t="shared" si="6"/>
        <v>0</v>
      </c>
      <c r="V101" s="11">
        <f>IF(A101&gt;0,IF(T101&lt;&gt;0,IF(OR(codex483[[#This Row],[1]]&gt;W100,W100="1"),(V100+1+codex483[[#This Row],[T]]),V100+codex483[[#This Row],[T]]),V100+codex483[[#This Row],[T]]),0)</f>
        <v>0</v>
      </c>
      <c r="W101" s="3" t="e">
        <f>IF(#REF!&gt;0,#REF!,0)</f>
        <v>#REF!</v>
      </c>
    </row>
    <row r="102" spans="1:23" x14ac:dyDescent="0.25">
      <c r="B102">
        <v>32</v>
      </c>
      <c r="C102">
        <v>104238</v>
      </c>
      <c r="D102" t="s">
        <v>125</v>
      </c>
      <c r="E102">
        <v>1995</v>
      </c>
      <c r="F102" t="s">
        <v>15</v>
      </c>
      <c r="S102" s="3">
        <f t="shared" si="5"/>
        <v>104238</v>
      </c>
      <c r="T102" s="3">
        <f>IF(A102&gt;0,IFERROR(VLOOKUP(C102,AthleteTable[],1,FALSE),0),0)</f>
        <v>0</v>
      </c>
      <c r="U102" s="3">
        <f t="shared" si="6"/>
        <v>0</v>
      </c>
      <c r="V102" s="11">
        <f>IF(A102&gt;0,IF(T102&lt;&gt;0,IF(OR(codex483[[#This Row],[1]]&gt;W101,W101="1"),(V101+1+codex483[[#This Row],[T]]),V101+codex483[[#This Row],[T]]),V101+codex483[[#This Row],[T]]),0)</f>
        <v>0</v>
      </c>
      <c r="W102" s="3" t="e">
        <f>IF(#REF!&gt;0,#REF!,0)</f>
        <v>#REF!</v>
      </c>
    </row>
    <row r="103" spans="1:23" x14ac:dyDescent="0.25">
      <c r="B103">
        <v>26</v>
      </c>
      <c r="C103">
        <v>40536</v>
      </c>
      <c r="D103" t="s">
        <v>247</v>
      </c>
      <c r="E103">
        <v>1994</v>
      </c>
      <c r="F103" t="s">
        <v>248</v>
      </c>
      <c r="S103" s="3">
        <f t="shared" si="5"/>
        <v>40536</v>
      </c>
      <c r="T103" s="3">
        <f>IF(A103&gt;0,IFERROR(VLOOKUP(C103,AthleteTable[],1,FALSE),0),0)</f>
        <v>0</v>
      </c>
      <c r="U103" s="3">
        <f t="shared" si="6"/>
        <v>0</v>
      </c>
      <c r="V103" s="11">
        <f>IF(A103&gt;0,IF(T103&lt;&gt;0,IF(OR(codex483[[#This Row],[1]]&gt;W102,W102="1"),(V102+1+codex483[[#This Row],[T]]),V102+codex483[[#This Row],[T]]),V102+codex483[[#This Row],[T]]),0)</f>
        <v>0</v>
      </c>
      <c r="W103" s="3" t="e">
        <f>IF(#REF!&gt;0,#REF!,0)</f>
        <v>#REF!</v>
      </c>
    </row>
    <row r="104" spans="1:23" x14ac:dyDescent="0.25">
      <c r="B104">
        <v>22</v>
      </c>
      <c r="C104">
        <v>6531852</v>
      </c>
      <c r="D104" t="s">
        <v>291</v>
      </c>
      <c r="E104">
        <v>1997</v>
      </c>
      <c r="F104" t="s">
        <v>113</v>
      </c>
      <c r="S104" s="3">
        <f t="shared" si="5"/>
        <v>6531852</v>
      </c>
      <c r="T104" s="3">
        <f>IF(A104&gt;0,IFERROR(VLOOKUP(C104,AthleteTable[],1,FALSE),0),0)</f>
        <v>0</v>
      </c>
      <c r="U104" s="3">
        <f t="shared" si="6"/>
        <v>0</v>
      </c>
      <c r="V104" s="11">
        <f>IF(A104&gt;0,IF(T104&lt;&gt;0,IF(OR(codex483[[#This Row],[1]]&gt;W103,W103="1"),(V103+1+codex483[[#This Row],[T]]),V103+codex483[[#This Row],[T]]),V103+codex483[[#This Row],[T]]),0)</f>
        <v>0</v>
      </c>
      <c r="W104" s="3" t="e">
        <f>IF(#REF!&gt;0,#REF!,0)</f>
        <v>#REF!</v>
      </c>
    </row>
    <row r="105" spans="1:23" x14ac:dyDescent="0.25">
      <c r="B105">
        <v>6</v>
      </c>
      <c r="C105">
        <v>6530500</v>
      </c>
      <c r="D105" t="s">
        <v>192</v>
      </c>
      <c r="E105">
        <v>1993</v>
      </c>
      <c r="F105" t="s">
        <v>113</v>
      </c>
      <c r="S105" s="3">
        <f t="shared" si="5"/>
        <v>6530500</v>
      </c>
      <c r="T105" s="3">
        <f>IF(A105&gt;0,IFERROR(VLOOKUP(C105,AthleteTable[],1,FALSE),0),0)</f>
        <v>0</v>
      </c>
      <c r="U105" s="3">
        <f t="shared" si="6"/>
        <v>0</v>
      </c>
      <c r="V105" s="11">
        <f>IF(A105&gt;0,IF(T105&lt;&gt;0,IF(OR(codex483[[#This Row],[1]]&gt;W104,W104="1"),(V104+1+codex483[[#This Row],[T]]),V104+codex483[[#This Row],[T]]),V104+codex483[[#This Row],[T]]),0)</f>
        <v>0</v>
      </c>
      <c r="W105" s="3" t="e">
        <f>IF(#REF!&gt;0,#REF!,0)</f>
        <v>#REF!</v>
      </c>
    </row>
    <row r="106" spans="1:23" x14ac:dyDescent="0.25">
      <c r="B106">
        <v>2</v>
      </c>
      <c r="C106">
        <v>40506</v>
      </c>
      <c r="D106" t="s">
        <v>584</v>
      </c>
      <c r="E106">
        <v>1993</v>
      </c>
      <c r="F106" t="s">
        <v>248</v>
      </c>
      <c r="S106" s="3">
        <f t="shared" si="5"/>
        <v>40506</v>
      </c>
      <c r="T106" s="3">
        <f>IF(A106&gt;0,IFERROR(VLOOKUP(C106,AthleteTable[],1,FALSE),0),0)</f>
        <v>0</v>
      </c>
      <c r="U106" s="3">
        <f t="shared" si="6"/>
        <v>0</v>
      </c>
      <c r="V106" s="11">
        <f>IF(A106&gt;0,IF(T106&lt;&gt;0,IF(OR(codex483[[#This Row],[1]]&gt;W105,W105="1"),(V105+1+codex483[[#This Row],[T]]),V105+codex483[[#This Row],[T]]),V105+codex483[[#This Row],[T]]),0)</f>
        <v>0</v>
      </c>
      <c r="W106" s="3" t="e">
        <f>IF(#REF!&gt;0,#REF!,0)</f>
        <v>#REF!</v>
      </c>
    </row>
    <row r="107" spans="1:23" x14ac:dyDescent="0.25">
      <c r="A107" t="s">
        <v>115</v>
      </c>
      <c r="S107" s="3">
        <f t="shared" si="5"/>
        <v>0</v>
      </c>
      <c r="T107" s="3">
        <f>IF(A107&gt;0,IFERROR(VLOOKUP(C107,AthleteTable[],1,FALSE),0),0)</f>
        <v>0</v>
      </c>
      <c r="U107" s="3">
        <f t="shared" si="6"/>
        <v>0</v>
      </c>
      <c r="V107" s="11">
        <f>IF(A107&gt;0,IF(T107&lt;&gt;0,IF(OR(codex483[[#This Row],[1]]&gt;W106,W106="1"),(V106+1+codex483[[#This Row],[T]]),V106+codex483[[#This Row],[T]]),V106+codex483[[#This Row],[T]]),0)</f>
        <v>0</v>
      </c>
      <c r="W107" s="3" t="e">
        <f>IF(#REF!&gt;0,#REF!,0)</f>
        <v>#REF!</v>
      </c>
    </row>
    <row r="108" spans="1:23" x14ac:dyDescent="0.25">
      <c r="S108" s="3">
        <f t="shared" si="5"/>
        <v>0</v>
      </c>
      <c r="T108" s="3">
        <f>IF(A108&gt;0,IFERROR(VLOOKUP(C108,AthleteTable[],1,FALSE),0),0)</f>
        <v>0</v>
      </c>
      <c r="U108" s="3">
        <f t="shared" si="6"/>
        <v>0</v>
      </c>
      <c r="V108" s="11">
        <f>IF(A108&gt;0,IF(T108&lt;&gt;0,IF(OR(codex483[[#This Row],[1]]&gt;W107,W107="1"),(V107+1+codex483[[#This Row],[T]]),V107+codex483[[#This Row],[T]]),V107+codex483[[#This Row],[T]]),0)</f>
        <v>0</v>
      </c>
      <c r="W108" s="3" t="e">
        <f>IF(#REF!&gt;0,#REF!,0)</f>
        <v>#REF!</v>
      </c>
    </row>
    <row r="109" spans="1:23" x14ac:dyDescent="0.25">
      <c r="B109">
        <v>117</v>
      </c>
      <c r="C109">
        <v>104599</v>
      </c>
      <c r="D109" t="s">
        <v>57</v>
      </c>
      <c r="E109">
        <v>1998</v>
      </c>
      <c r="F109" t="s">
        <v>15</v>
      </c>
      <c r="S109" s="3">
        <f t="shared" si="5"/>
        <v>104599</v>
      </c>
      <c r="T109" s="3">
        <f>IF(A109&gt;0,IFERROR(VLOOKUP(C109,AthleteTable[],1,FALSE),0),0)</f>
        <v>0</v>
      </c>
      <c r="U109" s="3">
        <f t="shared" si="6"/>
        <v>0</v>
      </c>
      <c r="V109" s="11">
        <f>IF(A109&gt;0,IF(T109&lt;&gt;0,IF(OR(codex483[[#This Row],[1]]&gt;W108,W108="1"),(V108+1+codex483[[#This Row],[T]]),V108+codex483[[#This Row],[T]]),V108+codex483[[#This Row],[T]]),0)</f>
        <v>0</v>
      </c>
      <c r="W109" s="3" t="e">
        <f>IF(#REF!&gt;0,#REF!,0)</f>
        <v>#REF!</v>
      </c>
    </row>
    <row r="110" spans="1:23" x14ac:dyDescent="0.25">
      <c r="B110">
        <v>115</v>
      </c>
      <c r="C110">
        <v>104593</v>
      </c>
      <c r="D110" t="s">
        <v>118</v>
      </c>
      <c r="E110">
        <v>1998</v>
      </c>
      <c r="F110" t="s">
        <v>15</v>
      </c>
      <c r="S110" s="3">
        <f t="shared" si="5"/>
        <v>104593</v>
      </c>
      <c r="T110" s="3">
        <f>IF(A110&gt;0,IFERROR(VLOOKUP(C110,AthleteTable[],1,FALSE),0),0)</f>
        <v>0</v>
      </c>
      <c r="U110" s="3">
        <f t="shared" si="6"/>
        <v>0</v>
      </c>
      <c r="V110" s="11">
        <f>IF(A110&gt;0,IF(T110&lt;&gt;0,IF(OR(codex483[[#This Row],[1]]&gt;W109,W109="1"),(V109+1+codex483[[#This Row],[T]]),V109+codex483[[#This Row],[T]]),V109+codex483[[#This Row],[T]]),0)</f>
        <v>0</v>
      </c>
      <c r="W110" s="3" t="e">
        <f>IF(#REF!&gt;0,#REF!,0)</f>
        <v>#REF!</v>
      </c>
    </row>
    <row r="111" spans="1:23" x14ac:dyDescent="0.25">
      <c r="B111">
        <v>114</v>
      </c>
      <c r="C111">
        <v>6300452</v>
      </c>
      <c r="D111" t="s">
        <v>278</v>
      </c>
      <c r="E111">
        <v>1998</v>
      </c>
      <c r="F111" t="s">
        <v>240</v>
      </c>
      <c r="S111" s="3">
        <f t="shared" si="5"/>
        <v>6300452</v>
      </c>
      <c r="T111" s="3">
        <f>IF(A111&gt;0,IFERROR(VLOOKUP(C111,AthleteTable[],1,FALSE),0),0)</f>
        <v>0</v>
      </c>
      <c r="U111" s="3">
        <f t="shared" si="6"/>
        <v>0</v>
      </c>
      <c r="V111" s="11">
        <f>IF(A111&gt;0,IF(T111&lt;&gt;0,IF(OR(codex483[[#This Row],[1]]&gt;W110,W110="1"),(V110+1+codex483[[#This Row],[T]]),V110+codex483[[#This Row],[T]]),V110+codex483[[#This Row],[T]]),0)</f>
        <v>0</v>
      </c>
      <c r="W111" s="3" t="e">
        <f>IF(#REF!&gt;0,#REF!,0)</f>
        <v>#REF!</v>
      </c>
    </row>
    <row r="112" spans="1:23" x14ac:dyDescent="0.25">
      <c r="B112">
        <v>111</v>
      </c>
      <c r="C112">
        <v>104596</v>
      </c>
      <c r="D112" t="s">
        <v>81</v>
      </c>
      <c r="E112">
        <v>1998</v>
      </c>
      <c r="F112" t="s">
        <v>15</v>
      </c>
      <c r="S112" s="3">
        <f t="shared" si="5"/>
        <v>104596</v>
      </c>
      <c r="T112" s="3">
        <f>IF(A112&gt;0,IFERROR(VLOOKUP(C112,AthleteTable[],1,FALSE),0),0)</f>
        <v>0</v>
      </c>
      <c r="U112" s="3">
        <f t="shared" si="6"/>
        <v>0</v>
      </c>
      <c r="V112" s="11">
        <f>IF(A112&gt;0,IF(T112&lt;&gt;0,IF(OR(codex483[[#This Row],[1]]&gt;W111,W111="1"),(V111+1+codex483[[#This Row],[T]]),V111+codex483[[#This Row],[T]]),V111+codex483[[#This Row],[T]]),0)</f>
        <v>0</v>
      </c>
      <c r="W112" s="3" t="e">
        <f>IF(#REF!&gt;0,#REF!,0)</f>
        <v>#REF!</v>
      </c>
    </row>
    <row r="113" spans="2:23" x14ac:dyDescent="0.25">
      <c r="B113">
        <v>106</v>
      </c>
      <c r="C113">
        <v>104637</v>
      </c>
      <c r="D113" t="s">
        <v>279</v>
      </c>
      <c r="E113">
        <v>1998</v>
      </c>
      <c r="F113" t="s">
        <v>15</v>
      </c>
      <c r="S113" s="3">
        <f t="shared" si="5"/>
        <v>104637</v>
      </c>
      <c r="T113" s="3">
        <f>IF(A113&gt;0,IFERROR(VLOOKUP(C113,AthleteTable[],1,FALSE),0),0)</f>
        <v>0</v>
      </c>
      <c r="U113" s="3">
        <f t="shared" si="6"/>
        <v>0</v>
      </c>
      <c r="V113" s="11">
        <f>IF(A113&gt;0,IF(T113&lt;&gt;0,IF(OR(codex483[[#This Row],[1]]&gt;W112,W112="1"),(V112+1+codex483[[#This Row],[T]]),V112+codex483[[#This Row],[T]]),V112+codex483[[#This Row],[T]]),0)</f>
        <v>0</v>
      </c>
      <c r="W113" s="3" t="e">
        <f>IF(#REF!&gt;0,#REF!,0)</f>
        <v>#REF!</v>
      </c>
    </row>
    <row r="114" spans="2:23" x14ac:dyDescent="0.25">
      <c r="B114">
        <v>102</v>
      </c>
      <c r="C114">
        <v>104590</v>
      </c>
      <c r="D114" t="s">
        <v>51</v>
      </c>
      <c r="E114">
        <v>1998</v>
      </c>
      <c r="F114" t="s">
        <v>15</v>
      </c>
      <c r="S114" s="3">
        <f t="shared" si="5"/>
        <v>104590</v>
      </c>
      <c r="T114" s="3">
        <f>IF(A114&gt;0,IFERROR(VLOOKUP(C114,AthleteTable[],1,FALSE),0),0)</f>
        <v>0</v>
      </c>
      <c r="U114" s="3">
        <f t="shared" si="6"/>
        <v>0</v>
      </c>
      <c r="V114" s="11">
        <f>IF(A114&gt;0,IF(T114&lt;&gt;0,IF(OR(codex483[[#This Row],[1]]&gt;W113,W113="1"),(V113+1+codex483[[#This Row],[T]]),V113+codex483[[#This Row],[T]]),V113+codex483[[#This Row],[T]]),0)</f>
        <v>0</v>
      </c>
      <c r="W114" s="3" t="e">
        <f>IF(#REF!&gt;0,#REF!,0)</f>
        <v>#REF!</v>
      </c>
    </row>
    <row r="115" spans="2:23" x14ac:dyDescent="0.25">
      <c r="B115">
        <v>101</v>
      </c>
      <c r="C115">
        <v>104583</v>
      </c>
      <c r="D115" t="s">
        <v>101</v>
      </c>
      <c r="E115">
        <v>1998</v>
      </c>
      <c r="F115" t="s">
        <v>15</v>
      </c>
      <c r="S115" s="3">
        <f t="shared" si="5"/>
        <v>104583</v>
      </c>
      <c r="T115" s="3">
        <f>IF(A115&gt;0,IFERROR(VLOOKUP(C115,AthleteTable[],1,FALSE),0),0)</f>
        <v>0</v>
      </c>
      <c r="U115" s="3">
        <f t="shared" si="6"/>
        <v>0</v>
      </c>
      <c r="V115" s="11">
        <f>IF(A115&gt;0,IF(T115&lt;&gt;0,IF(OR(codex483[[#This Row],[1]]&gt;W114,W114="1"),(V114+1+codex483[[#This Row],[T]]),V114+codex483[[#This Row],[T]]),V114+codex483[[#This Row],[T]]),0)</f>
        <v>0</v>
      </c>
      <c r="W115" s="3" t="e">
        <f>IF(#REF!&gt;0,#REF!,0)</f>
        <v>#REF!</v>
      </c>
    </row>
    <row r="116" spans="2:23" x14ac:dyDescent="0.25">
      <c r="B116">
        <v>90</v>
      </c>
      <c r="C116">
        <v>104594</v>
      </c>
      <c r="D116" t="s">
        <v>83</v>
      </c>
      <c r="E116">
        <v>1998</v>
      </c>
      <c r="F116" t="s">
        <v>15</v>
      </c>
      <c r="S116" s="3">
        <f t="shared" si="5"/>
        <v>104594</v>
      </c>
      <c r="T116" s="3">
        <f>IF(A116&gt;0,IFERROR(VLOOKUP(C116,AthleteTable[],1,FALSE),0),0)</f>
        <v>0</v>
      </c>
      <c r="U116" s="3">
        <f t="shared" si="6"/>
        <v>0</v>
      </c>
      <c r="V116" s="11">
        <f>IF(A116&gt;0,IF(T116&lt;&gt;0,IF(OR(codex483[[#This Row],[1]]&gt;W115,W115="1"),(V115+1+codex483[[#This Row],[T]]),V115+codex483[[#This Row],[T]]),V115+codex483[[#This Row],[T]]),0)</f>
        <v>0</v>
      </c>
      <c r="W116" s="3" t="e">
        <f>IF(#REF!&gt;0,#REF!,0)</f>
        <v>#REF!</v>
      </c>
    </row>
    <row r="117" spans="2:23" x14ac:dyDescent="0.25">
      <c r="B117">
        <v>84</v>
      </c>
      <c r="C117">
        <v>104466</v>
      </c>
      <c r="D117" t="s">
        <v>120</v>
      </c>
      <c r="E117">
        <v>1997</v>
      </c>
      <c r="F117" t="s">
        <v>15</v>
      </c>
      <c r="S117" s="3">
        <f t="shared" si="5"/>
        <v>104466</v>
      </c>
      <c r="T117" s="3">
        <f>IF(A117&gt;0,IFERROR(VLOOKUP(C117,AthleteTable[],1,FALSE),0),0)</f>
        <v>0</v>
      </c>
      <c r="U117" s="3">
        <f t="shared" si="6"/>
        <v>0</v>
      </c>
      <c r="V117" s="11">
        <f>IF(A117&gt;0,IF(T117&lt;&gt;0,IF(OR(codex483[[#This Row],[1]]&gt;W116,W116="1"),(V116+1+codex483[[#This Row],[T]]),V116+codex483[[#This Row],[T]]),V116+codex483[[#This Row],[T]]),0)</f>
        <v>0</v>
      </c>
      <c r="W117" s="3" t="e">
        <f>IF(#REF!&gt;0,#REF!,0)</f>
        <v>#REF!</v>
      </c>
    </row>
    <row r="118" spans="2:23" x14ac:dyDescent="0.25">
      <c r="B118">
        <v>77</v>
      </c>
      <c r="C118">
        <v>104474</v>
      </c>
      <c r="D118" t="s">
        <v>122</v>
      </c>
      <c r="E118">
        <v>1997</v>
      </c>
      <c r="F118" t="s">
        <v>15</v>
      </c>
      <c r="S118" s="3">
        <f t="shared" si="5"/>
        <v>104474</v>
      </c>
      <c r="T118" s="3">
        <f>IF(A118&gt;0,IFERROR(VLOOKUP(C118,AthleteTable[],1,FALSE),0),0)</f>
        <v>0</v>
      </c>
      <c r="U118" s="3">
        <f t="shared" si="6"/>
        <v>0</v>
      </c>
      <c r="V118" s="11">
        <f>IF(A118&gt;0,IF(T118&lt;&gt;0,IF(OR(codex483[[#This Row],[1]]&gt;W117,W117="1"),(V117+1+codex483[[#This Row],[T]]),V117+codex483[[#This Row],[T]]),V117+codex483[[#This Row],[T]]),0)</f>
        <v>0</v>
      </c>
      <c r="W118" s="3" t="e">
        <f>IF(#REF!&gt;0,#REF!,0)</f>
        <v>#REF!</v>
      </c>
    </row>
    <row r="119" spans="2:23" x14ac:dyDescent="0.25">
      <c r="B119">
        <v>76</v>
      </c>
      <c r="C119">
        <v>104442</v>
      </c>
      <c r="D119" t="s">
        <v>95</v>
      </c>
      <c r="E119">
        <v>1996</v>
      </c>
      <c r="F119" t="s">
        <v>96</v>
      </c>
      <c r="S119" s="3">
        <f t="shared" si="5"/>
        <v>104442</v>
      </c>
      <c r="T119" s="3">
        <f>IF(A119&gt;0,IFERROR(VLOOKUP(C119,AthleteTable[],1,FALSE),0),0)</f>
        <v>0</v>
      </c>
      <c r="U119" s="3">
        <f t="shared" si="6"/>
        <v>0</v>
      </c>
      <c r="V119" s="11">
        <f>IF(A119&gt;0,IF(T119&lt;&gt;0,IF(OR(codex483[[#This Row],[1]]&gt;W118,W118="1"),(V118+1+codex483[[#This Row],[T]]),V118+codex483[[#This Row],[T]]),V118+codex483[[#This Row],[T]]),0)</f>
        <v>0</v>
      </c>
      <c r="W119" s="3" t="e">
        <f>IF(#REF!&gt;0,#REF!,0)</f>
        <v>#REF!</v>
      </c>
    </row>
    <row r="120" spans="2:23" x14ac:dyDescent="0.25">
      <c r="B120">
        <v>73</v>
      </c>
      <c r="C120">
        <v>304559</v>
      </c>
      <c r="D120" t="s">
        <v>283</v>
      </c>
      <c r="E120">
        <v>1995</v>
      </c>
      <c r="F120" t="s">
        <v>240</v>
      </c>
      <c r="S120" s="3">
        <f t="shared" si="5"/>
        <v>304559</v>
      </c>
      <c r="T120" s="3">
        <f>IF(A120&gt;0,IFERROR(VLOOKUP(C120,AthleteTable[],1,FALSE),0),0)</f>
        <v>0</v>
      </c>
      <c r="U120" s="3">
        <f t="shared" si="6"/>
        <v>0</v>
      </c>
      <c r="V120" s="11">
        <f>IF(A120&gt;0,IF(T120&lt;&gt;0,IF(OR(codex483[[#This Row],[1]]&gt;W119,W119="1"),(V119+1+codex483[[#This Row],[T]]),V119+codex483[[#This Row],[T]]),V119+codex483[[#This Row],[T]]),0)</f>
        <v>0</v>
      </c>
      <c r="W120" s="3" t="e">
        <f>IF(#REF!&gt;0,#REF!,0)</f>
        <v>#REF!</v>
      </c>
    </row>
    <row r="121" spans="2:23" x14ac:dyDescent="0.25">
      <c r="B121">
        <v>62</v>
      </c>
      <c r="C121">
        <v>6531526</v>
      </c>
      <c r="D121" t="s">
        <v>228</v>
      </c>
      <c r="E121">
        <v>1996</v>
      </c>
      <c r="F121" t="s">
        <v>113</v>
      </c>
      <c r="S121" s="3">
        <f t="shared" si="5"/>
        <v>6531526</v>
      </c>
      <c r="T121" s="3">
        <f>IF(A121&gt;0,IFERROR(VLOOKUP(C121,AthleteTable[],1,FALSE),0),0)</f>
        <v>0</v>
      </c>
      <c r="U121" s="3">
        <f t="shared" si="6"/>
        <v>0</v>
      </c>
      <c r="V121" s="11">
        <f>IF(A121&gt;0,IF(T121&lt;&gt;0,IF(OR(codex483[[#This Row],[1]]&gt;W120,W120="1"),(V120+1+codex483[[#This Row],[T]]),V120+codex483[[#This Row],[T]]),V120+codex483[[#This Row],[T]]),0)</f>
        <v>0</v>
      </c>
      <c r="W121" s="3" t="e">
        <f>IF(#REF!&gt;0,#REF!,0)</f>
        <v>#REF!</v>
      </c>
    </row>
    <row r="122" spans="2:23" x14ac:dyDescent="0.25">
      <c r="B122">
        <v>61</v>
      </c>
      <c r="C122">
        <v>104462</v>
      </c>
      <c r="D122" t="s">
        <v>47</v>
      </c>
      <c r="E122">
        <v>1997</v>
      </c>
      <c r="F122" t="s">
        <v>15</v>
      </c>
      <c r="S122" s="3">
        <f t="shared" si="5"/>
        <v>104462</v>
      </c>
      <c r="T122" s="3">
        <f>IF(A122&gt;0,IFERROR(VLOOKUP(C122,AthleteTable[],1,FALSE),0),0)</f>
        <v>0</v>
      </c>
      <c r="U122" s="3">
        <f t="shared" si="6"/>
        <v>0</v>
      </c>
      <c r="V122" s="11">
        <f>IF(A122&gt;0,IF(T122&lt;&gt;0,IF(OR(codex483[[#This Row],[1]]&gt;W121,W121="1"),(V121+1+codex483[[#This Row],[T]]),V121+codex483[[#This Row],[T]]),V121+codex483[[#This Row],[T]]),0)</f>
        <v>0</v>
      </c>
      <c r="W122" s="3" t="e">
        <f>IF(#REF!&gt;0,#REF!,0)</f>
        <v>#REF!</v>
      </c>
    </row>
    <row r="123" spans="2:23" x14ac:dyDescent="0.25">
      <c r="B123">
        <v>59</v>
      </c>
      <c r="C123">
        <v>6532024</v>
      </c>
      <c r="D123" t="s">
        <v>289</v>
      </c>
      <c r="E123">
        <v>1997</v>
      </c>
      <c r="F123" t="s">
        <v>113</v>
      </c>
      <c r="S123" s="3">
        <f t="shared" si="5"/>
        <v>6532024</v>
      </c>
      <c r="T123" s="3">
        <f>IF(A123&gt;0,IFERROR(VLOOKUP(C123,AthleteTable[],1,FALSE),0),0)</f>
        <v>0</v>
      </c>
      <c r="U123" s="3">
        <f t="shared" si="6"/>
        <v>0</v>
      </c>
      <c r="V123" s="11">
        <f>IF(A123&gt;0,IF(T123&lt;&gt;0,IF(OR(codex483[[#This Row],[1]]&gt;W122,W122="1"),(V122+1+codex483[[#This Row],[T]]),V122+codex483[[#This Row],[T]]),V122+codex483[[#This Row],[T]]),0)</f>
        <v>0</v>
      </c>
      <c r="W123" s="3" t="e">
        <f>IF(#REF!&gt;0,#REF!,0)</f>
        <v>#REF!</v>
      </c>
    </row>
    <row r="124" spans="2:23" x14ac:dyDescent="0.25">
      <c r="B124">
        <v>58</v>
      </c>
      <c r="C124">
        <v>6531922</v>
      </c>
      <c r="D124" t="s">
        <v>265</v>
      </c>
      <c r="E124">
        <v>1997</v>
      </c>
      <c r="F124" t="s">
        <v>113</v>
      </c>
      <c r="S124" s="3">
        <f t="shared" si="5"/>
        <v>6531922</v>
      </c>
      <c r="T124" s="3">
        <f>IF(A124&gt;0,IFERROR(VLOOKUP(C124,AthleteTable[],1,FALSE),0),0)</f>
        <v>0</v>
      </c>
      <c r="U124" s="3">
        <f t="shared" si="6"/>
        <v>0</v>
      </c>
      <c r="V124" s="11">
        <f>IF(A124&gt;0,IF(T124&lt;&gt;0,IF(OR(codex483[[#This Row],[1]]&gt;W123,W123="1"),(V123+1+codex483[[#This Row],[T]]),V123+codex483[[#This Row],[T]]),V123+codex483[[#This Row],[T]]),0)</f>
        <v>0</v>
      </c>
      <c r="W124" s="3" t="e">
        <f>IF(#REF!&gt;0,#REF!,0)</f>
        <v>#REF!</v>
      </c>
    </row>
    <row r="125" spans="2:23" x14ac:dyDescent="0.25">
      <c r="B125">
        <v>56</v>
      </c>
      <c r="C125">
        <v>104534</v>
      </c>
      <c r="D125" t="s">
        <v>45</v>
      </c>
      <c r="E125">
        <v>1997</v>
      </c>
      <c r="F125" t="s">
        <v>15</v>
      </c>
      <c r="S125" s="3">
        <f t="shared" si="5"/>
        <v>104534</v>
      </c>
      <c r="T125" s="3">
        <f>IF(A125&gt;0,IFERROR(VLOOKUP(C125,AthleteTable[],1,FALSE),0),0)</f>
        <v>0</v>
      </c>
      <c r="U125" s="3">
        <f t="shared" si="6"/>
        <v>0</v>
      </c>
      <c r="V125" s="11">
        <f>IF(A125&gt;0,IF(T125&lt;&gt;0,IF(OR(codex483[[#This Row],[1]]&gt;W124,W124="1"),(V124+1+codex483[[#This Row],[T]]),V124+codex483[[#This Row],[T]]),V124+codex483[[#This Row],[T]]),0)</f>
        <v>0</v>
      </c>
      <c r="W125" s="3" t="e">
        <f>IF(#REF!&gt;0,#REF!,0)</f>
        <v>#REF!</v>
      </c>
    </row>
    <row r="126" spans="2:23" x14ac:dyDescent="0.25">
      <c r="B126">
        <v>54</v>
      </c>
      <c r="C126">
        <v>959600</v>
      </c>
      <c r="D126" t="s">
        <v>65</v>
      </c>
      <c r="E126">
        <v>1996</v>
      </c>
      <c r="F126" t="s">
        <v>66</v>
      </c>
      <c r="S126" s="3">
        <f t="shared" si="5"/>
        <v>959600</v>
      </c>
      <c r="T126" s="3">
        <f>IF(A126&gt;0,IFERROR(VLOOKUP(C126,AthleteTable[],1,FALSE),0),0)</f>
        <v>0</v>
      </c>
      <c r="U126" s="3">
        <f t="shared" si="6"/>
        <v>0</v>
      </c>
      <c r="V126" s="11">
        <f>IF(A126&gt;0,IF(T126&lt;&gt;0,IF(OR(codex483[[#This Row],[1]]&gt;W125,W125="1"),(V125+1+codex483[[#This Row],[T]]),V125+codex483[[#This Row],[T]]),V125+codex483[[#This Row],[T]]),0)</f>
        <v>0</v>
      </c>
      <c r="W126" s="3" t="e">
        <f>IF(#REF!&gt;0,#REF!,0)</f>
        <v>#REF!</v>
      </c>
    </row>
    <row r="127" spans="2:23" x14ac:dyDescent="0.25">
      <c r="B127">
        <v>46</v>
      </c>
      <c r="C127">
        <v>6531346</v>
      </c>
      <c r="D127" t="s">
        <v>295</v>
      </c>
      <c r="E127">
        <v>1995</v>
      </c>
      <c r="F127" t="s">
        <v>113</v>
      </c>
      <c r="S127" s="3">
        <f t="shared" si="5"/>
        <v>6531346</v>
      </c>
      <c r="T127" s="3">
        <f>IF(A127&gt;0,IFERROR(VLOOKUP(C127,AthleteTable[],1,FALSE),0),0)</f>
        <v>0</v>
      </c>
      <c r="U127" s="3">
        <f t="shared" si="6"/>
        <v>0</v>
      </c>
      <c r="V127" s="11">
        <f>IF(A127&gt;0,IF(T127&lt;&gt;0,IF(OR(codex483[[#This Row],[1]]&gt;W126,W126="1"),(V126+1+codex483[[#This Row],[T]]),V126+codex483[[#This Row],[T]]),V126+codex483[[#This Row],[T]]),0)</f>
        <v>0</v>
      </c>
      <c r="W127" s="3" t="e">
        <f>IF(#REF!&gt;0,#REF!,0)</f>
        <v>#REF!</v>
      </c>
    </row>
    <row r="128" spans="2:23" x14ac:dyDescent="0.25">
      <c r="B128">
        <v>9</v>
      </c>
      <c r="C128">
        <v>934562</v>
      </c>
      <c r="D128" t="s">
        <v>293</v>
      </c>
      <c r="E128">
        <v>1991</v>
      </c>
      <c r="F128" t="s">
        <v>113</v>
      </c>
      <c r="S128" s="3">
        <f t="shared" si="5"/>
        <v>934562</v>
      </c>
      <c r="T128" s="3">
        <f>IF(A128&gt;0,IFERROR(VLOOKUP(C128,AthleteTable[],1,FALSE),0),0)</f>
        <v>0</v>
      </c>
      <c r="U128" s="3">
        <f t="shared" si="6"/>
        <v>0</v>
      </c>
      <c r="V128" s="11">
        <f>IF(A128&gt;0,IF(T128&lt;&gt;0,IF(OR(codex483[[#This Row],[1]]&gt;W127,W127="1"),(V127+1+codex483[[#This Row],[T]]),V127+codex483[[#This Row],[T]]),V127+codex483[[#This Row],[T]]),0)</f>
        <v>0</v>
      </c>
      <c r="W128" s="3" t="e">
        <f>IF(#REF!&gt;0,#REF!,0)</f>
        <v>#REF!</v>
      </c>
    </row>
    <row r="129" spans="1:23" x14ac:dyDescent="0.25">
      <c r="B129">
        <v>8</v>
      </c>
      <c r="C129">
        <v>104311</v>
      </c>
      <c r="D129" t="s">
        <v>186</v>
      </c>
      <c r="E129">
        <v>1995</v>
      </c>
      <c r="F129" t="s">
        <v>15</v>
      </c>
      <c r="S129" s="3">
        <f t="shared" si="5"/>
        <v>104311</v>
      </c>
      <c r="T129" s="3">
        <f>IF(A129&gt;0,IFERROR(VLOOKUP(C129,AthleteTable[],1,FALSE),0),0)</f>
        <v>0</v>
      </c>
      <c r="U129" s="3">
        <f t="shared" si="6"/>
        <v>0</v>
      </c>
      <c r="V129" s="11">
        <f>IF(A129&gt;0,IF(T129&lt;&gt;0,IF(OR(codex483[[#This Row],[1]]&gt;W128,W128="1"),(V128+1+codex483[[#This Row],[T]]),V128+codex483[[#This Row],[T]]),V128+codex483[[#This Row],[T]]),0)</f>
        <v>0</v>
      </c>
      <c r="W129" s="3" t="e">
        <f>IF(#REF!&gt;0,#REF!,0)</f>
        <v>#REF!</v>
      </c>
    </row>
    <row r="130" spans="1:23" x14ac:dyDescent="0.25">
      <c r="B130">
        <v>3</v>
      </c>
      <c r="C130">
        <v>410365</v>
      </c>
      <c r="D130" t="s">
        <v>11</v>
      </c>
      <c r="E130">
        <v>1992</v>
      </c>
      <c r="F130" t="s">
        <v>12</v>
      </c>
      <c r="S130" s="3">
        <f t="shared" si="5"/>
        <v>410365</v>
      </c>
      <c r="T130" s="3">
        <f>IF(A130&gt;0,IFERROR(VLOOKUP(C130,AthleteTable[],1,FALSE),0),0)</f>
        <v>0</v>
      </c>
      <c r="U130" s="3">
        <f t="shared" si="6"/>
        <v>0</v>
      </c>
      <c r="V130" s="11">
        <f>IF(A130&gt;0,IF(T130&lt;&gt;0,IF(OR(codex483[[#This Row],[1]]&gt;W129,W129="1"),(V129+1+codex483[[#This Row],[T]]),V129+codex483[[#This Row],[T]]),V129+codex483[[#This Row],[T]]),0)</f>
        <v>0</v>
      </c>
      <c r="W130" s="3" t="e">
        <f>IF(#REF!&gt;0,#REF!,0)</f>
        <v>#REF!</v>
      </c>
    </row>
    <row r="131" spans="1:23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S131" s="3" t="e">
        <f>#REF!</f>
        <v>#REF!</v>
      </c>
      <c r="T131" s="3" t="e">
        <f>IF(#REF!&gt;0,IFERROR(VLOOKUP(#REF!,AthleteTable[],1,FALSE),0),0)</f>
        <v>#REF!</v>
      </c>
      <c r="U131" s="3">
        <f t="shared" si="6"/>
        <v>0</v>
      </c>
      <c r="V131" s="11" t="e">
        <f>IF(#REF!&gt;0,IF(T131&lt;&gt;0,IF(OR(codex483[[#This Row],[1]]&gt;W130,W130="1"),(V130+1+codex483[[#This Row],[T]]),V130+codex483[[#This Row],[T]]),V130+codex483[[#This Row],[T]]),0)</f>
        <v>#REF!</v>
      </c>
      <c r="W131" s="3" t="e">
        <f>IF(#REF!&gt;0,#REF!,0)</f>
        <v>#REF!</v>
      </c>
    </row>
    <row r="132" spans="1:23" x14ac:dyDescent="0.25">
      <c r="S132" s="3" t="e">
        <f>#REF!</f>
        <v>#REF!</v>
      </c>
      <c r="T132" s="3" t="e">
        <f>IF(#REF!&gt;0,IFERROR(VLOOKUP(#REF!,AthleteTable[],1,FALSE),0),0)</f>
        <v>#REF!</v>
      </c>
      <c r="U132" s="3">
        <f t="shared" si="6"/>
        <v>0</v>
      </c>
      <c r="V132" s="11" t="e">
        <f>IF(#REF!&gt;0,IF(T132&lt;&gt;0,IF(OR(codex483[[#This Row],[1]]&gt;W131,W131="1"),(V131+1+codex483[[#This Row],[T]]),V131+codex483[[#This Row],[T]]),V131+codex483[[#This Row],[T]]),0)</f>
        <v>#REF!</v>
      </c>
      <c r="W132" s="3" t="e">
        <f>IF(#REF!&gt;0,#REF!,0)</f>
        <v>#REF!</v>
      </c>
    </row>
    <row r="133" spans="1:23" x14ac:dyDescent="0.25">
      <c r="S133" s="3">
        <f t="shared" ref="S133:S164" si="7">C131</f>
        <v>0</v>
      </c>
      <c r="T133" s="3">
        <f>IF(A131&gt;0,IFERROR(VLOOKUP(C131,AthleteTable[],1,FALSE),0),0)</f>
        <v>0</v>
      </c>
      <c r="U133" s="3">
        <f t="shared" si="6"/>
        <v>0</v>
      </c>
      <c r="V133" s="11">
        <f>IF(A131&gt;0,IF(T133&lt;&gt;0,IF(OR(codex483[[#This Row],[1]]&gt;W132,W132="1"),(V132+1+codex483[[#This Row],[T]]),V132+codex483[[#This Row],[T]]),V132+codex483[[#This Row],[T]]),0)</f>
        <v>0</v>
      </c>
      <c r="W133" s="3" t="e">
        <f>IF(#REF!&gt;0,#REF!,0)</f>
        <v>#REF!</v>
      </c>
    </row>
    <row r="134" spans="1:23" x14ac:dyDescent="0.25">
      <c r="S134" s="3">
        <f t="shared" si="7"/>
        <v>0</v>
      </c>
      <c r="T134" s="3">
        <f>IF(A132&gt;0,IFERROR(VLOOKUP(C132,AthleteTable[],1,FALSE),0),0)</f>
        <v>0</v>
      </c>
      <c r="U134" s="3">
        <f t="shared" ref="U134:U197" si="8">IFERROR(IF(W134&gt;0,IF(W133=W132,IF(T133&gt;0,IF(T132&gt;0,1,0),0),0),0),0)</f>
        <v>0</v>
      </c>
      <c r="V134" s="11">
        <f>IF(A132&gt;0,IF(T134&lt;&gt;0,IF(OR(codex483[[#This Row],[1]]&gt;W133,W133="1"),(V133+1+codex483[[#This Row],[T]]),V133+codex483[[#This Row],[T]]),V133+codex483[[#This Row],[T]]),0)</f>
        <v>0</v>
      </c>
      <c r="W134" s="3" t="e">
        <f>IF(#REF!&gt;0,#REF!,0)</f>
        <v>#REF!</v>
      </c>
    </row>
    <row r="135" spans="1:23" x14ac:dyDescent="0.25">
      <c r="S135" s="3">
        <f t="shared" si="7"/>
        <v>0</v>
      </c>
      <c r="T135" s="3">
        <f>IF(A133&gt;0,IFERROR(VLOOKUP(C133,AthleteTable[],1,FALSE),0),0)</f>
        <v>0</v>
      </c>
      <c r="U135" s="3">
        <f t="shared" si="8"/>
        <v>0</v>
      </c>
      <c r="V135" s="11">
        <f>IF(A133&gt;0,IF(T135&lt;&gt;0,IF(OR(codex483[[#This Row],[1]]&gt;W134,W134="1"),(V134+1+codex483[[#This Row],[T]]),V134+codex483[[#This Row],[T]]),V134+codex483[[#This Row],[T]]),0)</f>
        <v>0</v>
      </c>
      <c r="W135" s="3" t="e">
        <f>IF(#REF!&gt;0,#REF!,0)</f>
        <v>#REF!</v>
      </c>
    </row>
    <row r="136" spans="1:23" x14ac:dyDescent="0.25">
      <c r="S136" s="3">
        <f t="shared" si="7"/>
        <v>0</v>
      </c>
      <c r="T136" s="3">
        <f>IF(A134&gt;0,IFERROR(VLOOKUP(C134,AthleteTable[],1,FALSE),0),0)</f>
        <v>0</v>
      </c>
      <c r="U136" s="3">
        <f t="shared" si="8"/>
        <v>0</v>
      </c>
      <c r="V136" s="11">
        <f>IF(A134&gt;0,IF(T136&lt;&gt;0,IF(OR(codex483[[#This Row],[1]]&gt;W135,W135="1"),(V135+1+codex483[[#This Row],[T]]),V135+codex483[[#This Row],[T]]),V135+codex483[[#This Row],[T]]),0)</f>
        <v>0</v>
      </c>
      <c r="W136" s="3" t="e">
        <f>IF(#REF!&gt;0,#REF!,0)</f>
        <v>#REF!</v>
      </c>
    </row>
    <row r="137" spans="1:23" x14ac:dyDescent="0.25">
      <c r="S137" s="3">
        <f t="shared" si="7"/>
        <v>0</v>
      </c>
      <c r="T137" s="3">
        <f>IF(A135&gt;0,IFERROR(VLOOKUP(C135,AthleteTable[],1,FALSE),0),0)</f>
        <v>0</v>
      </c>
      <c r="U137" s="3">
        <f t="shared" si="8"/>
        <v>0</v>
      </c>
      <c r="V137" s="11">
        <f>IF(A135&gt;0,IF(T137&lt;&gt;0,IF(OR(codex483[[#This Row],[1]]&gt;W136,W136="1"),(V136+1+codex483[[#This Row],[T]]),V136+codex483[[#This Row],[T]]),V136+codex483[[#This Row],[T]]),0)</f>
        <v>0</v>
      </c>
      <c r="W137" s="3">
        <f t="shared" ref="W137:W176" si="9">IF(A91&gt;0,A91,0)</f>
        <v>0</v>
      </c>
    </row>
    <row r="138" spans="1:23" x14ac:dyDescent="0.25">
      <c r="S138" s="3">
        <f t="shared" si="7"/>
        <v>0</v>
      </c>
      <c r="T138" s="3">
        <f>IF(A136&gt;0,IFERROR(VLOOKUP(C136,AthleteTable[],1,FALSE),0),0)</f>
        <v>0</v>
      </c>
      <c r="U138" s="3">
        <f t="shared" si="8"/>
        <v>0</v>
      </c>
      <c r="V138" s="11">
        <f>IF(A136&gt;0,IF(T138&lt;&gt;0,IF(OR(codex483[[#This Row],[1]]&gt;W137,W137="1"),(V137+1+codex483[[#This Row],[T]]),V137+codex483[[#This Row],[T]]),V137+codex483[[#This Row],[T]]),0)</f>
        <v>0</v>
      </c>
      <c r="W138" s="3">
        <f t="shared" si="9"/>
        <v>0</v>
      </c>
    </row>
    <row r="139" spans="1:23" x14ac:dyDescent="0.25">
      <c r="S139" s="3">
        <f t="shared" si="7"/>
        <v>0</v>
      </c>
      <c r="T139" s="3">
        <f>IF(A137&gt;0,IFERROR(VLOOKUP(C137,AthleteTable[],1,FALSE),0),0)</f>
        <v>0</v>
      </c>
      <c r="U139" s="3">
        <f t="shared" si="8"/>
        <v>0</v>
      </c>
      <c r="V139" s="11">
        <f>IF(A137&gt;0,IF(T139&lt;&gt;0,IF(OR(codex483[[#This Row],[1]]&gt;W138,W138="1"),(V138+1+codex483[[#This Row],[T]]),V138+codex483[[#This Row],[T]]),V138+codex483[[#This Row],[T]]),0)</f>
        <v>0</v>
      </c>
      <c r="W139" s="3" t="str">
        <f t="shared" si="9"/>
        <v>Did not finish 2nd run</v>
      </c>
    </row>
    <row r="140" spans="1:23" x14ac:dyDescent="0.25">
      <c r="S140" s="3">
        <f t="shared" si="7"/>
        <v>0</v>
      </c>
      <c r="T140" s="3">
        <f>IF(A138&gt;0,IFERROR(VLOOKUP(C138,AthleteTable[],1,FALSE),0),0)</f>
        <v>0</v>
      </c>
      <c r="U140" s="3">
        <f t="shared" si="8"/>
        <v>0</v>
      </c>
      <c r="V140" s="11">
        <f>IF(A138&gt;0,IF(T140&lt;&gt;0,IF(OR(codex483[[#This Row],[1]]&gt;W139,W139="1"),(V139+1+codex483[[#This Row],[T]]),V139+codex483[[#This Row],[T]]),V139+codex483[[#This Row],[T]]),0)</f>
        <v>0</v>
      </c>
      <c r="W140" s="3">
        <f t="shared" si="9"/>
        <v>0</v>
      </c>
    </row>
    <row r="141" spans="1:23" x14ac:dyDescent="0.25">
      <c r="S141" s="3">
        <f t="shared" si="7"/>
        <v>0</v>
      </c>
      <c r="T141" s="3">
        <f>IF(A139&gt;0,IFERROR(VLOOKUP(C139,AthleteTable[],1,FALSE),0),0)</f>
        <v>0</v>
      </c>
      <c r="U141" s="3">
        <f t="shared" si="8"/>
        <v>0</v>
      </c>
      <c r="V141" s="11">
        <f>IF(A139&gt;0,IF(T141&lt;&gt;0,IF(OR(codex483[[#This Row],[1]]&gt;W140,W140="1"),(V140+1+codex483[[#This Row],[T]]),V140+codex483[[#This Row],[T]]),V140+codex483[[#This Row],[T]]),0)</f>
        <v>0</v>
      </c>
      <c r="W141" s="3">
        <f t="shared" si="9"/>
        <v>0</v>
      </c>
    </row>
    <row r="142" spans="1:23" x14ac:dyDescent="0.25">
      <c r="S142" s="3">
        <f t="shared" si="7"/>
        <v>0</v>
      </c>
      <c r="T142" s="3">
        <f>IF(A140&gt;0,IFERROR(VLOOKUP(C140,AthleteTable[],1,FALSE),0),0)</f>
        <v>0</v>
      </c>
      <c r="U142" s="3">
        <f t="shared" si="8"/>
        <v>0</v>
      </c>
      <c r="V142" s="11">
        <f>IF(A140&gt;0,IF(T142&lt;&gt;0,IF(OR(codex483[[#This Row],[1]]&gt;W141,W141="1"),(V141+1+codex483[[#This Row],[T]]),V141+codex483[[#This Row],[T]]),V141+codex483[[#This Row],[T]]),0)</f>
        <v>0</v>
      </c>
      <c r="W142" s="3">
        <f t="shared" si="9"/>
        <v>0</v>
      </c>
    </row>
    <row r="143" spans="1:23" x14ac:dyDescent="0.25">
      <c r="S143" s="3">
        <f t="shared" si="7"/>
        <v>0</v>
      </c>
      <c r="T143" s="3">
        <f>IF(A141&gt;0,IFERROR(VLOOKUP(C141,AthleteTable[],1,FALSE),0),0)</f>
        <v>0</v>
      </c>
      <c r="U143" s="3">
        <f t="shared" si="8"/>
        <v>0</v>
      </c>
      <c r="V143" s="11">
        <f>IF(A141&gt;0,IF(T143&lt;&gt;0,IF(OR(codex483[[#This Row],[1]]&gt;W142,W142="1"),(V142+1+codex483[[#This Row],[T]]),V142+codex483[[#This Row],[T]]),V142+codex483[[#This Row],[T]]),0)</f>
        <v>0</v>
      </c>
      <c r="W143" s="3">
        <f t="shared" si="9"/>
        <v>0</v>
      </c>
    </row>
    <row r="144" spans="1:23" x14ac:dyDescent="0.25">
      <c r="S144" s="3">
        <f t="shared" si="7"/>
        <v>0</v>
      </c>
      <c r="T144" s="3">
        <f>IF(A142&gt;0,IFERROR(VLOOKUP(C142,AthleteTable[],1,FALSE),0),0)</f>
        <v>0</v>
      </c>
      <c r="U144" s="3">
        <f t="shared" si="8"/>
        <v>0</v>
      </c>
      <c r="V144" s="11">
        <f>IF(A142&gt;0,IF(T144&lt;&gt;0,IF(OR(codex483[[#This Row],[1]]&gt;W143,W143="1"),(V143+1+codex483[[#This Row],[T]]),V143+codex483[[#This Row],[T]]),V143+codex483[[#This Row],[T]]),0)</f>
        <v>0</v>
      </c>
      <c r="W144" s="3">
        <f t="shared" si="9"/>
        <v>0</v>
      </c>
    </row>
    <row r="145" spans="19:23" x14ac:dyDescent="0.25">
      <c r="S145" s="3">
        <f t="shared" si="7"/>
        <v>0</v>
      </c>
      <c r="T145" s="3">
        <f>IF(A143&gt;0,IFERROR(VLOOKUP(C143,AthleteTable[],1,FALSE),0),0)</f>
        <v>0</v>
      </c>
      <c r="U145" s="3">
        <f t="shared" si="8"/>
        <v>0</v>
      </c>
      <c r="V145" s="11">
        <f>IF(A143&gt;0,IF(T145&lt;&gt;0,IF(OR(codex483[[#This Row],[1]]&gt;W144,W144="1"),(V144+1+codex483[[#This Row],[T]]),V144+codex483[[#This Row],[T]]),V144+codex483[[#This Row],[T]]),0)</f>
        <v>0</v>
      </c>
      <c r="W145" s="3">
        <f t="shared" si="9"/>
        <v>0</v>
      </c>
    </row>
    <row r="146" spans="19:23" x14ac:dyDescent="0.25">
      <c r="S146" s="3">
        <f t="shared" si="7"/>
        <v>0</v>
      </c>
      <c r="T146" s="3">
        <f>IF(A144&gt;0,IFERROR(VLOOKUP(C144,AthleteTable[],1,FALSE),0),0)</f>
        <v>0</v>
      </c>
      <c r="U146" s="3">
        <f t="shared" si="8"/>
        <v>0</v>
      </c>
      <c r="V146" s="11">
        <f>IF(A144&gt;0,IF(T146&lt;&gt;0,IF(OR(codex483[[#This Row],[1]]&gt;W145,W145="1"),(V145+1+codex483[[#This Row],[T]]),V145+codex483[[#This Row],[T]]),V145+codex483[[#This Row],[T]]),0)</f>
        <v>0</v>
      </c>
      <c r="W146" s="3">
        <f t="shared" si="9"/>
        <v>0</v>
      </c>
    </row>
    <row r="147" spans="19:23" x14ac:dyDescent="0.25">
      <c r="S147" s="3">
        <f t="shared" si="7"/>
        <v>0</v>
      </c>
      <c r="T147" s="3">
        <f>IF(A145&gt;0,IFERROR(VLOOKUP(C145,AthleteTable[],1,FALSE),0),0)</f>
        <v>0</v>
      </c>
      <c r="U147" s="3">
        <f t="shared" si="8"/>
        <v>0</v>
      </c>
      <c r="V147" s="11">
        <f>IF(A145&gt;0,IF(T147&lt;&gt;0,IF(OR(codex483[[#This Row],[1]]&gt;W146,W146="1"),(V146+1+codex483[[#This Row],[T]]),V146+codex483[[#This Row],[T]]),V146+codex483[[#This Row],[T]]),0)</f>
        <v>0</v>
      </c>
      <c r="W147" s="3">
        <f t="shared" si="9"/>
        <v>0</v>
      </c>
    </row>
    <row r="148" spans="19:23" x14ac:dyDescent="0.25">
      <c r="S148" s="3">
        <f t="shared" si="7"/>
        <v>0</v>
      </c>
      <c r="T148" s="3">
        <f>IF(A146&gt;0,IFERROR(VLOOKUP(C146,AthleteTable[],1,FALSE),0),0)</f>
        <v>0</v>
      </c>
      <c r="U148" s="3">
        <f t="shared" si="8"/>
        <v>0</v>
      </c>
      <c r="V148" s="11">
        <f>IF(A146&gt;0,IF(T148&lt;&gt;0,IF(OR(codex483[[#This Row],[1]]&gt;W147,W147="1"),(V147+1+codex483[[#This Row],[T]]),V147+codex483[[#This Row],[T]]),V147+codex483[[#This Row],[T]]),0)</f>
        <v>0</v>
      </c>
      <c r="W148" s="3">
        <f t="shared" si="9"/>
        <v>0</v>
      </c>
    </row>
    <row r="149" spans="19:23" x14ac:dyDescent="0.25">
      <c r="S149" s="3">
        <f t="shared" si="7"/>
        <v>0</v>
      </c>
      <c r="T149" s="3">
        <f>IF(A147&gt;0,IFERROR(VLOOKUP(C147,AthleteTable[],1,FALSE),0),0)</f>
        <v>0</v>
      </c>
      <c r="U149" s="3">
        <f t="shared" si="8"/>
        <v>0</v>
      </c>
      <c r="V149" s="11">
        <f>IF(A147&gt;0,IF(T149&lt;&gt;0,IF(OR(codex483[[#This Row],[1]]&gt;W148,W148="1"),(V148+1+codex483[[#This Row],[T]]),V148+codex483[[#This Row],[T]]),V148+codex483[[#This Row],[T]]),0)</f>
        <v>0</v>
      </c>
      <c r="W149" s="3">
        <f t="shared" si="9"/>
        <v>0</v>
      </c>
    </row>
    <row r="150" spans="19:23" x14ac:dyDescent="0.25">
      <c r="S150" s="3">
        <f t="shared" si="7"/>
        <v>0</v>
      </c>
      <c r="T150" s="3">
        <f>IF(A148&gt;0,IFERROR(VLOOKUP(C148,AthleteTable[],1,FALSE),0),0)</f>
        <v>0</v>
      </c>
      <c r="U150" s="3">
        <f t="shared" si="8"/>
        <v>0</v>
      </c>
      <c r="V150" s="11">
        <f>IF(A148&gt;0,IF(T150&lt;&gt;0,IF(OR(codex483[[#This Row],[1]]&gt;W149,W149="1"),(V149+1+codex483[[#This Row],[T]]),V149+codex483[[#This Row],[T]]),V149+codex483[[#This Row],[T]]),0)</f>
        <v>0</v>
      </c>
      <c r="W150" s="3">
        <f t="shared" si="9"/>
        <v>0</v>
      </c>
    </row>
    <row r="151" spans="19:23" x14ac:dyDescent="0.25">
      <c r="S151" s="3">
        <f t="shared" si="7"/>
        <v>0</v>
      </c>
      <c r="T151" s="3">
        <f>IF(A149&gt;0,IFERROR(VLOOKUP(C149,AthleteTable[],1,FALSE),0),0)</f>
        <v>0</v>
      </c>
      <c r="U151" s="3">
        <f t="shared" si="8"/>
        <v>0</v>
      </c>
      <c r="V151" s="11">
        <f>IF(A149&gt;0,IF(T151&lt;&gt;0,IF(OR(codex483[[#This Row],[1]]&gt;W150,W150="1"),(V150+1+codex483[[#This Row],[T]]),V150+codex483[[#This Row],[T]]),V150+codex483[[#This Row],[T]]),0)</f>
        <v>0</v>
      </c>
      <c r="W151" s="3">
        <f t="shared" si="9"/>
        <v>0</v>
      </c>
    </row>
    <row r="152" spans="19:23" x14ac:dyDescent="0.25">
      <c r="S152" s="3">
        <f t="shared" si="7"/>
        <v>0</v>
      </c>
      <c r="T152" s="3">
        <f>IF(A150&gt;0,IFERROR(VLOOKUP(C150,AthleteTable[],1,FALSE),0),0)</f>
        <v>0</v>
      </c>
      <c r="U152" s="3">
        <f t="shared" si="8"/>
        <v>0</v>
      </c>
      <c r="V152" s="11">
        <f>IF(A150&gt;0,IF(T152&lt;&gt;0,IF(OR(codex483[[#This Row],[1]]&gt;W151,W151="1"),(V151+1+codex483[[#This Row],[T]]),V151+codex483[[#This Row],[T]]),V151+codex483[[#This Row],[T]]),0)</f>
        <v>0</v>
      </c>
      <c r="W152" s="3">
        <f t="shared" si="9"/>
        <v>0</v>
      </c>
    </row>
    <row r="153" spans="19:23" x14ac:dyDescent="0.25">
      <c r="S153" s="3">
        <f t="shared" si="7"/>
        <v>0</v>
      </c>
      <c r="T153" s="3">
        <f>IF(A151&gt;0,IFERROR(VLOOKUP(C151,AthleteTable[],1,FALSE),0),0)</f>
        <v>0</v>
      </c>
      <c r="U153" s="3">
        <f t="shared" si="8"/>
        <v>0</v>
      </c>
      <c r="V153" s="11">
        <f>IF(A151&gt;0,IF(T153&lt;&gt;0,IF(OR(codex483[[#This Row],[1]]&gt;W152,W152="1"),(V152+1+codex483[[#This Row],[T]]),V152+codex483[[#This Row],[T]]),V152+codex483[[#This Row],[T]]),0)</f>
        <v>0</v>
      </c>
      <c r="W153" s="3" t="str">
        <f t="shared" si="9"/>
        <v>Did not finish 1st run</v>
      </c>
    </row>
    <row r="154" spans="19:23" x14ac:dyDescent="0.25">
      <c r="S154" s="3">
        <f t="shared" si="7"/>
        <v>0</v>
      </c>
      <c r="T154" s="3">
        <f>IF(A152&gt;0,IFERROR(VLOOKUP(C152,AthleteTable[],1,FALSE),0),0)</f>
        <v>0</v>
      </c>
      <c r="U154" s="3">
        <f t="shared" si="8"/>
        <v>0</v>
      </c>
      <c r="V154" s="11">
        <f>IF(A152&gt;0,IF(T154&lt;&gt;0,IF(OR(codex483[[#This Row],[1]]&gt;W153,W153="1"),(V153+1+codex483[[#This Row],[T]]),V153+codex483[[#This Row],[T]]),V153+codex483[[#This Row],[T]]),0)</f>
        <v>0</v>
      </c>
      <c r="W154" s="3">
        <f t="shared" si="9"/>
        <v>0</v>
      </c>
    </row>
    <row r="155" spans="19:23" x14ac:dyDescent="0.25">
      <c r="S155" s="3">
        <f t="shared" si="7"/>
        <v>0</v>
      </c>
      <c r="T155" s="3">
        <f>IF(A153&gt;0,IFERROR(VLOOKUP(C153,AthleteTable[],1,FALSE),0),0)</f>
        <v>0</v>
      </c>
      <c r="U155" s="3">
        <f t="shared" si="8"/>
        <v>0</v>
      </c>
      <c r="V155" s="11">
        <f>IF(A153&gt;0,IF(T155&lt;&gt;0,IF(OR(codex483[[#This Row],[1]]&gt;W154,W154="1"),(V154+1+codex483[[#This Row],[T]]),V154+codex483[[#This Row],[T]]),V154+codex483[[#This Row],[T]]),0)</f>
        <v>0</v>
      </c>
      <c r="W155" s="3">
        <f t="shared" si="9"/>
        <v>0</v>
      </c>
    </row>
    <row r="156" spans="19:23" x14ac:dyDescent="0.25">
      <c r="S156" s="3">
        <f t="shared" si="7"/>
        <v>0</v>
      </c>
      <c r="T156" s="3">
        <f>IF(A154&gt;0,IFERROR(VLOOKUP(C154,AthleteTable[],1,FALSE),0),0)</f>
        <v>0</v>
      </c>
      <c r="U156" s="3">
        <f t="shared" si="8"/>
        <v>0</v>
      </c>
      <c r="V156" s="11">
        <f>IF(A154&gt;0,IF(T156&lt;&gt;0,IF(OR(codex483[[#This Row],[1]]&gt;W155,W155="1"),(V155+1+codex483[[#This Row],[T]]),V155+codex483[[#This Row],[T]]),V155+codex483[[#This Row],[T]]),0)</f>
        <v>0</v>
      </c>
      <c r="W156" s="3">
        <f t="shared" si="9"/>
        <v>0</v>
      </c>
    </row>
    <row r="157" spans="19:23" x14ac:dyDescent="0.25">
      <c r="S157" s="3">
        <f t="shared" si="7"/>
        <v>0</v>
      </c>
      <c r="T157" s="3">
        <f>IF(A155&gt;0,IFERROR(VLOOKUP(C155,AthleteTable[],1,FALSE),0),0)</f>
        <v>0</v>
      </c>
      <c r="U157" s="3">
        <f t="shared" si="8"/>
        <v>0</v>
      </c>
      <c r="V157" s="11">
        <f>IF(A155&gt;0,IF(T157&lt;&gt;0,IF(OR(codex483[[#This Row],[1]]&gt;W156,W156="1"),(V156+1+codex483[[#This Row],[T]]),V156+codex483[[#This Row],[T]]),V156+codex483[[#This Row],[T]]),0)</f>
        <v>0</v>
      </c>
      <c r="W157" s="3">
        <f t="shared" si="9"/>
        <v>0</v>
      </c>
    </row>
    <row r="158" spans="19:23" x14ac:dyDescent="0.25">
      <c r="S158" s="3">
        <f t="shared" si="7"/>
        <v>0</v>
      </c>
      <c r="T158" s="3">
        <f>IF(A156&gt;0,IFERROR(VLOOKUP(C156,AthleteTable[],1,FALSE),0),0)</f>
        <v>0</v>
      </c>
      <c r="U158" s="3">
        <f t="shared" si="8"/>
        <v>0</v>
      </c>
      <c r="V158" s="11">
        <f>IF(A156&gt;0,IF(T158&lt;&gt;0,IF(OR(codex483[[#This Row],[1]]&gt;W157,W157="1"),(V157+1+codex483[[#This Row],[T]]),V157+codex483[[#This Row],[T]]),V157+codex483[[#This Row],[T]]),0)</f>
        <v>0</v>
      </c>
      <c r="W158" s="3">
        <f t="shared" si="9"/>
        <v>0</v>
      </c>
    </row>
    <row r="159" spans="19:23" x14ac:dyDescent="0.25">
      <c r="S159" s="3">
        <f t="shared" si="7"/>
        <v>0</v>
      </c>
      <c r="T159" s="3">
        <f>IF(A157&gt;0,IFERROR(VLOOKUP(C157,AthleteTable[],1,FALSE),0),0)</f>
        <v>0</v>
      </c>
      <c r="U159" s="3">
        <f t="shared" si="8"/>
        <v>0</v>
      </c>
      <c r="V159" s="11">
        <f>IF(A157&gt;0,IF(T159&lt;&gt;0,IF(OR(codex483[[#This Row],[1]]&gt;W158,W158="1"),(V158+1+codex483[[#This Row],[T]]),V158+codex483[[#This Row],[T]]),V158+codex483[[#This Row],[T]]),0)</f>
        <v>0</v>
      </c>
      <c r="W159" s="3">
        <f t="shared" si="9"/>
        <v>0</v>
      </c>
    </row>
    <row r="160" spans="19:23" x14ac:dyDescent="0.25">
      <c r="S160" s="3">
        <f t="shared" si="7"/>
        <v>0</v>
      </c>
      <c r="T160" s="3">
        <f>IF(A158&gt;0,IFERROR(VLOOKUP(C158,AthleteTable[],1,FALSE),0),0)</f>
        <v>0</v>
      </c>
      <c r="U160" s="3">
        <f t="shared" si="8"/>
        <v>0</v>
      </c>
      <c r="V160" s="11">
        <f>IF(A158&gt;0,IF(T160&lt;&gt;0,IF(OR(codex483[[#This Row],[1]]&gt;W159,W159="1"),(V159+1+codex483[[#This Row],[T]]),V159+codex483[[#This Row],[T]]),V159+codex483[[#This Row],[T]]),0)</f>
        <v>0</v>
      </c>
      <c r="W160" s="3">
        <f t="shared" si="9"/>
        <v>0</v>
      </c>
    </row>
    <row r="161" spans="19:23" x14ac:dyDescent="0.25">
      <c r="S161" s="3">
        <f t="shared" si="7"/>
        <v>0</v>
      </c>
      <c r="T161" s="3">
        <f>IF(A159&gt;0,IFERROR(VLOOKUP(C159,AthleteTable[],1,FALSE),0),0)</f>
        <v>0</v>
      </c>
      <c r="U161" s="3">
        <f t="shared" si="8"/>
        <v>0</v>
      </c>
      <c r="V161" s="11">
        <f>IF(A159&gt;0,IF(T161&lt;&gt;0,IF(OR(codex483[[#This Row],[1]]&gt;W160,W160="1"),(V160+1+codex483[[#This Row],[T]]),V160+codex483[[#This Row],[T]]),V160+codex483[[#This Row],[T]]),0)</f>
        <v>0</v>
      </c>
      <c r="W161" s="3">
        <f t="shared" si="9"/>
        <v>0</v>
      </c>
    </row>
    <row r="162" spans="19:23" x14ac:dyDescent="0.25">
      <c r="S162" s="3">
        <f t="shared" si="7"/>
        <v>0</v>
      </c>
      <c r="T162" s="3">
        <f>IF(A160&gt;0,IFERROR(VLOOKUP(C160,AthleteTable[],1,FALSE),0),0)</f>
        <v>0</v>
      </c>
      <c r="U162" s="3">
        <f t="shared" si="8"/>
        <v>0</v>
      </c>
      <c r="V162" s="11">
        <f>IF(A160&gt;0,IF(T162&lt;&gt;0,IF(OR(codex483[[#This Row],[1]]&gt;W161,W161="1"),(V161+1+codex483[[#This Row],[T]]),V161+codex483[[#This Row],[T]]),V161+codex483[[#This Row],[T]]),0)</f>
        <v>0</v>
      </c>
      <c r="W162" s="3">
        <f t="shared" si="9"/>
        <v>0</v>
      </c>
    </row>
    <row r="163" spans="19:23" x14ac:dyDescent="0.25">
      <c r="S163" s="3">
        <f t="shared" si="7"/>
        <v>0</v>
      </c>
      <c r="T163" s="3">
        <f>IF(A161&gt;0,IFERROR(VLOOKUP(C161,AthleteTable[],1,FALSE),0),0)</f>
        <v>0</v>
      </c>
      <c r="U163" s="3">
        <f t="shared" si="8"/>
        <v>0</v>
      </c>
      <c r="V163" s="11">
        <f>IF(A161&gt;0,IF(T163&lt;&gt;0,IF(OR(codex483[[#This Row],[1]]&gt;W162,W162="1"),(V162+1+codex483[[#This Row],[T]]),V162+codex483[[#This Row],[T]]),V162+codex483[[#This Row],[T]]),0)</f>
        <v>0</v>
      </c>
      <c r="W163" s="3">
        <f t="shared" si="9"/>
        <v>0</v>
      </c>
    </row>
    <row r="164" spans="19:23" x14ac:dyDescent="0.25">
      <c r="S164" s="3">
        <f t="shared" si="7"/>
        <v>0</v>
      </c>
      <c r="T164" s="3">
        <f>IF(A162&gt;0,IFERROR(VLOOKUP(C162,AthleteTable[],1,FALSE),0),0)</f>
        <v>0</v>
      </c>
      <c r="U164" s="3">
        <f t="shared" si="8"/>
        <v>0</v>
      </c>
      <c r="V164" s="11">
        <f>IF(A162&gt;0,IF(T164&lt;&gt;0,IF(OR(codex483[[#This Row],[1]]&gt;W163,W163="1"),(V163+1+codex483[[#This Row],[T]]),V163+codex483[[#This Row],[T]]),V163+codex483[[#This Row],[T]]),0)</f>
        <v>0</v>
      </c>
      <c r="W164" s="3">
        <f t="shared" si="9"/>
        <v>0</v>
      </c>
    </row>
    <row r="165" spans="19:23" x14ac:dyDescent="0.25">
      <c r="S165" s="3">
        <f t="shared" ref="S165:S196" si="10">C163</f>
        <v>0</v>
      </c>
      <c r="T165" s="3">
        <f>IF(A163&gt;0,IFERROR(VLOOKUP(C163,AthleteTable[],1,FALSE),0),0)</f>
        <v>0</v>
      </c>
      <c r="U165" s="3">
        <f t="shared" si="8"/>
        <v>0</v>
      </c>
      <c r="V165" s="11">
        <f>IF(A163&gt;0,IF(T165&lt;&gt;0,IF(OR(codex483[[#This Row],[1]]&gt;W164,W164="1"),(V164+1+codex483[[#This Row],[T]]),V164+codex483[[#This Row],[T]]),V164+codex483[[#This Row],[T]]),0)</f>
        <v>0</v>
      </c>
      <c r="W165" s="3">
        <f t="shared" si="9"/>
        <v>0</v>
      </c>
    </row>
    <row r="166" spans="19:23" x14ac:dyDescent="0.25">
      <c r="S166" s="3">
        <f t="shared" si="10"/>
        <v>0</v>
      </c>
      <c r="T166" s="3">
        <f>IF(A164&gt;0,IFERROR(VLOOKUP(C164,AthleteTable[],1,FALSE),0),0)</f>
        <v>0</v>
      </c>
      <c r="U166" s="3">
        <f t="shared" si="8"/>
        <v>0</v>
      </c>
      <c r="V166" s="11">
        <f>IF(A164&gt;0,IF(T166&lt;&gt;0,IF(OR(codex483[[#This Row],[1]]&gt;W165,W165="1"),(V165+1+codex483[[#This Row],[T]]),V165+codex483[[#This Row],[T]]),V165+codex483[[#This Row],[T]]),0)</f>
        <v>0</v>
      </c>
      <c r="W166" s="3">
        <f t="shared" si="9"/>
        <v>0</v>
      </c>
    </row>
    <row r="167" spans="19:23" x14ac:dyDescent="0.25">
      <c r="S167" s="3">
        <f t="shared" si="10"/>
        <v>0</v>
      </c>
      <c r="T167" s="3">
        <f>IF(A165&gt;0,IFERROR(VLOOKUP(C165,AthleteTable[],1,FALSE),0),0)</f>
        <v>0</v>
      </c>
      <c r="U167" s="3">
        <f t="shared" si="8"/>
        <v>0</v>
      </c>
      <c r="V167" s="11">
        <f>IF(A165&gt;0,IF(T167&lt;&gt;0,IF(OR(codex483[[#This Row],[1]]&gt;W166,W166="1"),(V166+1+codex483[[#This Row],[T]]),V166+codex483[[#This Row],[T]]),V166+codex483[[#This Row],[T]]),0)</f>
        <v>0</v>
      </c>
      <c r="W167" s="3">
        <f t="shared" si="9"/>
        <v>0</v>
      </c>
    </row>
    <row r="168" spans="19:23" x14ac:dyDescent="0.25">
      <c r="S168" s="3">
        <f t="shared" si="10"/>
        <v>0</v>
      </c>
      <c r="T168" s="3">
        <f>IF(A166&gt;0,IFERROR(VLOOKUP(C166,AthleteTable[],1,FALSE),0),0)</f>
        <v>0</v>
      </c>
      <c r="U168" s="3">
        <f t="shared" si="8"/>
        <v>0</v>
      </c>
      <c r="V168" s="11">
        <f>IF(A166&gt;0,IF(T168&lt;&gt;0,IF(OR(codex483[[#This Row],[1]]&gt;W167,W167="1"),(V167+1+codex483[[#This Row],[T]]),V167+codex483[[#This Row],[T]]),V167+codex483[[#This Row],[T]]),0)</f>
        <v>0</v>
      </c>
      <c r="W168" s="3">
        <f t="shared" si="9"/>
        <v>0</v>
      </c>
    </row>
    <row r="169" spans="19:23" x14ac:dyDescent="0.25">
      <c r="S169" s="3">
        <f t="shared" si="10"/>
        <v>0</v>
      </c>
      <c r="T169" s="3">
        <f>IF(A167&gt;0,IFERROR(VLOOKUP(C167,AthleteTable[],1,FALSE),0),0)</f>
        <v>0</v>
      </c>
      <c r="U169" s="3">
        <f t="shared" si="8"/>
        <v>0</v>
      </c>
      <c r="V169" s="11">
        <f>IF(A167&gt;0,IF(T169&lt;&gt;0,IF(OR(codex483[[#This Row],[1]]&gt;W168,W168="1"),(V168+1+codex483[[#This Row],[T]]),V168+codex483[[#This Row],[T]]),V168+codex483[[#This Row],[T]]),0)</f>
        <v>0</v>
      </c>
      <c r="W169" s="3">
        <f t="shared" si="9"/>
        <v>0</v>
      </c>
    </row>
    <row r="170" spans="19:23" x14ac:dyDescent="0.25">
      <c r="S170" s="3">
        <f t="shared" si="10"/>
        <v>0</v>
      </c>
      <c r="T170" s="3">
        <f>IF(A168&gt;0,IFERROR(VLOOKUP(C168,AthleteTable[],1,FALSE),0),0)</f>
        <v>0</v>
      </c>
      <c r="U170" s="3">
        <f t="shared" si="8"/>
        <v>0</v>
      </c>
      <c r="V170" s="11">
        <f>IF(A168&gt;0,IF(T170&lt;&gt;0,IF(OR(codex483[[#This Row],[1]]&gt;W169,W169="1"),(V169+1+codex483[[#This Row],[T]]),V169+codex483[[#This Row],[T]]),V169+codex483[[#This Row],[T]]),0)</f>
        <v>0</v>
      </c>
      <c r="W170" s="3">
        <f t="shared" si="9"/>
        <v>0</v>
      </c>
    </row>
    <row r="171" spans="19:23" x14ac:dyDescent="0.25">
      <c r="S171" s="3">
        <f t="shared" si="10"/>
        <v>0</v>
      </c>
      <c r="T171" s="3">
        <f>IF(A169&gt;0,IFERROR(VLOOKUP(C169,AthleteTable[],1,FALSE),0),0)</f>
        <v>0</v>
      </c>
      <c r="U171" s="3">
        <f t="shared" si="8"/>
        <v>0</v>
      </c>
      <c r="V171" s="11">
        <f>IF(A169&gt;0,IF(T171&lt;&gt;0,IF(OR(codex483[[#This Row],[1]]&gt;W170,W170="1"),(V170+1+codex483[[#This Row],[T]]),V170+codex483[[#This Row],[T]]),V170+codex483[[#This Row],[T]]),0)</f>
        <v>0</v>
      </c>
      <c r="W171" s="3">
        <f t="shared" si="9"/>
        <v>0</v>
      </c>
    </row>
    <row r="172" spans="19:23" x14ac:dyDescent="0.25">
      <c r="S172" s="3">
        <f t="shared" si="10"/>
        <v>0</v>
      </c>
      <c r="T172" s="3">
        <f>IF(A170&gt;0,IFERROR(VLOOKUP(C170,AthleteTable[],1,FALSE),0),0)</f>
        <v>0</v>
      </c>
      <c r="U172" s="3">
        <f t="shared" si="8"/>
        <v>0</v>
      </c>
      <c r="V172" s="11">
        <f>IF(A170&gt;0,IF(T172&lt;&gt;0,IF(OR(codex483[[#This Row],[1]]&gt;W171,W171="1"),(V171+1+codex483[[#This Row],[T]]),V171+codex483[[#This Row],[T]]),V171+codex483[[#This Row],[T]]),0)</f>
        <v>0</v>
      </c>
      <c r="W172" s="3">
        <f t="shared" si="9"/>
        <v>0</v>
      </c>
    </row>
    <row r="173" spans="19:23" x14ac:dyDescent="0.25">
      <c r="S173" s="3">
        <f t="shared" si="10"/>
        <v>0</v>
      </c>
      <c r="T173" s="3">
        <f>IF(A171&gt;0,IFERROR(VLOOKUP(C171,AthleteTable[],1,FALSE),0),0)</f>
        <v>0</v>
      </c>
      <c r="U173" s="3">
        <f t="shared" si="8"/>
        <v>0</v>
      </c>
      <c r="V173" s="11">
        <f>IF(A171&gt;0,IF(T173&lt;&gt;0,IF(OR(codex483[[#This Row],[1]]&gt;W172,W172="1"),(V172+1+codex483[[#This Row],[T]]),V172+codex483[[#This Row],[T]]),V172+codex483[[#This Row],[T]]),0)</f>
        <v>0</v>
      </c>
      <c r="W173" s="3">
        <f t="shared" si="9"/>
        <v>0</v>
      </c>
    </row>
    <row r="174" spans="19:23" x14ac:dyDescent="0.25">
      <c r="S174" s="3">
        <f t="shared" si="10"/>
        <v>0</v>
      </c>
      <c r="T174" s="3">
        <f>IF(A172&gt;0,IFERROR(VLOOKUP(C172,AthleteTable[],1,FALSE),0),0)</f>
        <v>0</v>
      </c>
      <c r="U174" s="3">
        <f t="shared" si="8"/>
        <v>0</v>
      </c>
      <c r="V174" s="11">
        <f>IF(A172&gt;0,IF(T174&lt;&gt;0,IF(OR(codex483[[#This Row],[1]]&gt;W173,W173="1"),(V173+1+codex483[[#This Row],[T]]),V173+codex483[[#This Row],[T]]),V173+codex483[[#This Row],[T]]),0)</f>
        <v>0</v>
      </c>
      <c r="W174" s="3">
        <f t="shared" si="9"/>
        <v>0</v>
      </c>
    </row>
    <row r="175" spans="19:23" x14ac:dyDescent="0.25">
      <c r="S175" s="3">
        <f t="shared" si="10"/>
        <v>0</v>
      </c>
      <c r="T175" s="3">
        <f>IF(A173&gt;0,IFERROR(VLOOKUP(C173,AthleteTable[],1,FALSE),0),0)</f>
        <v>0</v>
      </c>
      <c r="U175" s="3">
        <f t="shared" si="8"/>
        <v>0</v>
      </c>
      <c r="V175" s="11">
        <f>IF(A173&gt;0,IF(T175&lt;&gt;0,IF(OR(codex483[[#This Row],[1]]&gt;W174,W174="1"),(V174+1+codex483[[#This Row],[T]]),V174+codex483[[#This Row],[T]]),V174+codex483[[#This Row],[T]]),0)</f>
        <v>0</v>
      </c>
      <c r="W175" s="3">
        <f t="shared" si="9"/>
        <v>0</v>
      </c>
    </row>
    <row r="176" spans="19:23" x14ac:dyDescent="0.25">
      <c r="S176" s="3">
        <f t="shared" si="10"/>
        <v>0</v>
      </c>
      <c r="T176" s="3">
        <f>IF(A174&gt;0,IFERROR(VLOOKUP(C174,AthleteTable[],1,FALSE),0),0)</f>
        <v>0</v>
      </c>
      <c r="U176" s="3">
        <f t="shared" si="8"/>
        <v>0</v>
      </c>
      <c r="V176" s="11">
        <f>IF(A174&gt;0,IF(T176&lt;&gt;0,IF(OR(codex483[[#This Row],[1]]&gt;W175,W175="1"),(V175+1+codex483[[#This Row],[T]]),V175+codex483[[#This Row],[T]]),V175+codex483[[#This Row],[T]]),0)</f>
        <v>0</v>
      </c>
      <c r="W176" s="3">
        <f t="shared" si="9"/>
        <v>0</v>
      </c>
    </row>
    <row r="177" spans="19:23" x14ac:dyDescent="0.25">
      <c r="S177" s="3">
        <f t="shared" si="10"/>
        <v>0</v>
      </c>
      <c r="T177" s="3">
        <f>IF(A175&gt;0,IFERROR(VLOOKUP(C175,AthleteTable[],1,FALSE),0),0)</f>
        <v>0</v>
      </c>
      <c r="U177" s="3">
        <f t="shared" si="8"/>
        <v>0</v>
      </c>
      <c r="V177" s="11">
        <f>IF(A175&gt;0,IF(T177&lt;&gt;0,IF(OR(codex483[[#This Row],[1]]&gt;W176,W176="1"),(V176+1+codex483[[#This Row],[T]]),V176+codex483[[#This Row],[T]]),V176+codex483[[#This Row],[T]]),0)</f>
        <v>0</v>
      </c>
      <c r="W177" s="3" t="e">
        <f>IF(#REF!&gt;0,#REF!,0)</f>
        <v>#REF!</v>
      </c>
    </row>
    <row r="178" spans="19:23" x14ac:dyDescent="0.25">
      <c r="S178" s="3">
        <f t="shared" si="10"/>
        <v>0</v>
      </c>
      <c r="T178" s="3">
        <f>IF(A176&gt;0,IFERROR(VLOOKUP(C176,AthleteTable[],1,FALSE),0),0)</f>
        <v>0</v>
      </c>
      <c r="U178" s="3">
        <f t="shared" si="8"/>
        <v>0</v>
      </c>
      <c r="V178" s="11">
        <f>IF(A176&gt;0,IF(T178&lt;&gt;0,IF(OR(codex483[[#This Row],[1]]&gt;W177,W177="1"),(V177+1+codex483[[#This Row],[T]]),V177+codex483[[#This Row],[T]]),V177+codex483[[#This Row],[T]]),0)</f>
        <v>0</v>
      </c>
      <c r="W178" s="3" t="e">
        <f>IF(#REF!&gt;0,#REF!,0)</f>
        <v>#REF!</v>
      </c>
    </row>
    <row r="179" spans="19:23" x14ac:dyDescent="0.25">
      <c r="S179" s="3">
        <f t="shared" si="10"/>
        <v>0</v>
      </c>
      <c r="T179" s="3">
        <f>IF(A177&gt;0,IFERROR(VLOOKUP(C177,AthleteTable[],1,FALSE),0),0)</f>
        <v>0</v>
      </c>
      <c r="U179" s="3">
        <f t="shared" si="8"/>
        <v>0</v>
      </c>
      <c r="V179" s="11">
        <f>IF(A177&gt;0,IF(T179&lt;&gt;0,IF(OR(codex483[[#This Row],[1]]&gt;W178,W178="1"),(V178+1+codex483[[#This Row],[T]]),V178+codex483[[#This Row],[T]]),V178+codex483[[#This Row],[T]]),0)</f>
        <v>0</v>
      </c>
      <c r="W179" s="3">
        <f t="shared" ref="W179:W200" si="11">IF(A131&gt;0,A131,0)</f>
        <v>0</v>
      </c>
    </row>
    <row r="180" spans="19:23" x14ac:dyDescent="0.25">
      <c r="S180" s="3">
        <f t="shared" si="10"/>
        <v>0</v>
      </c>
      <c r="T180" s="3">
        <f>IF(A178&gt;0,IFERROR(VLOOKUP(C178,AthleteTable[],1,FALSE),0),0)</f>
        <v>0</v>
      </c>
      <c r="U180" s="3">
        <f t="shared" si="8"/>
        <v>0</v>
      </c>
      <c r="V180" s="11">
        <f>IF(A178&gt;0,IF(T180&lt;&gt;0,IF(OR(codex483[[#This Row],[1]]&gt;W179,W179="1"),(V179+1+codex483[[#This Row],[T]]),V179+codex483[[#This Row],[T]]),V179+codex483[[#This Row],[T]]),0)</f>
        <v>0</v>
      </c>
      <c r="W180" s="3">
        <f t="shared" si="11"/>
        <v>0</v>
      </c>
    </row>
    <row r="181" spans="19:23" x14ac:dyDescent="0.25">
      <c r="S181" s="3">
        <f t="shared" si="10"/>
        <v>0</v>
      </c>
      <c r="T181" s="3">
        <f>IF(A179&gt;0,IFERROR(VLOOKUP(C179,AthleteTable[],1,FALSE),0),0)</f>
        <v>0</v>
      </c>
      <c r="U181" s="3">
        <f t="shared" si="8"/>
        <v>0</v>
      </c>
      <c r="V181" s="11">
        <f>IF(A179&gt;0,IF(T181&lt;&gt;0,IF(OR(codex483[[#This Row],[1]]&gt;W180,W180="1"),(V180+1+codex483[[#This Row],[T]]),V180+codex483[[#This Row],[T]]),V180+codex483[[#This Row],[T]]),0)</f>
        <v>0</v>
      </c>
      <c r="W181" s="3">
        <f t="shared" si="11"/>
        <v>0</v>
      </c>
    </row>
    <row r="182" spans="19:23" x14ac:dyDescent="0.25">
      <c r="S182" s="3">
        <f t="shared" si="10"/>
        <v>0</v>
      </c>
      <c r="T182" s="3">
        <f>IF(A180&gt;0,IFERROR(VLOOKUP(C180,AthleteTable[],1,FALSE),0),0)</f>
        <v>0</v>
      </c>
      <c r="U182" s="3">
        <f t="shared" si="8"/>
        <v>0</v>
      </c>
      <c r="V182" s="11">
        <f>IF(A180&gt;0,IF(T182&lt;&gt;0,IF(OR(codex483[[#This Row],[1]]&gt;W181,W181="1"),(V181+1+codex483[[#This Row],[T]]),V181+codex483[[#This Row],[T]]),V181+codex483[[#This Row],[T]]),0)</f>
        <v>0</v>
      </c>
      <c r="W182" s="3">
        <f t="shared" si="11"/>
        <v>0</v>
      </c>
    </row>
    <row r="183" spans="19:23" x14ac:dyDescent="0.25">
      <c r="S183" s="3">
        <f t="shared" si="10"/>
        <v>0</v>
      </c>
      <c r="T183" s="3">
        <f>IF(A181&gt;0,IFERROR(VLOOKUP(C181,AthleteTable[],1,FALSE),0),0)</f>
        <v>0</v>
      </c>
      <c r="U183" s="3">
        <f t="shared" si="8"/>
        <v>0</v>
      </c>
      <c r="V183" s="11">
        <f>IF(A181&gt;0,IF(T183&lt;&gt;0,IF(OR(codex483[[#This Row],[1]]&gt;W182,W182="1"),(V182+1+codex483[[#This Row],[T]]),V182+codex483[[#This Row],[T]]),V182+codex483[[#This Row],[T]]),0)</f>
        <v>0</v>
      </c>
      <c r="W183" s="3">
        <f t="shared" si="11"/>
        <v>0</v>
      </c>
    </row>
    <row r="184" spans="19:23" x14ac:dyDescent="0.25">
      <c r="S184" s="3">
        <f t="shared" si="10"/>
        <v>0</v>
      </c>
      <c r="T184" s="3">
        <f>IF(A182&gt;0,IFERROR(VLOOKUP(C182,AthleteTable[],1,FALSE),0),0)</f>
        <v>0</v>
      </c>
      <c r="U184" s="3">
        <f t="shared" si="8"/>
        <v>0</v>
      </c>
      <c r="V184" s="11">
        <f>IF(A182&gt;0,IF(T184&lt;&gt;0,IF(OR(codex483[[#This Row],[1]]&gt;W183,W183="1"),(V183+1+codex483[[#This Row],[T]]),V183+codex483[[#This Row],[T]]),V183+codex483[[#This Row],[T]]),0)</f>
        <v>0</v>
      </c>
      <c r="W184" s="3">
        <f t="shared" si="11"/>
        <v>0</v>
      </c>
    </row>
    <row r="185" spans="19:23" x14ac:dyDescent="0.25">
      <c r="S185" s="3">
        <f t="shared" si="10"/>
        <v>0</v>
      </c>
      <c r="T185" s="3">
        <f>IF(A183&gt;0,IFERROR(VLOOKUP(C183,AthleteTable[],1,FALSE),0),0)</f>
        <v>0</v>
      </c>
      <c r="U185" s="3">
        <f t="shared" si="8"/>
        <v>0</v>
      </c>
      <c r="V185" s="11">
        <f>IF(A183&gt;0,IF(T185&lt;&gt;0,IF(OR(codex483[[#This Row],[1]]&gt;W184,W184="1"),(V184+1+codex483[[#This Row],[T]]),V184+codex483[[#This Row],[T]]),V184+codex483[[#This Row],[T]]),0)</f>
        <v>0</v>
      </c>
      <c r="W185" s="3">
        <f t="shared" si="11"/>
        <v>0</v>
      </c>
    </row>
    <row r="186" spans="19:23" x14ac:dyDescent="0.25">
      <c r="S186" s="3">
        <f t="shared" si="10"/>
        <v>0</v>
      </c>
      <c r="T186" s="3">
        <f>IF(A184&gt;0,IFERROR(VLOOKUP(C184,AthleteTable[],1,FALSE),0),0)</f>
        <v>0</v>
      </c>
      <c r="U186" s="3">
        <f t="shared" si="8"/>
        <v>0</v>
      </c>
      <c r="V186" s="11">
        <f>IF(A184&gt;0,IF(T186&lt;&gt;0,IF(OR(codex483[[#This Row],[1]]&gt;W185,W185="1"),(V185+1+codex483[[#This Row],[T]]),V185+codex483[[#This Row],[T]]),V185+codex483[[#This Row],[T]]),0)</f>
        <v>0</v>
      </c>
      <c r="W186" s="3">
        <f t="shared" si="11"/>
        <v>0</v>
      </c>
    </row>
    <row r="187" spans="19:23" x14ac:dyDescent="0.25">
      <c r="S187" s="3">
        <f t="shared" si="10"/>
        <v>0</v>
      </c>
      <c r="T187" s="3">
        <f>IF(A185&gt;0,IFERROR(VLOOKUP(C185,AthleteTable[],1,FALSE),0),0)</f>
        <v>0</v>
      </c>
      <c r="U187" s="3">
        <f t="shared" si="8"/>
        <v>0</v>
      </c>
      <c r="V187" s="11">
        <f>IF(A185&gt;0,IF(T187&lt;&gt;0,IF(OR(codex483[[#This Row],[1]]&gt;W186,W186="1"),(V186+1+codex483[[#This Row],[T]]),V186+codex483[[#This Row],[T]]),V186+codex483[[#This Row],[T]]),0)</f>
        <v>0</v>
      </c>
      <c r="W187" s="3">
        <f t="shared" si="11"/>
        <v>0</v>
      </c>
    </row>
    <row r="188" spans="19:23" x14ac:dyDescent="0.25">
      <c r="S188" s="3">
        <f t="shared" si="10"/>
        <v>0</v>
      </c>
      <c r="T188" s="3">
        <f>IF(A186&gt;0,IFERROR(VLOOKUP(C186,AthleteTable[],1,FALSE),0),0)</f>
        <v>0</v>
      </c>
      <c r="U188" s="3">
        <f t="shared" si="8"/>
        <v>0</v>
      </c>
      <c r="V188" s="11">
        <f>IF(A186&gt;0,IF(T188&lt;&gt;0,IF(OR(codex483[[#This Row],[1]]&gt;W187,W187="1"),(V187+1+codex483[[#This Row],[T]]),V187+codex483[[#This Row],[T]]),V187+codex483[[#This Row],[T]]),0)</f>
        <v>0</v>
      </c>
      <c r="W188" s="3">
        <f t="shared" si="11"/>
        <v>0</v>
      </c>
    </row>
    <row r="189" spans="19:23" x14ac:dyDescent="0.25">
      <c r="S189" s="3">
        <f t="shared" si="10"/>
        <v>0</v>
      </c>
      <c r="T189" s="3">
        <f>IF(A187&gt;0,IFERROR(VLOOKUP(C187,AthleteTable[],1,FALSE),0),0)</f>
        <v>0</v>
      </c>
      <c r="U189" s="3">
        <f t="shared" si="8"/>
        <v>0</v>
      </c>
      <c r="V189" s="11">
        <f>IF(A187&gt;0,IF(T189&lt;&gt;0,IF(OR(codex483[[#This Row],[1]]&gt;W188,W188="1"),(V188+1+codex483[[#This Row],[T]]),V188+codex483[[#This Row],[T]]),V188+codex483[[#This Row],[T]]),0)</f>
        <v>0</v>
      </c>
      <c r="W189" s="3">
        <f t="shared" si="11"/>
        <v>0</v>
      </c>
    </row>
    <row r="190" spans="19:23" x14ac:dyDescent="0.25">
      <c r="S190" s="3">
        <f t="shared" si="10"/>
        <v>0</v>
      </c>
      <c r="T190" s="3">
        <f>IF(A188&gt;0,IFERROR(VLOOKUP(C188,AthleteTable[],1,FALSE),0),0)</f>
        <v>0</v>
      </c>
      <c r="U190" s="3">
        <f t="shared" si="8"/>
        <v>0</v>
      </c>
      <c r="V190" s="11">
        <f>IF(A188&gt;0,IF(T190&lt;&gt;0,IF(OR(codex483[[#This Row],[1]]&gt;W189,W189="1"),(V189+1+codex483[[#This Row],[T]]),V189+codex483[[#This Row],[T]]),V189+codex483[[#This Row],[T]]),0)</f>
        <v>0</v>
      </c>
      <c r="W190" s="3">
        <f t="shared" si="11"/>
        <v>0</v>
      </c>
    </row>
    <row r="191" spans="19:23" x14ac:dyDescent="0.25">
      <c r="S191" s="3">
        <f t="shared" si="10"/>
        <v>0</v>
      </c>
      <c r="T191" s="3">
        <f>IF(A189&gt;0,IFERROR(VLOOKUP(C189,AthleteTable[],1,FALSE),0),0)</f>
        <v>0</v>
      </c>
      <c r="U191" s="3">
        <f t="shared" si="8"/>
        <v>0</v>
      </c>
      <c r="V191" s="11">
        <f>IF(A189&gt;0,IF(T191&lt;&gt;0,IF(OR(codex483[[#This Row],[1]]&gt;W190,W190="1"),(V190+1+codex483[[#This Row],[T]]),V190+codex483[[#This Row],[T]]),V190+codex483[[#This Row],[T]]),0)</f>
        <v>0</v>
      </c>
      <c r="W191" s="3">
        <f t="shared" si="11"/>
        <v>0</v>
      </c>
    </row>
    <row r="192" spans="19:23" x14ac:dyDescent="0.25">
      <c r="S192" s="3">
        <f t="shared" si="10"/>
        <v>0</v>
      </c>
      <c r="T192" s="3">
        <f>IF(A190&gt;0,IFERROR(VLOOKUP(C190,AthleteTable[],1,FALSE),0),0)</f>
        <v>0</v>
      </c>
      <c r="U192" s="3">
        <f t="shared" si="8"/>
        <v>0</v>
      </c>
      <c r="V192" s="11">
        <f>IF(A190&gt;0,IF(T192&lt;&gt;0,IF(OR(codex483[[#This Row],[1]]&gt;W191,W191="1"),(V191+1+codex483[[#This Row],[T]]),V191+codex483[[#This Row],[T]]),V191+codex483[[#This Row],[T]]),0)</f>
        <v>0</v>
      </c>
      <c r="W192" s="3">
        <f t="shared" si="11"/>
        <v>0</v>
      </c>
    </row>
    <row r="193" spans="19:23" x14ac:dyDescent="0.25">
      <c r="S193" s="3">
        <f t="shared" si="10"/>
        <v>0</v>
      </c>
      <c r="T193" s="3">
        <f>IF(A191&gt;0,IFERROR(VLOOKUP(C191,AthleteTable[],1,FALSE),0),0)</f>
        <v>0</v>
      </c>
      <c r="U193" s="3">
        <f t="shared" si="8"/>
        <v>0</v>
      </c>
      <c r="V193" s="11">
        <f>IF(A191&gt;0,IF(T193&lt;&gt;0,IF(OR(codex483[[#This Row],[1]]&gt;W192,W192="1"),(V192+1+codex483[[#This Row],[T]]),V192+codex483[[#This Row],[T]]),V192+codex483[[#This Row],[T]]),0)</f>
        <v>0</v>
      </c>
      <c r="W193" s="3">
        <f t="shared" si="11"/>
        <v>0</v>
      </c>
    </row>
    <row r="194" spans="19:23" x14ac:dyDescent="0.25">
      <c r="S194" s="3">
        <f t="shared" si="10"/>
        <v>0</v>
      </c>
      <c r="T194" s="3">
        <f>IF(A192&gt;0,IFERROR(VLOOKUP(C192,AthleteTable[],1,FALSE),0),0)</f>
        <v>0</v>
      </c>
      <c r="U194" s="3">
        <f t="shared" si="8"/>
        <v>0</v>
      </c>
      <c r="V194" s="11">
        <f>IF(A192&gt;0,IF(T194&lt;&gt;0,IF(OR(codex483[[#This Row],[1]]&gt;W193,W193="1"),(V193+1+codex483[[#This Row],[T]]),V193+codex483[[#This Row],[T]]),V193+codex483[[#This Row],[T]]),0)</f>
        <v>0</v>
      </c>
      <c r="W194" s="3">
        <f t="shared" si="11"/>
        <v>0</v>
      </c>
    </row>
    <row r="195" spans="19:23" x14ac:dyDescent="0.25">
      <c r="S195" s="3">
        <f t="shared" si="10"/>
        <v>0</v>
      </c>
      <c r="T195" s="3">
        <f>IF(A193&gt;0,IFERROR(VLOOKUP(C193,AthleteTable[],1,FALSE),0),0)</f>
        <v>0</v>
      </c>
      <c r="U195" s="3">
        <f t="shared" si="8"/>
        <v>0</v>
      </c>
      <c r="V195" s="11">
        <f>IF(A193&gt;0,IF(T195&lt;&gt;0,IF(OR(codex483[[#This Row],[1]]&gt;W194,W194="1"),(V194+1+codex483[[#This Row],[T]]),V194+codex483[[#This Row],[T]]),V194+codex483[[#This Row],[T]]),0)</f>
        <v>0</v>
      </c>
      <c r="W195" s="3">
        <f t="shared" si="11"/>
        <v>0</v>
      </c>
    </row>
    <row r="196" spans="19:23" x14ac:dyDescent="0.25">
      <c r="S196" s="3">
        <f t="shared" si="10"/>
        <v>0</v>
      </c>
      <c r="T196" s="3">
        <f>IF(A194&gt;0,IFERROR(VLOOKUP(C194,AthleteTable[],1,FALSE),0),0)</f>
        <v>0</v>
      </c>
      <c r="U196" s="3">
        <f t="shared" si="8"/>
        <v>0</v>
      </c>
      <c r="V196" s="11">
        <f>IF(A194&gt;0,IF(T196&lt;&gt;0,IF(OR(codex483[[#This Row],[1]]&gt;W195,W195="1"),(V195+1+codex483[[#This Row],[T]]),V195+codex483[[#This Row],[T]]),V195+codex483[[#This Row],[T]]),0)</f>
        <v>0</v>
      </c>
      <c r="W196" s="3">
        <f t="shared" si="11"/>
        <v>0</v>
      </c>
    </row>
    <row r="197" spans="19:23" x14ac:dyDescent="0.25">
      <c r="S197" s="3">
        <f t="shared" ref="S197:S222" si="12">C195</f>
        <v>0</v>
      </c>
      <c r="T197" s="3">
        <f>IF(A195&gt;0,IFERROR(VLOOKUP(C195,AthleteTable[],1,FALSE),0),0)</f>
        <v>0</v>
      </c>
      <c r="U197" s="3">
        <f t="shared" si="8"/>
        <v>0</v>
      </c>
      <c r="V197" s="11">
        <f>IF(A195&gt;0,IF(T197&lt;&gt;0,IF(OR(codex483[[#This Row],[1]]&gt;W196,W196="1"),(V196+1+codex483[[#This Row],[T]]),V196+codex483[[#This Row],[T]]),V196+codex483[[#This Row],[T]]),0)</f>
        <v>0</v>
      </c>
      <c r="W197" s="3">
        <f t="shared" si="11"/>
        <v>0</v>
      </c>
    </row>
    <row r="198" spans="19:23" x14ac:dyDescent="0.25">
      <c r="S198" s="3">
        <f t="shared" si="12"/>
        <v>0</v>
      </c>
      <c r="T198" s="3">
        <f>IF(A196&gt;0,IFERROR(VLOOKUP(C196,AthleteTable[],1,FALSE),0),0)</f>
        <v>0</v>
      </c>
      <c r="U198" s="3">
        <f t="shared" ref="U198:U222" si="13">IFERROR(IF(W198&gt;0,IF(W197=W196,IF(T197&gt;0,IF(T196&gt;0,1,0),0),0),0),0)</f>
        <v>0</v>
      </c>
      <c r="V198" s="11">
        <f>IF(A196&gt;0,IF(T198&lt;&gt;0,IF(OR(codex483[[#This Row],[1]]&gt;W197,W197="1"),(V197+1+codex483[[#This Row],[T]]),V197+codex483[[#This Row],[T]]),V197+codex483[[#This Row],[T]]),0)</f>
        <v>0</v>
      </c>
      <c r="W198" s="3">
        <f t="shared" si="11"/>
        <v>0</v>
      </c>
    </row>
    <row r="199" spans="19:23" x14ac:dyDescent="0.25">
      <c r="S199" s="3">
        <f t="shared" si="12"/>
        <v>0</v>
      </c>
      <c r="T199" s="3">
        <f>IF(A197&gt;0,IFERROR(VLOOKUP(C197,AthleteTable[],1,FALSE),0),0)</f>
        <v>0</v>
      </c>
      <c r="U199" s="3">
        <f t="shared" si="13"/>
        <v>0</v>
      </c>
      <c r="V199" s="11">
        <f>IF(A197&gt;0,IF(T199&lt;&gt;0,IF(OR(codex483[[#This Row],[1]]&gt;W198,W198="1"),(V198+1+codex483[[#This Row],[T]]),V198+codex483[[#This Row],[T]]),V198+codex483[[#This Row],[T]]),0)</f>
        <v>0</v>
      </c>
      <c r="W199" s="3">
        <f t="shared" si="11"/>
        <v>0</v>
      </c>
    </row>
    <row r="200" spans="19:23" x14ac:dyDescent="0.25">
      <c r="S200" s="3">
        <f t="shared" si="12"/>
        <v>0</v>
      </c>
      <c r="T200" s="3">
        <f>IF(A198&gt;0,IFERROR(VLOOKUP(C198,AthleteTable[],1,FALSE),0),0)</f>
        <v>0</v>
      </c>
      <c r="U200" s="3">
        <f t="shared" si="13"/>
        <v>0</v>
      </c>
      <c r="V200" s="11">
        <f>IF(A198&gt;0,IF(T200&lt;&gt;0,IF(OR(codex483[[#This Row],[1]]&gt;W199,W199="1"),(V199+1+codex483[[#This Row],[T]]),V199+codex483[[#This Row],[T]]),V199+codex483[[#This Row],[T]]),0)</f>
        <v>0</v>
      </c>
      <c r="W200" s="3">
        <f t="shared" si="11"/>
        <v>0</v>
      </c>
    </row>
    <row r="201" spans="19:23" x14ac:dyDescent="0.25">
      <c r="S201" s="3">
        <f t="shared" si="12"/>
        <v>0</v>
      </c>
      <c r="T201" s="3">
        <f>IF(A199&gt;0,IFERROR(VLOOKUP(C199,AthleteTable[],1,FALSE),0),0)</f>
        <v>0</v>
      </c>
      <c r="U201" s="3">
        <f t="shared" si="13"/>
        <v>0</v>
      </c>
      <c r="V201" s="11">
        <f>IF(A199&gt;0,IF(T201&lt;&gt;0,IF(OR(codex483[[#This Row],[1]]&gt;W200,W200="1"),(V200+1+codex483[[#This Row],[T]]),V200+codex483[[#This Row],[T]]),V200+codex483[[#This Row],[T]]),0)</f>
        <v>0</v>
      </c>
      <c r="W201" s="3">
        <f t="shared" ref="W201:W222" si="14">IF(A153&gt;0,A153,0)</f>
        <v>0</v>
      </c>
    </row>
    <row r="202" spans="19:23" x14ac:dyDescent="0.25">
      <c r="S202" s="3">
        <f t="shared" si="12"/>
        <v>0</v>
      </c>
      <c r="T202" s="3">
        <f>IF(A200&gt;0,IFERROR(VLOOKUP(C200,AthleteTable[],1,FALSE),0),0)</f>
        <v>0</v>
      </c>
      <c r="U202" s="3">
        <f t="shared" si="13"/>
        <v>0</v>
      </c>
      <c r="V202" s="11">
        <f>IF(A200&gt;0,IF(T202&lt;&gt;0,IF(OR(codex483[[#This Row],[1]]&gt;W201,W201="1"),(V201+1+codex483[[#This Row],[T]]),V201+codex483[[#This Row],[T]]),V201+codex483[[#This Row],[T]]),0)</f>
        <v>0</v>
      </c>
      <c r="W202" s="3">
        <f t="shared" si="14"/>
        <v>0</v>
      </c>
    </row>
    <row r="203" spans="19:23" x14ac:dyDescent="0.25">
      <c r="S203" s="3">
        <f t="shared" si="12"/>
        <v>0</v>
      </c>
      <c r="T203" s="3">
        <f>IF(A201&gt;0,IFERROR(VLOOKUP(C201,AthleteTable[],1,FALSE),0),0)</f>
        <v>0</v>
      </c>
      <c r="U203" s="3">
        <f t="shared" si="13"/>
        <v>0</v>
      </c>
      <c r="V203" s="11">
        <f>IF(A201&gt;0,IF(T203&lt;&gt;0,IF(OR(codex483[[#This Row],[1]]&gt;W202,W202="1"),(V202+1+codex483[[#This Row],[T]]),V202+codex483[[#This Row],[T]]),V202+codex483[[#This Row],[T]]),0)</f>
        <v>0</v>
      </c>
      <c r="W203" s="3">
        <f t="shared" si="14"/>
        <v>0</v>
      </c>
    </row>
    <row r="204" spans="19:23" x14ac:dyDescent="0.25">
      <c r="S204" s="3">
        <f t="shared" si="12"/>
        <v>0</v>
      </c>
      <c r="T204" s="3">
        <f>IF(A202&gt;0,IFERROR(VLOOKUP(C202,AthleteTable[],1,FALSE),0),0)</f>
        <v>0</v>
      </c>
      <c r="U204" s="3">
        <f t="shared" si="13"/>
        <v>0</v>
      </c>
      <c r="V204" s="11">
        <f>IF(A202&gt;0,IF(T204&lt;&gt;0,IF(OR(codex483[[#This Row],[1]]&gt;W203,W203="1"),(V203+1+codex483[[#This Row],[T]]),V203+codex483[[#This Row],[T]]),V203+codex483[[#This Row],[T]]),0)</f>
        <v>0</v>
      </c>
      <c r="W204" s="3">
        <f t="shared" si="14"/>
        <v>0</v>
      </c>
    </row>
    <row r="205" spans="19:23" x14ac:dyDescent="0.25">
      <c r="S205" s="3">
        <f t="shared" si="12"/>
        <v>0</v>
      </c>
      <c r="T205" s="3">
        <f>IF(A203&gt;0,IFERROR(VLOOKUP(C203,AthleteTable[],1,FALSE),0),0)</f>
        <v>0</v>
      </c>
      <c r="U205" s="3">
        <f t="shared" si="13"/>
        <v>0</v>
      </c>
      <c r="V205" s="11">
        <f>IF(A203&gt;0,IF(T205&lt;&gt;0,IF(OR(codex483[[#This Row],[1]]&gt;W204,W204="1"),(V204+1+codex483[[#This Row],[T]]),V204+codex483[[#This Row],[T]]),V204+codex483[[#This Row],[T]]),0)</f>
        <v>0</v>
      </c>
      <c r="W205" s="3">
        <f t="shared" si="14"/>
        <v>0</v>
      </c>
    </row>
    <row r="206" spans="19:23" x14ac:dyDescent="0.25">
      <c r="S206" s="3">
        <f t="shared" si="12"/>
        <v>0</v>
      </c>
      <c r="T206" s="3">
        <f>IF(A204&gt;0,IFERROR(VLOOKUP(C204,AthleteTable[],1,FALSE),0),0)</f>
        <v>0</v>
      </c>
      <c r="U206" s="3">
        <f t="shared" si="13"/>
        <v>0</v>
      </c>
      <c r="V206" s="11">
        <f>IF(A204&gt;0,IF(T206&lt;&gt;0,IF(OR(codex483[[#This Row],[1]]&gt;W205,W205="1"),(V205+1+codex483[[#This Row],[T]]),V205+codex483[[#This Row],[T]]),V205+codex483[[#This Row],[T]]),0)</f>
        <v>0</v>
      </c>
      <c r="W206" s="3">
        <f t="shared" si="14"/>
        <v>0</v>
      </c>
    </row>
    <row r="207" spans="19:23" x14ac:dyDescent="0.25">
      <c r="S207" s="3">
        <f t="shared" si="12"/>
        <v>0</v>
      </c>
      <c r="T207" s="3">
        <f>IF(A205&gt;0,IFERROR(VLOOKUP(C205,AthleteTable[],1,FALSE),0),0)</f>
        <v>0</v>
      </c>
      <c r="U207" s="3">
        <f t="shared" si="13"/>
        <v>0</v>
      </c>
      <c r="V207" s="11">
        <f>IF(A205&gt;0,IF(T207&lt;&gt;0,IF(OR(codex483[[#This Row],[1]]&gt;W206,W206="1"),(V206+1+codex483[[#This Row],[T]]),V206+codex483[[#This Row],[T]]),V206+codex483[[#This Row],[T]]),0)</f>
        <v>0</v>
      </c>
      <c r="W207" s="3">
        <f t="shared" si="14"/>
        <v>0</v>
      </c>
    </row>
    <row r="208" spans="19:23" x14ac:dyDescent="0.25">
      <c r="S208" s="3">
        <f t="shared" si="12"/>
        <v>0</v>
      </c>
      <c r="T208" s="3">
        <f>IF(A206&gt;0,IFERROR(VLOOKUP(C206,AthleteTable[],1,FALSE),0),0)</f>
        <v>0</v>
      </c>
      <c r="U208" s="3">
        <f t="shared" si="13"/>
        <v>0</v>
      </c>
      <c r="V208" s="11">
        <f>IF(A206&gt;0,IF(T208&lt;&gt;0,IF(OR(codex483[[#This Row],[1]]&gt;W207,W207="1"),(V207+1+codex483[[#This Row],[T]]),V207+codex483[[#This Row],[T]]),V207+codex483[[#This Row],[T]]),0)</f>
        <v>0</v>
      </c>
      <c r="W208" s="3">
        <f t="shared" si="14"/>
        <v>0</v>
      </c>
    </row>
    <row r="209" spans="19:23" x14ac:dyDescent="0.25">
      <c r="S209" s="3">
        <f t="shared" si="12"/>
        <v>0</v>
      </c>
      <c r="T209" s="3">
        <f>IF(A207&gt;0,IFERROR(VLOOKUP(C207,AthleteTable[],1,FALSE),0),0)</f>
        <v>0</v>
      </c>
      <c r="U209" s="3">
        <f t="shared" si="13"/>
        <v>0</v>
      </c>
      <c r="V209" s="11">
        <f>IF(A207&gt;0,IF(T209&lt;&gt;0,IF(OR(codex483[[#This Row],[1]]&gt;W208,W208="1"),(V208+1+codex483[[#This Row],[T]]),V208+codex483[[#This Row],[T]]),V208+codex483[[#This Row],[T]]),0)</f>
        <v>0</v>
      </c>
      <c r="W209" s="3">
        <f t="shared" si="14"/>
        <v>0</v>
      </c>
    </row>
    <row r="210" spans="19:23" x14ac:dyDescent="0.25">
      <c r="S210" s="3">
        <f t="shared" si="12"/>
        <v>0</v>
      </c>
      <c r="T210" s="3">
        <f>IF(A208&gt;0,IFERROR(VLOOKUP(C208,AthleteTable[],1,FALSE),0),0)</f>
        <v>0</v>
      </c>
      <c r="U210" s="3">
        <f t="shared" si="13"/>
        <v>0</v>
      </c>
      <c r="V210" s="11">
        <f>IF(A208&gt;0,IF(T210&lt;&gt;0,IF(OR(codex483[[#This Row],[1]]&gt;W209,W209="1"),(V209+1+codex483[[#This Row],[T]]),V209+codex483[[#This Row],[T]]),V209+codex483[[#This Row],[T]]),0)</f>
        <v>0</v>
      </c>
      <c r="W210" s="3">
        <f t="shared" si="14"/>
        <v>0</v>
      </c>
    </row>
    <row r="211" spans="19:23" x14ac:dyDescent="0.25">
      <c r="S211" s="3">
        <f t="shared" si="12"/>
        <v>0</v>
      </c>
      <c r="T211" s="3">
        <f>IF(A209&gt;0,IFERROR(VLOOKUP(C209,AthleteTable[],1,FALSE),0),0)</f>
        <v>0</v>
      </c>
      <c r="U211" s="3">
        <f t="shared" si="13"/>
        <v>0</v>
      </c>
      <c r="V211" s="11">
        <f>IF(A209&gt;0,IF(T211&lt;&gt;0,IF(OR(codex483[[#This Row],[1]]&gt;W210,W210="1"),(V210+1+codex483[[#This Row],[T]]),V210+codex483[[#This Row],[T]]),V210+codex483[[#This Row],[T]]),0)</f>
        <v>0</v>
      </c>
      <c r="W211" s="3">
        <f t="shared" si="14"/>
        <v>0</v>
      </c>
    </row>
    <row r="212" spans="19:23" x14ac:dyDescent="0.25">
      <c r="S212" s="3">
        <f t="shared" si="12"/>
        <v>0</v>
      </c>
      <c r="T212" s="3">
        <f>IF(A210&gt;0,IFERROR(VLOOKUP(C210,AthleteTable[],1,FALSE),0),0)</f>
        <v>0</v>
      </c>
      <c r="U212" s="3">
        <f t="shared" si="13"/>
        <v>0</v>
      </c>
      <c r="V212" s="11">
        <f>IF(A210&gt;0,IF(T212&lt;&gt;0,IF(OR(codex483[[#This Row],[1]]&gt;W211,W211="1"),(V211+1+codex483[[#This Row],[T]]),V211+codex483[[#This Row],[T]]),V211+codex483[[#This Row],[T]]),0)</f>
        <v>0</v>
      </c>
      <c r="W212" s="3">
        <f t="shared" si="14"/>
        <v>0</v>
      </c>
    </row>
    <row r="213" spans="19:23" x14ac:dyDescent="0.25">
      <c r="S213" s="3">
        <f t="shared" si="12"/>
        <v>0</v>
      </c>
      <c r="T213" s="3">
        <f>IF(A211&gt;0,IFERROR(VLOOKUP(C211,AthleteTable[],1,FALSE),0),0)</f>
        <v>0</v>
      </c>
      <c r="U213" s="3">
        <f t="shared" si="13"/>
        <v>0</v>
      </c>
      <c r="V213" s="11">
        <f>IF(A211&gt;0,IF(T213&lt;&gt;0,IF(OR(codex483[[#This Row],[1]]&gt;W212,W212="1"),(V212+1+codex483[[#This Row],[T]]),V212+codex483[[#This Row],[T]]),V212+codex483[[#This Row],[T]]),0)</f>
        <v>0</v>
      </c>
      <c r="W213" s="3">
        <f t="shared" si="14"/>
        <v>0</v>
      </c>
    </row>
    <row r="214" spans="19:23" x14ac:dyDescent="0.25">
      <c r="S214" s="3">
        <f t="shared" si="12"/>
        <v>0</v>
      </c>
      <c r="T214" s="3">
        <f>IF(A212&gt;0,IFERROR(VLOOKUP(C212,AthleteTable[],1,FALSE),0),0)</f>
        <v>0</v>
      </c>
      <c r="U214" s="3">
        <f t="shared" si="13"/>
        <v>0</v>
      </c>
      <c r="V214" s="11">
        <f>IF(A212&gt;0,IF(T214&lt;&gt;0,IF(OR(codex483[[#This Row],[1]]&gt;W213,W213="1"),(V213+1+codex483[[#This Row],[T]]),V213+codex483[[#This Row],[T]]),V213+codex483[[#This Row],[T]]),0)</f>
        <v>0</v>
      </c>
      <c r="W214" s="3">
        <f t="shared" si="14"/>
        <v>0</v>
      </c>
    </row>
    <row r="215" spans="19:23" x14ac:dyDescent="0.25">
      <c r="S215" s="3">
        <f t="shared" si="12"/>
        <v>0</v>
      </c>
      <c r="T215" s="3">
        <f>IF(A213&gt;0,IFERROR(VLOOKUP(C213,AthleteTable[],1,FALSE),0),0)</f>
        <v>0</v>
      </c>
      <c r="U215" s="3">
        <f t="shared" si="13"/>
        <v>0</v>
      </c>
      <c r="V215" s="11">
        <f>IF(A213&gt;0,IF(T215&lt;&gt;0,IF(OR(codex483[[#This Row],[1]]&gt;W214,W214="1"),(V214+1+codex483[[#This Row],[T]]),V214+codex483[[#This Row],[T]]),V214+codex483[[#This Row],[T]]),0)</f>
        <v>0</v>
      </c>
      <c r="W215" s="3">
        <f t="shared" si="14"/>
        <v>0</v>
      </c>
    </row>
    <row r="216" spans="19:23" x14ac:dyDescent="0.25">
      <c r="S216" s="3">
        <f t="shared" si="12"/>
        <v>0</v>
      </c>
      <c r="T216" s="3">
        <f>IF(A214&gt;0,IFERROR(VLOOKUP(C214,AthleteTable[],1,FALSE),0),0)</f>
        <v>0</v>
      </c>
      <c r="U216" s="3">
        <f t="shared" si="13"/>
        <v>0</v>
      </c>
      <c r="V216" s="11">
        <f>IF(A214&gt;0,IF(T216&lt;&gt;0,IF(OR(codex483[[#This Row],[1]]&gt;W215,W215="1"),(V215+1+codex483[[#This Row],[T]]),V215+codex483[[#This Row],[T]]),V215+codex483[[#This Row],[T]]),0)</f>
        <v>0</v>
      </c>
      <c r="W216" s="3">
        <f t="shared" si="14"/>
        <v>0</v>
      </c>
    </row>
    <row r="217" spans="19:23" x14ac:dyDescent="0.25">
      <c r="S217" s="3">
        <f t="shared" si="12"/>
        <v>0</v>
      </c>
      <c r="T217" s="3">
        <f>IF(A215&gt;0,IFERROR(VLOOKUP(C215,AthleteTable[],1,FALSE),0),0)</f>
        <v>0</v>
      </c>
      <c r="U217" s="3">
        <f t="shared" si="13"/>
        <v>0</v>
      </c>
      <c r="V217" s="11">
        <f>IF(A215&gt;0,IF(T217&lt;&gt;0,IF(OR(codex483[[#This Row],[1]]&gt;W216,W216="1"),(V216+1+codex483[[#This Row],[T]]),V216+codex483[[#This Row],[T]]),V216+codex483[[#This Row],[T]]),0)</f>
        <v>0</v>
      </c>
      <c r="W217" s="3">
        <f t="shared" si="14"/>
        <v>0</v>
      </c>
    </row>
    <row r="218" spans="19:23" x14ac:dyDescent="0.25">
      <c r="S218" s="3">
        <f t="shared" si="12"/>
        <v>0</v>
      </c>
      <c r="T218" s="3">
        <f>IF(A216&gt;0,IFERROR(VLOOKUP(C216,AthleteTable[],1,FALSE),0),0)</f>
        <v>0</v>
      </c>
      <c r="U218" s="3">
        <f t="shared" si="13"/>
        <v>0</v>
      </c>
      <c r="V218" s="11">
        <f>IF(A216&gt;0,IF(T218&lt;&gt;0,IF(OR(codex483[[#This Row],[1]]&gt;W217,W217="1"),(V217+1+codex483[[#This Row],[T]]),V217+codex483[[#This Row],[T]]),V217+codex483[[#This Row],[T]]),0)</f>
        <v>0</v>
      </c>
      <c r="W218" s="3">
        <f t="shared" si="14"/>
        <v>0</v>
      </c>
    </row>
    <row r="219" spans="19:23" x14ac:dyDescent="0.25">
      <c r="S219" s="3">
        <f t="shared" si="12"/>
        <v>0</v>
      </c>
      <c r="T219" s="3">
        <f>IF(A217&gt;0,IFERROR(VLOOKUP(C217,AthleteTable[],1,FALSE),0),0)</f>
        <v>0</v>
      </c>
      <c r="U219" s="3">
        <f t="shared" si="13"/>
        <v>0</v>
      </c>
      <c r="V219" s="11">
        <f>IF(A217&gt;0,IF(T219&lt;&gt;0,IF(OR(codex483[[#This Row],[1]]&gt;W218,W218="1"),(V218+1+codex483[[#This Row],[T]]),V218+codex483[[#This Row],[T]]),V218+codex483[[#This Row],[T]]),0)</f>
        <v>0</v>
      </c>
      <c r="W219" s="3">
        <f t="shared" si="14"/>
        <v>0</v>
      </c>
    </row>
    <row r="220" spans="19:23" x14ac:dyDescent="0.25">
      <c r="S220" s="3">
        <f t="shared" si="12"/>
        <v>0</v>
      </c>
      <c r="T220" s="3">
        <f>IF(A218&gt;0,IFERROR(VLOOKUP(C218,AthleteTable[],1,FALSE),0),0)</f>
        <v>0</v>
      </c>
      <c r="U220" s="3">
        <f t="shared" si="13"/>
        <v>0</v>
      </c>
      <c r="V220" s="11">
        <f>IF(A218&gt;0,IF(T220&lt;&gt;0,IF(OR(codex483[[#This Row],[1]]&gt;W219,W219="1"),(V219+1+codex483[[#This Row],[T]]),V219+codex483[[#This Row],[T]]),V219+codex483[[#This Row],[T]]),0)</f>
        <v>0</v>
      </c>
      <c r="W220" s="3">
        <f t="shared" si="14"/>
        <v>0</v>
      </c>
    </row>
    <row r="221" spans="19:23" x14ac:dyDescent="0.25">
      <c r="S221" s="3">
        <f t="shared" si="12"/>
        <v>0</v>
      </c>
      <c r="T221" s="3">
        <f>IF(A219&gt;0,IFERROR(VLOOKUP(C219,AthleteTable[],1,FALSE),0),0)</f>
        <v>0</v>
      </c>
      <c r="U221" s="3">
        <f t="shared" si="13"/>
        <v>0</v>
      </c>
      <c r="V221" s="11">
        <f>IF(A219&gt;0,IF(T221&lt;&gt;0,IF(OR(codex483[[#This Row],[1]]&gt;W220,W220="1"),(V220+1+codex483[[#This Row],[T]]),V220+codex483[[#This Row],[T]]),V220+codex483[[#This Row],[T]]),0)</f>
        <v>0</v>
      </c>
      <c r="W221" s="3">
        <f t="shared" si="14"/>
        <v>0</v>
      </c>
    </row>
    <row r="222" spans="19:23" x14ac:dyDescent="0.25">
      <c r="S222" s="3">
        <f t="shared" si="12"/>
        <v>0</v>
      </c>
      <c r="T222" s="3">
        <f>IF(A220&gt;0,IFERROR(VLOOKUP(C220,AthleteTable[],1,FALSE),0),0)</f>
        <v>0</v>
      </c>
      <c r="U222" s="3">
        <f t="shared" si="13"/>
        <v>0</v>
      </c>
      <c r="V222" s="11">
        <f>IF(A220&gt;0,IF(T222&lt;&gt;0,IF(OR(codex483[[#This Row],[1]]&gt;W221,W221="1"),(V221+1+codex483[[#This Row],[T]]),V221+codex483[[#This Row],[T]]),V221+codex483[[#This Row],[T]]),0)</f>
        <v>0</v>
      </c>
      <c r="W222" s="3">
        <f t="shared" si="14"/>
        <v>0</v>
      </c>
    </row>
  </sheetData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22"/>
  <sheetViews>
    <sheetView workbookViewId="0">
      <selection activeCell="V3" sqref="V3"/>
    </sheetView>
  </sheetViews>
  <sheetFormatPr defaultRowHeight="15" x14ac:dyDescent="0.25"/>
  <cols>
    <col min="1" max="1" width="20.28515625" bestFit="1" customWidth="1"/>
    <col min="2" max="2" width="4" bestFit="1" customWidth="1"/>
    <col min="3" max="3" width="8.5703125" bestFit="1" customWidth="1"/>
    <col min="4" max="4" width="23" bestFit="1" customWidth="1"/>
    <col min="5" max="5" width="5" bestFit="1" customWidth="1"/>
    <col min="6" max="6" width="7" bestFit="1" customWidth="1"/>
    <col min="7" max="8" width="7.5703125" bestFit="1" customWidth="1"/>
    <col min="9" max="9" width="10.28515625" bestFit="1" customWidth="1"/>
    <col min="10" max="10" width="6" bestFit="1" customWidth="1"/>
    <col min="11" max="11" width="9.5703125" bestFit="1" customWidth="1"/>
    <col min="19" max="19" width="11" style="3" customWidth="1"/>
    <col min="20" max="21" width="12.140625" style="3" customWidth="1"/>
    <col min="22" max="22" width="12.140625" style="11" customWidth="1"/>
    <col min="23" max="23" width="15" style="3" customWidth="1"/>
  </cols>
  <sheetData>
    <row r="1" spans="1:23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S1" s="3" t="s">
        <v>1006</v>
      </c>
      <c r="T1" s="3" t="s">
        <v>1007</v>
      </c>
      <c r="U1" s="3" t="s">
        <v>1011</v>
      </c>
      <c r="V1" s="11" t="s">
        <v>1008</v>
      </c>
      <c r="W1" s="11" t="s">
        <v>1009</v>
      </c>
    </row>
    <row r="2" spans="1:23" x14ac:dyDescent="0.25">
      <c r="A2">
        <v>1</v>
      </c>
      <c r="B2">
        <v>9</v>
      </c>
      <c r="C2">
        <v>103752</v>
      </c>
      <c r="D2" t="s">
        <v>176</v>
      </c>
      <c r="E2">
        <v>1991</v>
      </c>
      <c r="F2" t="s">
        <v>15</v>
      </c>
      <c r="G2" t="s">
        <v>585</v>
      </c>
      <c r="H2" t="s">
        <v>586</v>
      </c>
      <c r="I2" t="s">
        <v>587</v>
      </c>
      <c r="K2">
        <v>16.78</v>
      </c>
      <c r="S2" s="3">
        <f>C2</f>
        <v>103752</v>
      </c>
      <c r="T2" s="3">
        <f>IF(A2&gt;0,IFERROR(VLOOKUP(C2,AthleteTable[],1,FALSE),0),0)</f>
        <v>103752</v>
      </c>
      <c r="U2" s="3">
        <f>IFERROR(IF(W2&gt;0,IF(W1=#REF!,IF(T1&gt;0,IF(#REF!&gt;0,1,0),0),0),0),0)</f>
        <v>0</v>
      </c>
      <c r="V2" s="11">
        <f>IF(A2&gt;0,IF(T2&lt;&gt;0,IF(OR(codex484[[#This Row],[1]]&gt;W1,W1="1"),(V1+1+codex484[[#This Row],[T]]),V1+codex484[[#This Row],[T]]),V1+codex484[[#This Row],[T]]),0)</f>
        <v>1</v>
      </c>
      <c r="W2" s="3">
        <f t="shared" ref="W2:W65" si="0">IF(A2&gt;0,A2,0)</f>
        <v>1</v>
      </c>
    </row>
    <row r="3" spans="1:23" x14ac:dyDescent="0.25">
      <c r="A3">
        <v>2</v>
      </c>
      <c r="B3">
        <v>15</v>
      </c>
      <c r="C3">
        <v>104531</v>
      </c>
      <c r="D3" t="s">
        <v>184</v>
      </c>
      <c r="E3">
        <v>1997</v>
      </c>
      <c r="F3" t="s">
        <v>15</v>
      </c>
      <c r="G3" t="s">
        <v>588</v>
      </c>
      <c r="H3" t="s">
        <v>589</v>
      </c>
      <c r="I3" t="s">
        <v>590</v>
      </c>
      <c r="J3">
        <v>0.56000000000000005</v>
      </c>
      <c r="K3">
        <v>20.78</v>
      </c>
      <c r="S3" s="3">
        <f t="shared" ref="S3:S66" si="1">C3</f>
        <v>104531</v>
      </c>
      <c r="T3" s="3">
        <f>IF(A3&gt;0,IFERROR(VLOOKUP(C3,AthleteTable[],1,FALSE),0),0)</f>
        <v>0</v>
      </c>
      <c r="U3" s="3">
        <f t="shared" ref="U3:U4" si="2">IFERROR(IF(W3&gt;0,IF(W2=W1,IF(T2&gt;0,IF(T1&gt;0,1,0),0),0),0),0)</f>
        <v>0</v>
      </c>
      <c r="V3" s="11">
        <f>IF(A3&gt;0,IF(T3&lt;&gt;0,IF(OR(codex484[[#This Row],[1]]&gt;W2,W2="1"),(V2+1+codex484[[#This Row],[T]]),V2+codex484[[#This Row],[T]]),V2+codex484[[#This Row],[T]]),0)</f>
        <v>1</v>
      </c>
      <c r="W3" s="3">
        <f t="shared" si="0"/>
        <v>2</v>
      </c>
    </row>
    <row r="4" spans="1:23" x14ac:dyDescent="0.25">
      <c r="A4">
        <v>3</v>
      </c>
      <c r="B4">
        <v>12</v>
      </c>
      <c r="C4">
        <v>6530500</v>
      </c>
      <c r="D4" t="s">
        <v>192</v>
      </c>
      <c r="E4">
        <v>1993</v>
      </c>
      <c r="F4" t="s">
        <v>113</v>
      </c>
      <c r="G4" t="s">
        <v>591</v>
      </c>
      <c r="H4" t="s">
        <v>592</v>
      </c>
      <c r="I4" t="s">
        <v>593</v>
      </c>
      <c r="J4">
        <v>0.89</v>
      </c>
      <c r="K4">
        <v>23.14</v>
      </c>
      <c r="S4" s="3">
        <f t="shared" si="1"/>
        <v>6530500</v>
      </c>
      <c r="T4" s="3">
        <f>IF(A4&gt;0,IFERROR(VLOOKUP(C4,AthleteTable[],1,FALSE),0),0)</f>
        <v>0</v>
      </c>
      <c r="U4" s="3">
        <f t="shared" si="2"/>
        <v>0</v>
      </c>
      <c r="V4" s="11">
        <f>IF(A4&gt;0,IF(T4&lt;&gt;0,IF(OR(codex484[[#This Row],[1]]&gt;W3,W3="1"),(V3+1+codex484[[#This Row],[T]]),V3+codex484[[#This Row],[T]]),V3+codex484[[#This Row],[T]]),0)</f>
        <v>1</v>
      </c>
      <c r="W4" s="3">
        <f t="shared" si="0"/>
        <v>3</v>
      </c>
    </row>
    <row r="5" spans="1:23" x14ac:dyDescent="0.25">
      <c r="A5">
        <v>4</v>
      </c>
      <c r="B5">
        <v>5</v>
      </c>
      <c r="C5">
        <v>104311</v>
      </c>
      <c r="D5" t="s">
        <v>186</v>
      </c>
      <c r="E5">
        <v>1995</v>
      </c>
      <c r="F5" t="s">
        <v>15</v>
      </c>
      <c r="G5" t="s">
        <v>594</v>
      </c>
      <c r="H5" t="s">
        <v>595</v>
      </c>
      <c r="I5" t="s">
        <v>596</v>
      </c>
      <c r="J5">
        <v>0.94</v>
      </c>
      <c r="K5">
        <v>23.5</v>
      </c>
      <c r="S5" s="3">
        <f t="shared" si="1"/>
        <v>104311</v>
      </c>
      <c r="T5" s="3">
        <f>IF(A5&gt;0,IFERROR(VLOOKUP(C5,AthleteTable[],1,FALSE),0),0)</f>
        <v>0</v>
      </c>
      <c r="U5" s="3">
        <f>IFERROR(IF(W5&gt;0,IF(W4=W3,IF(T4&gt;0,IF(T3&gt;0,1,0),0),0),0),0)</f>
        <v>0</v>
      </c>
      <c r="V5" s="11">
        <f>IF(A5&gt;0,IF(T5&lt;&gt;0,IF(OR(codex484[[#This Row],[1]]&gt;W4,W4="1"),(V4+1+codex484[[#This Row],[T]]),V4+codex484[[#This Row],[T]]),V4+codex484[[#This Row],[T]]),0)</f>
        <v>1</v>
      </c>
      <c r="W5" s="3">
        <f t="shared" si="0"/>
        <v>4</v>
      </c>
    </row>
    <row r="6" spans="1:23" x14ac:dyDescent="0.25">
      <c r="A6">
        <v>5</v>
      </c>
      <c r="B6">
        <v>4</v>
      </c>
      <c r="C6">
        <v>410365</v>
      </c>
      <c r="D6" t="s">
        <v>11</v>
      </c>
      <c r="E6">
        <v>1992</v>
      </c>
      <c r="F6" t="s">
        <v>12</v>
      </c>
      <c r="G6" t="s">
        <v>597</v>
      </c>
      <c r="H6" t="s">
        <v>598</v>
      </c>
      <c r="I6" t="s">
        <v>599</v>
      </c>
      <c r="J6">
        <v>1.36</v>
      </c>
      <c r="K6">
        <v>26.5</v>
      </c>
      <c r="S6" s="3">
        <f t="shared" si="1"/>
        <v>410365</v>
      </c>
      <c r="T6" s="3">
        <f>IF(A6&gt;0,IFERROR(VLOOKUP(C6,AthleteTable[],1,FALSE),0),0)</f>
        <v>0</v>
      </c>
      <c r="U6" s="3">
        <f t="shared" ref="U6:U69" si="3">IFERROR(IF(W6&gt;0,IF(W5=W4,IF(T5&gt;0,IF(T4&gt;0,1,0),0),0),0),0)</f>
        <v>0</v>
      </c>
      <c r="V6" s="11">
        <f>IF(A6&gt;0,IF(T6&lt;&gt;0,IF(OR(codex484[[#This Row],[1]]&gt;W5,W5="1"),(V5+1+codex484[[#This Row],[T]]),V5+codex484[[#This Row],[T]]),V5+codex484[[#This Row],[T]]),0)</f>
        <v>1</v>
      </c>
      <c r="W6" s="3">
        <f t="shared" si="0"/>
        <v>5</v>
      </c>
    </row>
    <row r="7" spans="1:23" x14ac:dyDescent="0.25">
      <c r="A7">
        <v>6</v>
      </c>
      <c r="B7">
        <v>14</v>
      </c>
      <c r="C7">
        <v>410364</v>
      </c>
      <c r="D7" t="s">
        <v>127</v>
      </c>
      <c r="E7">
        <v>1992</v>
      </c>
      <c r="F7" t="s">
        <v>12</v>
      </c>
      <c r="G7" t="s">
        <v>600</v>
      </c>
      <c r="H7" t="s">
        <v>417</v>
      </c>
      <c r="I7" t="s">
        <v>601</v>
      </c>
      <c r="J7">
        <v>1.4</v>
      </c>
      <c r="K7">
        <v>26.79</v>
      </c>
      <c r="S7" s="3">
        <f t="shared" si="1"/>
        <v>410364</v>
      </c>
      <c r="T7" s="3">
        <f>IF(A7&gt;0,IFERROR(VLOOKUP(C7,AthleteTable[],1,FALSE),0),0)</f>
        <v>0</v>
      </c>
      <c r="U7" s="3">
        <f t="shared" si="3"/>
        <v>0</v>
      </c>
      <c r="V7" s="11">
        <f>IF(A7&gt;0,IF(T7&lt;&gt;0,IF(OR(codex484[[#This Row],[1]]&gt;W6,W6="1"),(V6+1+codex484[[#This Row],[T]]),V6+codex484[[#This Row],[T]]),V6+codex484[[#This Row],[T]]),0)</f>
        <v>1</v>
      </c>
      <c r="W7" s="3">
        <f t="shared" si="0"/>
        <v>6</v>
      </c>
    </row>
    <row r="8" spans="1:23" x14ac:dyDescent="0.25">
      <c r="A8">
        <v>7</v>
      </c>
      <c r="B8">
        <v>26</v>
      </c>
      <c r="C8">
        <v>104269</v>
      </c>
      <c r="D8" t="s">
        <v>270</v>
      </c>
      <c r="E8">
        <v>1995</v>
      </c>
      <c r="F8" t="s">
        <v>15</v>
      </c>
      <c r="G8" t="s">
        <v>602</v>
      </c>
      <c r="H8" t="s">
        <v>603</v>
      </c>
      <c r="I8" t="s">
        <v>604</v>
      </c>
      <c r="J8">
        <v>1.69</v>
      </c>
      <c r="K8">
        <v>28.86</v>
      </c>
      <c r="S8" s="3">
        <f t="shared" si="1"/>
        <v>104269</v>
      </c>
      <c r="T8" s="3">
        <f>IF(A8&gt;0,IFERROR(VLOOKUP(C8,AthleteTable[],1,FALSE),0),0)</f>
        <v>104269</v>
      </c>
      <c r="U8" s="3">
        <f t="shared" si="3"/>
        <v>0</v>
      </c>
      <c r="V8" s="11">
        <f>IF(A8&gt;0,IF(T8&lt;&gt;0,IF(OR(codex484[[#This Row],[1]]&gt;W7,W7="1"),(V7+1+codex484[[#This Row],[T]]),V7+codex484[[#This Row],[T]]),V7+codex484[[#This Row],[T]]),0)</f>
        <v>2</v>
      </c>
      <c r="W8" s="3">
        <f t="shared" si="0"/>
        <v>7</v>
      </c>
    </row>
    <row r="9" spans="1:23" x14ac:dyDescent="0.25">
      <c r="A9">
        <v>8</v>
      </c>
      <c r="B9">
        <v>2</v>
      </c>
      <c r="C9">
        <v>104156</v>
      </c>
      <c r="D9" t="s">
        <v>174</v>
      </c>
      <c r="E9">
        <v>1994</v>
      </c>
      <c r="F9" t="s">
        <v>15</v>
      </c>
      <c r="G9" t="s">
        <v>605</v>
      </c>
      <c r="H9" t="s">
        <v>419</v>
      </c>
      <c r="I9" t="s">
        <v>606</v>
      </c>
      <c r="J9">
        <v>2.06</v>
      </c>
      <c r="K9">
        <v>31.51</v>
      </c>
      <c r="S9" s="3">
        <f t="shared" si="1"/>
        <v>104156</v>
      </c>
      <c r="T9" s="3">
        <f>IF(A9&gt;0,IFERROR(VLOOKUP(C9,AthleteTable[],1,FALSE),0),0)</f>
        <v>104156</v>
      </c>
      <c r="U9" s="3">
        <f t="shared" si="3"/>
        <v>0</v>
      </c>
      <c r="V9" s="11">
        <f>IF(A9&gt;0,IF(T9&lt;&gt;0,IF(OR(codex484[[#This Row],[1]]&gt;W8,W8="1"),(V8+1+codex484[[#This Row],[T]]),V8+codex484[[#This Row],[T]]),V8+codex484[[#This Row],[T]]),0)</f>
        <v>3</v>
      </c>
      <c r="W9" s="3">
        <f t="shared" si="0"/>
        <v>8</v>
      </c>
    </row>
    <row r="10" spans="1:23" x14ac:dyDescent="0.25">
      <c r="A10">
        <v>9</v>
      </c>
      <c r="B10">
        <v>8</v>
      </c>
      <c r="C10">
        <v>104044</v>
      </c>
      <c r="D10" t="s">
        <v>172</v>
      </c>
      <c r="E10">
        <v>1993</v>
      </c>
      <c r="F10" t="s">
        <v>15</v>
      </c>
      <c r="G10" t="s">
        <v>494</v>
      </c>
      <c r="H10" t="s">
        <v>410</v>
      </c>
      <c r="I10" t="s">
        <v>607</v>
      </c>
      <c r="J10">
        <v>2.36</v>
      </c>
      <c r="K10">
        <v>33.65</v>
      </c>
      <c r="S10" s="3">
        <f t="shared" si="1"/>
        <v>104044</v>
      </c>
      <c r="T10" s="3">
        <f>IF(A10&gt;0,IFERROR(VLOOKUP(C10,AthleteTable[],1,FALSE),0),0)</f>
        <v>104044</v>
      </c>
      <c r="U10" s="3">
        <f t="shared" si="3"/>
        <v>0</v>
      </c>
      <c r="V10" s="11">
        <f>IF(A10&gt;0,IF(T10&lt;&gt;0,IF(OR(codex484[[#This Row],[1]]&gt;W9,W9="1"),(V9+1+codex484[[#This Row],[T]]),V9+codex484[[#This Row],[T]]),V9+codex484[[#This Row],[T]]),0)</f>
        <v>4</v>
      </c>
      <c r="W10" s="3">
        <f t="shared" si="0"/>
        <v>9</v>
      </c>
    </row>
    <row r="11" spans="1:23" x14ac:dyDescent="0.25">
      <c r="A11">
        <v>10</v>
      </c>
      <c r="B11">
        <v>41</v>
      </c>
      <c r="C11">
        <v>40616</v>
      </c>
      <c r="D11" t="s">
        <v>292</v>
      </c>
      <c r="E11">
        <v>1997</v>
      </c>
      <c r="F11" t="s">
        <v>248</v>
      </c>
      <c r="G11" t="s">
        <v>608</v>
      </c>
      <c r="H11" t="s">
        <v>609</v>
      </c>
      <c r="I11" t="s">
        <v>610</v>
      </c>
      <c r="J11">
        <v>2.5099999999999998</v>
      </c>
      <c r="K11">
        <v>34.729999999999997</v>
      </c>
      <c r="S11" s="3">
        <f t="shared" si="1"/>
        <v>40616</v>
      </c>
      <c r="T11" s="3">
        <f>IF(A11&gt;0,IFERROR(VLOOKUP(C11,AthleteTable[],1,FALSE),0),0)</f>
        <v>0</v>
      </c>
      <c r="U11" s="3">
        <f t="shared" si="3"/>
        <v>0</v>
      </c>
      <c r="V11" s="11">
        <f>IF(A11&gt;0,IF(T11&lt;&gt;0,IF(OR(codex484[[#This Row],[1]]&gt;W10,W10="1"),(V10+1+codex484[[#This Row],[T]]),V10+codex484[[#This Row],[T]]),V10+codex484[[#This Row],[T]]),0)</f>
        <v>4</v>
      </c>
      <c r="W11" s="3">
        <f t="shared" si="0"/>
        <v>10</v>
      </c>
    </row>
    <row r="12" spans="1:23" x14ac:dyDescent="0.25">
      <c r="A12">
        <v>11</v>
      </c>
      <c r="B12">
        <v>13</v>
      </c>
      <c r="C12">
        <v>104272</v>
      </c>
      <c r="D12" t="s">
        <v>272</v>
      </c>
      <c r="E12">
        <v>1995</v>
      </c>
      <c r="F12" t="s">
        <v>15</v>
      </c>
      <c r="G12" t="s">
        <v>611</v>
      </c>
      <c r="H12" t="s">
        <v>449</v>
      </c>
      <c r="I12" t="s">
        <v>612</v>
      </c>
      <c r="J12">
        <v>2.57</v>
      </c>
      <c r="K12">
        <v>35.159999999999997</v>
      </c>
      <c r="S12" s="3">
        <f t="shared" si="1"/>
        <v>104272</v>
      </c>
      <c r="T12" s="3">
        <f>IF(A12&gt;0,IFERROR(VLOOKUP(C12,AthleteTable[],1,FALSE),0),0)</f>
        <v>0</v>
      </c>
      <c r="U12" s="3">
        <f t="shared" si="3"/>
        <v>0</v>
      </c>
      <c r="V12" s="11">
        <f>IF(A12&gt;0,IF(T12&lt;&gt;0,IF(OR(codex484[[#This Row],[1]]&gt;W11,W11="1"),(V11+1+codex484[[#This Row],[T]]),V11+codex484[[#This Row],[T]]),V11+codex484[[#This Row],[T]]),0)</f>
        <v>4</v>
      </c>
      <c r="W12" s="3">
        <f t="shared" si="0"/>
        <v>11</v>
      </c>
    </row>
    <row r="13" spans="1:23" x14ac:dyDescent="0.25">
      <c r="A13">
        <v>12</v>
      </c>
      <c r="B13">
        <v>23</v>
      </c>
      <c r="C13">
        <v>104468</v>
      </c>
      <c r="D13" t="s">
        <v>166</v>
      </c>
      <c r="E13">
        <v>1997</v>
      </c>
      <c r="F13" t="s">
        <v>15</v>
      </c>
      <c r="G13" t="s">
        <v>613</v>
      </c>
      <c r="H13" t="s">
        <v>614</v>
      </c>
      <c r="I13" t="s">
        <v>615</v>
      </c>
      <c r="J13">
        <v>2.72</v>
      </c>
      <c r="K13">
        <v>36.229999999999997</v>
      </c>
      <c r="S13" s="3">
        <f t="shared" si="1"/>
        <v>104468</v>
      </c>
      <c r="T13" s="3">
        <f>IF(A13&gt;0,IFERROR(VLOOKUP(C13,AthleteTable[],1,FALSE),0),0)</f>
        <v>104468</v>
      </c>
      <c r="U13" s="3">
        <f t="shared" si="3"/>
        <v>0</v>
      </c>
      <c r="V13" s="11">
        <f>IF(A13&gt;0,IF(T13&lt;&gt;0,IF(OR(codex484[[#This Row],[1]]&gt;W12,W12="1"),(V12+1+codex484[[#This Row],[T]]),V12+codex484[[#This Row],[T]]),V12+codex484[[#This Row],[T]]),0)</f>
        <v>5</v>
      </c>
      <c r="W13" s="3">
        <f t="shared" si="0"/>
        <v>12</v>
      </c>
    </row>
    <row r="14" spans="1:23" x14ac:dyDescent="0.25">
      <c r="A14">
        <v>13</v>
      </c>
      <c r="B14">
        <v>18</v>
      </c>
      <c r="C14">
        <v>104097</v>
      </c>
      <c r="D14" t="s">
        <v>17</v>
      </c>
      <c r="E14">
        <v>1994</v>
      </c>
      <c r="F14" t="s">
        <v>15</v>
      </c>
      <c r="G14" t="s">
        <v>616</v>
      </c>
      <c r="H14" t="s">
        <v>437</v>
      </c>
      <c r="I14" t="s">
        <v>617</v>
      </c>
      <c r="J14">
        <v>2.77</v>
      </c>
      <c r="K14">
        <v>36.590000000000003</v>
      </c>
      <c r="S14" s="3">
        <f t="shared" si="1"/>
        <v>104097</v>
      </c>
      <c r="T14" s="3">
        <f>IF(A14&gt;0,IFERROR(VLOOKUP(C14,AthleteTable[],1,FALSE),0),0)</f>
        <v>0</v>
      </c>
      <c r="U14" s="3">
        <f t="shared" si="3"/>
        <v>0</v>
      </c>
      <c r="V14" s="11">
        <f>IF(A14&gt;0,IF(T14&lt;&gt;0,IF(OR(codex484[[#This Row],[1]]&gt;W13,W13="1"),(V13+1+codex484[[#This Row],[T]]),V13+codex484[[#This Row],[T]]),V13+codex484[[#This Row],[T]]),0)</f>
        <v>5</v>
      </c>
      <c r="W14" s="3">
        <f t="shared" si="0"/>
        <v>13</v>
      </c>
    </row>
    <row r="15" spans="1:23" x14ac:dyDescent="0.25">
      <c r="A15">
        <v>14</v>
      </c>
      <c r="B15">
        <v>19</v>
      </c>
      <c r="C15">
        <v>103942</v>
      </c>
      <c r="D15" t="s">
        <v>114</v>
      </c>
      <c r="E15">
        <v>1993</v>
      </c>
      <c r="F15" t="s">
        <v>15</v>
      </c>
      <c r="G15" t="s">
        <v>618</v>
      </c>
      <c r="H15" t="s">
        <v>619</v>
      </c>
      <c r="I15" t="s">
        <v>620</v>
      </c>
      <c r="J15">
        <v>2.9</v>
      </c>
      <c r="K15">
        <v>37.520000000000003</v>
      </c>
      <c r="S15" s="3">
        <f t="shared" si="1"/>
        <v>103942</v>
      </c>
      <c r="T15" s="3">
        <f>IF(A15&gt;0,IFERROR(VLOOKUP(C15,AthleteTable[],1,FALSE),0),0)</f>
        <v>103942</v>
      </c>
      <c r="U15" s="3">
        <f t="shared" si="3"/>
        <v>0</v>
      </c>
      <c r="V15" s="11">
        <f>IF(A15&gt;0,IF(T15&lt;&gt;0,IF(OR(codex484[[#This Row],[1]]&gt;W14,W14="1"),(V14+1+codex484[[#This Row],[T]]),V14+codex484[[#This Row],[T]]),V14+codex484[[#This Row],[T]]),0)</f>
        <v>6</v>
      </c>
      <c r="W15" s="3">
        <f t="shared" si="0"/>
        <v>14</v>
      </c>
    </row>
    <row r="16" spans="1:23" x14ac:dyDescent="0.25">
      <c r="A16">
        <v>15</v>
      </c>
      <c r="B16">
        <v>29</v>
      </c>
      <c r="C16">
        <v>6530952</v>
      </c>
      <c r="D16" t="s">
        <v>208</v>
      </c>
      <c r="E16">
        <v>1994</v>
      </c>
      <c r="F16" t="s">
        <v>113</v>
      </c>
      <c r="G16" t="s">
        <v>621</v>
      </c>
      <c r="H16" t="s">
        <v>622</v>
      </c>
      <c r="I16" t="s">
        <v>623</v>
      </c>
      <c r="J16">
        <v>3.43</v>
      </c>
      <c r="K16">
        <v>41.31</v>
      </c>
      <c r="S16" s="3">
        <f t="shared" si="1"/>
        <v>6530952</v>
      </c>
      <c r="T16" s="3">
        <f>IF(A16&gt;0,IFERROR(VLOOKUP(C16,AthleteTable[],1,FALSE),0),0)</f>
        <v>0</v>
      </c>
      <c r="U16" s="3">
        <f t="shared" si="3"/>
        <v>0</v>
      </c>
      <c r="V16" s="11">
        <f>IF(A16&gt;0,IF(T16&lt;&gt;0,IF(OR(codex484[[#This Row],[1]]&gt;W15,W15="1"),(V15+1+codex484[[#This Row],[T]]),V15+codex484[[#This Row],[T]]),V15+codex484[[#This Row],[T]]),0)</f>
        <v>6</v>
      </c>
      <c r="W16" s="3">
        <f t="shared" si="0"/>
        <v>15</v>
      </c>
    </row>
    <row r="17" spans="1:23" x14ac:dyDescent="0.25">
      <c r="A17">
        <v>16</v>
      </c>
      <c r="B17">
        <v>32</v>
      </c>
      <c r="C17">
        <v>104529</v>
      </c>
      <c r="D17" t="s">
        <v>126</v>
      </c>
      <c r="E17">
        <v>1997</v>
      </c>
      <c r="F17" t="s">
        <v>15</v>
      </c>
      <c r="G17" t="s">
        <v>624</v>
      </c>
      <c r="H17" t="s">
        <v>625</v>
      </c>
      <c r="I17" t="s">
        <v>626</v>
      </c>
      <c r="J17">
        <v>3.44</v>
      </c>
      <c r="K17">
        <v>41.38</v>
      </c>
      <c r="S17" s="3">
        <f t="shared" si="1"/>
        <v>104529</v>
      </c>
      <c r="T17" s="3">
        <f>IF(A17&gt;0,IFERROR(VLOOKUP(C17,AthleteTable[],1,FALSE),0),0)</f>
        <v>0</v>
      </c>
      <c r="U17" s="3">
        <f t="shared" si="3"/>
        <v>0</v>
      </c>
      <c r="V17" s="11">
        <f>IF(A17&gt;0,IF(T17&lt;&gt;0,IF(OR(codex484[[#This Row],[1]]&gt;W16,W16="1"),(V16+1+codex484[[#This Row],[T]]),V16+codex484[[#This Row],[T]]),V16+codex484[[#This Row],[T]]),0)</f>
        <v>6</v>
      </c>
      <c r="W17" s="3">
        <f t="shared" si="0"/>
        <v>16</v>
      </c>
    </row>
    <row r="18" spans="1:23" x14ac:dyDescent="0.25">
      <c r="A18">
        <v>17</v>
      </c>
      <c r="B18">
        <v>6</v>
      </c>
      <c r="C18">
        <v>104133</v>
      </c>
      <c r="D18" t="s">
        <v>23</v>
      </c>
      <c r="E18">
        <v>1994</v>
      </c>
      <c r="F18" t="s">
        <v>15</v>
      </c>
      <c r="G18" t="s">
        <v>627</v>
      </c>
      <c r="H18" t="s">
        <v>628</v>
      </c>
      <c r="I18" t="s">
        <v>629</v>
      </c>
      <c r="J18">
        <v>3.46</v>
      </c>
      <c r="K18">
        <v>41.52</v>
      </c>
      <c r="S18" s="3">
        <f t="shared" si="1"/>
        <v>104133</v>
      </c>
      <c r="T18" s="3">
        <f>IF(A18&gt;0,IFERROR(VLOOKUP(C18,AthleteTable[],1,FALSE),0),0)</f>
        <v>104133</v>
      </c>
      <c r="U18" s="3">
        <f t="shared" si="3"/>
        <v>0</v>
      </c>
      <c r="V18" s="11">
        <f>IF(A18&gt;0,IF(T18&lt;&gt;0,IF(OR(codex484[[#This Row],[1]]&gt;W17,W17="1"),(V17+1+codex484[[#This Row],[T]]),V17+codex484[[#This Row],[T]]),V17+codex484[[#This Row],[T]]),0)</f>
        <v>7</v>
      </c>
      <c r="W18" s="3">
        <f t="shared" si="0"/>
        <v>17</v>
      </c>
    </row>
    <row r="19" spans="1:23" x14ac:dyDescent="0.25">
      <c r="A19">
        <v>18</v>
      </c>
      <c r="B19">
        <v>7</v>
      </c>
      <c r="C19">
        <v>6530140</v>
      </c>
      <c r="D19" t="s">
        <v>178</v>
      </c>
      <c r="E19">
        <v>1992</v>
      </c>
      <c r="F19" t="s">
        <v>113</v>
      </c>
      <c r="G19" t="s">
        <v>630</v>
      </c>
      <c r="H19" t="s">
        <v>410</v>
      </c>
      <c r="I19" t="s">
        <v>631</v>
      </c>
      <c r="J19">
        <v>3.51</v>
      </c>
      <c r="K19">
        <v>41.88</v>
      </c>
      <c r="S19" s="3">
        <f t="shared" si="1"/>
        <v>6530140</v>
      </c>
      <c r="T19" s="3">
        <f>IF(A19&gt;0,IFERROR(VLOOKUP(C19,AthleteTable[],1,FALSE),0),0)</f>
        <v>0</v>
      </c>
      <c r="U19" s="3">
        <f t="shared" si="3"/>
        <v>0</v>
      </c>
      <c r="V19" s="11">
        <f>IF(A19&gt;0,IF(T19&lt;&gt;0,IF(OR(codex484[[#This Row],[1]]&gt;W18,W18="1"),(V18+1+codex484[[#This Row],[T]]),V18+codex484[[#This Row],[T]]),V18+codex484[[#This Row],[T]]),0)</f>
        <v>7</v>
      </c>
      <c r="W19" s="3">
        <f t="shared" si="0"/>
        <v>18</v>
      </c>
    </row>
    <row r="20" spans="1:23" x14ac:dyDescent="0.25">
      <c r="A20">
        <v>19</v>
      </c>
      <c r="B20">
        <v>44</v>
      </c>
      <c r="C20">
        <v>6531963</v>
      </c>
      <c r="D20" t="s">
        <v>201</v>
      </c>
      <c r="E20">
        <v>1997</v>
      </c>
      <c r="F20" t="s">
        <v>113</v>
      </c>
      <c r="G20" t="s">
        <v>632</v>
      </c>
      <c r="H20" t="s">
        <v>633</v>
      </c>
      <c r="I20" t="s">
        <v>634</v>
      </c>
      <c r="J20">
        <v>3.57</v>
      </c>
      <c r="K20">
        <v>42.31</v>
      </c>
      <c r="S20" s="3">
        <f t="shared" si="1"/>
        <v>6531963</v>
      </c>
      <c r="T20" s="3">
        <f>IF(A20&gt;0,IFERROR(VLOOKUP(C20,AthleteTable[],1,FALSE),0),0)</f>
        <v>0</v>
      </c>
      <c r="U20" s="3">
        <f t="shared" si="3"/>
        <v>0</v>
      </c>
      <c r="V20" s="11">
        <f>IF(A20&gt;0,IF(T20&lt;&gt;0,IF(OR(codex484[[#This Row],[1]]&gt;W19,W19="1"),(V19+1+codex484[[#This Row],[T]]),V19+codex484[[#This Row],[T]]),V19+codex484[[#This Row],[T]]),0)</f>
        <v>7</v>
      </c>
      <c r="W20" s="3">
        <f t="shared" si="0"/>
        <v>19</v>
      </c>
    </row>
    <row r="21" spans="1:23" x14ac:dyDescent="0.25">
      <c r="A21">
        <v>20</v>
      </c>
      <c r="B21">
        <v>22</v>
      </c>
      <c r="C21">
        <v>6531135</v>
      </c>
      <c r="D21" t="s">
        <v>297</v>
      </c>
      <c r="E21">
        <v>1995</v>
      </c>
      <c r="F21" t="s">
        <v>113</v>
      </c>
      <c r="G21" t="s">
        <v>635</v>
      </c>
      <c r="H21" t="s">
        <v>636</v>
      </c>
      <c r="I21" t="s">
        <v>637</v>
      </c>
      <c r="J21">
        <v>3.59</v>
      </c>
      <c r="K21">
        <v>42.45</v>
      </c>
      <c r="S21" s="3">
        <f t="shared" si="1"/>
        <v>6531135</v>
      </c>
      <c r="T21" s="3">
        <f>IF(A21&gt;0,IFERROR(VLOOKUP(C21,AthleteTable[],1,FALSE),0),0)</f>
        <v>0</v>
      </c>
      <c r="U21" s="3">
        <f t="shared" si="3"/>
        <v>0</v>
      </c>
      <c r="V21" s="11">
        <f>IF(A21&gt;0,IF(T21&lt;&gt;0,IF(OR(codex484[[#This Row],[1]]&gt;W20,W20="1"),(V20+1+codex484[[#This Row],[T]]),V20+codex484[[#This Row],[T]]),V20+codex484[[#This Row],[T]]),0)</f>
        <v>7</v>
      </c>
      <c r="W21" s="3">
        <f t="shared" si="0"/>
        <v>20</v>
      </c>
    </row>
    <row r="22" spans="1:23" x14ac:dyDescent="0.25">
      <c r="A22">
        <v>21</v>
      </c>
      <c r="B22">
        <v>40</v>
      </c>
      <c r="C22">
        <v>6531928</v>
      </c>
      <c r="D22" t="s">
        <v>285</v>
      </c>
      <c r="E22">
        <v>1997</v>
      </c>
      <c r="F22" t="s">
        <v>113</v>
      </c>
      <c r="G22" t="s">
        <v>638</v>
      </c>
      <c r="H22" t="s">
        <v>639</v>
      </c>
      <c r="I22" t="s">
        <v>640</v>
      </c>
      <c r="J22">
        <v>3.88</v>
      </c>
      <c r="K22">
        <v>44.52</v>
      </c>
      <c r="S22" s="3">
        <f t="shared" si="1"/>
        <v>6531928</v>
      </c>
      <c r="T22" s="3">
        <f>IF(A22&gt;0,IFERROR(VLOOKUP(C22,AthleteTable[],1,FALSE),0),0)</f>
        <v>0</v>
      </c>
      <c r="U22" s="3">
        <f t="shared" si="3"/>
        <v>0</v>
      </c>
      <c r="V22" s="11">
        <f>IF(A22&gt;0,IF(T22&lt;&gt;0,IF(OR(codex484[[#This Row],[1]]&gt;W21,W21="1"),(V21+1+codex484[[#This Row],[T]]),V21+codex484[[#This Row],[T]]),V21+codex484[[#This Row],[T]]),0)</f>
        <v>7</v>
      </c>
      <c r="W22" s="3">
        <f t="shared" si="0"/>
        <v>21</v>
      </c>
    </row>
    <row r="23" spans="1:23" x14ac:dyDescent="0.25">
      <c r="A23">
        <v>22</v>
      </c>
      <c r="B23">
        <v>16</v>
      </c>
      <c r="C23">
        <v>6531486</v>
      </c>
      <c r="D23" t="s">
        <v>112</v>
      </c>
      <c r="E23">
        <v>1996</v>
      </c>
      <c r="F23" t="s">
        <v>113</v>
      </c>
      <c r="G23" t="s">
        <v>641</v>
      </c>
      <c r="H23" t="s">
        <v>642</v>
      </c>
      <c r="I23" t="s">
        <v>643</v>
      </c>
      <c r="J23">
        <v>3.94</v>
      </c>
      <c r="K23">
        <v>44.95</v>
      </c>
      <c r="S23" s="3">
        <f t="shared" si="1"/>
        <v>6531486</v>
      </c>
      <c r="T23" s="3">
        <f>IF(A23&gt;0,IFERROR(VLOOKUP(C23,AthleteTable[],1,FALSE),0),0)</f>
        <v>0</v>
      </c>
      <c r="U23" s="3">
        <f t="shared" si="3"/>
        <v>0</v>
      </c>
      <c r="V23" s="11">
        <f>IF(A23&gt;0,IF(T23&lt;&gt;0,IF(OR(codex484[[#This Row],[1]]&gt;W22,W22="1"),(V22+1+codex484[[#This Row],[T]]),V22+codex484[[#This Row],[T]]),V22+codex484[[#This Row],[T]]),0)</f>
        <v>7</v>
      </c>
      <c r="W23" s="3">
        <f t="shared" si="0"/>
        <v>22</v>
      </c>
    </row>
    <row r="24" spans="1:23" x14ac:dyDescent="0.25">
      <c r="A24">
        <v>23</v>
      </c>
      <c r="B24">
        <v>10</v>
      </c>
      <c r="C24">
        <v>40506</v>
      </c>
      <c r="D24" t="s">
        <v>584</v>
      </c>
      <c r="E24">
        <v>1993</v>
      </c>
      <c r="F24" t="s">
        <v>248</v>
      </c>
      <c r="G24" t="s">
        <v>644</v>
      </c>
      <c r="H24" t="s">
        <v>645</v>
      </c>
      <c r="I24" t="s">
        <v>646</v>
      </c>
      <c r="J24">
        <v>3.99</v>
      </c>
      <c r="K24">
        <v>45.31</v>
      </c>
      <c r="S24" s="3">
        <f t="shared" si="1"/>
        <v>40506</v>
      </c>
      <c r="T24" s="3">
        <f>IF(A24&gt;0,IFERROR(VLOOKUP(C24,AthleteTable[],1,FALSE),0),0)</f>
        <v>0</v>
      </c>
      <c r="U24" s="3">
        <f t="shared" si="3"/>
        <v>0</v>
      </c>
      <c r="V24" s="11">
        <f>IF(A24&gt;0,IF(T24&lt;&gt;0,IF(OR(codex484[[#This Row],[1]]&gt;W23,W23="1"),(V23+1+codex484[[#This Row],[T]]),V23+codex484[[#This Row],[T]]),V23+codex484[[#This Row],[T]]),0)</f>
        <v>7</v>
      </c>
      <c r="W24" s="3">
        <f t="shared" si="0"/>
        <v>23</v>
      </c>
    </row>
    <row r="25" spans="1:23" x14ac:dyDescent="0.25">
      <c r="A25">
        <v>24</v>
      </c>
      <c r="B25">
        <v>17</v>
      </c>
      <c r="C25">
        <v>104378</v>
      </c>
      <c r="D25" t="s">
        <v>211</v>
      </c>
      <c r="E25">
        <v>1996</v>
      </c>
      <c r="F25" t="s">
        <v>15</v>
      </c>
      <c r="G25" t="s">
        <v>647</v>
      </c>
      <c r="H25" t="s">
        <v>443</v>
      </c>
      <c r="I25" t="s">
        <v>648</v>
      </c>
      <c r="J25">
        <v>5.23</v>
      </c>
      <c r="K25">
        <v>54.18</v>
      </c>
      <c r="S25" s="3">
        <f t="shared" si="1"/>
        <v>104378</v>
      </c>
      <c r="T25" s="3">
        <f>IF(A25&gt;0,IFERROR(VLOOKUP(C25,AthleteTable[],1,FALSE),0),0)</f>
        <v>0</v>
      </c>
      <c r="U25" s="3">
        <f t="shared" si="3"/>
        <v>0</v>
      </c>
      <c r="V25" s="11">
        <f>IF(A25&gt;0,IF(T25&lt;&gt;0,IF(OR(codex484[[#This Row],[1]]&gt;W24,W24="1"),(V24+1+codex484[[#This Row],[T]]),V24+codex484[[#This Row],[T]]),V24+codex484[[#This Row],[T]]),0)</f>
        <v>7</v>
      </c>
      <c r="W25" s="3">
        <f t="shared" si="0"/>
        <v>24</v>
      </c>
    </row>
    <row r="26" spans="1:23" x14ac:dyDescent="0.25">
      <c r="A26">
        <v>25</v>
      </c>
      <c r="B26">
        <v>35</v>
      </c>
      <c r="C26">
        <v>104537</v>
      </c>
      <c r="D26" t="s">
        <v>106</v>
      </c>
      <c r="E26">
        <v>1997</v>
      </c>
      <c r="F26" t="s">
        <v>15</v>
      </c>
      <c r="G26" t="s">
        <v>649</v>
      </c>
      <c r="H26" t="s">
        <v>650</v>
      </c>
      <c r="I26" t="s">
        <v>651</v>
      </c>
      <c r="J26">
        <v>5.97</v>
      </c>
      <c r="K26">
        <v>59.47</v>
      </c>
      <c r="S26" s="3">
        <f t="shared" si="1"/>
        <v>104537</v>
      </c>
      <c r="T26" s="3">
        <f>IF(A26&gt;0,IFERROR(VLOOKUP(C26,AthleteTable[],1,FALSE),0),0)</f>
        <v>0</v>
      </c>
      <c r="U26" s="3">
        <f t="shared" si="3"/>
        <v>0</v>
      </c>
      <c r="V26" s="11">
        <f>IF(A26&gt;0,IF(T26&lt;&gt;0,IF(OR(codex484[[#This Row],[1]]&gt;W25,W25="1"),(V25+1+codex484[[#This Row],[T]]),V25+codex484[[#This Row],[T]]),V25+codex484[[#This Row],[T]]),0)</f>
        <v>7</v>
      </c>
      <c r="W26" s="3">
        <f t="shared" si="0"/>
        <v>25</v>
      </c>
    </row>
    <row r="27" spans="1:23" x14ac:dyDescent="0.25">
      <c r="A27">
        <v>26</v>
      </c>
      <c r="B27">
        <v>24</v>
      </c>
      <c r="C27">
        <v>40536</v>
      </c>
      <c r="D27" t="s">
        <v>247</v>
      </c>
      <c r="E27">
        <v>1994</v>
      </c>
      <c r="F27" t="s">
        <v>248</v>
      </c>
      <c r="G27" t="s">
        <v>652</v>
      </c>
      <c r="H27" t="s">
        <v>452</v>
      </c>
      <c r="I27" t="s">
        <v>653</v>
      </c>
      <c r="J27">
        <v>6.01</v>
      </c>
      <c r="K27">
        <v>59.75</v>
      </c>
      <c r="S27" s="3">
        <f t="shared" si="1"/>
        <v>40536</v>
      </c>
      <c r="T27" s="3">
        <f>IF(A27&gt;0,IFERROR(VLOOKUP(C27,AthleteTable[],1,FALSE),0),0)</f>
        <v>0</v>
      </c>
      <c r="U27" s="3">
        <f t="shared" si="3"/>
        <v>0</v>
      </c>
      <c r="V27" s="11">
        <f>IF(A27&gt;0,IF(T27&lt;&gt;0,IF(OR(codex484[[#This Row],[1]]&gt;W26,W26="1"),(V26+1+codex484[[#This Row],[T]]),V26+codex484[[#This Row],[T]]),V26+codex484[[#This Row],[T]]),0)</f>
        <v>7</v>
      </c>
      <c r="W27" s="3">
        <f t="shared" si="0"/>
        <v>26</v>
      </c>
    </row>
    <row r="28" spans="1:23" x14ac:dyDescent="0.25">
      <c r="A28">
        <v>27</v>
      </c>
      <c r="B28">
        <v>48</v>
      </c>
      <c r="C28">
        <v>104525</v>
      </c>
      <c r="D28" t="s">
        <v>53</v>
      </c>
      <c r="E28">
        <v>1997</v>
      </c>
      <c r="F28" t="s">
        <v>15</v>
      </c>
      <c r="G28" t="s">
        <v>654</v>
      </c>
      <c r="H28" t="s">
        <v>655</v>
      </c>
      <c r="I28" t="s">
        <v>656</v>
      </c>
      <c r="J28">
        <v>6.15</v>
      </c>
      <c r="K28">
        <v>60.75</v>
      </c>
      <c r="S28" s="3">
        <f t="shared" si="1"/>
        <v>104525</v>
      </c>
      <c r="T28" s="3">
        <f>IF(A28&gt;0,IFERROR(VLOOKUP(C28,AthleteTable[],1,FALSE),0),0)</f>
        <v>0</v>
      </c>
      <c r="U28" s="3">
        <f t="shared" si="3"/>
        <v>0</v>
      </c>
      <c r="V28" s="11">
        <f>IF(A28&gt;0,IF(T28&lt;&gt;0,IF(OR(codex484[[#This Row],[1]]&gt;W27,W27="1"),(V27+1+codex484[[#This Row],[T]]),V27+codex484[[#This Row],[T]]),V27+codex484[[#This Row],[T]]),0)</f>
        <v>7</v>
      </c>
      <c r="W28" s="3">
        <f t="shared" si="0"/>
        <v>27</v>
      </c>
    </row>
    <row r="29" spans="1:23" x14ac:dyDescent="0.25">
      <c r="A29">
        <v>28</v>
      </c>
      <c r="B29">
        <v>39</v>
      </c>
      <c r="C29">
        <v>104282</v>
      </c>
      <c r="D29" t="s">
        <v>43</v>
      </c>
      <c r="E29">
        <v>1995</v>
      </c>
      <c r="F29" t="s">
        <v>15</v>
      </c>
      <c r="G29" t="s">
        <v>657</v>
      </c>
      <c r="H29" t="s">
        <v>658</v>
      </c>
      <c r="I29" t="s">
        <v>659</v>
      </c>
      <c r="J29">
        <v>7.11</v>
      </c>
      <c r="K29">
        <v>67.62</v>
      </c>
      <c r="S29" s="3">
        <f t="shared" si="1"/>
        <v>104282</v>
      </c>
      <c r="T29" s="3">
        <f>IF(A29&gt;0,IFERROR(VLOOKUP(C29,AthleteTable[],1,FALSE),0),0)</f>
        <v>0</v>
      </c>
      <c r="U29" s="3">
        <f t="shared" si="3"/>
        <v>0</v>
      </c>
      <c r="V29" s="11">
        <f>IF(A29&gt;0,IF(T29&lt;&gt;0,IF(OR(codex484[[#This Row],[1]]&gt;W28,W28="1"),(V28+1+codex484[[#This Row],[T]]),V28+codex484[[#This Row],[T]]),V28+codex484[[#This Row],[T]]),0)</f>
        <v>7</v>
      </c>
      <c r="W29" s="3">
        <f t="shared" si="0"/>
        <v>28</v>
      </c>
    </row>
    <row r="30" spans="1:23" x14ac:dyDescent="0.25">
      <c r="A30">
        <v>29</v>
      </c>
      <c r="B30">
        <v>28</v>
      </c>
      <c r="C30">
        <v>104347</v>
      </c>
      <c r="D30" t="s">
        <v>269</v>
      </c>
      <c r="E30">
        <v>1996</v>
      </c>
      <c r="F30" t="s">
        <v>15</v>
      </c>
      <c r="G30" t="s">
        <v>660</v>
      </c>
      <c r="H30" t="s">
        <v>661</v>
      </c>
      <c r="I30" t="s">
        <v>662</v>
      </c>
      <c r="J30">
        <v>7.38</v>
      </c>
      <c r="K30">
        <v>69.55</v>
      </c>
      <c r="S30" s="3">
        <f t="shared" si="1"/>
        <v>104347</v>
      </c>
      <c r="T30" s="3">
        <f>IF(A30&gt;0,IFERROR(VLOOKUP(C30,AthleteTable[],1,FALSE),0),0)</f>
        <v>104347</v>
      </c>
      <c r="U30" s="3">
        <f t="shared" si="3"/>
        <v>0</v>
      </c>
      <c r="V30" s="11">
        <f>IF(A30&gt;0,IF(T30&lt;&gt;0,IF(OR(codex484[[#This Row],[1]]&gt;W29,W29="1"),(V29+1+codex484[[#This Row],[T]]),V29+codex484[[#This Row],[T]]),V29+codex484[[#This Row],[T]]),0)</f>
        <v>8</v>
      </c>
      <c r="W30" s="3">
        <f t="shared" si="0"/>
        <v>29</v>
      </c>
    </row>
    <row r="31" spans="1:23" x14ac:dyDescent="0.25">
      <c r="A31">
        <v>30</v>
      </c>
      <c r="B31">
        <v>45</v>
      </c>
      <c r="C31">
        <v>100010</v>
      </c>
      <c r="D31" t="s">
        <v>196</v>
      </c>
      <c r="E31">
        <v>1989</v>
      </c>
      <c r="F31" t="s">
        <v>15</v>
      </c>
      <c r="G31" t="s">
        <v>663</v>
      </c>
      <c r="H31" t="s">
        <v>664</v>
      </c>
      <c r="I31" t="s">
        <v>665</v>
      </c>
      <c r="J31">
        <v>7.41</v>
      </c>
      <c r="K31">
        <v>69.760000000000005</v>
      </c>
      <c r="S31" s="3">
        <f t="shared" si="1"/>
        <v>100010</v>
      </c>
      <c r="T31" s="3">
        <f>IF(A31&gt;0,IFERROR(VLOOKUP(C31,AthleteTable[],1,FALSE),0),0)</f>
        <v>100010</v>
      </c>
      <c r="U31" s="3">
        <f t="shared" si="3"/>
        <v>0</v>
      </c>
      <c r="V31" s="11">
        <f>IF(A31&gt;0,IF(T31&lt;&gt;0,IF(OR(codex484[[#This Row],[1]]&gt;W30,W30="1"),(V30+1+codex484[[#This Row],[T]]),V30+codex484[[#This Row],[T]]),V30+codex484[[#This Row],[T]]),0)</f>
        <v>9</v>
      </c>
      <c r="W31" s="3">
        <f t="shared" si="0"/>
        <v>30</v>
      </c>
    </row>
    <row r="32" spans="1:23" x14ac:dyDescent="0.25">
      <c r="A32">
        <v>31</v>
      </c>
      <c r="B32">
        <v>50</v>
      </c>
      <c r="C32">
        <v>104539</v>
      </c>
      <c r="D32" t="s">
        <v>37</v>
      </c>
      <c r="E32">
        <v>1997</v>
      </c>
      <c r="F32" t="s">
        <v>15</v>
      </c>
      <c r="G32" t="s">
        <v>666</v>
      </c>
      <c r="H32" t="s">
        <v>667</v>
      </c>
      <c r="I32" t="s">
        <v>668</v>
      </c>
      <c r="J32">
        <v>7.9</v>
      </c>
      <c r="K32">
        <v>73.27</v>
      </c>
      <c r="S32" s="3">
        <f t="shared" si="1"/>
        <v>104539</v>
      </c>
      <c r="T32" s="3">
        <f>IF(A32&gt;0,IFERROR(VLOOKUP(C32,AthleteTable[],1,FALSE),0),0)</f>
        <v>0</v>
      </c>
      <c r="U32" s="3">
        <f t="shared" si="3"/>
        <v>0</v>
      </c>
      <c r="V32" s="11">
        <f>IF(A32&gt;0,IF(T32&lt;&gt;0,IF(OR(codex484[[#This Row],[1]]&gt;W31,W31="1"),(V31+1+codex484[[#This Row],[T]]),V31+codex484[[#This Row],[T]]),V31+codex484[[#This Row],[T]]),0)</f>
        <v>9</v>
      </c>
      <c r="W32" s="3">
        <f t="shared" si="0"/>
        <v>31</v>
      </c>
    </row>
    <row r="33" spans="1:23" x14ac:dyDescent="0.25">
      <c r="A33">
        <v>32</v>
      </c>
      <c r="B33">
        <v>36</v>
      </c>
      <c r="C33">
        <v>104277</v>
      </c>
      <c r="D33" t="s">
        <v>290</v>
      </c>
      <c r="E33">
        <v>1995</v>
      </c>
      <c r="F33" t="s">
        <v>15</v>
      </c>
      <c r="G33" t="s">
        <v>669</v>
      </c>
      <c r="H33" t="s">
        <v>670</v>
      </c>
      <c r="I33" t="s">
        <v>671</v>
      </c>
      <c r="J33">
        <v>8.3699999999999992</v>
      </c>
      <c r="K33">
        <v>76.63</v>
      </c>
      <c r="S33" s="3">
        <f t="shared" si="1"/>
        <v>104277</v>
      </c>
      <c r="T33" s="3">
        <f>IF(A33&gt;0,IFERROR(VLOOKUP(C33,AthleteTable[],1,FALSE),0),0)</f>
        <v>104277</v>
      </c>
      <c r="U33" s="3">
        <f t="shared" si="3"/>
        <v>0</v>
      </c>
      <c r="V33" s="11">
        <f>IF(A33&gt;0,IF(T33&lt;&gt;0,IF(OR(codex484[[#This Row],[1]]&gt;W32,W32="1"),(V32+1+codex484[[#This Row],[T]]),V32+codex484[[#This Row],[T]]),V32+codex484[[#This Row],[T]]),0)</f>
        <v>10</v>
      </c>
      <c r="W33" s="3">
        <f t="shared" si="0"/>
        <v>32</v>
      </c>
    </row>
    <row r="34" spans="1:23" x14ac:dyDescent="0.25">
      <c r="A34">
        <v>33</v>
      </c>
      <c r="B34">
        <v>108</v>
      </c>
      <c r="C34">
        <v>104637</v>
      </c>
      <c r="D34" t="s">
        <v>279</v>
      </c>
      <c r="E34">
        <v>1998</v>
      </c>
      <c r="F34" t="s">
        <v>15</v>
      </c>
      <c r="G34" t="s">
        <v>544</v>
      </c>
      <c r="H34" t="s">
        <v>672</v>
      </c>
      <c r="I34" t="s">
        <v>673</v>
      </c>
      <c r="J34">
        <v>9.4700000000000006</v>
      </c>
      <c r="K34">
        <v>84.49</v>
      </c>
      <c r="S34" s="3">
        <f t="shared" si="1"/>
        <v>104637</v>
      </c>
      <c r="T34" s="3">
        <f>IF(A34&gt;0,IFERROR(VLOOKUP(C34,AthleteTable[],1,FALSE),0),0)</f>
        <v>0</v>
      </c>
      <c r="U34" s="3">
        <f t="shared" si="3"/>
        <v>0</v>
      </c>
      <c r="V34" s="11">
        <f>IF(A34&gt;0,IF(T34&lt;&gt;0,IF(OR(codex484[[#This Row],[1]]&gt;W33,W33="1"),(V33+1+codex484[[#This Row],[T]]),V33+codex484[[#This Row],[T]]),V33+codex484[[#This Row],[T]]),0)</f>
        <v>10</v>
      </c>
      <c r="W34" s="3">
        <f t="shared" si="0"/>
        <v>33</v>
      </c>
    </row>
    <row r="35" spans="1:23" x14ac:dyDescent="0.25">
      <c r="A35">
        <v>34</v>
      </c>
      <c r="B35">
        <v>46</v>
      </c>
      <c r="C35">
        <v>104535</v>
      </c>
      <c r="D35" t="s">
        <v>266</v>
      </c>
      <c r="E35">
        <v>1997</v>
      </c>
      <c r="F35" t="s">
        <v>15</v>
      </c>
      <c r="G35" t="s">
        <v>674</v>
      </c>
      <c r="H35" t="s">
        <v>675</v>
      </c>
      <c r="I35" t="s">
        <v>676</v>
      </c>
      <c r="J35">
        <v>9.68</v>
      </c>
      <c r="K35">
        <v>85.99</v>
      </c>
      <c r="S35" s="3">
        <f t="shared" si="1"/>
        <v>104535</v>
      </c>
      <c r="T35" s="3">
        <f>IF(A35&gt;0,IFERROR(VLOOKUP(C35,AthleteTable[],1,FALSE),0),0)</f>
        <v>0</v>
      </c>
      <c r="U35" s="3">
        <f t="shared" si="3"/>
        <v>0</v>
      </c>
      <c r="V35" s="11">
        <f>IF(A35&gt;0,IF(T35&lt;&gt;0,IF(OR(codex484[[#This Row],[1]]&gt;W34,W34="1"),(V34+1+codex484[[#This Row],[T]]),V34+codex484[[#This Row],[T]]),V34+codex484[[#This Row],[T]]),0)</f>
        <v>10</v>
      </c>
      <c r="W35" s="3">
        <f t="shared" si="0"/>
        <v>34</v>
      </c>
    </row>
    <row r="36" spans="1:23" x14ac:dyDescent="0.25">
      <c r="A36">
        <v>35</v>
      </c>
      <c r="B36">
        <v>51</v>
      </c>
      <c r="C36">
        <v>104541</v>
      </c>
      <c r="D36" t="s">
        <v>254</v>
      </c>
      <c r="E36">
        <v>1997</v>
      </c>
      <c r="F36" t="s">
        <v>15</v>
      </c>
      <c r="G36" t="s">
        <v>677</v>
      </c>
      <c r="H36" t="s">
        <v>678</v>
      </c>
      <c r="I36" t="s">
        <v>679</v>
      </c>
      <c r="J36">
        <v>9.9600000000000009</v>
      </c>
      <c r="K36">
        <v>88</v>
      </c>
      <c r="S36" s="3">
        <f t="shared" si="1"/>
        <v>104541</v>
      </c>
      <c r="T36" s="3">
        <f>IF(A36&gt;0,IFERROR(VLOOKUP(C36,AthleteTable[],1,FALSE),0),0)</f>
        <v>0</v>
      </c>
      <c r="U36" s="3">
        <f t="shared" si="3"/>
        <v>0</v>
      </c>
      <c r="V36" s="11">
        <f>IF(A36&gt;0,IF(T36&lt;&gt;0,IF(OR(codex484[[#This Row],[1]]&gt;W35,W35="1"),(V35+1+codex484[[#This Row],[T]]),V35+codex484[[#This Row],[T]]),V35+codex484[[#This Row],[T]]),0)</f>
        <v>10</v>
      </c>
      <c r="W36" s="3">
        <f t="shared" si="0"/>
        <v>35</v>
      </c>
    </row>
    <row r="37" spans="1:23" x14ac:dyDescent="0.25">
      <c r="A37">
        <v>36</v>
      </c>
      <c r="B37">
        <v>84</v>
      </c>
      <c r="C37">
        <v>104620</v>
      </c>
      <c r="D37" t="s">
        <v>70</v>
      </c>
      <c r="E37">
        <v>1998</v>
      </c>
      <c r="F37" t="s">
        <v>15</v>
      </c>
      <c r="G37" t="s">
        <v>680</v>
      </c>
      <c r="H37" t="s">
        <v>681</v>
      </c>
      <c r="I37" t="s">
        <v>682</v>
      </c>
      <c r="J37">
        <v>9.99</v>
      </c>
      <c r="K37">
        <v>88.21</v>
      </c>
      <c r="S37" s="3">
        <f t="shared" si="1"/>
        <v>104620</v>
      </c>
      <c r="T37" s="3">
        <f>IF(A37&gt;0,IFERROR(VLOOKUP(C37,AthleteTable[],1,FALSE),0),0)</f>
        <v>0</v>
      </c>
      <c r="U37" s="3">
        <f t="shared" si="3"/>
        <v>0</v>
      </c>
      <c r="V37" s="11">
        <f>IF(A37&gt;0,IF(T37&lt;&gt;0,IF(OR(codex484[[#This Row],[1]]&gt;W36,W36="1"),(V36+1+codex484[[#This Row],[T]]),V36+codex484[[#This Row],[T]]),V36+codex484[[#This Row],[T]]),0)</f>
        <v>10</v>
      </c>
      <c r="W37" s="3">
        <f t="shared" si="0"/>
        <v>36</v>
      </c>
    </row>
    <row r="38" spans="1:23" x14ac:dyDescent="0.25">
      <c r="A38">
        <v>37</v>
      </c>
      <c r="B38">
        <v>55</v>
      </c>
      <c r="C38">
        <v>6531499</v>
      </c>
      <c r="D38" t="s">
        <v>288</v>
      </c>
      <c r="E38">
        <v>1996</v>
      </c>
      <c r="F38" t="s">
        <v>113</v>
      </c>
      <c r="G38" t="s">
        <v>683</v>
      </c>
      <c r="H38" t="s">
        <v>684</v>
      </c>
      <c r="I38" t="s">
        <v>685</v>
      </c>
      <c r="J38">
        <v>10.1</v>
      </c>
      <c r="K38">
        <v>89</v>
      </c>
      <c r="S38" s="3">
        <f t="shared" si="1"/>
        <v>6531499</v>
      </c>
      <c r="T38" s="3">
        <f>IF(A38&gt;0,IFERROR(VLOOKUP(C38,AthleteTable[],1,FALSE),0),0)</f>
        <v>0</v>
      </c>
      <c r="U38" s="3">
        <f t="shared" si="3"/>
        <v>0</v>
      </c>
      <c r="V38" s="11">
        <f>IF(A38&gt;0,IF(T38&lt;&gt;0,IF(OR(codex484[[#This Row],[1]]&gt;W37,W37="1"),(V37+1+codex484[[#This Row],[T]]),V37+codex484[[#This Row],[T]]),V37+codex484[[#This Row],[T]]),0)</f>
        <v>10</v>
      </c>
      <c r="W38" s="3">
        <f t="shared" si="0"/>
        <v>37</v>
      </c>
    </row>
    <row r="39" spans="1:23" x14ac:dyDescent="0.25">
      <c r="A39">
        <v>38</v>
      </c>
      <c r="B39">
        <v>49</v>
      </c>
      <c r="C39">
        <v>104352</v>
      </c>
      <c r="D39" t="s">
        <v>49</v>
      </c>
      <c r="E39">
        <v>1996</v>
      </c>
      <c r="F39" t="s">
        <v>15</v>
      </c>
      <c r="G39" t="s">
        <v>686</v>
      </c>
      <c r="H39" t="s">
        <v>687</v>
      </c>
      <c r="I39" t="s">
        <v>688</v>
      </c>
      <c r="J39">
        <v>10.35</v>
      </c>
      <c r="K39">
        <v>90.78</v>
      </c>
      <c r="S39" s="3">
        <f t="shared" si="1"/>
        <v>104352</v>
      </c>
      <c r="T39" s="3">
        <f>IF(A39&gt;0,IFERROR(VLOOKUP(C39,AthleteTable[],1,FALSE),0),0)</f>
        <v>104352</v>
      </c>
      <c r="U39" s="3">
        <f t="shared" si="3"/>
        <v>0</v>
      </c>
      <c r="V39" s="11">
        <f>IF(A39&gt;0,IF(T39&lt;&gt;0,IF(OR(codex484[[#This Row],[1]]&gt;W38,W38="1"),(V38+1+codex484[[#This Row],[T]]),V38+codex484[[#This Row],[T]]),V38+codex484[[#This Row],[T]]),0)</f>
        <v>11</v>
      </c>
      <c r="W39" s="3">
        <f t="shared" si="0"/>
        <v>38</v>
      </c>
    </row>
    <row r="40" spans="1:23" x14ac:dyDescent="0.25">
      <c r="A40">
        <v>39</v>
      </c>
      <c r="B40">
        <v>68</v>
      </c>
      <c r="C40">
        <v>104532</v>
      </c>
      <c r="D40" t="s">
        <v>217</v>
      </c>
      <c r="E40">
        <v>1997</v>
      </c>
      <c r="F40" t="s">
        <v>15</v>
      </c>
      <c r="G40" t="s">
        <v>689</v>
      </c>
      <c r="H40" t="s">
        <v>690</v>
      </c>
      <c r="I40" t="s">
        <v>691</v>
      </c>
      <c r="J40">
        <v>10.38</v>
      </c>
      <c r="K40">
        <v>91</v>
      </c>
      <c r="S40" s="3">
        <f t="shared" si="1"/>
        <v>104532</v>
      </c>
      <c r="T40" s="3">
        <f>IF(A40&gt;0,IFERROR(VLOOKUP(C40,AthleteTable[],1,FALSE),0),0)</f>
        <v>0</v>
      </c>
      <c r="U40" s="3">
        <f t="shared" si="3"/>
        <v>0</v>
      </c>
      <c r="V40" s="11">
        <f>IF(A40&gt;0,IF(T40&lt;&gt;0,IF(OR(codex484[[#This Row],[1]]&gt;W39,W39="1"),(V39+1+codex484[[#This Row],[T]]),V39+codex484[[#This Row],[T]]),V39+codex484[[#This Row],[T]]),0)</f>
        <v>11</v>
      </c>
      <c r="W40" s="3">
        <f t="shared" si="0"/>
        <v>39</v>
      </c>
    </row>
    <row r="41" spans="1:23" x14ac:dyDescent="0.25">
      <c r="A41">
        <v>40</v>
      </c>
      <c r="B41">
        <v>33</v>
      </c>
      <c r="C41">
        <v>104354</v>
      </c>
      <c r="D41" t="s">
        <v>35</v>
      </c>
      <c r="E41">
        <v>1996</v>
      </c>
      <c r="F41" t="s">
        <v>15</v>
      </c>
      <c r="G41" t="s">
        <v>692</v>
      </c>
      <c r="H41" t="s">
        <v>693</v>
      </c>
      <c r="I41" t="s">
        <v>694</v>
      </c>
      <c r="J41">
        <v>10.42</v>
      </c>
      <c r="K41">
        <v>91.28</v>
      </c>
      <c r="S41" s="3">
        <f t="shared" si="1"/>
        <v>104354</v>
      </c>
      <c r="T41" s="3">
        <f>IF(A41&gt;0,IFERROR(VLOOKUP(C41,AthleteTable[],1,FALSE),0),0)</f>
        <v>104354</v>
      </c>
      <c r="U41" s="3">
        <f t="shared" si="3"/>
        <v>0</v>
      </c>
      <c r="V41" s="11">
        <f>IF(A41&gt;0,IF(T41&lt;&gt;0,IF(OR(codex484[[#This Row],[1]]&gt;W40,W40="1"),(V40+1+codex484[[#This Row],[T]]),V40+codex484[[#This Row],[T]]),V40+codex484[[#This Row],[T]]),0)</f>
        <v>12</v>
      </c>
      <c r="W41" s="3">
        <f t="shared" si="0"/>
        <v>40</v>
      </c>
    </row>
    <row r="42" spans="1:23" x14ac:dyDescent="0.25">
      <c r="A42">
        <v>41</v>
      </c>
      <c r="B42">
        <v>87</v>
      </c>
      <c r="C42">
        <v>750107</v>
      </c>
      <c r="D42" t="s">
        <v>76</v>
      </c>
      <c r="E42">
        <v>1998</v>
      </c>
      <c r="F42" t="s">
        <v>77</v>
      </c>
      <c r="G42" t="s">
        <v>695</v>
      </c>
      <c r="H42" t="s">
        <v>696</v>
      </c>
      <c r="I42" t="s">
        <v>697</v>
      </c>
      <c r="J42">
        <v>11.33</v>
      </c>
      <c r="K42">
        <v>97.79</v>
      </c>
      <c r="S42" s="3">
        <f t="shared" si="1"/>
        <v>750107</v>
      </c>
      <c r="T42" s="3">
        <f>IF(A42&gt;0,IFERROR(VLOOKUP(C42,AthleteTable[],1,FALSE),0),0)</f>
        <v>750107</v>
      </c>
      <c r="U42" s="3">
        <f t="shared" si="3"/>
        <v>0</v>
      </c>
      <c r="V42" s="11">
        <f>IF(A42&gt;0,IF(T42&lt;&gt;0,IF(OR(codex484[[#This Row],[1]]&gt;W41,W41="1"),(V41+1+codex484[[#This Row],[T]]),V41+codex484[[#This Row],[T]]),V41+codex484[[#This Row],[T]]),0)</f>
        <v>13</v>
      </c>
      <c r="W42" s="3">
        <f t="shared" si="0"/>
        <v>41</v>
      </c>
    </row>
    <row r="43" spans="1:23" x14ac:dyDescent="0.25">
      <c r="A43">
        <v>42</v>
      </c>
      <c r="B43">
        <v>88</v>
      </c>
      <c r="C43">
        <v>104591</v>
      </c>
      <c r="D43" t="s">
        <v>110</v>
      </c>
      <c r="E43">
        <v>1998</v>
      </c>
      <c r="F43" t="s">
        <v>15</v>
      </c>
      <c r="G43" t="s">
        <v>698</v>
      </c>
      <c r="H43" t="s">
        <v>699</v>
      </c>
      <c r="I43" t="s">
        <v>700</v>
      </c>
      <c r="J43">
        <v>11.41</v>
      </c>
      <c r="K43">
        <v>98.36</v>
      </c>
      <c r="S43" s="3">
        <f t="shared" si="1"/>
        <v>104591</v>
      </c>
      <c r="T43" s="3">
        <f>IF(A43&gt;0,IFERROR(VLOOKUP(C43,AthleteTable[],1,FALSE),0),0)</f>
        <v>104591</v>
      </c>
      <c r="U43" s="3">
        <f t="shared" si="3"/>
        <v>0</v>
      </c>
      <c r="V43" s="11">
        <f>IF(A43&gt;0,IF(T43&lt;&gt;0,IF(OR(codex484[[#This Row],[1]]&gt;W42,W42="1"),(V42+1+codex484[[#This Row],[T]]),V42+codex484[[#This Row],[T]]),V42+codex484[[#This Row],[T]]),0)</f>
        <v>14</v>
      </c>
      <c r="W43" s="3">
        <f t="shared" si="0"/>
        <v>42</v>
      </c>
    </row>
    <row r="44" spans="1:23" x14ac:dyDescent="0.25">
      <c r="A44">
        <v>42</v>
      </c>
      <c r="B44">
        <v>64</v>
      </c>
      <c r="C44">
        <v>80077</v>
      </c>
      <c r="D44" t="s">
        <v>214</v>
      </c>
      <c r="E44">
        <v>1998</v>
      </c>
      <c r="F44" t="s">
        <v>215</v>
      </c>
      <c r="G44" t="s">
        <v>701</v>
      </c>
      <c r="H44" t="s">
        <v>702</v>
      </c>
      <c r="I44" t="s">
        <v>700</v>
      </c>
      <c r="J44">
        <v>11.41</v>
      </c>
      <c r="K44">
        <v>98.36</v>
      </c>
      <c r="S44" s="3">
        <f t="shared" si="1"/>
        <v>80077</v>
      </c>
      <c r="T44" s="3">
        <f>IF(A44&gt;0,IFERROR(VLOOKUP(C44,AthleteTable[],1,FALSE),0),0)</f>
        <v>0</v>
      </c>
      <c r="U44" s="3">
        <f t="shared" si="3"/>
        <v>0</v>
      </c>
      <c r="V44" s="11">
        <f>IF(A44&gt;0,IF(T44&lt;&gt;0,IF(OR(codex484[[#This Row],[1]]&gt;W43,W43="1"),(V43+1+codex484[[#This Row],[T]]),V43+codex484[[#This Row],[T]]),V43+codex484[[#This Row],[T]]),0)</f>
        <v>14</v>
      </c>
      <c r="W44" s="3">
        <f t="shared" si="0"/>
        <v>42</v>
      </c>
    </row>
    <row r="45" spans="1:23" x14ac:dyDescent="0.25">
      <c r="A45">
        <v>44</v>
      </c>
      <c r="B45">
        <v>69</v>
      </c>
      <c r="C45">
        <v>104459</v>
      </c>
      <c r="D45" t="s">
        <v>68</v>
      </c>
      <c r="E45">
        <v>1997</v>
      </c>
      <c r="F45" t="s">
        <v>15</v>
      </c>
      <c r="G45" t="s">
        <v>703</v>
      </c>
      <c r="H45" t="s">
        <v>514</v>
      </c>
      <c r="I45" t="s">
        <v>538</v>
      </c>
      <c r="J45">
        <v>11.58</v>
      </c>
      <c r="K45">
        <v>99.58</v>
      </c>
      <c r="S45" s="3">
        <f t="shared" si="1"/>
        <v>104459</v>
      </c>
      <c r="T45" s="3">
        <f>IF(A45&gt;0,IFERROR(VLOOKUP(C45,AthleteTable[],1,FALSE),0),0)</f>
        <v>104459</v>
      </c>
      <c r="U45" s="3">
        <f t="shared" si="3"/>
        <v>0</v>
      </c>
      <c r="V45" s="11">
        <f>IF(A45&gt;0,IF(T45&lt;&gt;0,IF(OR(codex484[[#This Row],[1]]&gt;W44,W44="1"),(V44+1+codex484[[#This Row],[T]]),V44+codex484[[#This Row],[T]]),V44+codex484[[#This Row],[T]]),0)</f>
        <v>15</v>
      </c>
      <c r="W45" s="3">
        <f t="shared" si="0"/>
        <v>44</v>
      </c>
    </row>
    <row r="46" spans="1:23" x14ac:dyDescent="0.25">
      <c r="A46">
        <v>45</v>
      </c>
      <c r="B46">
        <v>47</v>
      </c>
      <c r="C46">
        <v>6532099</v>
      </c>
      <c r="D46" t="s">
        <v>223</v>
      </c>
      <c r="E46">
        <v>1998</v>
      </c>
      <c r="F46" t="s">
        <v>113</v>
      </c>
      <c r="G46" t="s">
        <v>704</v>
      </c>
      <c r="H46" t="s">
        <v>525</v>
      </c>
      <c r="I46" t="s">
        <v>705</v>
      </c>
      <c r="J46">
        <v>12.11</v>
      </c>
      <c r="K46">
        <v>103.37</v>
      </c>
      <c r="S46" s="3">
        <f t="shared" si="1"/>
        <v>6532099</v>
      </c>
      <c r="T46" s="3">
        <f>IF(A46&gt;0,IFERROR(VLOOKUP(C46,AthleteTable[],1,FALSE),0),0)</f>
        <v>0</v>
      </c>
      <c r="U46" s="3">
        <f t="shared" si="3"/>
        <v>0</v>
      </c>
      <c r="V46" s="11">
        <f>IF(A46&gt;0,IF(T46&lt;&gt;0,IF(OR(codex484[[#This Row],[1]]&gt;W45,W45="1"),(V45+1+codex484[[#This Row],[T]]),V45+codex484[[#This Row],[T]]),V45+codex484[[#This Row],[T]]),0)</f>
        <v>15</v>
      </c>
      <c r="W46" s="3">
        <f t="shared" si="0"/>
        <v>45</v>
      </c>
    </row>
    <row r="47" spans="1:23" x14ac:dyDescent="0.25">
      <c r="A47">
        <v>46</v>
      </c>
      <c r="B47">
        <v>57</v>
      </c>
      <c r="C47">
        <v>6532024</v>
      </c>
      <c r="D47" t="s">
        <v>289</v>
      </c>
      <c r="E47">
        <v>1997</v>
      </c>
      <c r="F47" t="s">
        <v>113</v>
      </c>
      <c r="G47" t="s">
        <v>563</v>
      </c>
      <c r="H47" t="s">
        <v>706</v>
      </c>
      <c r="I47" t="s">
        <v>707</v>
      </c>
      <c r="J47">
        <v>12.27</v>
      </c>
      <c r="K47">
        <v>104.51</v>
      </c>
      <c r="S47" s="3">
        <f t="shared" si="1"/>
        <v>6532024</v>
      </c>
      <c r="T47" s="3">
        <f>IF(A47&gt;0,IFERROR(VLOOKUP(C47,AthleteTable[],1,FALSE),0),0)</f>
        <v>0</v>
      </c>
      <c r="U47" s="3">
        <f t="shared" si="3"/>
        <v>0</v>
      </c>
      <c r="V47" s="11">
        <f>IF(A47&gt;0,IF(T47&lt;&gt;0,IF(OR(codex484[[#This Row],[1]]&gt;W46,W46="1"),(V46+1+codex484[[#This Row],[T]]),V46+codex484[[#This Row],[T]]),V46+codex484[[#This Row],[T]]),0)</f>
        <v>15</v>
      </c>
      <c r="W47" s="3">
        <f t="shared" si="0"/>
        <v>46</v>
      </c>
    </row>
    <row r="48" spans="1:23" x14ac:dyDescent="0.25">
      <c r="A48">
        <v>47</v>
      </c>
      <c r="B48">
        <v>96</v>
      </c>
      <c r="C48">
        <v>104586</v>
      </c>
      <c r="D48" t="s">
        <v>116</v>
      </c>
      <c r="E48">
        <v>1998</v>
      </c>
      <c r="F48" t="s">
        <v>15</v>
      </c>
      <c r="G48" t="s">
        <v>708</v>
      </c>
      <c r="H48" t="s">
        <v>709</v>
      </c>
      <c r="I48" t="s">
        <v>710</v>
      </c>
      <c r="J48">
        <v>12.3</v>
      </c>
      <c r="K48">
        <v>104.73</v>
      </c>
      <c r="S48" s="3">
        <f t="shared" si="1"/>
        <v>104586</v>
      </c>
      <c r="T48" s="3">
        <f>IF(A48&gt;0,IFERROR(VLOOKUP(C48,AthleteTable[],1,FALSE),0),0)</f>
        <v>104586</v>
      </c>
      <c r="U48" s="3">
        <f t="shared" si="3"/>
        <v>0</v>
      </c>
      <c r="V48" s="11">
        <f>IF(A48&gt;0,IF(T48&lt;&gt;0,IF(OR(codex484[[#This Row],[1]]&gt;W47,W47="1"),(V47+1+codex484[[#This Row],[T]]),V47+codex484[[#This Row],[T]]),V47+codex484[[#This Row],[T]]),0)</f>
        <v>16</v>
      </c>
      <c r="W48" s="3">
        <f t="shared" si="0"/>
        <v>47</v>
      </c>
    </row>
    <row r="49" spans="1:23" x14ac:dyDescent="0.25">
      <c r="A49">
        <v>48</v>
      </c>
      <c r="B49">
        <v>63</v>
      </c>
      <c r="C49">
        <v>104472</v>
      </c>
      <c r="D49" t="s">
        <v>55</v>
      </c>
      <c r="E49">
        <v>1997</v>
      </c>
      <c r="F49" t="s">
        <v>15</v>
      </c>
      <c r="G49" t="s">
        <v>711</v>
      </c>
      <c r="H49" t="s">
        <v>644</v>
      </c>
      <c r="I49" t="s">
        <v>712</v>
      </c>
      <c r="J49">
        <v>12.5</v>
      </c>
      <c r="K49">
        <v>106.16</v>
      </c>
      <c r="S49" s="3">
        <f t="shared" si="1"/>
        <v>104472</v>
      </c>
      <c r="T49" s="3">
        <f>IF(A49&gt;0,IFERROR(VLOOKUP(C49,AthleteTable[],1,FALSE),0),0)</f>
        <v>104472</v>
      </c>
      <c r="U49" s="3">
        <f t="shared" si="3"/>
        <v>0</v>
      </c>
      <c r="V49" s="11">
        <f>IF(A49&gt;0,IF(T49&lt;&gt;0,IF(OR(codex484[[#This Row],[1]]&gt;W48,W48="1"),(V48+1+codex484[[#This Row],[T]]),V48+codex484[[#This Row],[T]]),V48+codex484[[#This Row],[T]]),0)</f>
        <v>17</v>
      </c>
      <c r="W49" s="3">
        <f t="shared" si="0"/>
        <v>48</v>
      </c>
    </row>
    <row r="50" spans="1:23" x14ac:dyDescent="0.25">
      <c r="A50">
        <v>49</v>
      </c>
      <c r="B50">
        <v>53</v>
      </c>
      <c r="C50">
        <v>6531909</v>
      </c>
      <c r="D50" t="s">
        <v>287</v>
      </c>
      <c r="E50">
        <v>1997</v>
      </c>
      <c r="F50" t="s">
        <v>113</v>
      </c>
      <c r="G50" t="s">
        <v>713</v>
      </c>
      <c r="H50" t="s">
        <v>496</v>
      </c>
      <c r="I50" t="s">
        <v>714</v>
      </c>
      <c r="J50">
        <v>12.52</v>
      </c>
      <c r="K50">
        <v>106.3</v>
      </c>
      <c r="S50" s="3">
        <f t="shared" si="1"/>
        <v>6531909</v>
      </c>
      <c r="T50" s="3">
        <f>IF(A50&gt;0,IFERROR(VLOOKUP(C50,AthleteTable[],1,FALSE),0),0)</f>
        <v>0</v>
      </c>
      <c r="U50" s="3">
        <f t="shared" si="3"/>
        <v>0</v>
      </c>
      <c r="V50" s="11">
        <f>IF(A50&gt;0,IF(T50&lt;&gt;0,IF(OR(codex484[[#This Row],[1]]&gt;W49,W49="1"),(V49+1+codex484[[#This Row],[T]]),V49+codex484[[#This Row],[T]]),V49+codex484[[#This Row],[T]]),0)</f>
        <v>17</v>
      </c>
      <c r="W50" s="3">
        <f t="shared" si="0"/>
        <v>49</v>
      </c>
    </row>
    <row r="51" spans="1:23" x14ac:dyDescent="0.25">
      <c r="A51">
        <v>50</v>
      </c>
      <c r="B51">
        <v>109</v>
      </c>
      <c r="C51">
        <v>104590</v>
      </c>
      <c r="D51" t="s">
        <v>51</v>
      </c>
      <c r="E51">
        <v>1998</v>
      </c>
      <c r="F51" t="s">
        <v>15</v>
      </c>
      <c r="G51" t="s">
        <v>715</v>
      </c>
      <c r="H51" t="s">
        <v>716</v>
      </c>
      <c r="I51" t="s">
        <v>717</v>
      </c>
      <c r="J51">
        <v>13.43</v>
      </c>
      <c r="K51">
        <v>112.81</v>
      </c>
      <c r="S51" s="3">
        <f t="shared" si="1"/>
        <v>104590</v>
      </c>
      <c r="T51" s="3">
        <f>IF(A51&gt;0,IFERROR(VLOOKUP(C51,AthleteTable[],1,FALSE),0),0)</f>
        <v>104590</v>
      </c>
      <c r="U51" s="3">
        <f t="shared" si="3"/>
        <v>0</v>
      </c>
      <c r="V51" s="11">
        <f>IF(A51&gt;0,IF(T51&lt;&gt;0,IF(OR(codex484[[#This Row],[1]]&gt;W50,W50="1"),(V50+1+codex484[[#This Row],[T]]),V50+codex484[[#This Row],[T]]),V50+codex484[[#This Row],[T]]),0)</f>
        <v>18</v>
      </c>
      <c r="W51" s="3">
        <f t="shared" si="0"/>
        <v>50</v>
      </c>
    </row>
    <row r="52" spans="1:23" x14ac:dyDescent="0.25">
      <c r="A52">
        <v>51</v>
      </c>
      <c r="B52">
        <v>85</v>
      </c>
      <c r="C52">
        <v>104581</v>
      </c>
      <c r="D52" t="s">
        <v>59</v>
      </c>
      <c r="E52">
        <v>1998</v>
      </c>
      <c r="F52" t="s">
        <v>15</v>
      </c>
      <c r="G52" t="s">
        <v>718</v>
      </c>
      <c r="H52" t="s">
        <v>719</v>
      </c>
      <c r="I52" t="s">
        <v>720</v>
      </c>
      <c r="J52">
        <v>13.74</v>
      </c>
      <c r="K52">
        <v>115.02</v>
      </c>
      <c r="S52" s="3">
        <f t="shared" si="1"/>
        <v>104581</v>
      </c>
      <c r="T52" s="3">
        <f>IF(A52&gt;0,IFERROR(VLOOKUP(C52,AthleteTable[],1,FALSE),0),0)</f>
        <v>104581</v>
      </c>
      <c r="U52" s="3">
        <f t="shared" si="3"/>
        <v>0</v>
      </c>
      <c r="V52" s="11">
        <f>IF(A52&gt;0,IF(T52&lt;&gt;0,IF(OR(codex484[[#This Row],[1]]&gt;W51,W51="1"),(V51+1+codex484[[#This Row],[T]]),V51+codex484[[#This Row],[T]]),V51+codex484[[#This Row],[T]]),0)</f>
        <v>19</v>
      </c>
      <c r="W52" s="3">
        <f t="shared" si="0"/>
        <v>51</v>
      </c>
    </row>
    <row r="53" spans="1:23" x14ac:dyDescent="0.25">
      <c r="A53">
        <v>52</v>
      </c>
      <c r="B53">
        <v>94</v>
      </c>
      <c r="C53">
        <v>104582</v>
      </c>
      <c r="D53" t="s">
        <v>63</v>
      </c>
      <c r="E53">
        <v>1998</v>
      </c>
      <c r="F53" t="s">
        <v>15</v>
      </c>
      <c r="G53" t="s">
        <v>721</v>
      </c>
      <c r="H53" t="s">
        <v>722</v>
      </c>
      <c r="I53" t="s">
        <v>723</v>
      </c>
      <c r="J53">
        <v>14.26</v>
      </c>
      <c r="K53">
        <v>118.74</v>
      </c>
      <c r="S53" s="3">
        <f t="shared" si="1"/>
        <v>104582</v>
      </c>
      <c r="T53" s="3">
        <f>IF(A53&gt;0,IFERROR(VLOOKUP(C53,AthleteTable[],1,FALSE),0),0)</f>
        <v>104582</v>
      </c>
      <c r="U53" s="3">
        <f t="shared" si="3"/>
        <v>0</v>
      </c>
      <c r="V53" s="11">
        <f>IF(A53&gt;0,IF(T53&lt;&gt;0,IF(OR(codex484[[#This Row],[1]]&gt;W52,W52="1"),(V52+1+codex484[[#This Row],[T]]),V52+codex484[[#This Row],[T]]),V52+codex484[[#This Row],[T]]),0)</f>
        <v>20</v>
      </c>
      <c r="W53" s="3">
        <f t="shared" si="0"/>
        <v>52</v>
      </c>
    </row>
    <row r="54" spans="1:23" x14ac:dyDescent="0.25">
      <c r="A54">
        <v>53</v>
      </c>
      <c r="B54">
        <v>95</v>
      </c>
      <c r="C54">
        <v>104612</v>
      </c>
      <c r="D54" t="s">
        <v>232</v>
      </c>
      <c r="E54">
        <v>1998</v>
      </c>
      <c r="F54" t="s">
        <v>15</v>
      </c>
      <c r="G54" t="s">
        <v>724</v>
      </c>
      <c r="H54" t="s">
        <v>725</v>
      </c>
      <c r="I54" t="s">
        <v>726</v>
      </c>
      <c r="J54">
        <v>14.35</v>
      </c>
      <c r="K54">
        <v>119.38</v>
      </c>
      <c r="S54" s="3">
        <f t="shared" si="1"/>
        <v>104612</v>
      </c>
      <c r="T54" s="3">
        <f>IF(A54&gt;0,IFERROR(VLOOKUP(C54,AthleteTable[],1,FALSE),0),0)</f>
        <v>0</v>
      </c>
      <c r="U54" s="3">
        <f t="shared" si="3"/>
        <v>0</v>
      </c>
      <c r="V54" s="11">
        <f>IF(A54&gt;0,IF(T54&lt;&gt;0,IF(OR(codex484[[#This Row],[1]]&gt;W53,W53="1"),(V53+1+codex484[[#This Row],[T]]),V53+codex484[[#This Row],[T]]),V53+codex484[[#This Row],[T]]),0)</f>
        <v>20</v>
      </c>
      <c r="W54" s="3">
        <f t="shared" si="0"/>
        <v>53</v>
      </c>
    </row>
    <row r="55" spans="1:23" x14ac:dyDescent="0.25">
      <c r="A55">
        <v>54</v>
      </c>
      <c r="B55">
        <v>59</v>
      </c>
      <c r="C55">
        <v>104462</v>
      </c>
      <c r="D55" t="s">
        <v>47</v>
      </c>
      <c r="E55">
        <v>1997</v>
      </c>
      <c r="F55" t="s">
        <v>15</v>
      </c>
      <c r="G55" t="s">
        <v>727</v>
      </c>
      <c r="H55" t="s">
        <v>728</v>
      </c>
      <c r="I55" t="s">
        <v>729</v>
      </c>
      <c r="J55">
        <v>14.39</v>
      </c>
      <c r="K55">
        <v>119.67</v>
      </c>
      <c r="S55" s="3">
        <f t="shared" si="1"/>
        <v>104462</v>
      </c>
      <c r="T55" s="3">
        <f>IF(A55&gt;0,IFERROR(VLOOKUP(C55,AthleteTable[],1,FALSE),0),0)</f>
        <v>104462</v>
      </c>
      <c r="U55" s="3">
        <f t="shared" si="3"/>
        <v>0</v>
      </c>
      <c r="V55" s="11">
        <f>IF(A55&gt;0,IF(T55&lt;&gt;0,IF(OR(codex484[[#This Row],[1]]&gt;W54,W54="1"),(V54+1+codex484[[#This Row],[T]]),V54+codex484[[#This Row],[T]]),V54+codex484[[#This Row],[T]]),0)</f>
        <v>21</v>
      </c>
      <c r="W55" s="3">
        <f t="shared" si="0"/>
        <v>54</v>
      </c>
    </row>
    <row r="56" spans="1:23" x14ac:dyDescent="0.25">
      <c r="A56">
        <v>55</v>
      </c>
      <c r="B56">
        <v>113</v>
      </c>
      <c r="C56">
        <v>6300452</v>
      </c>
      <c r="D56" t="s">
        <v>278</v>
      </c>
      <c r="E56">
        <v>1998</v>
      </c>
      <c r="F56" t="s">
        <v>240</v>
      </c>
      <c r="G56" t="s">
        <v>730</v>
      </c>
      <c r="H56" t="s">
        <v>657</v>
      </c>
      <c r="I56" t="s">
        <v>731</v>
      </c>
      <c r="J56">
        <v>14.8</v>
      </c>
      <c r="K56">
        <v>122.6</v>
      </c>
      <c r="S56" s="3">
        <f t="shared" si="1"/>
        <v>6300452</v>
      </c>
      <c r="T56" s="3">
        <f>IF(A56&gt;0,IFERROR(VLOOKUP(C56,AthleteTable[],1,FALSE),0),0)</f>
        <v>0</v>
      </c>
      <c r="U56" s="3">
        <f t="shared" si="3"/>
        <v>0</v>
      </c>
      <c r="V56" s="11">
        <f>IF(A56&gt;0,IF(T56&lt;&gt;0,IF(OR(codex484[[#This Row],[1]]&gt;W55,W55="1"),(V55+1+codex484[[#This Row],[T]]),V55+codex484[[#This Row],[T]]),V55+codex484[[#This Row],[T]]),0)</f>
        <v>21</v>
      </c>
      <c r="W56" s="3">
        <f t="shared" si="0"/>
        <v>55</v>
      </c>
    </row>
    <row r="57" spans="1:23" x14ac:dyDescent="0.25">
      <c r="A57">
        <v>56</v>
      </c>
      <c r="B57">
        <v>97</v>
      </c>
      <c r="C57">
        <v>104589</v>
      </c>
      <c r="D57" t="s">
        <v>91</v>
      </c>
      <c r="E57">
        <v>1998</v>
      </c>
      <c r="F57" t="s">
        <v>15</v>
      </c>
      <c r="G57" t="s">
        <v>732</v>
      </c>
      <c r="H57" t="s">
        <v>733</v>
      </c>
      <c r="I57" t="s">
        <v>734</v>
      </c>
      <c r="J57">
        <v>16.440000000000001</v>
      </c>
      <c r="K57">
        <v>134.33000000000001</v>
      </c>
      <c r="S57" s="3">
        <f t="shared" si="1"/>
        <v>104589</v>
      </c>
      <c r="T57" s="3">
        <f>IF(A57&gt;0,IFERROR(VLOOKUP(C57,AthleteTable[],1,FALSE),0),0)</f>
        <v>104589</v>
      </c>
      <c r="U57" s="3">
        <f t="shared" si="3"/>
        <v>0</v>
      </c>
      <c r="V57" s="11">
        <f>IF(A57&gt;0,IF(T57&lt;&gt;0,IF(OR(codex484[[#This Row],[1]]&gt;W56,W56="1"),(V56+1+codex484[[#This Row],[T]]),V56+codex484[[#This Row],[T]]),V56+codex484[[#This Row],[T]]),0)</f>
        <v>22</v>
      </c>
      <c r="W57" s="3">
        <f t="shared" si="0"/>
        <v>56</v>
      </c>
    </row>
    <row r="58" spans="1:23" x14ac:dyDescent="0.25">
      <c r="A58">
        <v>57</v>
      </c>
      <c r="B58">
        <v>104</v>
      </c>
      <c r="C58">
        <v>104621</v>
      </c>
      <c r="D58" t="s">
        <v>280</v>
      </c>
      <c r="E58">
        <v>1998</v>
      </c>
      <c r="F58" t="s">
        <v>15</v>
      </c>
      <c r="G58" t="s">
        <v>735</v>
      </c>
      <c r="H58" t="s">
        <v>736</v>
      </c>
      <c r="I58" t="s">
        <v>737</v>
      </c>
      <c r="J58">
        <v>16.89</v>
      </c>
      <c r="K58">
        <v>137.55000000000001</v>
      </c>
      <c r="S58" s="3">
        <f t="shared" si="1"/>
        <v>104621</v>
      </c>
      <c r="T58" s="3">
        <f>IF(A58&gt;0,IFERROR(VLOOKUP(C58,AthleteTable[],1,FALSE),0),0)</f>
        <v>0</v>
      </c>
      <c r="U58" s="3">
        <f t="shared" si="3"/>
        <v>0</v>
      </c>
      <c r="V58" s="11">
        <f>IF(A58&gt;0,IF(T58&lt;&gt;0,IF(OR(codex484[[#This Row],[1]]&gt;W57,W57="1"),(V57+1+codex484[[#This Row],[T]]),V57+codex484[[#This Row],[T]]),V57+codex484[[#This Row],[T]]),0)</f>
        <v>22</v>
      </c>
      <c r="W58" s="3">
        <f t="shared" si="0"/>
        <v>57</v>
      </c>
    </row>
    <row r="59" spans="1:23" x14ac:dyDescent="0.25">
      <c r="A59">
        <v>58</v>
      </c>
      <c r="B59">
        <v>99</v>
      </c>
      <c r="C59">
        <v>6532083</v>
      </c>
      <c r="D59" t="s">
        <v>257</v>
      </c>
      <c r="E59">
        <v>1998</v>
      </c>
      <c r="F59" t="s">
        <v>113</v>
      </c>
      <c r="G59" t="s">
        <v>738</v>
      </c>
      <c r="H59" t="s">
        <v>739</v>
      </c>
      <c r="I59" t="s">
        <v>740</v>
      </c>
      <c r="J59">
        <v>17.57</v>
      </c>
      <c r="K59">
        <v>142.41</v>
      </c>
      <c r="S59" s="3">
        <f t="shared" si="1"/>
        <v>6532083</v>
      </c>
      <c r="T59" s="3">
        <f>IF(A59&gt;0,IFERROR(VLOOKUP(C59,AthleteTable[],1,FALSE),0),0)</f>
        <v>0</v>
      </c>
      <c r="U59" s="3">
        <f t="shared" si="3"/>
        <v>0</v>
      </c>
      <c r="V59" s="11">
        <f>IF(A59&gt;0,IF(T59&lt;&gt;0,IF(OR(codex484[[#This Row],[1]]&gt;W58,W58="1"),(V58+1+codex484[[#This Row],[T]]),V58+codex484[[#This Row],[T]]),V58+codex484[[#This Row],[T]]),0)</f>
        <v>22</v>
      </c>
      <c r="W59" s="3">
        <f t="shared" si="0"/>
        <v>58</v>
      </c>
    </row>
    <row r="60" spans="1:23" x14ac:dyDescent="0.25">
      <c r="A60">
        <v>59</v>
      </c>
      <c r="B60">
        <v>67</v>
      </c>
      <c r="C60">
        <v>104546</v>
      </c>
      <c r="D60" t="s">
        <v>286</v>
      </c>
      <c r="E60">
        <v>1997</v>
      </c>
      <c r="F60" t="s">
        <v>15</v>
      </c>
      <c r="G60" t="s">
        <v>741</v>
      </c>
      <c r="H60" t="s">
        <v>742</v>
      </c>
      <c r="I60" t="s">
        <v>743</v>
      </c>
      <c r="J60">
        <v>17.62</v>
      </c>
      <c r="K60">
        <v>142.77000000000001</v>
      </c>
      <c r="S60" s="3">
        <f t="shared" si="1"/>
        <v>104546</v>
      </c>
      <c r="T60" s="3">
        <f>IF(A60&gt;0,IFERROR(VLOOKUP(C60,AthleteTable[],1,FALSE),0),0)</f>
        <v>0</v>
      </c>
      <c r="U60" s="3">
        <f t="shared" si="3"/>
        <v>0</v>
      </c>
      <c r="V60" s="11">
        <f>IF(A60&gt;0,IF(T60&lt;&gt;0,IF(OR(codex484[[#This Row],[1]]&gt;W59,W59="1"),(V59+1+codex484[[#This Row],[T]]),V59+codex484[[#This Row],[T]]),V59+codex484[[#This Row],[T]]),0)</f>
        <v>22</v>
      </c>
      <c r="W60" s="3">
        <f t="shared" si="0"/>
        <v>59</v>
      </c>
    </row>
    <row r="61" spans="1:23" x14ac:dyDescent="0.25">
      <c r="A61">
        <v>60</v>
      </c>
      <c r="B61">
        <v>71</v>
      </c>
      <c r="C61">
        <v>104473</v>
      </c>
      <c r="D61" t="s">
        <v>74</v>
      </c>
      <c r="E61">
        <v>1997</v>
      </c>
      <c r="F61" t="s">
        <v>15</v>
      </c>
      <c r="G61" t="s">
        <v>218</v>
      </c>
      <c r="H61" t="s">
        <v>744</v>
      </c>
      <c r="I61" t="s">
        <v>745</v>
      </c>
      <c r="J61">
        <v>18.399999999999999</v>
      </c>
      <c r="K61">
        <v>148.34</v>
      </c>
      <c r="S61" s="3">
        <f t="shared" si="1"/>
        <v>104473</v>
      </c>
      <c r="T61" s="3">
        <f>IF(A61&gt;0,IFERROR(VLOOKUP(C61,AthleteTable[],1,FALSE),0),0)</f>
        <v>104473</v>
      </c>
      <c r="U61" s="3">
        <f t="shared" si="3"/>
        <v>0</v>
      </c>
      <c r="V61" s="11">
        <f>IF(A61&gt;0,IF(T61&lt;&gt;0,IF(OR(codex484[[#This Row],[1]]&gt;W60,W60="1"),(V60+1+codex484[[#This Row],[T]]),V60+codex484[[#This Row],[T]]),V60+codex484[[#This Row],[T]]),0)</f>
        <v>23</v>
      </c>
      <c r="W61" s="3">
        <f t="shared" si="0"/>
        <v>60</v>
      </c>
    </row>
    <row r="62" spans="1:23" x14ac:dyDescent="0.25">
      <c r="A62">
        <v>61</v>
      </c>
      <c r="B62">
        <v>93</v>
      </c>
      <c r="C62">
        <v>6532160</v>
      </c>
      <c r="D62" t="s">
        <v>258</v>
      </c>
      <c r="E62">
        <v>1998</v>
      </c>
      <c r="F62" t="s">
        <v>113</v>
      </c>
      <c r="G62" t="s">
        <v>746</v>
      </c>
      <c r="H62" t="s">
        <v>747</v>
      </c>
      <c r="I62" t="s">
        <v>748</v>
      </c>
      <c r="J62">
        <v>18.420000000000002</v>
      </c>
      <c r="K62">
        <v>148.49</v>
      </c>
      <c r="S62" s="3">
        <f t="shared" si="1"/>
        <v>6532160</v>
      </c>
      <c r="T62" s="3">
        <f>IF(A62&gt;0,IFERROR(VLOOKUP(C62,AthleteTable[],1,FALSE),0),0)</f>
        <v>0</v>
      </c>
      <c r="U62" s="3">
        <f t="shared" si="3"/>
        <v>0</v>
      </c>
      <c r="V62" s="11">
        <f>IF(A62&gt;0,IF(T62&lt;&gt;0,IF(OR(codex484[[#This Row],[1]]&gt;W61,W61="1"),(V61+1+codex484[[#This Row],[T]]),V61+codex484[[#This Row],[T]]),V61+codex484[[#This Row],[T]]),0)</f>
        <v>23</v>
      </c>
      <c r="W62" s="3">
        <f t="shared" si="0"/>
        <v>61</v>
      </c>
    </row>
    <row r="63" spans="1:23" x14ac:dyDescent="0.25">
      <c r="A63">
        <v>62</v>
      </c>
      <c r="B63">
        <v>75</v>
      </c>
      <c r="C63">
        <v>104421</v>
      </c>
      <c r="D63" t="s">
        <v>121</v>
      </c>
      <c r="E63">
        <v>1996</v>
      </c>
      <c r="F63" t="s">
        <v>15</v>
      </c>
      <c r="G63" t="s">
        <v>749</v>
      </c>
      <c r="H63" t="s">
        <v>750</v>
      </c>
      <c r="I63" t="s">
        <v>751</v>
      </c>
      <c r="J63">
        <v>18.82</v>
      </c>
      <c r="K63">
        <v>151.35</v>
      </c>
      <c r="S63" s="3">
        <f t="shared" si="1"/>
        <v>104421</v>
      </c>
      <c r="T63" s="3">
        <f>IF(A63&gt;0,IFERROR(VLOOKUP(C63,AthleteTable[],1,FALSE),0),0)</f>
        <v>104421</v>
      </c>
      <c r="U63" s="3">
        <f t="shared" si="3"/>
        <v>0</v>
      </c>
      <c r="V63" s="11">
        <f>IF(A63&gt;0,IF(T63&lt;&gt;0,IF(OR(codex484[[#This Row],[1]]&gt;W62,W62="1"),(V62+1+codex484[[#This Row],[T]]),V62+codex484[[#This Row],[T]]),V62+codex484[[#This Row],[T]]),0)</f>
        <v>24</v>
      </c>
      <c r="W63" s="3">
        <f t="shared" si="0"/>
        <v>62</v>
      </c>
    </row>
    <row r="64" spans="1:23" x14ac:dyDescent="0.25">
      <c r="A64">
        <v>63</v>
      </c>
      <c r="B64">
        <v>100</v>
      </c>
      <c r="C64">
        <v>104587</v>
      </c>
      <c r="D64" t="s">
        <v>79</v>
      </c>
      <c r="E64">
        <v>1998</v>
      </c>
      <c r="F64" t="s">
        <v>15</v>
      </c>
      <c r="G64" t="s">
        <v>752</v>
      </c>
      <c r="H64" t="s">
        <v>753</v>
      </c>
      <c r="I64" t="s">
        <v>754</v>
      </c>
      <c r="J64">
        <v>18.88</v>
      </c>
      <c r="K64">
        <v>151.77000000000001</v>
      </c>
      <c r="S64" s="3">
        <f t="shared" si="1"/>
        <v>104587</v>
      </c>
      <c r="T64" s="3">
        <f>IF(A64&gt;0,IFERROR(VLOOKUP(C64,AthleteTable[],1,FALSE),0),0)</f>
        <v>104587</v>
      </c>
      <c r="U64" s="3">
        <f t="shared" si="3"/>
        <v>0</v>
      </c>
      <c r="V64" s="11">
        <f>IF(A64&gt;0,IF(T64&lt;&gt;0,IF(OR(codex484[[#This Row],[1]]&gt;W63,W63="1"),(V63+1+codex484[[#This Row],[T]]),V63+codex484[[#This Row],[T]]),V63+codex484[[#This Row],[T]]),0)</f>
        <v>25</v>
      </c>
      <c r="W64" s="3">
        <f t="shared" si="0"/>
        <v>63</v>
      </c>
    </row>
    <row r="65" spans="1:23" x14ac:dyDescent="0.25">
      <c r="A65">
        <v>64</v>
      </c>
      <c r="B65">
        <v>101</v>
      </c>
      <c r="C65">
        <v>104643</v>
      </c>
      <c r="D65" t="s">
        <v>108</v>
      </c>
      <c r="E65">
        <v>1998</v>
      </c>
      <c r="F65" t="s">
        <v>15</v>
      </c>
      <c r="G65" t="s">
        <v>755</v>
      </c>
      <c r="H65" t="s">
        <v>756</v>
      </c>
      <c r="I65" t="s">
        <v>757</v>
      </c>
      <c r="J65">
        <v>19.57</v>
      </c>
      <c r="K65">
        <v>156.71</v>
      </c>
      <c r="S65" s="3">
        <f t="shared" si="1"/>
        <v>104643</v>
      </c>
      <c r="T65" s="3">
        <f>IF(A65&gt;0,IFERROR(VLOOKUP(C65,AthleteTable[],1,FALSE),0),0)</f>
        <v>104643</v>
      </c>
      <c r="U65" s="3">
        <f t="shared" si="3"/>
        <v>0</v>
      </c>
      <c r="V65" s="11">
        <f>IF(A65&gt;0,IF(T65&lt;&gt;0,IF(OR(codex484[[#This Row],[1]]&gt;W64,W64="1"),(V64+1+codex484[[#This Row],[T]]),V64+codex484[[#This Row],[T]]),V64+codex484[[#This Row],[T]]),0)</f>
        <v>26</v>
      </c>
      <c r="W65" s="3">
        <f t="shared" si="0"/>
        <v>64</v>
      </c>
    </row>
    <row r="66" spans="1:23" x14ac:dyDescent="0.25">
      <c r="A66">
        <v>65</v>
      </c>
      <c r="B66">
        <v>74</v>
      </c>
      <c r="C66">
        <v>104454</v>
      </c>
      <c r="D66" t="s">
        <v>89</v>
      </c>
      <c r="E66">
        <v>1996</v>
      </c>
      <c r="F66" t="s">
        <v>15</v>
      </c>
      <c r="G66" t="s">
        <v>758</v>
      </c>
      <c r="H66" t="s">
        <v>759</v>
      </c>
      <c r="I66" t="s">
        <v>760</v>
      </c>
      <c r="J66">
        <v>19.84</v>
      </c>
      <c r="K66">
        <v>158.63999999999999</v>
      </c>
      <c r="S66" s="3">
        <f t="shared" si="1"/>
        <v>104454</v>
      </c>
      <c r="T66" s="3">
        <f>IF(A66&gt;0,IFERROR(VLOOKUP(C66,AthleteTable[],1,FALSE),0),0)</f>
        <v>104454</v>
      </c>
      <c r="U66" s="3">
        <f t="shared" si="3"/>
        <v>0</v>
      </c>
      <c r="V66" s="11">
        <f>IF(A66&gt;0,IF(T66&lt;&gt;0,IF(OR(codex484[[#This Row],[1]]&gt;W65,W65="1"),(V65+1+codex484[[#This Row],[T]]),V65+codex484[[#This Row],[T]]),V65+codex484[[#This Row],[T]]),0)</f>
        <v>27</v>
      </c>
      <c r="W66" s="3">
        <f t="shared" ref="W66:W90" si="4">IF(A66&gt;0,A66,0)</f>
        <v>65</v>
      </c>
    </row>
    <row r="67" spans="1:23" x14ac:dyDescent="0.25">
      <c r="A67">
        <v>66</v>
      </c>
      <c r="B67">
        <v>78</v>
      </c>
      <c r="C67">
        <v>104533</v>
      </c>
      <c r="D67" t="s">
        <v>262</v>
      </c>
      <c r="E67">
        <v>1997</v>
      </c>
      <c r="F67" t="s">
        <v>15</v>
      </c>
      <c r="G67" t="s">
        <v>224</v>
      </c>
      <c r="H67" t="s">
        <v>718</v>
      </c>
      <c r="I67" t="s">
        <v>761</v>
      </c>
      <c r="J67">
        <v>21.97</v>
      </c>
      <c r="K67">
        <v>173.87</v>
      </c>
      <c r="S67" s="3">
        <f t="shared" ref="S67:S130" si="5">C67</f>
        <v>104533</v>
      </c>
      <c r="T67" s="3">
        <f>IF(A67&gt;0,IFERROR(VLOOKUP(C67,AthleteTable[],1,FALSE),0),0)</f>
        <v>104533</v>
      </c>
      <c r="U67" s="3">
        <f t="shared" si="3"/>
        <v>0</v>
      </c>
      <c r="V67" s="11">
        <f>IF(A67&gt;0,IF(T67&lt;&gt;0,IF(OR(codex484[[#This Row],[1]]&gt;W66,W66="1"),(V66+1+codex484[[#This Row],[T]]),V66+codex484[[#This Row],[T]]),V66+codex484[[#This Row],[T]]),0)</f>
        <v>28</v>
      </c>
      <c r="W67" s="3">
        <f t="shared" si="4"/>
        <v>66</v>
      </c>
    </row>
    <row r="68" spans="1:23" x14ac:dyDescent="0.25">
      <c r="A68">
        <v>67</v>
      </c>
      <c r="B68">
        <v>89</v>
      </c>
      <c r="C68">
        <v>104613</v>
      </c>
      <c r="D68" t="s">
        <v>234</v>
      </c>
      <c r="E68">
        <v>1998</v>
      </c>
      <c r="F68" t="s">
        <v>15</v>
      </c>
      <c r="G68" t="s">
        <v>762</v>
      </c>
      <c r="H68" t="s">
        <v>763</v>
      </c>
      <c r="I68" t="s">
        <v>764</v>
      </c>
      <c r="J68">
        <v>22.89</v>
      </c>
      <c r="K68">
        <v>180.45</v>
      </c>
      <c r="S68" s="3">
        <f t="shared" si="5"/>
        <v>104613</v>
      </c>
      <c r="T68" s="3">
        <f>IF(A68&gt;0,IFERROR(VLOOKUP(C68,AthleteTable[],1,FALSE),0),0)</f>
        <v>0</v>
      </c>
      <c r="U68" s="3">
        <f t="shared" si="3"/>
        <v>0</v>
      </c>
      <c r="V68" s="11">
        <f>IF(A68&gt;0,IF(T68&lt;&gt;0,IF(OR(codex484[[#This Row],[1]]&gt;W67,W67="1"),(V67+1+codex484[[#This Row],[T]]),V67+codex484[[#This Row],[T]]),V67+codex484[[#This Row],[T]]),0)</f>
        <v>28</v>
      </c>
      <c r="W68" s="3">
        <f t="shared" si="4"/>
        <v>67</v>
      </c>
    </row>
    <row r="69" spans="1:23" x14ac:dyDescent="0.25">
      <c r="A69">
        <v>68</v>
      </c>
      <c r="B69">
        <v>91</v>
      </c>
      <c r="C69">
        <v>104594</v>
      </c>
      <c r="D69" t="s">
        <v>83</v>
      </c>
      <c r="E69">
        <v>1998</v>
      </c>
      <c r="F69" t="s">
        <v>15</v>
      </c>
      <c r="G69" t="s">
        <v>765</v>
      </c>
      <c r="H69" t="s">
        <v>766</v>
      </c>
      <c r="I69" t="s">
        <v>767</v>
      </c>
      <c r="J69">
        <v>22.98</v>
      </c>
      <c r="K69">
        <v>181.09</v>
      </c>
      <c r="S69" s="3">
        <f t="shared" si="5"/>
        <v>104594</v>
      </c>
      <c r="T69" s="3">
        <f>IF(A69&gt;0,IFERROR(VLOOKUP(C69,AthleteTable[],1,FALSE),0),0)</f>
        <v>104594</v>
      </c>
      <c r="U69" s="3">
        <f t="shared" si="3"/>
        <v>0</v>
      </c>
      <c r="V69" s="11">
        <f>IF(A69&gt;0,IF(T69&lt;&gt;0,IF(OR(codex484[[#This Row],[1]]&gt;W68,W68="1"),(V68+1+codex484[[#This Row],[T]]),V68+codex484[[#This Row],[T]]),V68+codex484[[#This Row],[T]]),0)</f>
        <v>29</v>
      </c>
      <c r="W69" s="3">
        <f t="shared" si="4"/>
        <v>68</v>
      </c>
    </row>
    <row r="70" spans="1:23" x14ac:dyDescent="0.25">
      <c r="A70">
        <v>69</v>
      </c>
      <c r="B70">
        <v>76</v>
      </c>
      <c r="C70">
        <v>104465</v>
      </c>
      <c r="D70" t="s">
        <v>87</v>
      </c>
      <c r="E70">
        <v>1997</v>
      </c>
      <c r="F70" t="s">
        <v>15</v>
      </c>
      <c r="G70" t="s">
        <v>768</v>
      </c>
      <c r="H70" t="s">
        <v>769</v>
      </c>
      <c r="I70" t="s">
        <v>770</v>
      </c>
      <c r="J70">
        <v>23.26</v>
      </c>
      <c r="K70">
        <v>183.09</v>
      </c>
      <c r="S70" s="3">
        <f t="shared" si="5"/>
        <v>104465</v>
      </c>
      <c r="T70" s="3">
        <f>IF(A70&gt;0,IFERROR(VLOOKUP(C70,AthleteTable[],1,FALSE),0),0)</f>
        <v>104465</v>
      </c>
      <c r="U70" s="3">
        <f t="shared" ref="U70:U133" si="6">IFERROR(IF(W70&gt;0,IF(W69=W68,IF(T69&gt;0,IF(T68&gt;0,1,0),0),0),0),0)</f>
        <v>0</v>
      </c>
      <c r="V70" s="11">
        <f>IF(A70&gt;0,IF(T70&lt;&gt;0,IF(OR(codex484[[#This Row],[1]]&gt;W69,W69="1"),(V69+1+codex484[[#This Row],[T]]),V69+codex484[[#This Row],[T]]),V69+codex484[[#This Row],[T]]),0)</f>
        <v>30</v>
      </c>
      <c r="W70" s="3">
        <f t="shared" si="4"/>
        <v>69</v>
      </c>
    </row>
    <row r="71" spans="1:23" x14ac:dyDescent="0.25">
      <c r="A71">
        <v>70</v>
      </c>
      <c r="B71">
        <v>81</v>
      </c>
      <c r="C71">
        <v>104521</v>
      </c>
      <c r="D71" t="s">
        <v>284</v>
      </c>
      <c r="E71">
        <v>1997</v>
      </c>
      <c r="F71" t="s">
        <v>15</v>
      </c>
      <c r="G71" t="s">
        <v>771</v>
      </c>
      <c r="H71" t="s">
        <v>772</v>
      </c>
      <c r="I71" t="s">
        <v>773</v>
      </c>
      <c r="J71">
        <v>23.67</v>
      </c>
      <c r="K71">
        <v>186.02</v>
      </c>
      <c r="S71" s="3">
        <f t="shared" si="5"/>
        <v>104521</v>
      </c>
      <c r="T71" s="3">
        <f>IF(A71&gt;0,IFERROR(VLOOKUP(C71,AthleteTable[],1,FALSE),0),0)</f>
        <v>0</v>
      </c>
      <c r="U71" s="3">
        <f t="shared" si="6"/>
        <v>0</v>
      </c>
      <c r="V71" s="11">
        <f>IF(A71&gt;0,IF(T71&lt;&gt;0,IF(OR(codex484[[#This Row],[1]]&gt;W70,W70="1"),(V70+1+codex484[[#This Row],[T]]),V70+codex484[[#This Row],[T]]),V70+codex484[[#This Row],[T]]),0)</f>
        <v>30</v>
      </c>
      <c r="W71" s="3">
        <f t="shared" si="4"/>
        <v>70</v>
      </c>
    </row>
    <row r="72" spans="1:23" x14ac:dyDescent="0.25">
      <c r="A72">
        <v>71</v>
      </c>
      <c r="B72">
        <v>111</v>
      </c>
      <c r="C72">
        <v>6300593</v>
      </c>
      <c r="D72" t="s">
        <v>239</v>
      </c>
      <c r="E72">
        <v>1998</v>
      </c>
      <c r="F72" t="s">
        <v>240</v>
      </c>
      <c r="G72" t="s">
        <v>774</v>
      </c>
      <c r="H72" t="s">
        <v>775</v>
      </c>
      <c r="I72" t="s">
        <v>776</v>
      </c>
      <c r="J72">
        <v>24.44</v>
      </c>
      <c r="K72">
        <v>191.53</v>
      </c>
      <c r="S72" s="3">
        <f t="shared" si="5"/>
        <v>6300593</v>
      </c>
      <c r="T72" s="3">
        <f>IF(A72&gt;0,IFERROR(VLOOKUP(C72,AthleteTable[],1,FALSE),0),0)</f>
        <v>0</v>
      </c>
      <c r="U72" s="3">
        <f t="shared" si="6"/>
        <v>0</v>
      </c>
      <c r="V72" s="11">
        <f>IF(A72&gt;0,IF(T72&lt;&gt;0,IF(OR(codex484[[#This Row],[1]]&gt;W71,W71="1"),(V71+1+codex484[[#This Row],[T]]),V71+codex484[[#This Row],[T]]),V71+codex484[[#This Row],[T]]),0)</f>
        <v>30</v>
      </c>
      <c r="W72" s="3">
        <f t="shared" si="4"/>
        <v>71</v>
      </c>
    </row>
    <row r="73" spans="1:23" x14ac:dyDescent="0.25">
      <c r="A73">
        <v>72</v>
      </c>
      <c r="B73">
        <v>72</v>
      </c>
      <c r="C73">
        <v>104442</v>
      </c>
      <c r="D73" t="s">
        <v>95</v>
      </c>
      <c r="E73">
        <v>1996</v>
      </c>
      <c r="F73" t="s">
        <v>96</v>
      </c>
      <c r="G73" t="s">
        <v>777</v>
      </c>
      <c r="H73" t="s">
        <v>778</v>
      </c>
      <c r="I73" t="s">
        <v>779</v>
      </c>
      <c r="J73">
        <v>25.36</v>
      </c>
      <c r="K73">
        <v>198.11</v>
      </c>
      <c r="S73" s="3">
        <f t="shared" si="5"/>
        <v>104442</v>
      </c>
      <c r="T73" s="3">
        <f>IF(A73&gt;0,IFERROR(VLOOKUP(C73,AthleteTable[],1,FALSE),0),0)</f>
        <v>0</v>
      </c>
      <c r="U73" s="3">
        <f t="shared" si="6"/>
        <v>0</v>
      </c>
      <c r="V73" s="11">
        <f>IF(A73&gt;0,IF(T73&lt;&gt;0,IF(OR(codex484[[#This Row],[1]]&gt;W72,W72="1"),(V72+1+codex484[[#This Row],[T]]),V72+codex484[[#This Row],[T]]),V72+codex484[[#This Row],[T]]),0)</f>
        <v>30</v>
      </c>
      <c r="W73" s="3">
        <f t="shared" si="4"/>
        <v>72</v>
      </c>
    </row>
    <row r="74" spans="1:23" x14ac:dyDescent="0.25">
      <c r="A74">
        <v>73</v>
      </c>
      <c r="B74">
        <v>90</v>
      </c>
      <c r="C74">
        <v>104598</v>
      </c>
      <c r="D74" t="s">
        <v>85</v>
      </c>
      <c r="E74">
        <v>1998</v>
      </c>
      <c r="F74" t="s">
        <v>15</v>
      </c>
      <c r="G74" t="s">
        <v>780</v>
      </c>
      <c r="H74" t="s">
        <v>781</v>
      </c>
      <c r="I74" t="s">
        <v>782</v>
      </c>
      <c r="J74">
        <v>26.08</v>
      </c>
      <c r="K74">
        <v>203.26</v>
      </c>
      <c r="S74" s="3">
        <f t="shared" si="5"/>
        <v>104598</v>
      </c>
      <c r="T74" s="3">
        <f>IF(A74&gt;0,IFERROR(VLOOKUP(C74,AthleteTable[],1,FALSE),0),0)</f>
        <v>104598</v>
      </c>
      <c r="U74" s="3">
        <f t="shared" si="6"/>
        <v>0</v>
      </c>
      <c r="V74" s="11">
        <f>IF(A74&gt;0,IF(T74&lt;&gt;0,IF(OR(codex484[[#This Row],[1]]&gt;W73,W73="1"),(V73+1+codex484[[#This Row],[T]]),V73+codex484[[#This Row],[T]]),V73+codex484[[#This Row],[T]]),0)</f>
        <v>31</v>
      </c>
      <c r="W74" s="3">
        <f t="shared" si="4"/>
        <v>73</v>
      </c>
    </row>
    <row r="75" spans="1:23" x14ac:dyDescent="0.25">
      <c r="A75">
        <v>74</v>
      </c>
      <c r="B75">
        <v>103</v>
      </c>
      <c r="C75">
        <v>104596</v>
      </c>
      <c r="D75" t="s">
        <v>81</v>
      </c>
      <c r="E75">
        <v>1998</v>
      </c>
      <c r="F75" t="s">
        <v>15</v>
      </c>
      <c r="G75" t="s">
        <v>783</v>
      </c>
      <c r="H75" t="s">
        <v>784</v>
      </c>
      <c r="I75" t="s">
        <v>785</v>
      </c>
      <c r="J75">
        <v>28.43</v>
      </c>
      <c r="K75">
        <v>220.06</v>
      </c>
      <c r="S75" s="3">
        <f t="shared" si="5"/>
        <v>104596</v>
      </c>
      <c r="T75" s="3">
        <f>IF(A75&gt;0,IFERROR(VLOOKUP(C75,AthleteTable[],1,FALSE),0),0)</f>
        <v>104596</v>
      </c>
      <c r="U75" s="3">
        <f t="shared" si="6"/>
        <v>0</v>
      </c>
      <c r="V75" s="11">
        <f>IF(A75&gt;0,IF(T75&lt;&gt;0,IF(OR(codex484[[#This Row],[1]]&gt;W74,W74="1"),(V74+1+codex484[[#This Row],[T]]),V74+codex484[[#This Row],[T]]),V74+codex484[[#This Row],[T]]),0)</f>
        <v>32</v>
      </c>
      <c r="W75" s="3">
        <f t="shared" si="4"/>
        <v>74</v>
      </c>
    </row>
    <row r="76" spans="1:23" x14ac:dyDescent="0.25">
      <c r="A76">
        <v>75</v>
      </c>
      <c r="B76">
        <v>77</v>
      </c>
      <c r="C76">
        <v>6531864</v>
      </c>
      <c r="D76" t="s">
        <v>281</v>
      </c>
      <c r="E76">
        <v>1997</v>
      </c>
      <c r="F76" t="s">
        <v>113</v>
      </c>
      <c r="G76" t="s">
        <v>786</v>
      </c>
      <c r="H76" t="s">
        <v>787</v>
      </c>
      <c r="I76" t="s">
        <v>788</v>
      </c>
      <c r="J76">
        <v>28.49</v>
      </c>
      <c r="K76">
        <v>220.49</v>
      </c>
      <c r="S76" s="3">
        <f t="shared" si="5"/>
        <v>6531864</v>
      </c>
      <c r="T76" s="3">
        <f>IF(A76&gt;0,IFERROR(VLOOKUP(C76,AthleteTable[],1,FALSE),0),0)</f>
        <v>0</v>
      </c>
      <c r="U76" s="3">
        <f t="shared" si="6"/>
        <v>0</v>
      </c>
      <c r="V76" s="11">
        <f>IF(A76&gt;0,IF(T76&lt;&gt;0,IF(OR(codex484[[#This Row],[1]]&gt;W75,W75="1"),(V75+1+codex484[[#This Row],[T]]),V75+codex484[[#This Row],[T]]),V75+codex484[[#This Row],[T]]),0)</f>
        <v>32</v>
      </c>
      <c r="W76" s="3">
        <f t="shared" si="4"/>
        <v>75</v>
      </c>
    </row>
    <row r="77" spans="1:23" x14ac:dyDescent="0.25">
      <c r="A77">
        <v>76</v>
      </c>
      <c r="B77">
        <v>114</v>
      </c>
      <c r="C77">
        <v>104583</v>
      </c>
      <c r="D77" t="s">
        <v>101</v>
      </c>
      <c r="E77">
        <v>1998</v>
      </c>
      <c r="F77" t="s">
        <v>15</v>
      </c>
      <c r="G77" t="s">
        <v>789</v>
      </c>
      <c r="H77" t="s">
        <v>790</v>
      </c>
      <c r="I77" t="s">
        <v>791</v>
      </c>
      <c r="J77">
        <v>28.78</v>
      </c>
      <c r="K77">
        <v>222.56</v>
      </c>
      <c r="S77" s="3">
        <f t="shared" si="5"/>
        <v>104583</v>
      </c>
      <c r="T77" s="3">
        <f>IF(A77&gt;0,IFERROR(VLOOKUP(C77,AthleteTable[],1,FALSE),0),0)</f>
        <v>104583</v>
      </c>
      <c r="U77" s="3">
        <f t="shared" si="6"/>
        <v>0</v>
      </c>
      <c r="V77" s="11">
        <f>IF(A77&gt;0,IF(T77&lt;&gt;0,IF(OR(codex484[[#This Row],[1]]&gt;W76,W76="1"),(V76+1+codex484[[#This Row],[T]]),V76+codex484[[#This Row],[T]]),V76+codex484[[#This Row],[T]]),0)</f>
        <v>33</v>
      </c>
      <c r="W77" s="3">
        <f t="shared" si="4"/>
        <v>76</v>
      </c>
    </row>
    <row r="78" spans="1:23" x14ac:dyDescent="0.25">
      <c r="A78">
        <v>77</v>
      </c>
      <c r="B78">
        <v>86</v>
      </c>
      <c r="C78">
        <v>104639</v>
      </c>
      <c r="D78" t="s">
        <v>236</v>
      </c>
      <c r="E78">
        <v>1998</v>
      </c>
      <c r="F78" t="s">
        <v>15</v>
      </c>
      <c r="G78" t="s">
        <v>786</v>
      </c>
      <c r="H78" t="s">
        <v>792</v>
      </c>
      <c r="I78" t="s">
        <v>793</v>
      </c>
      <c r="J78">
        <v>30.67</v>
      </c>
      <c r="K78">
        <v>236.08</v>
      </c>
      <c r="S78" s="3">
        <f t="shared" si="5"/>
        <v>104639</v>
      </c>
      <c r="T78" s="3">
        <f>IF(A78&gt;0,IFERROR(VLOOKUP(C78,AthleteTable[],1,FALSE),0),0)</f>
        <v>0</v>
      </c>
      <c r="U78" s="3">
        <f t="shared" si="6"/>
        <v>0</v>
      </c>
      <c r="V78" s="11">
        <f>IF(A78&gt;0,IF(T78&lt;&gt;0,IF(OR(codex484[[#This Row],[1]]&gt;W77,W77="1"),(V77+1+codex484[[#This Row],[T]]),V77+codex484[[#This Row],[T]]),V77+codex484[[#This Row],[T]]),0)</f>
        <v>33</v>
      </c>
      <c r="W78" s="3">
        <f t="shared" si="4"/>
        <v>77</v>
      </c>
    </row>
    <row r="79" spans="1:23" x14ac:dyDescent="0.25">
      <c r="A79">
        <v>78</v>
      </c>
      <c r="B79">
        <v>112</v>
      </c>
      <c r="C79">
        <v>6300591</v>
      </c>
      <c r="D79" t="s">
        <v>242</v>
      </c>
      <c r="E79">
        <v>1998</v>
      </c>
      <c r="F79" t="s">
        <v>240</v>
      </c>
      <c r="G79" t="s">
        <v>794</v>
      </c>
      <c r="H79" t="s">
        <v>795</v>
      </c>
      <c r="I79" t="s">
        <v>796</v>
      </c>
      <c r="J79">
        <v>54.39</v>
      </c>
      <c r="K79">
        <v>405.68</v>
      </c>
      <c r="S79" s="3">
        <f t="shared" si="5"/>
        <v>6300591</v>
      </c>
      <c r="T79" s="3">
        <f>IF(A79&gt;0,IFERROR(VLOOKUP(C79,AthleteTable[],1,FALSE),0),0)</f>
        <v>0</v>
      </c>
      <c r="U79" s="3">
        <f t="shared" si="6"/>
        <v>0</v>
      </c>
      <c r="V79" s="11">
        <f>IF(A79&gt;0,IF(T79&lt;&gt;0,IF(OR(codex484[[#This Row],[1]]&gt;W78,W78="1"),(V78+1+codex484[[#This Row],[T]]),V78+codex484[[#This Row],[T]]),V78+codex484[[#This Row],[T]]),0)</f>
        <v>33</v>
      </c>
      <c r="W79" s="3">
        <f t="shared" si="4"/>
        <v>78</v>
      </c>
    </row>
    <row r="80" spans="1:23" x14ac:dyDescent="0.25">
      <c r="A80" t="s">
        <v>250</v>
      </c>
      <c r="S80" s="3">
        <f t="shared" si="5"/>
        <v>0</v>
      </c>
      <c r="T80" s="3">
        <f>IF(A80&gt;0,IFERROR(VLOOKUP(C80,AthleteTable[],1,FALSE),0),0)</f>
        <v>0</v>
      </c>
      <c r="U80" s="3">
        <f t="shared" si="6"/>
        <v>0</v>
      </c>
      <c r="V80" s="11">
        <f>IF(A80&gt;0,IF(T80&lt;&gt;0,IF(OR(codex484[[#This Row],[1]]&gt;W79,W79="1"),(V79+1+codex484[[#This Row],[T]]),V79+codex484[[#This Row],[T]]),V79+codex484[[#This Row],[T]]),0)</f>
        <v>33</v>
      </c>
      <c r="W80" s="3" t="str">
        <f t="shared" si="4"/>
        <v>Did not start 2nd run</v>
      </c>
    </row>
    <row r="81" spans="1:23" x14ac:dyDescent="0.25">
      <c r="S81" s="3">
        <f t="shared" si="5"/>
        <v>0</v>
      </c>
      <c r="T81" s="3">
        <f>IF(A81&gt;0,IFERROR(VLOOKUP(C81,AthleteTable[],1,FALSE),0),0)</f>
        <v>0</v>
      </c>
      <c r="U81" s="3">
        <f t="shared" si="6"/>
        <v>0</v>
      </c>
      <c r="V81" s="11">
        <f>IF(A81&gt;0,IF(T81&lt;&gt;0,IF(OR(codex484[[#This Row],[1]]&gt;W80,W80="1"),(V80+1+codex484[[#This Row],[T]]),V80+codex484[[#This Row],[T]]),V80+codex484[[#This Row],[T]]),0)</f>
        <v>0</v>
      </c>
      <c r="W81" s="3">
        <f t="shared" si="4"/>
        <v>0</v>
      </c>
    </row>
    <row r="82" spans="1:23" x14ac:dyDescent="0.25">
      <c r="B82">
        <v>60</v>
      </c>
      <c r="C82">
        <v>6531526</v>
      </c>
      <c r="D82" t="s">
        <v>228</v>
      </c>
      <c r="E82">
        <v>1996</v>
      </c>
      <c r="F82" t="s">
        <v>113</v>
      </c>
      <c r="S82" s="3">
        <f t="shared" si="5"/>
        <v>6531526</v>
      </c>
      <c r="T82" s="3">
        <f>IF(A82&gt;0,IFERROR(VLOOKUP(C82,AthleteTable[],1,FALSE),0),0)</f>
        <v>0</v>
      </c>
      <c r="U82" s="3">
        <f t="shared" si="6"/>
        <v>0</v>
      </c>
      <c r="V82" s="11">
        <f>IF(A82&gt;0,IF(T82&lt;&gt;0,IF(OR(codex484[[#This Row],[1]]&gt;W81,W81="1"),(V81+1+codex484[[#This Row],[T]]),V81+codex484[[#This Row],[T]]),V81+codex484[[#This Row],[T]]),0)</f>
        <v>0</v>
      </c>
      <c r="W82" s="3">
        <f t="shared" si="4"/>
        <v>0</v>
      </c>
    </row>
    <row r="83" spans="1:23" x14ac:dyDescent="0.25">
      <c r="B83">
        <v>38</v>
      </c>
      <c r="C83">
        <v>104233</v>
      </c>
      <c r="D83" t="s">
        <v>31</v>
      </c>
      <c r="E83">
        <v>1995</v>
      </c>
      <c r="F83" t="s">
        <v>15</v>
      </c>
      <c r="S83" s="3">
        <f t="shared" si="5"/>
        <v>104233</v>
      </c>
      <c r="T83" s="3">
        <f>IF(A83&gt;0,IFERROR(VLOOKUP(C83,AthleteTable[],1,FALSE),0),0)</f>
        <v>0</v>
      </c>
      <c r="U83" s="3">
        <f t="shared" si="6"/>
        <v>0</v>
      </c>
      <c r="V83" s="11">
        <f>IF(A83&gt;0,IF(T83&lt;&gt;0,IF(OR(codex484[[#This Row],[1]]&gt;W82,W82="1"),(V82+1+codex484[[#This Row],[T]]),V82+codex484[[#This Row],[T]]),V82+codex484[[#This Row],[T]]),0)</f>
        <v>0</v>
      </c>
      <c r="W83" s="3">
        <f t="shared" si="4"/>
        <v>0</v>
      </c>
    </row>
    <row r="84" spans="1:23" x14ac:dyDescent="0.25">
      <c r="B84">
        <v>3</v>
      </c>
      <c r="C84">
        <v>934562</v>
      </c>
      <c r="D84" t="s">
        <v>293</v>
      </c>
      <c r="E84">
        <v>1991</v>
      </c>
      <c r="F84" t="s">
        <v>113</v>
      </c>
      <c r="S84" s="3">
        <f t="shared" si="5"/>
        <v>934562</v>
      </c>
      <c r="T84" s="3">
        <f>IF(A84&gt;0,IFERROR(VLOOKUP(C84,AthleteTable[],1,FALSE),0),0)</f>
        <v>0</v>
      </c>
      <c r="U84" s="3">
        <f t="shared" si="6"/>
        <v>0</v>
      </c>
      <c r="V84" s="11">
        <f>IF(A84&gt;0,IF(T84&lt;&gt;0,IF(OR(codex484[[#This Row],[1]]&gt;W83,W83="1"),(V83+1+codex484[[#This Row],[T]]),V83+codex484[[#This Row],[T]]),V83+codex484[[#This Row],[T]]),0)</f>
        <v>0</v>
      </c>
      <c r="W84" s="3">
        <f t="shared" si="4"/>
        <v>0</v>
      </c>
    </row>
    <row r="85" spans="1:23" x14ac:dyDescent="0.25">
      <c r="A85" t="s">
        <v>253</v>
      </c>
      <c r="S85" s="3">
        <f t="shared" si="5"/>
        <v>0</v>
      </c>
      <c r="T85" s="3">
        <f>IF(A85&gt;0,IFERROR(VLOOKUP(C85,AthleteTable[],1,FALSE),0),0)</f>
        <v>0</v>
      </c>
      <c r="U85" s="3">
        <f t="shared" si="6"/>
        <v>0</v>
      </c>
      <c r="V85" s="11">
        <f>IF(A85&gt;0,IF(T85&lt;&gt;0,IF(OR(codex484[[#This Row],[1]]&gt;W84,W84="1"),(V84+1+codex484[[#This Row],[T]]),V84+codex484[[#This Row],[T]]),V84+codex484[[#This Row],[T]]),0)</f>
        <v>0</v>
      </c>
      <c r="W85" s="3" t="str">
        <f t="shared" si="4"/>
        <v>Did not start 1st run</v>
      </c>
    </row>
    <row r="86" spans="1:23" x14ac:dyDescent="0.25">
      <c r="S86" s="3">
        <f t="shared" si="5"/>
        <v>0</v>
      </c>
      <c r="T86" s="3">
        <f>IF(A86&gt;0,IFERROR(VLOOKUP(C86,AthleteTable[],1,FALSE),0),0)</f>
        <v>0</v>
      </c>
      <c r="U86" s="3">
        <f t="shared" si="6"/>
        <v>0</v>
      </c>
      <c r="V86" s="11">
        <f>IF(A86&gt;0,IF(T86&lt;&gt;0,IF(OR(codex484[[#This Row],[1]]&gt;W85,W85="1"),(V85+1+codex484[[#This Row],[T]]),V85+codex484[[#This Row],[T]]),V85+codex484[[#This Row],[T]]),0)</f>
        <v>0</v>
      </c>
      <c r="W86" s="3">
        <f t="shared" si="4"/>
        <v>0</v>
      </c>
    </row>
    <row r="87" spans="1:23" x14ac:dyDescent="0.25">
      <c r="B87">
        <v>92</v>
      </c>
      <c r="C87">
        <v>104522</v>
      </c>
      <c r="D87" t="s">
        <v>261</v>
      </c>
      <c r="E87">
        <v>1997</v>
      </c>
      <c r="F87" t="s">
        <v>15</v>
      </c>
      <c r="S87" s="3">
        <f t="shared" si="5"/>
        <v>104522</v>
      </c>
      <c r="T87" s="3">
        <f>IF(A87&gt;0,IFERROR(VLOOKUP(C87,AthleteTable[],1,FALSE),0),0)</f>
        <v>0</v>
      </c>
      <c r="U87" s="3">
        <f t="shared" si="6"/>
        <v>0</v>
      </c>
      <c r="V87" s="11">
        <f>IF(A87&gt;0,IF(T87&lt;&gt;0,IF(OR(codex484[[#This Row],[1]]&gt;W86,W86="1"),(V86+1+codex484[[#This Row],[T]]),V86+codex484[[#This Row],[T]]),V86+codex484[[#This Row],[T]]),0)</f>
        <v>0</v>
      </c>
      <c r="W87" s="3">
        <f t="shared" si="4"/>
        <v>0</v>
      </c>
    </row>
    <row r="88" spans="1:23" x14ac:dyDescent="0.25">
      <c r="A88" t="s">
        <v>107</v>
      </c>
      <c r="S88" s="3">
        <f t="shared" si="5"/>
        <v>0</v>
      </c>
      <c r="T88" s="3">
        <f>IF(A88&gt;0,IFERROR(VLOOKUP(C88,AthleteTable[],1,FALSE),0),0)</f>
        <v>0</v>
      </c>
      <c r="U88" s="3">
        <f t="shared" si="6"/>
        <v>0</v>
      </c>
      <c r="V88" s="11">
        <f>IF(A88&gt;0,IF(T88&lt;&gt;0,IF(OR(codex484[[#This Row],[1]]&gt;W87,W87="1"),(V87+1+codex484[[#This Row],[T]]),V87+codex484[[#This Row],[T]]),V87+codex484[[#This Row],[T]]),0)</f>
        <v>0</v>
      </c>
      <c r="W88" s="3" t="str">
        <f t="shared" si="4"/>
        <v>Did not finish 2nd run</v>
      </c>
    </row>
    <row r="89" spans="1:23" x14ac:dyDescent="0.25">
      <c r="S89" s="3">
        <f t="shared" si="5"/>
        <v>0</v>
      </c>
      <c r="T89" s="3">
        <f>IF(A89&gt;0,IFERROR(VLOOKUP(C89,AthleteTable[],1,FALSE),0),0)</f>
        <v>0</v>
      </c>
      <c r="U89" s="3">
        <f t="shared" si="6"/>
        <v>0</v>
      </c>
      <c r="V89" s="11">
        <f>IF(A89&gt;0,IF(T89&lt;&gt;0,IF(OR(codex484[[#This Row],[1]]&gt;W88,W88="1"),(V88+1+codex484[[#This Row],[T]]),V88+codex484[[#This Row],[T]]),V88+codex484[[#This Row],[T]]),0)</f>
        <v>0</v>
      </c>
      <c r="W89" s="3">
        <f t="shared" si="4"/>
        <v>0</v>
      </c>
    </row>
    <row r="90" spans="1:23" x14ac:dyDescent="0.25">
      <c r="B90">
        <v>106</v>
      </c>
      <c r="C90">
        <v>104585</v>
      </c>
      <c r="D90" t="s">
        <v>109</v>
      </c>
      <c r="E90">
        <v>1998</v>
      </c>
      <c r="F90" t="s">
        <v>15</v>
      </c>
      <c r="S90" s="3">
        <f t="shared" si="5"/>
        <v>104585</v>
      </c>
      <c r="T90" s="3">
        <f>IF(A90&gt;0,IFERROR(VLOOKUP(C90,AthleteTable[],1,FALSE),0),0)</f>
        <v>0</v>
      </c>
      <c r="U90" s="3">
        <f t="shared" si="6"/>
        <v>0</v>
      </c>
      <c r="V90" s="11">
        <f>IF(A90&gt;0,IF(T90&lt;&gt;0,IF(OR(codex484[[#This Row],[1]]&gt;W89,W89="1"),(V89+1+codex484[[#This Row],[T]]),V89+codex484[[#This Row],[T]]),V89+codex484[[#This Row],[T]]),0)</f>
        <v>0</v>
      </c>
      <c r="W90" s="3">
        <f t="shared" si="4"/>
        <v>0</v>
      </c>
    </row>
    <row r="91" spans="1:23" x14ac:dyDescent="0.25">
      <c r="B91">
        <v>105</v>
      </c>
      <c r="C91">
        <v>104601</v>
      </c>
      <c r="D91" t="s">
        <v>117</v>
      </c>
      <c r="E91">
        <v>1998</v>
      </c>
      <c r="F91" t="s">
        <v>15</v>
      </c>
      <c r="S91" s="3">
        <f t="shared" si="5"/>
        <v>104601</v>
      </c>
      <c r="T91" s="3">
        <f>IF(A91&gt;0,IFERROR(VLOOKUP(C91,AthleteTable[],1,FALSE),0),0)</f>
        <v>0</v>
      </c>
      <c r="U91" s="3">
        <f t="shared" si="6"/>
        <v>0</v>
      </c>
      <c r="V91" s="11">
        <f>IF(A91&gt;0,IF(T91&lt;&gt;0,IF(OR(codex484[[#This Row],[1]]&gt;W90,W90="1"),(V90+1+codex484[[#This Row],[T]]),V90+codex484[[#This Row],[T]]),V90+codex484[[#This Row],[T]]),0)</f>
        <v>0</v>
      </c>
      <c r="W91" s="3" t="e">
        <f>IF(#REF!&gt;0,#REF!,0)</f>
        <v>#REF!</v>
      </c>
    </row>
    <row r="92" spans="1:23" x14ac:dyDescent="0.25">
      <c r="B92">
        <v>83</v>
      </c>
      <c r="C92">
        <v>104593</v>
      </c>
      <c r="D92" t="s">
        <v>118</v>
      </c>
      <c r="E92">
        <v>1998</v>
      </c>
      <c r="F92" t="s">
        <v>15</v>
      </c>
      <c r="S92" s="3">
        <f t="shared" si="5"/>
        <v>104593</v>
      </c>
      <c r="T92" s="3">
        <f>IF(A92&gt;0,IFERROR(VLOOKUP(C92,AthleteTable[],1,FALSE),0),0)</f>
        <v>0</v>
      </c>
      <c r="U92" s="3">
        <f t="shared" si="6"/>
        <v>0</v>
      </c>
      <c r="V92" s="11">
        <f>IF(A92&gt;0,IF(T92&lt;&gt;0,IF(OR(codex484[[#This Row],[1]]&gt;W91,W91="1"),(V91+1+codex484[[#This Row],[T]]),V91+codex484[[#This Row],[T]]),V91+codex484[[#This Row],[T]]),0)</f>
        <v>0</v>
      </c>
      <c r="W92" s="3" t="e">
        <f>IF(#REF!&gt;0,#REF!,0)</f>
        <v>#REF!</v>
      </c>
    </row>
    <row r="93" spans="1:23" x14ac:dyDescent="0.25">
      <c r="B93">
        <v>82</v>
      </c>
      <c r="C93">
        <v>104461</v>
      </c>
      <c r="D93" t="s">
        <v>98</v>
      </c>
      <c r="E93">
        <v>1997</v>
      </c>
      <c r="F93" t="s">
        <v>15</v>
      </c>
      <c r="S93" s="3">
        <f t="shared" si="5"/>
        <v>104461</v>
      </c>
      <c r="T93" s="3">
        <f>IF(A93&gt;0,IFERROR(VLOOKUP(C93,AthleteTable[],1,FALSE),0),0)</f>
        <v>0</v>
      </c>
      <c r="U93" s="3">
        <f t="shared" si="6"/>
        <v>0</v>
      </c>
      <c r="V93" s="11">
        <f>IF(A93&gt;0,IF(T93&lt;&gt;0,IF(OR(codex484[[#This Row],[1]]&gt;W92,W92="1"),(V92+1+codex484[[#This Row],[T]]),V92+codex484[[#This Row],[T]]),V92+codex484[[#This Row],[T]]),0)</f>
        <v>0</v>
      </c>
      <c r="W93" s="3" t="e">
        <f>IF(#REF!&gt;0,#REF!,0)</f>
        <v>#REF!</v>
      </c>
    </row>
    <row r="94" spans="1:23" x14ac:dyDescent="0.25">
      <c r="B94">
        <v>70</v>
      </c>
      <c r="C94">
        <v>304559</v>
      </c>
      <c r="D94" t="s">
        <v>283</v>
      </c>
      <c r="E94">
        <v>1995</v>
      </c>
      <c r="F94" t="s">
        <v>240</v>
      </c>
      <c r="S94" s="3">
        <f t="shared" si="5"/>
        <v>304559</v>
      </c>
      <c r="T94" s="3">
        <f>IF(A94&gt;0,IFERROR(VLOOKUP(C94,AthleteTable[],1,FALSE),0),0)</f>
        <v>0</v>
      </c>
      <c r="U94" s="3">
        <f t="shared" si="6"/>
        <v>0</v>
      </c>
      <c r="V94" s="11">
        <f>IF(A94&gt;0,IF(T94&lt;&gt;0,IF(OR(codex484[[#This Row],[1]]&gt;W93,W93="1"),(V93+1+codex484[[#This Row],[T]]),V93+codex484[[#This Row],[T]]),V93+codex484[[#This Row],[T]]),0)</f>
        <v>0</v>
      </c>
      <c r="W94" s="3" t="e">
        <f>IF(#REF!&gt;0,#REF!,0)</f>
        <v>#REF!</v>
      </c>
    </row>
    <row r="95" spans="1:23" x14ac:dyDescent="0.25">
      <c r="B95">
        <v>66</v>
      </c>
      <c r="C95">
        <v>104470</v>
      </c>
      <c r="D95" t="s">
        <v>72</v>
      </c>
      <c r="E95">
        <v>1997</v>
      </c>
      <c r="F95" t="s">
        <v>15</v>
      </c>
      <c r="S95" s="3">
        <f t="shared" si="5"/>
        <v>104470</v>
      </c>
      <c r="T95" s="3">
        <f>IF(A95&gt;0,IFERROR(VLOOKUP(C95,AthleteTable[],1,FALSE),0),0)</f>
        <v>0</v>
      </c>
      <c r="U95" s="3">
        <f t="shared" si="6"/>
        <v>0</v>
      </c>
      <c r="V95" s="11">
        <f>IF(A95&gt;0,IF(T95&lt;&gt;0,IF(OR(codex484[[#This Row],[1]]&gt;W94,W94="1"),(V94+1+codex484[[#This Row],[T]]),V94+codex484[[#This Row],[T]]),V94+codex484[[#This Row],[T]]),0)</f>
        <v>0</v>
      </c>
      <c r="W95" s="3" t="e">
        <f>IF(#REF!&gt;0,#REF!,0)</f>
        <v>#REF!</v>
      </c>
    </row>
    <row r="96" spans="1:23" x14ac:dyDescent="0.25">
      <c r="B96">
        <v>65</v>
      </c>
      <c r="C96">
        <v>104464</v>
      </c>
      <c r="D96" t="s">
        <v>111</v>
      </c>
      <c r="E96">
        <v>1997</v>
      </c>
      <c r="F96" t="s">
        <v>15</v>
      </c>
      <c r="S96" s="3">
        <f t="shared" si="5"/>
        <v>104464</v>
      </c>
      <c r="T96" s="3">
        <f>IF(A96&gt;0,IFERROR(VLOOKUP(C96,AthleteTable[],1,FALSE),0),0)</f>
        <v>0</v>
      </c>
      <c r="U96" s="3">
        <f t="shared" si="6"/>
        <v>0</v>
      </c>
      <c r="V96" s="11">
        <f>IF(A96&gt;0,IF(T96&lt;&gt;0,IF(OR(codex484[[#This Row],[1]]&gt;W95,W95="1"),(V95+1+codex484[[#This Row],[T]]),V95+codex484[[#This Row],[T]]),V95+codex484[[#This Row],[T]]),0)</f>
        <v>0</v>
      </c>
      <c r="W96" s="3" t="e">
        <f>IF(#REF!&gt;0,#REF!,0)</f>
        <v>#REF!</v>
      </c>
    </row>
    <row r="97" spans="1:23" x14ac:dyDescent="0.25">
      <c r="B97">
        <v>37</v>
      </c>
      <c r="C97">
        <v>410393</v>
      </c>
      <c r="D97" t="s">
        <v>204</v>
      </c>
      <c r="E97">
        <v>1995</v>
      </c>
      <c r="F97" t="s">
        <v>12</v>
      </c>
      <c r="S97" s="3">
        <f t="shared" si="5"/>
        <v>410393</v>
      </c>
      <c r="T97" s="3">
        <f>IF(A97&gt;0,IFERROR(VLOOKUP(C97,AthleteTable[],1,FALSE),0),0)</f>
        <v>0</v>
      </c>
      <c r="U97" s="3">
        <f t="shared" si="6"/>
        <v>0</v>
      </c>
      <c r="V97" s="11">
        <f>IF(A97&gt;0,IF(T97&lt;&gt;0,IF(OR(codex484[[#This Row],[1]]&gt;W96,W96="1"),(V96+1+codex484[[#This Row],[T]]),V96+codex484[[#This Row],[T]]),V96+codex484[[#This Row],[T]]),0)</f>
        <v>0</v>
      </c>
      <c r="W97" s="3" t="e">
        <f>IF(#REF!&gt;0,#REF!,0)</f>
        <v>#REF!</v>
      </c>
    </row>
    <row r="98" spans="1:23" x14ac:dyDescent="0.25">
      <c r="B98">
        <v>34</v>
      </c>
      <c r="C98">
        <v>6531545</v>
      </c>
      <c r="D98" t="s">
        <v>190</v>
      </c>
      <c r="E98">
        <v>1996</v>
      </c>
      <c r="F98" t="s">
        <v>113</v>
      </c>
      <c r="S98" s="3">
        <f t="shared" si="5"/>
        <v>6531545</v>
      </c>
      <c r="T98" s="3">
        <f>IF(A98&gt;0,IFERROR(VLOOKUP(C98,AthleteTable[],1,FALSE),0),0)</f>
        <v>0</v>
      </c>
      <c r="U98" s="3">
        <f t="shared" si="6"/>
        <v>0</v>
      </c>
      <c r="V98" s="11">
        <f>IF(A98&gt;0,IF(T98&lt;&gt;0,IF(OR(codex484[[#This Row],[1]]&gt;W97,W97="1"),(V97+1+codex484[[#This Row],[T]]),V97+codex484[[#This Row],[T]]),V97+codex484[[#This Row],[T]]),0)</f>
        <v>0</v>
      </c>
      <c r="W98" s="3" t="e">
        <f>IF(#REF!&gt;0,#REF!,0)</f>
        <v>#REF!</v>
      </c>
    </row>
    <row r="99" spans="1:23" x14ac:dyDescent="0.25">
      <c r="B99">
        <v>31</v>
      </c>
      <c r="C99">
        <v>6531145</v>
      </c>
      <c r="D99" t="s">
        <v>246</v>
      </c>
      <c r="E99">
        <v>1995</v>
      </c>
      <c r="F99" t="s">
        <v>113</v>
      </c>
      <c r="S99" s="3">
        <f t="shared" si="5"/>
        <v>6531145</v>
      </c>
      <c r="T99" s="3">
        <f>IF(A99&gt;0,IFERROR(VLOOKUP(C99,AthleteTable[],1,FALSE),0),0)</f>
        <v>0</v>
      </c>
      <c r="U99" s="3">
        <f t="shared" si="6"/>
        <v>0</v>
      </c>
      <c r="V99" s="11">
        <f>IF(A99&gt;0,IF(T99&lt;&gt;0,IF(OR(codex484[[#This Row],[1]]&gt;W98,W98="1"),(V98+1+codex484[[#This Row],[T]]),V98+codex484[[#This Row],[T]]),V98+codex484[[#This Row],[T]]),0)</f>
        <v>0</v>
      </c>
      <c r="W99" s="3" t="e">
        <f>IF(#REF!&gt;0,#REF!,0)</f>
        <v>#REF!</v>
      </c>
    </row>
    <row r="100" spans="1:23" x14ac:dyDescent="0.25">
      <c r="B100">
        <v>30</v>
      </c>
      <c r="C100">
        <v>6530865</v>
      </c>
      <c r="D100" t="s">
        <v>268</v>
      </c>
      <c r="E100">
        <v>1994</v>
      </c>
      <c r="F100" t="s">
        <v>113</v>
      </c>
      <c r="S100" s="3">
        <f t="shared" si="5"/>
        <v>6530865</v>
      </c>
      <c r="T100" s="3">
        <f>IF(A100&gt;0,IFERROR(VLOOKUP(C100,AthleteTable[],1,FALSE),0),0)</f>
        <v>0</v>
      </c>
      <c r="U100" s="3">
        <f t="shared" si="6"/>
        <v>0</v>
      </c>
      <c r="V100" s="11">
        <f>IF(A100&gt;0,IF(T100&lt;&gt;0,IF(OR(codex484[[#This Row],[1]]&gt;W99,W99="1"),(V99+1+codex484[[#This Row],[T]]),V99+codex484[[#This Row],[T]]),V99+codex484[[#This Row],[T]]),0)</f>
        <v>0</v>
      </c>
      <c r="W100" s="3" t="e">
        <f>IF(#REF!&gt;0,#REF!,0)</f>
        <v>#REF!</v>
      </c>
    </row>
    <row r="101" spans="1:23" x14ac:dyDescent="0.25">
      <c r="B101">
        <v>27</v>
      </c>
      <c r="C101">
        <v>40612</v>
      </c>
      <c r="D101" t="s">
        <v>271</v>
      </c>
      <c r="E101">
        <v>1997</v>
      </c>
      <c r="F101" t="s">
        <v>248</v>
      </c>
      <c r="S101" s="3">
        <f t="shared" si="5"/>
        <v>40612</v>
      </c>
      <c r="T101" s="3">
        <f>IF(A101&gt;0,IFERROR(VLOOKUP(C101,AthleteTable[],1,FALSE),0),0)</f>
        <v>0</v>
      </c>
      <c r="U101" s="3">
        <f t="shared" si="6"/>
        <v>0</v>
      </c>
      <c r="V101" s="11">
        <f>IF(A101&gt;0,IF(T101&lt;&gt;0,IF(OR(codex484[[#This Row],[1]]&gt;W100,W100="1"),(V100+1+codex484[[#This Row],[T]]),V100+codex484[[#This Row],[T]]),V100+codex484[[#This Row],[T]]),0)</f>
        <v>0</v>
      </c>
      <c r="W101" s="3" t="e">
        <f>IF(#REF!&gt;0,#REF!,0)</f>
        <v>#REF!</v>
      </c>
    </row>
    <row r="102" spans="1:23" x14ac:dyDescent="0.25">
      <c r="B102">
        <v>20</v>
      </c>
      <c r="C102">
        <v>104096</v>
      </c>
      <c r="D102" t="s">
        <v>302</v>
      </c>
      <c r="E102">
        <v>1994</v>
      </c>
      <c r="F102" t="s">
        <v>15</v>
      </c>
      <c r="S102" s="3">
        <f t="shared" si="5"/>
        <v>104096</v>
      </c>
      <c r="T102" s="3">
        <f>IF(A102&gt;0,IFERROR(VLOOKUP(C102,AthleteTable[],1,FALSE),0),0)</f>
        <v>0</v>
      </c>
      <c r="U102" s="3">
        <f t="shared" si="6"/>
        <v>0</v>
      </c>
      <c r="V102" s="11">
        <f>IF(A102&gt;0,IF(T102&lt;&gt;0,IF(OR(codex484[[#This Row],[1]]&gt;W101,W101="1"),(V101+1+codex484[[#This Row],[T]]),V101+codex484[[#This Row],[T]]),V101+codex484[[#This Row],[T]]),0)</f>
        <v>0</v>
      </c>
      <c r="W102" s="3" t="e">
        <f>IF(#REF!&gt;0,#REF!,0)</f>
        <v>#REF!</v>
      </c>
    </row>
    <row r="103" spans="1:23" x14ac:dyDescent="0.25">
      <c r="A103" t="s">
        <v>115</v>
      </c>
      <c r="S103" s="3">
        <f t="shared" si="5"/>
        <v>0</v>
      </c>
      <c r="T103" s="3">
        <f>IF(A103&gt;0,IFERROR(VLOOKUP(C103,AthleteTable[],1,FALSE),0),0)</f>
        <v>0</v>
      </c>
      <c r="U103" s="3">
        <f t="shared" si="6"/>
        <v>0</v>
      </c>
      <c r="V103" s="11">
        <f>IF(A103&gt;0,IF(T103&lt;&gt;0,IF(OR(codex484[[#This Row],[1]]&gt;W102,W102="1"),(V102+1+codex484[[#This Row],[T]]),V102+codex484[[#This Row],[T]]),V102+codex484[[#This Row],[T]]),0)</f>
        <v>0</v>
      </c>
      <c r="W103" s="3" t="e">
        <f>IF(#REF!&gt;0,#REF!,0)</f>
        <v>#REF!</v>
      </c>
    </row>
    <row r="104" spans="1:23" x14ac:dyDescent="0.25">
      <c r="S104" s="3">
        <f t="shared" si="5"/>
        <v>0</v>
      </c>
      <c r="T104" s="3">
        <f>IF(A104&gt;0,IFERROR(VLOOKUP(C104,AthleteTable[],1,FALSE),0),0)</f>
        <v>0</v>
      </c>
      <c r="U104" s="3">
        <f t="shared" si="6"/>
        <v>0</v>
      </c>
      <c r="V104" s="11">
        <f>IF(A104&gt;0,IF(T104&lt;&gt;0,IF(OR(codex484[[#This Row],[1]]&gt;W103,W103="1"),(V103+1+codex484[[#This Row],[T]]),V103+codex484[[#This Row],[T]]),V103+codex484[[#This Row],[T]]),0)</f>
        <v>0</v>
      </c>
      <c r="W104" s="3" t="e">
        <f>IF(#REF!&gt;0,#REF!,0)</f>
        <v>#REF!</v>
      </c>
    </row>
    <row r="105" spans="1:23" x14ac:dyDescent="0.25">
      <c r="B105">
        <v>115</v>
      </c>
      <c r="C105">
        <v>104636</v>
      </c>
      <c r="D105" t="s">
        <v>260</v>
      </c>
      <c r="E105">
        <v>1998</v>
      </c>
      <c r="F105" t="s">
        <v>15</v>
      </c>
      <c r="S105" s="3">
        <f t="shared" si="5"/>
        <v>104636</v>
      </c>
      <c r="T105" s="3">
        <f>IF(A105&gt;0,IFERROR(VLOOKUP(C105,AthleteTable[],1,FALSE),0),0)</f>
        <v>0</v>
      </c>
      <c r="U105" s="3">
        <f t="shared" si="6"/>
        <v>0</v>
      </c>
      <c r="V105" s="11">
        <f>IF(A105&gt;0,IF(T105&lt;&gt;0,IF(OR(codex484[[#This Row],[1]]&gt;W104,W104="1"),(V104+1+codex484[[#This Row],[T]]),V104+codex484[[#This Row],[T]]),V104+codex484[[#This Row],[T]]),0)</f>
        <v>0</v>
      </c>
      <c r="W105" s="3" t="e">
        <f>IF(#REF!&gt;0,#REF!,0)</f>
        <v>#REF!</v>
      </c>
    </row>
    <row r="106" spans="1:23" x14ac:dyDescent="0.25">
      <c r="B106">
        <v>110</v>
      </c>
      <c r="C106">
        <v>104644</v>
      </c>
      <c r="D106" t="s">
        <v>93</v>
      </c>
      <c r="E106">
        <v>1998</v>
      </c>
      <c r="F106" t="s">
        <v>15</v>
      </c>
      <c r="S106" s="3">
        <f t="shared" si="5"/>
        <v>104644</v>
      </c>
      <c r="T106" s="3">
        <f>IF(A106&gt;0,IFERROR(VLOOKUP(C106,AthleteTable[],1,FALSE),0),0)</f>
        <v>0</v>
      </c>
      <c r="U106" s="3">
        <f t="shared" si="6"/>
        <v>0</v>
      </c>
      <c r="V106" s="11">
        <f>IF(A106&gt;0,IF(T106&lt;&gt;0,IF(OR(codex484[[#This Row],[1]]&gt;W105,W105="1"),(V105+1+codex484[[#This Row],[T]]),V105+codex484[[#This Row],[T]]),V105+codex484[[#This Row],[T]]),0)</f>
        <v>0</v>
      </c>
      <c r="W106" s="3" t="e">
        <f>IF(#REF!&gt;0,#REF!,0)</f>
        <v>#REF!</v>
      </c>
    </row>
    <row r="107" spans="1:23" x14ac:dyDescent="0.25">
      <c r="B107">
        <v>107</v>
      </c>
      <c r="C107">
        <v>104599</v>
      </c>
      <c r="D107" t="s">
        <v>57</v>
      </c>
      <c r="E107">
        <v>1998</v>
      </c>
      <c r="F107" t="s">
        <v>15</v>
      </c>
      <c r="S107" s="3">
        <f t="shared" si="5"/>
        <v>104599</v>
      </c>
      <c r="T107" s="3">
        <f>IF(A107&gt;0,IFERROR(VLOOKUP(C107,AthleteTable[],1,FALSE),0),0)</f>
        <v>0</v>
      </c>
      <c r="U107" s="3">
        <f t="shared" si="6"/>
        <v>0</v>
      </c>
      <c r="V107" s="11">
        <f>IF(A107&gt;0,IF(T107&lt;&gt;0,IF(OR(codex484[[#This Row],[1]]&gt;W106,W106="1"),(V106+1+codex484[[#This Row],[T]]),V106+codex484[[#This Row],[T]]),V106+codex484[[#This Row],[T]]),0)</f>
        <v>0</v>
      </c>
      <c r="W107" s="3" t="e">
        <f>IF(#REF!&gt;0,#REF!,0)</f>
        <v>#REF!</v>
      </c>
    </row>
    <row r="108" spans="1:23" x14ac:dyDescent="0.25">
      <c r="B108">
        <v>102</v>
      </c>
      <c r="C108">
        <v>104592</v>
      </c>
      <c r="D108" t="s">
        <v>119</v>
      </c>
      <c r="E108">
        <v>1998</v>
      </c>
      <c r="F108" t="s">
        <v>15</v>
      </c>
      <c r="S108" s="3">
        <f t="shared" si="5"/>
        <v>104592</v>
      </c>
      <c r="T108" s="3">
        <f>IF(A108&gt;0,IFERROR(VLOOKUP(C108,AthleteTable[],1,FALSE),0),0)</f>
        <v>0</v>
      </c>
      <c r="U108" s="3">
        <f t="shared" si="6"/>
        <v>0</v>
      </c>
      <c r="V108" s="11">
        <f>IF(A108&gt;0,IF(T108&lt;&gt;0,IF(OR(codex484[[#This Row],[1]]&gt;W107,W107="1"),(V107+1+codex484[[#This Row],[T]]),V107+codex484[[#This Row],[T]]),V107+codex484[[#This Row],[T]]),0)</f>
        <v>0</v>
      </c>
      <c r="W108" s="3" t="e">
        <f>IF(#REF!&gt;0,#REF!,0)</f>
        <v>#REF!</v>
      </c>
    </row>
    <row r="109" spans="1:23" x14ac:dyDescent="0.25">
      <c r="B109">
        <v>98</v>
      </c>
      <c r="C109">
        <v>104614</v>
      </c>
      <c r="D109" t="s">
        <v>259</v>
      </c>
      <c r="E109">
        <v>1998</v>
      </c>
      <c r="F109" t="s">
        <v>15</v>
      </c>
      <c r="S109" s="3">
        <f t="shared" si="5"/>
        <v>104614</v>
      </c>
      <c r="T109" s="3">
        <f>IF(A109&gt;0,IFERROR(VLOOKUP(C109,AthleteTable[],1,FALSE),0),0)</f>
        <v>0</v>
      </c>
      <c r="U109" s="3">
        <f t="shared" si="6"/>
        <v>0</v>
      </c>
      <c r="V109" s="11">
        <f>IF(A109&gt;0,IF(T109&lt;&gt;0,IF(OR(codex484[[#This Row],[1]]&gt;W108,W108="1"),(V108+1+codex484[[#This Row],[T]]),V108+codex484[[#This Row],[T]]),V108+codex484[[#This Row],[T]]),0)</f>
        <v>0</v>
      </c>
      <c r="W109" s="3" t="e">
        <f>IF(#REF!&gt;0,#REF!,0)</f>
        <v>#REF!</v>
      </c>
    </row>
    <row r="110" spans="1:23" x14ac:dyDescent="0.25">
      <c r="B110">
        <v>80</v>
      </c>
      <c r="C110">
        <v>104466</v>
      </c>
      <c r="D110" t="s">
        <v>120</v>
      </c>
      <c r="E110">
        <v>1997</v>
      </c>
      <c r="F110" t="s">
        <v>15</v>
      </c>
      <c r="S110" s="3">
        <f t="shared" si="5"/>
        <v>104466</v>
      </c>
      <c r="T110" s="3">
        <f>IF(A110&gt;0,IFERROR(VLOOKUP(C110,AthleteTable[],1,FALSE),0),0)</f>
        <v>0</v>
      </c>
      <c r="U110" s="3">
        <f t="shared" si="6"/>
        <v>0</v>
      </c>
      <c r="V110" s="11">
        <f>IF(A110&gt;0,IF(T110&lt;&gt;0,IF(OR(codex484[[#This Row],[1]]&gt;W109,W109="1"),(V109+1+codex484[[#This Row],[T]]),V109+codex484[[#This Row],[T]]),V109+codex484[[#This Row],[T]]),0)</f>
        <v>0</v>
      </c>
      <c r="W110" s="3" t="e">
        <f>IF(#REF!&gt;0,#REF!,0)</f>
        <v>#REF!</v>
      </c>
    </row>
    <row r="111" spans="1:23" x14ac:dyDescent="0.25">
      <c r="B111">
        <v>79</v>
      </c>
      <c r="C111">
        <v>6531493</v>
      </c>
      <c r="D111" t="s">
        <v>282</v>
      </c>
      <c r="E111">
        <v>1996</v>
      </c>
      <c r="F111" t="s">
        <v>113</v>
      </c>
      <c r="S111" s="3">
        <f t="shared" si="5"/>
        <v>6531493</v>
      </c>
      <c r="T111" s="3">
        <f>IF(A111&gt;0,IFERROR(VLOOKUP(C111,AthleteTable[],1,FALSE),0),0)</f>
        <v>0</v>
      </c>
      <c r="U111" s="3">
        <f t="shared" si="6"/>
        <v>0</v>
      </c>
      <c r="V111" s="11">
        <f>IF(A111&gt;0,IF(T111&lt;&gt;0,IF(OR(codex484[[#This Row],[1]]&gt;W110,W110="1"),(V110+1+codex484[[#This Row],[T]]),V110+codex484[[#This Row],[T]]),V110+codex484[[#This Row],[T]]),0)</f>
        <v>0</v>
      </c>
      <c r="W111" s="3" t="e">
        <f>IF(#REF!&gt;0,#REF!,0)</f>
        <v>#REF!</v>
      </c>
    </row>
    <row r="112" spans="1:23" x14ac:dyDescent="0.25">
      <c r="B112">
        <v>73</v>
      </c>
      <c r="C112">
        <v>104474</v>
      </c>
      <c r="D112" t="s">
        <v>122</v>
      </c>
      <c r="E112">
        <v>1997</v>
      </c>
      <c r="F112" t="s">
        <v>15</v>
      </c>
      <c r="S112" s="3">
        <f t="shared" si="5"/>
        <v>104474</v>
      </c>
      <c r="T112" s="3">
        <f>IF(A112&gt;0,IFERROR(VLOOKUP(C112,AthleteTable[],1,FALSE),0),0)</f>
        <v>0</v>
      </c>
      <c r="U112" s="3">
        <f t="shared" si="6"/>
        <v>0</v>
      </c>
      <c r="V112" s="11">
        <f>IF(A112&gt;0,IF(T112&lt;&gt;0,IF(OR(codex484[[#This Row],[1]]&gt;W111,W111="1"),(V111+1+codex484[[#This Row],[T]]),V111+codex484[[#This Row],[T]]),V111+codex484[[#This Row],[T]]),0)</f>
        <v>0</v>
      </c>
      <c r="W112" s="3" t="e">
        <f>IF(#REF!&gt;0,#REF!,0)</f>
        <v>#REF!</v>
      </c>
    </row>
    <row r="113" spans="2:23" x14ac:dyDescent="0.25">
      <c r="B113">
        <v>62</v>
      </c>
      <c r="C113">
        <v>104281</v>
      </c>
      <c r="D113" t="s">
        <v>264</v>
      </c>
      <c r="E113">
        <v>1995</v>
      </c>
      <c r="F113" t="s">
        <v>15</v>
      </c>
      <c r="S113" s="3">
        <f t="shared" si="5"/>
        <v>104281</v>
      </c>
      <c r="T113" s="3">
        <f>IF(A113&gt;0,IFERROR(VLOOKUP(C113,AthleteTable[],1,FALSE),0),0)</f>
        <v>0</v>
      </c>
      <c r="U113" s="3">
        <f t="shared" si="6"/>
        <v>0</v>
      </c>
      <c r="V113" s="11">
        <f>IF(A113&gt;0,IF(T113&lt;&gt;0,IF(OR(codex484[[#This Row],[1]]&gt;W112,W112="1"),(V112+1+codex484[[#This Row],[T]]),V112+codex484[[#This Row],[T]]),V112+codex484[[#This Row],[T]]),0)</f>
        <v>0</v>
      </c>
      <c r="W113" s="3" t="e">
        <f>IF(#REF!&gt;0,#REF!,0)</f>
        <v>#REF!</v>
      </c>
    </row>
    <row r="114" spans="2:23" x14ac:dyDescent="0.25">
      <c r="B114">
        <v>61</v>
      </c>
      <c r="C114">
        <v>6531890</v>
      </c>
      <c r="D114" t="s">
        <v>219</v>
      </c>
      <c r="E114">
        <v>1997</v>
      </c>
      <c r="F114" t="s">
        <v>113</v>
      </c>
      <c r="S114" s="3">
        <f t="shared" si="5"/>
        <v>6531890</v>
      </c>
      <c r="T114" s="3">
        <f>IF(A114&gt;0,IFERROR(VLOOKUP(C114,AthleteTable[],1,FALSE),0),0)</f>
        <v>0</v>
      </c>
      <c r="U114" s="3">
        <f t="shared" si="6"/>
        <v>0</v>
      </c>
      <c r="V114" s="11">
        <f>IF(A114&gt;0,IF(T114&lt;&gt;0,IF(OR(codex484[[#This Row],[1]]&gt;W113,W113="1"),(V113+1+codex484[[#This Row],[T]]),V113+codex484[[#This Row],[T]]),V113+codex484[[#This Row],[T]]),0)</f>
        <v>0</v>
      </c>
      <c r="W114" s="3" t="e">
        <f>IF(#REF!&gt;0,#REF!,0)</f>
        <v>#REF!</v>
      </c>
    </row>
    <row r="115" spans="2:23" x14ac:dyDescent="0.25">
      <c r="B115">
        <v>58</v>
      </c>
      <c r="C115">
        <v>104538</v>
      </c>
      <c r="D115" t="s">
        <v>263</v>
      </c>
      <c r="E115">
        <v>1997</v>
      </c>
      <c r="F115" t="s">
        <v>15</v>
      </c>
      <c r="S115" s="3">
        <f t="shared" si="5"/>
        <v>104538</v>
      </c>
      <c r="T115" s="3">
        <f>IF(A115&gt;0,IFERROR(VLOOKUP(C115,AthleteTable[],1,FALSE),0),0)</f>
        <v>0</v>
      </c>
      <c r="U115" s="3">
        <f t="shared" si="6"/>
        <v>0</v>
      </c>
      <c r="V115" s="11">
        <f>IF(A115&gt;0,IF(T115&lt;&gt;0,IF(OR(codex484[[#This Row],[1]]&gt;W114,W114="1"),(V114+1+codex484[[#This Row],[T]]),V114+codex484[[#This Row],[T]]),V114+codex484[[#This Row],[T]]),0)</f>
        <v>0</v>
      </c>
      <c r="W115" s="3" t="e">
        <f>IF(#REF!&gt;0,#REF!,0)</f>
        <v>#REF!</v>
      </c>
    </row>
    <row r="116" spans="2:23" x14ac:dyDescent="0.25">
      <c r="B116">
        <v>56</v>
      </c>
      <c r="C116">
        <v>6531922</v>
      </c>
      <c r="D116" t="s">
        <v>265</v>
      </c>
      <c r="E116">
        <v>1997</v>
      </c>
      <c r="F116" t="s">
        <v>113</v>
      </c>
      <c r="S116" s="3">
        <f t="shared" si="5"/>
        <v>6531922</v>
      </c>
      <c r="T116" s="3">
        <f>IF(A116&gt;0,IFERROR(VLOOKUP(C116,AthleteTable[],1,FALSE),0),0)</f>
        <v>0</v>
      </c>
      <c r="U116" s="3">
        <f t="shared" si="6"/>
        <v>0</v>
      </c>
      <c r="V116" s="11">
        <f>IF(A116&gt;0,IF(T116&lt;&gt;0,IF(OR(codex484[[#This Row],[1]]&gt;W115,W115="1"),(V115+1+codex484[[#This Row],[T]]),V115+codex484[[#This Row],[T]]),V115+codex484[[#This Row],[T]]),0)</f>
        <v>0</v>
      </c>
      <c r="W116" s="3" t="e">
        <f>IF(#REF!&gt;0,#REF!,0)</f>
        <v>#REF!</v>
      </c>
    </row>
    <row r="117" spans="2:23" x14ac:dyDescent="0.25">
      <c r="B117">
        <v>54</v>
      </c>
      <c r="C117">
        <v>104534</v>
      </c>
      <c r="D117" t="s">
        <v>45</v>
      </c>
      <c r="E117">
        <v>1997</v>
      </c>
      <c r="F117" t="s">
        <v>15</v>
      </c>
      <c r="S117" s="3">
        <f t="shared" si="5"/>
        <v>104534</v>
      </c>
      <c r="T117" s="3">
        <f>IF(A117&gt;0,IFERROR(VLOOKUP(C117,AthleteTable[],1,FALSE),0),0)</f>
        <v>0</v>
      </c>
      <c r="U117" s="3">
        <f t="shared" si="6"/>
        <v>0</v>
      </c>
      <c r="V117" s="11">
        <f>IF(A117&gt;0,IF(T117&lt;&gt;0,IF(OR(codex484[[#This Row],[1]]&gt;W116,W116="1"),(V116+1+codex484[[#This Row],[T]]),V116+codex484[[#This Row],[T]]),V116+codex484[[#This Row],[T]]),0)</f>
        <v>0</v>
      </c>
      <c r="W117" s="3" t="e">
        <f>IF(#REF!&gt;0,#REF!,0)</f>
        <v>#REF!</v>
      </c>
    </row>
    <row r="118" spans="2:23" x14ac:dyDescent="0.25">
      <c r="B118">
        <v>52</v>
      </c>
      <c r="C118">
        <v>959600</v>
      </c>
      <c r="D118" t="s">
        <v>65</v>
      </c>
      <c r="E118">
        <v>1996</v>
      </c>
      <c r="F118" t="s">
        <v>66</v>
      </c>
      <c r="S118" s="3">
        <f t="shared" si="5"/>
        <v>959600</v>
      </c>
      <c r="T118" s="3">
        <f>IF(A118&gt;0,IFERROR(VLOOKUP(C118,AthleteTable[],1,FALSE),0),0)</f>
        <v>0</v>
      </c>
      <c r="U118" s="3">
        <f t="shared" si="6"/>
        <v>0</v>
      </c>
      <c r="V118" s="11">
        <f>IF(A118&gt;0,IF(T118&lt;&gt;0,IF(OR(codex484[[#This Row],[1]]&gt;W117,W117="1"),(V117+1+codex484[[#This Row],[T]]),V117+codex484[[#This Row],[T]]),V117+codex484[[#This Row],[T]]),0)</f>
        <v>0</v>
      </c>
      <c r="W118" s="3" t="e">
        <f>IF(#REF!&gt;0,#REF!,0)</f>
        <v>#REF!</v>
      </c>
    </row>
    <row r="119" spans="2:23" x14ac:dyDescent="0.25">
      <c r="B119">
        <v>43</v>
      </c>
      <c r="C119">
        <v>6531346</v>
      </c>
      <c r="D119" t="s">
        <v>295</v>
      </c>
      <c r="E119">
        <v>1995</v>
      </c>
      <c r="F119" t="s">
        <v>113</v>
      </c>
      <c r="S119" s="3">
        <f t="shared" si="5"/>
        <v>6531346</v>
      </c>
      <c r="T119" s="3">
        <f>IF(A119&gt;0,IFERROR(VLOOKUP(C119,AthleteTable[],1,FALSE),0),0)</f>
        <v>0</v>
      </c>
      <c r="U119" s="3">
        <f t="shared" si="6"/>
        <v>0</v>
      </c>
      <c r="V119" s="11">
        <f>IF(A119&gt;0,IF(T119&lt;&gt;0,IF(OR(codex484[[#This Row],[1]]&gt;W118,W118="1"),(V118+1+codex484[[#This Row],[T]]),V118+codex484[[#This Row],[T]]),V118+codex484[[#This Row],[T]]),0)</f>
        <v>0</v>
      </c>
      <c r="W119" s="3" t="e">
        <f>IF(#REF!&gt;0,#REF!,0)</f>
        <v>#REF!</v>
      </c>
    </row>
    <row r="120" spans="2:23" x14ac:dyDescent="0.25">
      <c r="B120">
        <v>42</v>
      </c>
      <c r="C120">
        <v>104346</v>
      </c>
      <c r="D120" t="s">
        <v>27</v>
      </c>
      <c r="E120">
        <v>1996</v>
      </c>
      <c r="F120" t="s">
        <v>15</v>
      </c>
      <c r="S120" s="3">
        <f t="shared" si="5"/>
        <v>104346</v>
      </c>
      <c r="T120" s="3">
        <f>IF(A120&gt;0,IFERROR(VLOOKUP(C120,AthleteTable[],1,FALSE),0),0)</f>
        <v>0</v>
      </c>
      <c r="U120" s="3">
        <f t="shared" si="6"/>
        <v>0</v>
      </c>
      <c r="V120" s="11">
        <f>IF(A120&gt;0,IF(T120&lt;&gt;0,IF(OR(codex484[[#This Row],[1]]&gt;W119,W119="1"),(V119+1+codex484[[#This Row],[T]]),V119+codex484[[#This Row],[T]]),V119+codex484[[#This Row],[T]]),0)</f>
        <v>0</v>
      </c>
      <c r="W120" s="3" t="e">
        <f>IF(#REF!&gt;0,#REF!,0)</f>
        <v>#REF!</v>
      </c>
    </row>
    <row r="121" spans="2:23" x14ac:dyDescent="0.25">
      <c r="B121">
        <v>25</v>
      </c>
      <c r="C121">
        <v>104467</v>
      </c>
      <c r="D121" t="s">
        <v>19</v>
      </c>
      <c r="E121">
        <v>1997</v>
      </c>
      <c r="F121" t="s">
        <v>15</v>
      </c>
      <c r="S121" s="3">
        <f t="shared" si="5"/>
        <v>104467</v>
      </c>
      <c r="T121" s="3">
        <f>IF(A121&gt;0,IFERROR(VLOOKUP(C121,AthleteTable[],1,FALSE),0),0)</f>
        <v>0</v>
      </c>
      <c r="U121" s="3">
        <f t="shared" si="6"/>
        <v>0</v>
      </c>
      <c r="V121" s="11">
        <f>IF(A121&gt;0,IF(T121&lt;&gt;0,IF(OR(codex484[[#This Row],[1]]&gt;W120,W120="1"),(V120+1+codex484[[#This Row],[T]]),V120+codex484[[#This Row],[T]]),V120+codex484[[#This Row],[T]]),0)</f>
        <v>0</v>
      </c>
      <c r="W121" s="3" t="e">
        <f>IF(#REF!&gt;0,#REF!,0)</f>
        <v>#REF!</v>
      </c>
    </row>
    <row r="122" spans="2:23" x14ac:dyDescent="0.25">
      <c r="B122">
        <v>21</v>
      </c>
      <c r="C122">
        <v>6531852</v>
      </c>
      <c r="D122" t="s">
        <v>291</v>
      </c>
      <c r="E122">
        <v>1997</v>
      </c>
      <c r="F122" t="s">
        <v>113</v>
      </c>
      <c r="S122" s="3">
        <f t="shared" si="5"/>
        <v>6531852</v>
      </c>
      <c r="T122" s="3">
        <f>IF(A122&gt;0,IFERROR(VLOOKUP(C122,AthleteTable[],1,FALSE),0),0)</f>
        <v>0</v>
      </c>
      <c r="U122" s="3">
        <f t="shared" si="6"/>
        <v>0</v>
      </c>
      <c r="V122" s="11">
        <f>IF(A122&gt;0,IF(T122&lt;&gt;0,IF(OR(codex484[[#This Row],[1]]&gt;W121,W121="1"),(V121+1+codex484[[#This Row],[T]]),V121+codex484[[#This Row],[T]]),V121+codex484[[#This Row],[T]]),0)</f>
        <v>0</v>
      </c>
      <c r="W122" s="3" t="e">
        <f>IF(#REF!&gt;0,#REF!,0)</f>
        <v>#REF!</v>
      </c>
    </row>
    <row r="123" spans="2:23" x14ac:dyDescent="0.25">
      <c r="B123">
        <v>11</v>
      </c>
      <c r="C123">
        <v>40523</v>
      </c>
      <c r="D123" t="s">
        <v>249</v>
      </c>
      <c r="E123">
        <v>1993</v>
      </c>
      <c r="F123" t="s">
        <v>248</v>
      </c>
      <c r="S123" s="3">
        <f t="shared" si="5"/>
        <v>40523</v>
      </c>
      <c r="T123" s="3">
        <f>IF(A123&gt;0,IFERROR(VLOOKUP(C123,AthleteTable[],1,FALSE),0),0)</f>
        <v>0</v>
      </c>
      <c r="U123" s="3">
        <f t="shared" si="6"/>
        <v>0</v>
      </c>
      <c r="V123" s="11">
        <f>IF(A123&gt;0,IF(T123&lt;&gt;0,IF(OR(codex484[[#This Row],[1]]&gt;W122,W122="1"),(V122+1+codex484[[#This Row],[T]]),V122+codex484[[#This Row],[T]]),V122+codex484[[#This Row],[T]]),0)</f>
        <v>0</v>
      </c>
      <c r="W123" s="3" t="e">
        <f>IF(#REF!&gt;0,#REF!,0)</f>
        <v>#REF!</v>
      </c>
    </row>
    <row r="124" spans="2:23" x14ac:dyDescent="0.25">
      <c r="B124">
        <v>1</v>
      </c>
      <c r="C124">
        <v>6530483</v>
      </c>
      <c r="D124" t="s">
        <v>198</v>
      </c>
      <c r="E124">
        <v>1993</v>
      </c>
      <c r="F124" t="s">
        <v>113</v>
      </c>
      <c r="S124" s="3">
        <f t="shared" si="5"/>
        <v>6530483</v>
      </c>
      <c r="T124" s="3">
        <f>IF(A124&gt;0,IFERROR(VLOOKUP(C124,AthleteTable[],1,FALSE),0),0)</f>
        <v>0</v>
      </c>
      <c r="U124" s="3">
        <f t="shared" si="6"/>
        <v>0</v>
      </c>
      <c r="V124" s="11">
        <f>IF(A124&gt;0,IF(T124&lt;&gt;0,IF(OR(codex484[[#This Row],[1]]&gt;W123,W123="1"),(V123+1+codex484[[#This Row],[T]]),V123+codex484[[#This Row],[T]]),V123+codex484[[#This Row],[T]]),0)</f>
        <v>0</v>
      </c>
      <c r="W124" s="3" t="e">
        <f>IF(#REF!&gt;0,#REF!,0)</f>
        <v>#REF!</v>
      </c>
    </row>
    <row r="125" spans="2:23" x14ac:dyDescent="0.25">
      <c r="S125" s="3">
        <f t="shared" si="5"/>
        <v>0</v>
      </c>
      <c r="T125" s="3">
        <f>IF(A125&gt;0,IFERROR(VLOOKUP(C125,AthleteTable[],1,FALSE),0),0)</f>
        <v>0</v>
      </c>
      <c r="U125" s="3">
        <f t="shared" si="6"/>
        <v>0</v>
      </c>
      <c r="V125" s="11">
        <f>IF(A125&gt;0,IF(T125&lt;&gt;0,IF(OR(codex484[[#This Row],[1]]&gt;W124,W124="1"),(V124+1+codex484[[#This Row],[T]]),V124+codex484[[#This Row],[T]]),V124+codex484[[#This Row],[T]]),0)</f>
        <v>0</v>
      </c>
      <c r="W125" s="3" t="e">
        <f>IF(#REF!&gt;0,#REF!,0)</f>
        <v>#REF!</v>
      </c>
    </row>
    <row r="126" spans="2:23" x14ac:dyDescent="0.25">
      <c r="S126" s="3">
        <f t="shared" si="5"/>
        <v>0</v>
      </c>
      <c r="T126" s="3">
        <f>IF(A126&gt;0,IFERROR(VLOOKUP(C126,AthleteTable[],1,FALSE),0),0)</f>
        <v>0</v>
      </c>
      <c r="U126" s="3">
        <f t="shared" si="6"/>
        <v>0</v>
      </c>
      <c r="V126" s="11">
        <f>IF(A126&gt;0,IF(T126&lt;&gt;0,IF(OR(codex484[[#This Row],[1]]&gt;W125,W125="1"),(V125+1+codex484[[#This Row],[T]]),V125+codex484[[#This Row],[T]]),V125+codex484[[#This Row],[T]]),0)</f>
        <v>0</v>
      </c>
      <c r="W126" s="3" t="e">
        <f>IF(#REF!&gt;0,#REF!,0)</f>
        <v>#REF!</v>
      </c>
    </row>
    <row r="127" spans="2:23" x14ac:dyDescent="0.25">
      <c r="S127" s="3">
        <f t="shared" si="5"/>
        <v>0</v>
      </c>
      <c r="T127" s="3">
        <f>IF(A127&gt;0,IFERROR(VLOOKUP(C127,AthleteTable[],1,FALSE),0),0)</f>
        <v>0</v>
      </c>
      <c r="U127" s="3">
        <f t="shared" si="6"/>
        <v>0</v>
      </c>
      <c r="V127" s="11">
        <f>IF(A127&gt;0,IF(T127&lt;&gt;0,IF(OR(codex484[[#This Row],[1]]&gt;W126,W126="1"),(V126+1+codex484[[#This Row],[T]]),V126+codex484[[#This Row],[T]]),V126+codex484[[#This Row],[T]]),0)</f>
        <v>0</v>
      </c>
      <c r="W127" s="3" t="e">
        <f>IF(#REF!&gt;0,#REF!,0)</f>
        <v>#REF!</v>
      </c>
    </row>
    <row r="128" spans="2:23" x14ac:dyDescent="0.25">
      <c r="S128" s="3">
        <f t="shared" si="5"/>
        <v>0</v>
      </c>
      <c r="T128" s="3">
        <f>IF(A128&gt;0,IFERROR(VLOOKUP(C128,AthleteTable[],1,FALSE),0),0)</f>
        <v>0</v>
      </c>
      <c r="U128" s="3">
        <f t="shared" si="6"/>
        <v>0</v>
      </c>
      <c r="V128" s="11">
        <f>IF(A128&gt;0,IF(T128&lt;&gt;0,IF(OR(codex484[[#This Row],[1]]&gt;W127,W127="1"),(V127+1+codex484[[#This Row],[T]]),V127+codex484[[#This Row],[T]]),V127+codex484[[#This Row],[T]]),0)</f>
        <v>0</v>
      </c>
      <c r="W128" s="3" t="e">
        <f>IF(#REF!&gt;0,#REF!,0)</f>
        <v>#REF!</v>
      </c>
    </row>
    <row r="129" spans="19:23" x14ac:dyDescent="0.25">
      <c r="S129" s="3">
        <f t="shared" si="5"/>
        <v>0</v>
      </c>
      <c r="T129" s="3">
        <f>IF(A129&gt;0,IFERROR(VLOOKUP(C129,AthleteTable[],1,FALSE),0),0)</f>
        <v>0</v>
      </c>
      <c r="U129" s="3">
        <f t="shared" si="6"/>
        <v>0</v>
      </c>
      <c r="V129" s="11">
        <f>IF(A129&gt;0,IF(T129&lt;&gt;0,IF(OR(codex484[[#This Row],[1]]&gt;W128,W128="1"),(V128+1+codex484[[#This Row],[T]]),V128+codex484[[#This Row],[T]]),V128+codex484[[#This Row],[T]]),0)</f>
        <v>0</v>
      </c>
      <c r="W129" s="3" t="e">
        <f>IF(#REF!&gt;0,#REF!,0)</f>
        <v>#REF!</v>
      </c>
    </row>
    <row r="130" spans="19:23" x14ac:dyDescent="0.25">
      <c r="S130" s="3">
        <f t="shared" si="5"/>
        <v>0</v>
      </c>
      <c r="T130" s="3">
        <f>IF(A130&gt;0,IFERROR(VLOOKUP(C130,AthleteTable[],1,FALSE),0),0)</f>
        <v>0</v>
      </c>
      <c r="U130" s="3">
        <f t="shared" si="6"/>
        <v>0</v>
      </c>
      <c r="V130" s="11">
        <f>IF(A130&gt;0,IF(T130&lt;&gt;0,IF(OR(codex484[[#This Row],[1]]&gt;W129,W129="1"),(V129+1+codex484[[#This Row],[T]]),V129+codex484[[#This Row],[T]]),V129+codex484[[#This Row],[T]]),0)</f>
        <v>0</v>
      </c>
      <c r="W130" s="3" t="e">
        <f>IF(#REF!&gt;0,#REF!,0)</f>
        <v>#REF!</v>
      </c>
    </row>
    <row r="131" spans="19:23" x14ac:dyDescent="0.25">
      <c r="S131" s="3">
        <f t="shared" ref="S131:S194" si="7">C131</f>
        <v>0</v>
      </c>
      <c r="T131" s="3">
        <f>IF(A131&gt;0,IFERROR(VLOOKUP(C131,AthleteTable[],1,FALSE),0),0)</f>
        <v>0</v>
      </c>
      <c r="U131" s="3">
        <f t="shared" si="6"/>
        <v>0</v>
      </c>
      <c r="V131" s="11">
        <f>IF(A131&gt;0,IF(T131&lt;&gt;0,IF(OR(codex484[[#This Row],[1]]&gt;W130,W130="1"),(V130+1+codex484[[#This Row],[T]]),V130+codex484[[#This Row],[T]]),V130+codex484[[#This Row],[T]]),0)</f>
        <v>0</v>
      </c>
      <c r="W131" s="3" t="e">
        <f>IF(#REF!&gt;0,#REF!,0)</f>
        <v>#REF!</v>
      </c>
    </row>
    <row r="132" spans="19:23" x14ac:dyDescent="0.25">
      <c r="S132" s="3">
        <f t="shared" si="7"/>
        <v>0</v>
      </c>
      <c r="T132" s="3">
        <f>IF(A132&gt;0,IFERROR(VLOOKUP(C132,AthleteTable[],1,FALSE),0),0)</f>
        <v>0</v>
      </c>
      <c r="U132" s="3">
        <f t="shared" si="6"/>
        <v>0</v>
      </c>
      <c r="V132" s="11">
        <f>IF(A132&gt;0,IF(T132&lt;&gt;0,IF(OR(codex484[[#This Row],[1]]&gt;W131,W131="1"),(V131+1+codex484[[#This Row],[T]]),V131+codex484[[#This Row],[T]]),V131+codex484[[#This Row],[T]]),0)</f>
        <v>0</v>
      </c>
      <c r="W132" s="3" t="e">
        <f>IF(#REF!&gt;0,#REF!,0)</f>
        <v>#REF!</v>
      </c>
    </row>
    <row r="133" spans="19:23" x14ac:dyDescent="0.25">
      <c r="S133" s="3">
        <f t="shared" si="7"/>
        <v>0</v>
      </c>
      <c r="T133" s="3">
        <f>IF(A133&gt;0,IFERROR(VLOOKUP(C133,AthleteTable[],1,FALSE),0),0)</f>
        <v>0</v>
      </c>
      <c r="U133" s="3">
        <f t="shared" si="6"/>
        <v>0</v>
      </c>
      <c r="V133" s="11">
        <f>IF(A133&gt;0,IF(T133&lt;&gt;0,IF(OR(codex484[[#This Row],[1]]&gt;W132,W132="1"),(V132+1+codex484[[#This Row],[T]]),V132+codex484[[#This Row],[T]]),V132+codex484[[#This Row],[T]]),0)</f>
        <v>0</v>
      </c>
      <c r="W133" s="3" t="e">
        <f>IF(#REF!&gt;0,#REF!,0)</f>
        <v>#REF!</v>
      </c>
    </row>
    <row r="134" spans="19:23" x14ac:dyDescent="0.25">
      <c r="S134" s="3">
        <f t="shared" si="7"/>
        <v>0</v>
      </c>
      <c r="T134" s="3">
        <f>IF(A134&gt;0,IFERROR(VLOOKUP(C134,AthleteTable[],1,FALSE),0),0)</f>
        <v>0</v>
      </c>
      <c r="U134" s="3">
        <f t="shared" ref="U134:U197" si="8">IFERROR(IF(W134&gt;0,IF(W133=W132,IF(T133&gt;0,IF(T132&gt;0,1,0),0),0),0),0)</f>
        <v>0</v>
      </c>
      <c r="V134" s="11">
        <f>IF(A134&gt;0,IF(T134&lt;&gt;0,IF(OR(codex484[[#This Row],[1]]&gt;W133,W133="1"),(V133+1+codex484[[#This Row],[T]]),V133+codex484[[#This Row],[T]]),V133+codex484[[#This Row],[T]]),0)</f>
        <v>0</v>
      </c>
      <c r="W134" s="3" t="e">
        <f>IF(#REF!&gt;0,#REF!,0)</f>
        <v>#REF!</v>
      </c>
    </row>
    <row r="135" spans="19:23" x14ac:dyDescent="0.25">
      <c r="S135" s="3">
        <f t="shared" si="7"/>
        <v>0</v>
      </c>
      <c r="T135" s="3">
        <f>IF(A135&gt;0,IFERROR(VLOOKUP(C135,AthleteTable[],1,FALSE),0),0)</f>
        <v>0</v>
      </c>
      <c r="U135" s="3">
        <f t="shared" si="8"/>
        <v>0</v>
      </c>
      <c r="V135" s="11">
        <f>IF(A135&gt;0,IF(T135&lt;&gt;0,IF(OR(codex484[[#This Row],[1]]&gt;W134,W134="1"),(V134+1+codex484[[#This Row],[T]]),V134+codex484[[#This Row],[T]]),V134+codex484[[#This Row],[T]]),0)</f>
        <v>0</v>
      </c>
      <c r="W135" s="3" t="e">
        <f>IF(#REF!&gt;0,#REF!,0)</f>
        <v>#REF!</v>
      </c>
    </row>
    <row r="136" spans="19:23" x14ac:dyDescent="0.25">
      <c r="S136" s="3">
        <f t="shared" si="7"/>
        <v>0</v>
      </c>
      <c r="T136" s="3">
        <f>IF(A136&gt;0,IFERROR(VLOOKUP(C136,AthleteTable[],1,FALSE),0),0)</f>
        <v>0</v>
      </c>
      <c r="U136" s="3">
        <f t="shared" si="8"/>
        <v>0</v>
      </c>
      <c r="V136" s="11">
        <f>IF(A136&gt;0,IF(T136&lt;&gt;0,IF(OR(codex484[[#This Row],[1]]&gt;W135,W135="1"),(V135+1+codex484[[#This Row],[T]]),V135+codex484[[#This Row],[T]]),V135+codex484[[#This Row],[T]]),0)</f>
        <v>0</v>
      </c>
      <c r="W136" s="3" t="e">
        <f>IF(#REF!&gt;0,#REF!,0)</f>
        <v>#REF!</v>
      </c>
    </row>
    <row r="137" spans="19:23" x14ac:dyDescent="0.25">
      <c r="S137" s="3">
        <f t="shared" si="7"/>
        <v>0</v>
      </c>
      <c r="T137" s="3">
        <f>IF(A137&gt;0,IFERROR(VLOOKUP(C137,AthleteTable[],1,FALSE),0),0)</f>
        <v>0</v>
      </c>
      <c r="U137" s="3">
        <f t="shared" si="8"/>
        <v>0</v>
      </c>
      <c r="V137" s="11">
        <f>IF(A137&gt;0,IF(T137&lt;&gt;0,IF(OR(codex484[[#This Row],[1]]&gt;W136,W136="1"),(V136+1+codex484[[#This Row],[T]]),V136+codex484[[#This Row],[T]]),V136+codex484[[#This Row],[T]]),0)</f>
        <v>0</v>
      </c>
      <c r="W137" s="3">
        <f t="shared" ref="W137:W200" si="9">IF(A91&gt;0,A91,0)</f>
        <v>0</v>
      </c>
    </row>
    <row r="138" spans="19:23" x14ac:dyDescent="0.25">
      <c r="S138" s="3">
        <f t="shared" si="7"/>
        <v>0</v>
      </c>
      <c r="T138" s="3">
        <f>IF(A138&gt;0,IFERROR(VLOOKUP(C138,AthleteTable[],1,FALSE),0),0)</f>
        <v>0</v>
      </c>
      <c r="U138" s="3">
        <f t="shared" si="8"/>
        <v>0</v>
      </c>
      <c r="V138" s="11">
        <f>IF(A138&gt;0,IF(T138&lt;&gt;0,IF(OR(codex484[[#This Row],[1]]&gt;W137,W137="1"),(V137+1+codex484[[#This Row],[T]]),V137+codex484[[#This Row],[T]]),V137+codex484[[#This Row],[T]]),0)</f>
        <v>0</v>
      </c>
      <c r="W138" s="3">
        <f t="shared" si="9"/>
        <v>0</v>
      </c>
    </row>
    <row r="139" spans="19:23" x14ac:dyDescent="0.25">
      <c r="S139" s="3">
        <f t="shared" si="7"/>
        <v>0</v>
      </c>
      <c r="T139" s="3">
        <f>IF(A139&gt;0,IFERROR(VLOOKUP(C139,AthleteTable[],1,FALSE),0),0)</f>
        <v>0</v>
      </c>
      <c r="U139" s="3">
        <f t="shared" si="8"/>
        <v>0</v>
      </c>
      <c r="V139" s="11">
        <f>IF(A139&gt;0,IF(T139&lt;&gt;0,IF(OR(codex484[[#This Row],[1]]&gt;W138,W138="1"),(V138+1+codex484[[#This Row],[T]]),V138+codex484[[#This Row],[T]]),V138+codex484[[#This Row],[T]]),0)</f>
        <v>0</v>
      </c>
      <c r="W139" s="3">
        <f t="shared" si="9"/>
        <v>0</v>
      </c>
    </row>
    <row r="140" spans="19:23" x14ac:dyDescent="0.25">
      <c r="S140" s="3">
        <f t="shared" si="7"/>
        <v>0</v>
      </c>
      <c r="T140" s="3">
        <f>IF(A140&gt;0,IFERROR(VLOOKUP(C140,AthleteTable[],1,FALSE),0),0)</f>
        <v>0</v>
      </c>
      <c r="U140" s="3">
        <f t="shared" si="8"/>
        <v>0</v>
      </c>
      <c r="V140" s="11">
        <f>IF(A140&gt;0,IF(T140&lt;&gt;0,IF(OR(codex484[[#This Row],[1]]&gt;W139,W139="1"),(V139+1+codex484[[#This Row],[T]]),V139+codex484[[#This Row],[T]]),V139+codex484[[#This Row],[T]]),0)</f>
        <v>0</v>
      </c>
      <c r="W140" s="3">
        <f t="shared" si="9"/>
        <v>0</v>
      </c>
    </row>
    <row r="141" spans="19:23" x14ac:dyDescent="0.25">
      <c r="S141" s="3">
        <f t="shared" si="7"/>
        <v>0</v>
      </c>
      <c r="T141" s="3">
        <f>IF(A141&gt;0,IFERROR(VLOOKUP(C141,AthleteTable[],1,FALSE),0),0)</f>
        <v>0</v>
      </c>
      <c r="U141" s="3">
        <f t="shared" si="8"/>
        <v>0</v>
      </c>
      <c r="V141" s="11">
        <f>IF(A141&gt;0,IF(T141&lt;&gt;0,IF(OR(codex484[[#This Row],[1]]&gt;W140,W140="1"),(V140+1+codex484[[#This Row],[T]]),V140+codex484[[#This Row],[T]]),V140+codex484[[#This Row],[T]]),0)</f>
        <v>0</v>
      </c>
      <c r="W141" s="3">
        <f t="shared" si="9"/>
        <v>0</v>
      </c>
    </row>
    <row r="142" spans="19:23" x14ac:dyDescent="0.25">
      <c r="S142" s="3">
        <f t="shared" si="7"/>
        <v>0</v>
      </c>
      <c r="T142" s="3">
        <f>IF(A142&gt;0,IFERROR(VLOOKUP(C142,AthleteTable[],1,FALSE),0),0)</f>
        <v>0</v>
      </c>
      <c r="U142" s="3">
        <f t="shared" si="8"/>
        <v>0</v>
      </c>
      <c r="V142" s="11">
        <f>IF(A142&gt;0,IF(T142&lt;&gt;0,IF(OR(codex484[[#This Row],[1]]&gt;W141,W141="1"),(V141+1+codex484[[#This Row],[T]]),V141+codex484[[#This Row],[T]]),V141+codex484[[#This Row],[T]]),0)</f>
        <v>0</v>
      </c>
      <c r="W142" s="3">
        <f t="shared" si="9"/>
        <v>0</v>
      </c>
    </row>
    <row r="143" spans="19:23" x14ac:dyDescent="0.25">
      <c r="S143" s="3">
        <f t="shared" si="7"/>
        <v>0</v>
      </c>
      <c r="T143" s="3">
        <f>IF(A143&gt;0,IFERROR(VLOOKUP(C143,AthleteTable[],1,FALSE),0),0)</f>
        <v>0</v>
      </c>
      <c r="U143" s="3">
        <f t="shared" si="8"/>
        <v>0</v>
      </c>
      <c r="V143" s="11">
        <f>IF(A143&gt;0,IF(T143&lt;&gt;0,IF(OR(codex484[[#This Row],[1]]&gt;W142,W142="1"),(V142+1+codex484[[#This Row],[T]]),V142+codex484[[#This Row],[T]]),V142+codex484[[#This Row],[T]]),0)</f>
        <v>0</v>
      </c>
      <c r="W143" s="3">
        <f t="shared" si="9"/>
        <v>0</v>
      </c>
    </row>
    <row r="144" spans="19:23" x14ac:dyDescent="0.25">
      <c r="S144" s="3">
        <f t="shared" si="7"/>
        <v>0</v>
      </c>
      <c r="T144" s="3">
        <f>IF(A144&gt;0,IFERROR(VLOOKUP(C144,AthleteTable[],1,FALSE),0),0)</f>
        <v>0</v>
      </c>
      <c r="U144" s="3">
        <f t="shared" si="8"/>
        <v>0</v>
      </c>
      <c r="V144" s="11">
        <f>IF(A144&gt;0,IF(T144&lt;&gt;0,IF(OR(codex484[[#This Row],[1]]&gt;W143,W143="1"),(V143+1+codex484[[#This Row],[T]]),V143+codex484[[#This Row],[T]]),V143+codex484[[#This Row],[T]]),0)</f>
        <v>0</v>
      </c>
      <c r="W144" s="3">
        <f t="shared" si="9"/>
        <v>0</v>
      </c>
    </row>
    <row r="145" spans="19:23" x14ac:dyDescent="0.25">
      <c r="S145" s="3">
        <f t="shared" si="7"/>
        <v>0</v>
      </c>
      <c r="T145" s="3">
        <f>IF(A145&gt;0,IFERROR(VLOOKUP(C145,AthleteTable[],1,FALSE),0),0)</f>
        <v>0</v>
      </c>
      <c r="U145" s="3">
        <f t="shared" si="8"/>
        <v>0</v>
      </c>
      <c r="V145" s="11">
        <f>IF(A145&gt;0,IF(T145&lt;&gt;0,IF(OR(codex484[[#This Row],[1]]&gt;W144,W144="1"),(V144+1+codex484[[#This Row],[T]]),V144+codex484[[#This Row],[T]]),V144+codex484[[#This Row],[T]]),0)</f>
        <v>0</v>
      </c>
      <c r="W145" s="3">
        <f t="shared" si="9"/>
        <v>0</v>
      </c>
    </row>
    <row r="146" spans="19:23" x14ac:dyDescent="0.25">
      <c r="S146" s="3">
        <f t="shared" si="7"/>
        <v>0</v>
      </c>
      <c r="T146" s="3">
        <f>IF(A146&gt;0,IFERROR(VLOOKUP(C146,AthleteTable[],1,FALSE),0),0)</f>
        <v>0</v>
      </c>
      <c r="U146" s="3">
        <f t="shared" si="8"/>
        <v>0</v>
      </c>
      <c r="V146" s="11">
        <f>IF(A146&gt;0,IF(T146&lt;&gt;0,IF(OR(codex484[[#This Row],[1]]&gt;W145,W145="1"),(V145+1+codex484[[#This Row],[T]]),V145+codex484[[#This Row],[T]]),V145+codex484[[#This Row],[T]]),0)</f>
        <v>0</v>
      </c>
      <c r="W146" s="3">
        <f t="shared" si="9"/>
        <v>0</v>
      </c>
    </row>
    <row r="147" spans="19:23" x14ac:dyDescent="0.25">
      <c r="S147" s="3">
        <f t="shared" si="7"/>
        <v>0</v>
      </c>
      <c r="T147" s="3">
        <f>IF(A147&gt;0,IFERROR(VLOOKUP(C147,AthleteTable[],1,FALSE),0),0)</f>
        <v>0</v>
      </c>
      <c r="U147" s="3">
        <f t="shared" si="8"/>
        <v>0</v>
      </c>
      <c r="V147" s="11">
        <f>IF(A147&gt;0,IF(T147&lt;&gt;0,IF(OR(codex484[[#This Row],[1]]&gt;W146,W146="1"),(V146+1+codex484[[#This Row],[T]]),V146+codex484[[#This Row],[T]]),V146+codex484[[#This Row],[T]]),0)</f>
        <v>0</v>
      </c>
      <c r="W147" s="3">
        <f t="shared" si="9"/>
        <v>0</v>
      </c>
    </row>
    <row r="148" spans="19:23" x14ac:dyDescent="0.25">
      <c r="S148" s="3">
        <f t="shared" si="7"/>
        <v>0</v>
      </c>
      <c r="T148" s="3">
        <f>IF(A148&gt;0,IFERROR(VLOOKUP(C148,AthleteTable[],1,FALSE),0),0)</f>
        <v>0</v>
      </c>
      <c r="U148" s="3">
        <f t="shared" si="8"/>
        <v>0</v>
      </c>
      <c r="V148" s="11">
        <f>IF(A148&gt;0,IF(T148&lt;&gt;0,IF(OR(codex484[[#This Row],[1]]&gt;W147,W147="1"),(V147+1+codex484[[#This Row],[T]]),V147+codex484[[#This Row],[T]]),V147+codex484[[#This Row],[T]]),0)</f>
        <v>0</v>
      </c>
      <c r="W148" s="3">
        <f t="shared" si="9"/>
        <v>0</v>
      </c>
    </row>
    <row r="149" spans="19:23" x14ac:dyDescent="0.25">
      <c r="S149" s="3">
        <f t="shared" si="7"/>
        <v>0</v>
      </c>
      <c r="T149" s="3">
        <f>IF(A149&gt;0,IFERROR(VLOOKUP(C149,AthleteTable[],1,FALSE),0),0)</f>
        <v>0</v>
      </c>
      <c r="U149" s="3">
        <f t="shared" si="8"/>
        <v>0</v>
      </c>
      <c r="V149" s="11">
        <f>IF(A149&gt;0,IF(T149&lt;&gt;0,IF(OR(codex484[[#This Row],[1]]&gt;W148,W148="1"),(V148+1+codex484[[#This Row],[T]]),V148+codex484[[#This Row],[T]]),V148+codex484[[#This Row],[T]]),0)</f>
        <v>0</v>
      </c>
      <c r="W149" s="3" t="str">
        <f t="shared" si="9"/>
        <v>Did not finish 1st run</v>
      </c>
    </row>
    <row r="150" spans="19:23" x14ac:dyDescent="0.25">
      <c r="S150" s="3">
        <f t="shared" si="7"/>
        <v>0</v>
      </c>
      <c r="T150" s="3">
        <f>IF(A150&gt;0,IFERROR(VLOOKUP(C150,AthleteTable[],1,FALSE),0),0)</f>
        <v>0</v>
      </c>
      <c r="U150" s="3">
        <f t="shared" si="8"/>
        <v>0</v>
      </c>
      <c r="V150" s="11">
        <f>IF(A150&gt;0,IF(T150&lt;&gt;0,IF(OR(codex484[[#This Row],[1]]&gt;W149,W149="1"),(V149+1+codex484[[#This Row],[T]]),V149+codex484[[#This Row],[T]]),V149+codex484[[#This Row],[T]]),0)</f>
        <v>0</v>
      </c>
      <c r="W150" s="3">
        <f t="shared" si="9"/>
        <v>0</v>
      </c>
    </row>
    <row r="151" spans="19:23" x14ac:dyDescent="0.25">
      <c r="S151" s="3">
        <f t="shared" si="7"/>
        <v>0</v>
      </c>
      <c r="T151" s="3">
        <f>IF(A151&gt;0,IFERROR(VLOOKUP(C151,AthleteTable[],1,FALSE),0),0)</f>
        <v>0</v>
      </c>
      <c r="U151" s="3">
        <f t="shared" si="8"/>
        <v>0</v>
      </c>
      <c r="V151" s="11">
        <f>IF(A151&gt;0,IF(T151&lt;&gt;0,IF(OR(codex484[[#This Row],[1]]&gt;W150,W150="1"),(V150+1+codex484[[#This Row],[T]]),V150+codex484[[#This Row],[T]]),V150+codex484[[#This Row],[T]]),0)</f>
        <v>0</v>
      </c>
      <c r="W151" s="3">
        <f t="shared" si="9"/>
        <v>0</v>
      </c>
    </row>
    <row r="152" spans="19:23" x14ac:dyDescent="0.25">
      <c r="S152" s="3">
        <f t="shared" si="7"/>
        <v>0</v>
      </c>
      <c r="T152" s="3">
        <f>IF(A152&gt;0,IFERROR(VLOOKUP(C152,AthleteTable[],1,FALSE),0),0)</f>
        <v>0</v>
      </c>
      <c r="U152" s="3">
        <f t="shared" si="8"/>
        <v>0</v>
      </c>
      <c r="V152" s="11">
        <f>IF(A152&gt;0,IF(T152&lt;&gt;0,IF(OR(codex484[[#This Row],[1]]&gt;W151,W151="1"),(V151+1+codex484[[#This Row],[T]]),V151+codex484[[#This Row],[T]]),V151+codex484[[#This Row],[T]]),0)</f>
        <v>0</v>
      </c>
      <c r="W152" s="3">
        <f t="shared" si="9"/>
        <v>0</v>
      </c>
    </row>
    <row r="153" spans="19:23" x14ac:dyDescent="0.25">
      <c r="S153" s="3">
        <f t="shared" si="7"/>
        <v>0</v>
      </c>
      <c r="T153" s="3">
        <f>IF(A153&gt;0,IFERROR(VLOOKUP(C153,AthleteTable[],1,FALSE),0),0)</f>
        <v>0</v>
      </c>
      <c r="U153" s="3">
        <f t="shared" si="8"/>
        <v>0</v>
      </c>
      <c r="V153" s="11">
        <f>IF(A153&gt;0,IF(T153&lt;&gt;0,IF(OR(codex484[[#This Row],[1]]&gt;W152,W152="1"),(V152+1+codex484[[#This Row],[T]]),V152+codex484[[#This Row],[T]]),V152+codex484[[#This Row],[T]]),0)</f>
        <v>0</v>
      </c>
      <c r="W153" s="3">
        <f t="shared" si="9"/>
        <v>0</v>
      </c>
    </row>
    <row r="154" spans="19:23" x14ac:dyDescent="0.25">
      <c r="S154" s="3">
        <f t="shared" si="7"/>
        <v>0</v>
      </c>
      <c r="T154" s="3">
        <f>IF(A154&gt;0,IFERROR(VLOOKUP(C154,AthleteTable[],1,FALSE),0),0)</f>
        <v>0</v>
      </c>
      <c r="U154" s="3">
        <f t="shared" si="8"/>
        <v>0</v>
      </c>
      <c r="V154" s="11">
        <f>IF(A154&gt;0,IF(T154&lt;&gt;0,IF(OR(codex484[[#This Row],[1]]&gt;W153,W153="1"),(V153+1+codex484[[#This Row],[T]]),V153+codex484[[#This Row],[T]]),V153+codex484[[#This Row],[T]]),0)</f>
        <v>0</v>
      </c>
      <c r="W154" s="3">
        <f t="shared" si="9"/>
        <v>0</v>
      </c>
    </row>
    <row r="155" spans="19:23" x14ac:dyDescent="0.25">
      <c r="S155" s="3">
        <f t="shared" si="7"/>
        <v>0</v>
      </c>
      <c r="T155" s="3">
        <f>IF(A155&gt;0,IFERROR(VLOOKUP(C155,AthleteTable[],1,FALSE),0),0)</f>
        <v>0</v>
      </c>
      <c r="U155" s="3">
        <f t="shared" si="8"/>
        <v>0</v>
      </c>
      <c r="V155" s="11">
        <f>IF(A155&gt;0,IF(T155&lt;&gt;0,IF(OR(codex484[[#This Row],[1]]&gt;W154,W154="1"),(V154+1+codex484[[#This Row],[T]]),V154+codex484[[#This Row],[T]]),V154+codex484[[#This Row],[T]]),0)</f>
        <v>0</v>
      </c>
      <c r="W155" s="3">
        <f t="shared" si="9"/>
        <v>0</v>
      </c>
    </row>
    <row r="156" spans="19:23" x14ac:dyDescent="0.25">
      <c r="S156" s="3">
        <f t="shared" si="7"/>
        <v>0</v>
      </c>
      <c r="T156" s="3">
        <f>IF(A156&gt;0,IFERROR(VLOOKUP(C156,AthleteTable[],1,FALSE),0),0)</f>
        <v>0</v>
      </c>
      <c r="U156" s="3">
        <f t="shared" si="8"/>
        <v>0</v>
      </c>
      <c r="V156" s="11">
        <f>IF(A156&gt;0,IF(T156&lt;&gt;0,IF(OR(codex484[[#This Row],[1]]&gt;W155,W155="1"),(V155+1+codex484[[#This Row],[T]]),V155+codex484[[#This Row],[T]]),V155+codex484[[#This Row],[T]]),0)</f>
        <v>0</v>
      </c>
      <c r="W156" s="3">
        <f t="shared" si="9"/>
        <v>0</v>
      </c>
    </row>
    <row r="157" spans="19:23" x14ac:dyDescent="0.25">
      <c r="S157" s="3">
        <f t="shared" si="7"/>
        <v>0</v>
      </c>
      <c r="T157" s="3">
        <f>IF(A157&gt;0,IFERROR(VLOOKUP(C157,AthleteTable[],1,FALSE),0),0)</f>
        <v>0</v>
      </c>
      <c r="U157" s="3">
        <f t="shared" si="8"/>
        <v>0</v>
      </c>
      <c r="V157" s="11">
        <f>IF(A157&gt;0,IF(T157&lt;&gt;0,IF(OR(codex484[[#This Row],[1]]&gt;W156,W156="1"),(V156+1+codex484[[#This Row],[T]]),V156+codex484[[#This Row],[T]]),V156+codex484[[#This Row],[T]]),0)</f>
        <v>0</v>
      </c>
      <c r="W157" s="3">
        <f t="shared" si="9"/>
        <v>0</v>
      </c>
    </row>
    <row r="158" spans="19:23" x14ac:dyDescent="0.25">
      <c r="S158" s="3">
        <f t="shared" si="7"/>
        <v>0</v>
      </c>
      <c r="T158" s="3">
        <f>IF(A158&gt;0,IFERROR(VLOOKUP(C158,AthleteTable[],1,FALSE),0),0)</f>
        <v>0</v>
      </c>
      <c r="U158" s="3">
        <f t="shared" si="8"/>
        <v>0</v>
      </c>
      <c r="V158" s="11">
        <f>IF(A158&gt;0,IF(T158&lt;&gt;0,IF(OR(codex484[[#This Row],[1]]&gt;W157,W157="1"),(V157+1+codex484[[#This Row],[T]]),V157+codex484[[#This Row],[T]]),V157+codex484[[#This Row],[T]]),0)</f>
        <v>0</v>
      </c>
      <c r="W158" s="3">
        <f t="shared" si="9"/>
        <v>0</v>
      </c>
    </row>
    <row r="159" spans="19:23" x14ac:dyDescent="0.25">
      <c r="S159" s="3">
        <f t="shared" si="7"/>
        <v>0</v>
      </c>
      <c r="T159" s="3">
        <f>IF(A159&gt;0,IFERROR(VLOOKUP(C159,AthleteTable[],1,FALSE),0),0)</f>
        <v>0</v>
      </c>
      <c r="U159" s="3">
        <f t="shared" si="8"/>
        <v>0</v>
      </c>
      <c r="V159" s="11">
        <f>IF(A159&gt;0,IF(T159&lt;&gt;0,IF(OR(codex484[[#This Row],[1]]&gt;W158,W158="1"),(V158+1+codex484[[#This Row],[T]]),V158+codex484[[#This Row],[T]]),V158+codex484[[#This Row],[T]]),0)</f>
        <v>0</v>
      </c>
      <c r="W159" s="3">
        <f t="shared" si="9"/>
        <v>0</v>
      </c>
    </row>
    <row r="160" spans="19:23" x14ac:dyDescent="0.25">
      <c r="S160" s="3">
        <f t="shared" si="7"/>
        <v>0</v>
      </c>
      <c r="T160" s="3">
        <f>IF(A160&gt;0,IFERROR(VLOOKUP(C160,AthleteTable[],1,FALSE),0),0)</f>
        <v>0</v>
      </c>
      <c r="U160" s="3">
        <f t="shared" si="8"/>
        <v>0</v>
      </c>
      <c r="V160" s="11">
        <f>IF(A160&gt;0,IF(T160&lt;&gt;0,IF(OR(codex484[[#This Row],[1]]&gt;W159,W159="1"),(V159+1+codex484[[#This Row],[T]]),V159+codex484[[#This Row],[T]]),V159+codex484[[#This Row],[T]]),0)</f>
        <v>0</v>
      </c>
      <c r="W160" s="3">
        <f t="shared" si="9"/>
        <v>0</v>
      </c>
    </row>
    <row r="161" spans="19:23" x14ac:dyDescent="0.25">
      <c r="S161" s="3">
        <f t="shared" si="7"/>
        <v>0</v>
      </c>
      <c r="T161" s="3">
        <f>IF(A161&gt;0,IFERROR(VLOOKUP(C161,AthleteTable[],1,FALSE),0),0)</f>
        <v>0</v>
      </c>
      <c r="U161" s="3">
        <f t="shared" si="8"/>
        <v>0</v>
      </c>
      <c r="V161" s="11">
        <f>IF(A161&gt;0,IF(T161&lt;&gt;0,IF(OR(codex484[[#This Row],[1]]&gt;W160,W160="1"),(V160+1+codex484[[#This Row],[T]]),V160+codex484[[#This Row],[T]]),V160+codex484[[#This Row],[T]]),0)</f>
        <v>0</v>
      </c>
      <c r="W161" s="3">
        <f t="shared" si="9"/>
        <v>0</v>
      </c>
    </row>
    <row r="162" spans="19:23" x14ac:dyDescent="0.25">
      <c r="S162" s="3">
        <f t="shared" si="7"/>
        <v>0</v>
      </c>
      <c r="T162" s="3">
        <f>IF(A162&gt;0,IFERROR(VLOOKUP(C162,AthleteTable[],1,FALSE),0),0)</f>
        <v>0</v>
      </c>
      <c r="U162" s="3">
        <f t="shared" si="8"/>
        <v>0</v>
      </c>
      <c r="V162" s="11">
        <f>IF(A162&gt;0,IF(T162&lt;&gt;0,IF(OR(codex484[[#This Row],[1]]&gt;W161,W161="1"),(V161+1+codex484[[#This Row],[T]]),V161+codex484[[#This Row],[T]]),V161+codex484[[#This Row],[T]]),0)</f>
        <v>0</v>
      </c>
      <c r="W162" s="3">
        <f t="shared" si="9"/>
        <v>0</v>
      </c>
    </row>
    <row r="163" spans="19:23" x14ac:dyDescent="0.25">
      <c r="S163" s="3">
        <f t="shared" si="7"/>
        <v>0</v>
      </c>
      <c r="T163" s="3">
        <f>IF(A163&gt;0,IFERROR(VLOOKUP(C163,AthleteTable[],1,FALSE),0),0)</f>
        <v>0</v>
      </c>
      <c r="U163" s="3">
        <f t="shared" si="8"/>
        <v>0</v>
      </c>
      <c r="V163" s="11">
        <f>IF(A163&gt;0,IF(T163&lt;&gt;0,IF(OR(codex484[[#This Row],[1]]&gt;W162,W162="1"),(V162+1+codex484[[#This Row],[T]]),V162+codex484[[#This Row],[T]]),V162+codex484[[#This Row],[T]]),0)</f>
        <v>0</v>
      </c>
      <c r="W163" s="3">
        <f t="shared" si="9"/>
        <v>0</v>
      </c>
    </row>
    <row r="164" spans="19:23" x14ac:dyDescent="0.25">
      <c r="S164" s="3">
        <f t="shared" si="7"/>
        <v>0</v>
      </c>
      <c r="T164" s="3">
        <f>IF(A164&gt;0,IFERROR(VLOOKUP(C164,AthleteTable[],1,FALSE),0),0)</f>
        <v>0</v>
      </c>
      <c r="U164" s="3">
        <f t="shared" si="8"/>
        <v>0</v>
      </c>
      <c r="V164" s="11">
        <f>IF(A164&gt;0,IF(T164&lt;&gt;0,IF(OR(codex484[[#This Row],[1]]&gt;W163,W163="1"),(V163+1+codex484[[#This Row],[T]]),V163+codex484[[#This Row],[T]]),V163+codex484[[#This Row],[T]]),0)</f>
        <v>0</v>
      </c>
      <c r="W164" s="3">
        <f t="shared" si="9"/>
        <v>0</v>
      </c>
    </row>
    <row r="165" spans="19:23" x14ac:dyDescent="0.25">
      <c r="S165" s="3">
        <f t="shared" si="7"/>
        <v>0</v>
      </c>
      <c r="T165" s="3">
        <f>IF(A165&gt;0,IFERROR(VLOOKUP(C165,AthleteTable[],1,FALSE),0),0)</f>
        <v>0</v>
      </c>
      <c r="U165" s="3">
        <f t="shared" si="8"/>
        <v>0</v>
      </c>
      <c r="V165" s="11">
        <f>IF(A165&gt;0,IF(T165&lt;&gt;0,IF(OR(codex484[[#This Row],[1]]&gt;W164,W164="1"),(V164+1+codex484[[#This Row],[T]]),V164+codex484[[#This Row],[T]]),V164+codex484[[#This Row],[T]]),0)</f>
        <v>0</v>
      </c>
      <c r="W165" s="3">
        <f t="shared" si="9"/>
        <v>0</v>
      </c>
    </row>
    <row r="166" spans="19:23" x14ac:dyDescent="0.25">
      <c r="S166" s="3">
        <f t="shared" si="7"/>
        <v>0</v>
      </c>
      <c r="T166" s="3">
        <f>IF(A166&gt;0,IFERROR(VLOOKUP(C166,AthleteTable[],1,FALSE),0),0)</f>
        <v>0</v>
      </c>
      <c r="U166" s="3">
        <f t="shared" si="8"/>
        <v>0</v>
      </c>
      <c r="V166" s="11">
        <f>IF(A166&gt;0,IF(T166&lt;&gt;0,IF(OR(codex484[[#This Row],[1]]&gt;W165,W165="1"),(V165+1+codex484[[#This Row],[T]]),V165+codex484[[#This Row],[T]]),V165+codex484[[#This Row],[T]]),0)</f>
        <v>0</v>
      </c>
      <c r="W166" s="3">
        <f t="shared" si="9"/>
        <v>0</v>
      </c>
    </row>
    <row r="167" spans="19:23" x14ac:dyDescent="0.25">
      <c r="S167" s="3">
        <f t="shared" si="7"/>
        <v>0</v>
      </c>
      <c r="T167" s="3">
        <f>IF(A167&gt;0,IFERROR(VLOOKUP(C167,AthleteTable[],1,FALSE),0),0)</f>
        <v>0</v>
      </c>
      <c r="U167" s="3">
        <f t="shared" si="8"/>
        <v>0</v>
      </c>
      <c r="V167" s="11">
        <f>IF(A167&gt;0,IF(T167&lt;&gt;0,IF(OR(codex484[[#This Row],[1]]&gt;W166,W166="1"),(V166+1+codex484[[#This Row],[T]]),V166+codex484[[#This Row],[T]]),V166+codex484[[#This Row],[T]]),0)</f>
        <v>0</v>
      </c>
      <c r="W167" s="3">
        <f t="shared" si="9"/>
        <v>0</v>
      </c>
    </row>
    <row r="168" spans="19:23" x14ac:dyDescent="0.25">
      <c r="S168" s="3">
        <f t="shared" si="7"/>
        <v>0</v>
      </c>
      <c r="T168" s="3">
        <f>IF(A168&gt;0,IFERROR(VLOOKUP(C168,AthleteTable[],1,FALSE),0),0)</f>
        <v>0</v>
      </c>
      <c r="U168" s="3">
        <f t="shared" si="8"/>
        <v>0</v>
      </c>
      <c r="V168" s="11">
        <f>IF(A168&gt;0,IF(T168&lt;&gt;0,IF(OR(codex484[[#This Row],[1]]&gt;W167,W167="1"),(V167+1+codex484[[#This Row],[T]]),V167+codex484[[#This Row],[T]]),V167+codex484[[#This Row],[T]]),0)</f>
        <v>0</v>
      </c>
      <c r="W168" s="3">
        <f t="shared" si="9"/>
        <v>0</v>
      </c>
    </row>
    <row r="169" spans="19:23" x14ac:dyDescent="0.25">
      <c r="S169" s="3">
        <f t="shared" si="7"/>
        <v>0</v>
      </c>
      <c r="T169" s="3">
        <f>IF(A169&gt;0,IFERROR(VLOOKUP(C169,AthleteTable[],1,FALSE),0),0)</f>
        <v>0</v>
      </c>
      <c r="U169" s="3">
        <f t="shared" si="8"/>
        <v>0</v>
      </c>
      <c r="V169" s="11">
        <f>IF(A169&gt;0,IF(T169&lt;&gt;0,IF(OR(codex484[[#This Row],[1]]&gt;W168,W168="1"),(V168+1+codex484[[#This Row],[T]]),V168+codex484[[#This Row],[T]]),V168+codex484[[#This Row],[T]]),0)</f>
        <v>0</v>
      </c>
      <c r="W169" s="3">
        <f t="shared" si="9"/>
        <v>0</v>
      </c>
    </row>
    <row r="170" spans="19:23" x14ac:dyDescent="0.25">
      <c r="S170" s="3">
        <f t="shared" si="7"/>
        <v>0</v>
      </c>
      <c r="T170" s="3">
        <f>IF(A170&gt;0,IFERROR(VLOOKUP(C170,AthleteTable[],1,FALSE),0),0)</f>
        <v>0</v>
      </c>
      <c r="U170" s="3">
        <f t="shared" si="8"/>
        <v>0</v>
      </c>
      <c r="V170" s="11">
        <f>IF(A170&gt;0,IF(T170&lt;&gt;0,IF(OR(codex484[[#This Row],[1]]&gt;W169,W169="1"),(V169+1+codex484[[#This Row],[T]]),V169+codex484[[#This Row],[T]]),V169+codex484[[#This Row],[T]]),0)</f>
        <v>0</v>
      </c>
      <c r="W170" s="3">
        <f t="shared" si="9"/>
        <v>0</v>
      </c>
    </row>
    <row r="171" spans="19:23" x14ac:dyDescent="0.25">
      <c r="S171" s="3">
        <f t="shared" si="7"/>
        <v>0</v>
      </c>
      <c r="T171" s="3">
        <f>IF(A171&gt;0,IFERROR(VLOOKUP(C171,AthleteTable[],1,FALSE),0),0)</f>
        <v>0</v>
      </c>
      <c r="U171" s="3">
        <f t="shared" si="8"/>
        <v>0</v>
      </c>
      <c r="V171" s="11">
        <f>IF(A171&gt;0,IF(T171&lt;&gt;0,IF(OR(codex484[[#This Row],[1]]&gt;W170,W170="1"),(V170+1+codex484[[#This Row],[T]]),V170+codex484[[#This Row],[T]]),V170+codex484[[#This Row],[T]]),0)</f>
        <v>0</v>
      </c>
      <c r="W171" s="3">
        <f t="shared" si="9"/>
        <v>0</v>
      </c>
    </row>
    <row r="172" spans="19:23" x14ac:dyDescent="0.25">
      <c r="S172" s="3">
        <f t="shared" si="7"/>
        <v>0</v>
      </c>
      <c r="T172" s="3">
        <f>IF(A172&gt;0,IFERROR(VLOOKUP(C172,AthleteTable[],1,FALSE),0),0)</f>
        <v>0</v>
      </c>
      <c r="U172" s="3">
        <f t="shared" si="8"/>
        <v>0</v>
      </c>
      <c r="V172" s="11">
        <f>IF(A172&gt;0,IF(T172&lt;&gt;0,IF(OR(codex484[[#This Row],[1]]&gt;W171,W171="1"),(V171+1+codex484[[#This Row],[T]]),V171+codex484[[#This Row],[T]]),V171+codex484[[#This Row],[T]]),0)</f>
        <v>0</v>
      </c>
      <c r="W172" s="3">
        <f t="shared" si="9"/>
        <v>0</v>
      </c>
    </row>
    <row r="173" spans="19:23" x14ac:dyDescent="0.25">
      <c r="S173" s="3">
        <f t="shared" si="7"/>
        <v>0</v>
      </c>
      <c r="T173" s="3">
        <f>IF(A173&gt;0,IFERROR(VLOOKUP(C173,AthleteTable[],1,FALSE),0),0)</f>
        <v>0</v>
      </c>
      <c r="U173" s="3">
        <f t="shared" si="8"/>
        <v>0</v>
      </c>
      <c r="V173" s="11">
        <f>IF(A173&gt;0,IF(T173&lt;&gt;0,IF(OR(codex484[[#This Row],[1]]&gt;W172,W172="1"),(V172+1+codex484[[#This Row],[T]]),V172+codex484[[#This Row],[T]]),V172+codex484[[#This Row],[T]]),0)</f>
        <v>0</v>
      </c>
      <c r="W173" s="3">
        <f t="shared" si="9"/>
        <v>0</v>
      </c>
    </row>
    <row r="174" spans="19:23" x14ac:dyDescent="0.25">
      <c r="S174" s="3">
        <f t="shared" si="7"/>
        <v>0</v>
      </c>
      <c r="T174" s="3">
        <f>IF(A174&gt;0,IFERROR(VLOOKUP(C174,AthleteTable[],1,FALSE),0),0)</f>
        <v>0</v>
      </c>
      <c r="U174" s="3">
        <f t="shared" si="8"/>
        <v>0</v>
      </c>
      <c r="V174" s="11">
        <f>IF(A174&gt;0,IF(T174&lt;&gt;0,IF(OR(codex484[[#This Row],[1]]&gt;W173,W173="1"),(V173+1+codex484[[#This Row],[T]]),V173+codex484[[#This Row],[T]]),V173+codex484[[#This Row],[T]]),0)</f>
        <v>0</v>
      </c>
      <c r="W174" s="3">
        <f t="shared" si="9"/>
        <v>0</v>
      </c>
    </row>
    <row r="175" spans="19:23" x14ac:dyDescent="0.25">
      <c r="S175" s="3">
        <f t="shared" si="7"/>
        <v>0</v>
      </c>
      <c r="T175" s="3">
        <f>IF(A175&gt;0,IFERROR(VLOOKUP(C175,AthleteTable[],1,FALSE),0),0)</f>
        <v>0</v>
      </c>
      <c r="U175" s="3">
        <f t="shared" si="8"/>
        <v>0</v>
      </c>
      <c r="V175" s="11">
        <f>IF(A175&gt;0,IF(T175&lt;&gt;0,IF(OR(codex484[[#This Row],[1]]&gt;W174,W174="1"),(V174+1+codex484[[#This Row],[T]]),V174+codex484[[#This Row],[T]]),V174+codex484[[#This Row],[T]]),0)</f>
        <v>0</v>
      </c>
      <c r="W175" s="3">
        <f t="shared" si="9"/>
        <v>0</v>
      </c>
    </row>
    <row r="176" spans="19:23" x14ac:dyDescent="0.25">
      <c r="S176" s="3">
        <f t="shared" si="7"/>
        <v>0</v>
      </c>
      <c r="T176" s="3">
        <f>IF(A176&gt;0,IFERROR(VLOOKUP(C176,AthleteTable[],1,FALSE),0),0)</f>
        <v>0</v>
      </c>
      <c r="U176" s="3">
        <f t="shared" si="8"/>
        <v>0</v>
      </c>
      <c r="V176" s="11">
        <f>IF(A176&gt;0,IF(T176&lt;&gt;0,IF(OR(codex484[[#This Row],[1]]&gt;W175,W175="1"),(V175+1+codex484[[#This Row],[T]]),V175+codex484[[#This Row],[T]]),V175+codex484[[#This Row],[T]]),0)</f>
        <v>0</v>
      </c>
      <c r="W176" s="3">
        <f t="shared" si="9"/>
        <v>0</v>
      </c>
    </row>
    <row r="177" spans="19:23" x14ac:dyDescent="0.25">
      <c r="S177" s="3">
        <f t="shared" si="7"/>
        <v>0</v>
      </c>
      <c r="T177" s="3">
        <f>IF(A177&gt;0,IFERROR(VLOOKUP(C177,AthleteTable[],1,FALSE),0),0)</f>
        <v>0</v>
      </c>
      <c r="U177" s="3">
        <f t="shared" si="8"/>
        <v>0</v>
      </c>
      <c r="V177" s="11">
        <f>IF(A177&gt;0,IF(T177&lt;&gt;0,IF(OR(codex484[[#This Row],[1]]&gt;W176,W176="1"),(V176+1+codex484[[#This Row],[T]]),V176+codex484[[#This Row],[T]]),V176+codex484[[#This Row],[T]]),0)</f>
        <v>0</v>
      </c>
      <c r="W177" s="3">
        <f t="shared" si="9"/>
        <v>0</v>
      </c>
    </row>
    <row r="178" spans="19:23" x14ac:dyDescent="0.25">
      <c r="S178" s="3">
        <f t="shared" si="7"/>
        <v>0</v>
      </c>
      <c r="T178" s="3">
        <f>IF(A178&gt;0,IFERROR(VLOOKUP(C178,AthleteTable[],1,FALSE),0),0)</f>
        <v>0</v>
      </c>
      <c r="U178" s="3">
        <f t="shared" si="8"/>
        <v>0</v>
      </c>
      <c r="V178" s="11">
        <f>IF(A178&gt;0,IF(T178&lt;&gt;0,IF(OR(codex484[[#This Row],[1]]&gt;W177,W177="1"),(V177+1+codex484[[#This Row],[T]]),V177+codex484[[#This Row],[T]]),V177+codex484[[#This Row],[T]]),0)</f>
        <v>0</v>
      </c>
      <c r="W178" s="3">
        <f t="shared" si="9"/>
        <v>0</v>
      </c>
    </row>
    <row r="179" spans="19:23" x14ac:dyDescent="0.25">
      <c r="S179" s="3">
        <f t="shared" si="7"/>
        <v>0</v>
      </c>
      <c r="T179" s="3">
        <f>IF(A179&gt;0,IFERROR(VLOOKUP(C179,AthleteTable[],1,FALSE),0),0)</f>
        <v>0</v>
      </c>
      <c r="U179" s="3">
        <f t="shared" si="8"/>
        <v>0</v>
      </c>
      <c r="V179" s="11">
        <f>IF(A179&gt;0,IF(T179&lt;&gt;0,IF(OR(codex484[[#This Row],[1]]&gt;W178,W178="1"),(V178+1+codex484[[#This Row],[T]]),V178+codex484[[#This Row],[T]]),V178+codex484[[#This Row],[T]]),0)</f>
        <v>0</v>
      </c>
      <c r="W179" s="3">
        <f t="shared" si="9"/>
        <v>0</v>
      </c>
    </row>
    <row r="180" spans="19:23" x14ac:dyDescent="0.25">
      <c r="S180" s="3">
        <f t="shared" si="7"/>
        <v>0</v>
      </c>
      <c r="T180" s="3">
        <f>IF(A180&gt;0,IFERROR(VLOOKUP(C180,AthleteTable[],1,FALSE),0),0)</f>
        <v>0</v>
      </c>
      <c r="U180" s="3">
        <f t="shared" si="8"/>
        <v>0</v>
      </c>
      <c r="V180" s="11">
        <f>IF(A180&gt;0,IF(T180&lt;&gt;0,IF(OR(codex484[[#This Row],[1]]&gt;W179,W179="1"),(V179+1+codex484[[#This Row],[T]]),V179+codex484[[#This Row],[T]]),V179+codex484[[#This Row],[T]]),0)</f>
        <v>0</v>
      </c>
      <c r="W180" s="3">
        <f t="shared" si="9"/>
        <v>0</v>
      </c>
    </row>
    <row r="181" spans="19:23" x14ac:dyDescent="0.25">
      <c r="S181" s="3">
        <f t="shared" si="7"/>
        <v>0</v>
      </c>
      <c r="T181" s="3">
        <f>IF(A181&gt;0,IFERROR(VLOOKUP(C181,AthleteTable[],1,FALSE),0),0)</f>
        <v>0</v>
      </c>
      <c r="U181" s="3">
        <f t="shared" si="8"/>
        <v>0</v>
      </c>
      <c r="V181" s="11">
        <f>IF(A181&gt;0,IF(T181&lt;&gt;0,IF(OR(codex484[[#This Row],[1]]&gt;W180,W180="1"),(V180+1+codex484[[#This Row],[T]]),V180+codex484[[#This Row],[T]]),V180+codex484[[#This Row],[T]]),0)</f>
        <v>0</v>
      </c>
      <c r="W181" s="3">
        <f t="shared" si="9"/>
        <v>0</v>
      </c>
    </row>
    <row r="182" spans="19:23" x14ac:dyDescent="0.25">
      <c r="S182" s="3">
        <f t="shared" si="7"/>
        <v>0</v>
      </c>
      <c r="T182" s="3">
        <f>IF(A182&gt;0,IFERROR(VLOOKUP(C182,AthleteTable[],1,FALSE),0),0)</f>
        <v>0</v>
      </c>
      <c r="U182" s="3">
        <f t="shared" si="8"/>
        <v>0</v>
      </c>
      <c r="V182" s="11">
        <f>IF(A182&gt;0,IF(T182&lt;&gt;0,IF(OR(codex484[[#This Row],[1]]&gt;W181,W181="1"),(V181+1+codex484[[#This Row],[T]]),V181+codex484[[#This Row],[T]]),V181+codex484[[#This Row],[T]]),0)</f>
        <v>0</v>
      </c>
      <c r="W182" s="3">
        <f t="shared" si="9"/>
        <v>0</v>
      </c>
    </row>
    <row r="183" spans="19:23" x14ac:dyDescent="0.25">
      <c r="S183" s="3">
        <f t="shared" si="7"/>
        <v>0</v>
      </c>
      <c r="T183" s="3">
        <f>IF(A183&gt;0,IFERROR(VLOOKUP(C183,AthleteTable[],1,FALSE),0),0)</f>
        <v>0</v>
      </c>
      <c r="U183" s="3">
        <f t="shared" si="8"/>
        <v>0</v>
      </c>
      <c r="V183" s="11">
        <f>IF(A183&gt;0,IF(T183&lt;&gt;0,IF(OR(codex484[[#This Row],[1]]&gt;W182,W182="1"),(V182+1+codex484[[#This Row],[T]]),V182+codex484[[#This Row],[T]]),V182+codex484[[#This Row],[T]]),0)</f>
        <v>0</v>
      </c>
      <c r="W183" s="3">
        <f t="shared" si="9"/>
        <v>0</v>
      </c>
    </row>
    <row r="184" spans="19:23" x14ac:dyDescent="0.25">
      <c r="S184" s="3">
        <f t="shared" si="7"/>
        <v>0</v>
      </c>
      <c r="T184" s="3">
        <f>IF(A184&gt;0,IFERROR(VLOOKUP(C184,AthleteTable[],1,FALSE),0),0)</f>
        <v>0</v>
      </c>
      <c r="U184" s="3">
        <f t="shared" si="8"/>
        <v>0</v>
      </c>
      <c r="V184" s="11">
        <f>IF(A184&gt;0,IF(T184&lt;&gt;0,IF(OR(codex484[[#This Row],[1]]&gt;W183,W183="1"),(V183+1+codex484[[#This Row],[T]]),V183+codex484[[#This Row],[T]]),V183+codex484[[#This Row],[T]]),0)</f>
        <v>0</v>
      </c>
      <c r="W184" s="3">
        <f t="shared" si="9"/>
        <v>0</v>
      </c>
    </row>
    <row r="185" spans="19:23" x14ac:dyDescent="0.25">
      <c r="S185" s="3">
        <f t="shared" si="7"/>
        <v>0</v>
      </c>
      <c r="T185" s="3">
        <f>IF(A185&gt;0,IFERROR(VLOOKUP(C185,AthleteTable[],1,FALSE),0),0)</f>
        <v>0</v>
      </c>
      <c r="U185" s="3">
        <f t="shared" si="8"/>
        <v>0</v>
      </c>
      <c r="V185" s="11">
        <f>IF(A185&gt;0,IF(T185&lt;&gt;0,IF(OR(codex484[[#This Row],[1]]&gt;W184,W184="1"),(V184+1+codex484[[#This Row],[T]]),V184+codex484[[#This Row],[T]]),V184+codex484[[#This Row],[T]]),0)</f>
        <v>0</v>
      </c>
      <c r="W185" s="3">
        <f t="shared" si="9"/>
        <v>0</v>
      </c>
    </row>
    <row r="186" spans="19:23" x14ac:dyDescent="0.25">
      <c r="S186" s="3">
        <f t="shared" si="7"/>
        <v>0</v>
      </c>
      <c r="T186" s="3">
        <f>IF(A186&gt;0,IFERROR(VLOOKUP(C186,AthleteTable[],1,FALSE),0),0)</f>
        <v>0</v>
      </c>
      <c r="U186" s="3">
        <f t="shared" si="8"/>
        <v>0</v>
      </c>
      <c r="V186" s="11">
        <f>IF(A186&gt;0,IF(T186&lt;&gt;0,IF(OR(codex484[[#This Row],[1]]&gt;W185,W185="1"),(V185+1+codex484[[#This Row],[T]]),V185+codex484[[#This Row],[T]]),V185+codex484[[#This Row],[T]]),0)</f>
        <v>0</v>
      </c>
      <c r="W186" s="3">
        <f t="shared" si="9"/>
        <v>0</v>
      </c>
    </row>
    <row r="187" spans="19:23" x14ac:dyDescent="0.25">
      <c r="S187" s="3">
        <f t="shared" si="7"/>
        <v>0</v>
      </c>
      <c r="T187" s="3">
        <f>IF(A187&gt;0,IFERROR(VLOOKUP(C187,AthleteTable[],1,FALSE),0),0)</f>
        <v>0</v>
      </c>
      <c r="U187" s="3">
        <f t="shared" si="8"/>
        <v>0</v>
      </c>
      <c r="V187" s="11">
        <f>IF(A187&gt;0,IF(T187&lt;&gt;0,IF(OR(codex484[[#This Row],[1]]&gt;W186,W186="1"),(V186+1+codex484[[#This Row],[T]]),V186+codex484[[#This Row],[T]]),V186+codex484[[#This Row],[T]]),0)</f>
        <v>0</v>
      </c>
      <c r="W187" s="3">
        <f t="shared" si="9"/>
        <v>0</v>
      </c>
    </row>
    <row r="188" spans="19:23" x14ac:dyDescent="0.25">
      <c r="S188" s="3">
        <f t="shared" si="7"/>
        <v>0</v>
      </c>
      <c r="T188" s="3">
        <f>IF(A188&gt;0,IFERROR(VLOOKUP(C188,AthleteTable[],1,FALSE),0),0)</f>
        <v>0</v>
      </c>
      <c r="U188" s="3">
        <f t="shared" si="8"/>
        <v>0</v>
      </c>
      <c r="V188" s="11">
        <f>IF(A188&gt;0,IF(T188&lt;&gt;0,IF(OR(codex484[[#This Row],[1]]&gt;W187,W187="1"),(V187+1+codex484[[#This Row],[T]]),V187+codex484[[#This Row],[T]]),V187+codex484[[#This Row],[T]]),0)</f>
        <v>0</v>
      </c>
      <c r="W188" s="3">
        <f t="shared" si="9"/>
        <v>0</v>
      </c>
    </row>
    <row r="189" spans="19:23" x14ac:dyDescent="0.25">
      <c r="S189" s="3">
        <f t="shared" si="7"/>
        <v>0</v>
      </c>
      <c r="T189" s="3">
        <f>IF(A189&gt;0,IFERROR(VLOOKUP(C189,AthleteTable[],1,FALSE),0),0)</f>
        <v>0</v>
      </c>
      <c r="U189" s="3">
        <f t="shared" si="8"/>
        <v>0</v>
      </c>
      <c r="V189" s="11">
        <f>IF(A189&gt;0,IF(T189&lt;&gt;0,IF(OR(codex484[[#This Row],[1]]&gt;W188,W188="1"),(V188+1+codex484[[#This Row],[T]]),V188+codex484[[#This Row],[T]]),V188+codex484[[#This Row],[T]]),0)</f>
        <v>0</v>
      </c>
      <c r="W189" s="3">
        <f t="shared" si="9"/>
        <v>0</v>
      </c>
    </row>
    <row r="190" spans="19:23" x14ac:dyDescent="0.25">
      <c r="S190" s="3">
        <f t="shared" si="7"/>
        <v>0</v>
      </c>
      <c r="T190" s="3">
        <f>IF(A190&gt;0,IFERROR(VLOOKUP(C190,AthleteTable[],1,FALSE),0),0)</f>
        <v>0</v>
      </c>
      <c r="U190" s="3">
        <f t="shared" si="8"/>
        <v>0</v>
      </c>
      <c r="V190" s="11">
        <f>IF(A190&gt;0,IF(T190&lt;&gt;0,IF(OR(codex484[[#This Row],[1]]&gt;W189,W189="1"),(V189+1+codex484[[#This Row],[T]]),V189+codex484[[#This Row],[T]]),V189+codex484[[#This Row],[T]]),0)</f>
        <v>0</v>
      </c>
      <c r="W190" s="3">
        <f t="shared" si="9"/>
        <v>0</v>
      </c>
    </row>
    <row r="191" spans="19:23" x14ac:dyDescent="0.25">
      <c r="S191" s="3">
        <f t="shared" si="7"/>
        <v>0</v>
      </c>
      <c r="T191" s="3">
        <f>IF(A191&gt;0,IFERROR(VLOOKUP(C191,AthleteTable[],1,FALSE),0),0)</f>
        <v>0</v>
      </c>
      <c r="U191" s="3">
        <f t="shared" si="8"/>
        <v>0</v>
      </c>
      <c r="V191" s="11">
        <f>IF(A191&gt;0,IF(T191&lt;&gt;0,IF(OR(codex484[[#This Row],[1]]&gt;W190,W190="1"),(V190+1+codex484[[#This Row],[T]]),V190+codex484[[#This Row],[T]]),V190+codex484[[#This Row],[T]]),0)</f>
        <v>0</v>
      </c>
      <c r="W191" s="3">
        <f t="shared" si="9"/>
        <v>0</v>
      </c>
    </row>
    <row r="192" spans="19:23" x14ac:dyDescent="0.25">
      <c r="S192" s="3">
        <f t="shared" si="7"/>
        <v>0</v>
      </c>
      <c r="T192" s="3">
        <f>IF(A192&gt;0,IFERROR(VLOOKUP(C192,AthleteTable[],1,FALSE),0),0)</f>
        <v>0</v>
      </c>
      <c r="U192" s="3">
        <f t="shared" si="8"/>
        <v>0</v>
      </c>
      <c r="V192" s="11">
        <f>IF(A192&gt;0,IF(T192&lt;&gt;0,IF(OR(codex484[[#This Row],[1]]&gt;W191,W191="1"),(V191+1+codex484[[#This Row],[T]]),V191+codex484[[#This Row],[T]]),V191+codex484[[#This Row],[T]]),0)</f>
        <v>0</v>
      </c>
      <c r="W192" s="3">
        <f t="shared" si="9"/>
        <v>0</v>
      </c>
    </row>
    <row r="193" spans="19:23" x14ac:dyDescent="0.25">
      <c r="S193" s="3">
        <f t="shared" si="7"/>
        <v>0</v>
      </c>
      <c r="T193" s="3">
        <f>IF(A193&gt;0,IFERROR(VLOOKUP(C193,AthleteTable[],1,FALSE),0),0)</f>
        <v>0</v>
      </c>
      <c r="U193" s="3">
        <f t="shared" si="8"/>
        <v>0</v>
      </c>
      <c r="V193" s="11">
        <f>IF(A193&gt;0,IF(T193&lt;&gt;0,IF(OR(codex484[[#This Row],[1]]&gt;W192,W192="1"),(V192+1+codex484[[#This Row],[T]]),V192+codex484[[#This Row],[T]]),V192+codex484[[#This Row],[T]]),0)</f>
        <v>0</v>
      </c>
      <c r="W193" s="3">
        <f t="shared" si="9"/>
        <v>0</v>
      </c>
    </row>
    <row r="194" spans="19:23" x14ac:dyDescent="0.25">
      <c r="S194" s="3">
        <f t="shared" si="7"/>
        <v>0</v>
      </c>
      <c r="T194" s="3">
        <f>IF(A194&gt;0,IFERROR(VLOOKUP(C194,AthleteTable[],1,FALSE),0),0)</f>
        <v>0</v>
      </c>
      <c r="U194" s="3">
        <f t="shared" si="8"/>
        <v>0</v>
      </c>
      <c r="V194" s="11">
        <f>IF(A194&gt;0,IF(T194&lt;&gt;0,IF(OR(codex484[[#This Row],[1]]&gt;W193,W193="1"),(V193+1+codex484[[#This Row],[T]]),V193+codex484[[#This Row],[T]]),V193+codex484[[#This Row],[T]]),0)</f>
        <v>0</v>
      </c>
      <c r="W194" s="3">
        <f t="shared" si="9"/>
        <v>0</v>
      </c>
    </row>
    <row r="195" spans="19:23" x14ac:dyDescent="0.25">
      <c r="S195" s="3">
        <f t="shared" ref="S195:S222" si="10">C195</f>
        <v>0</v>
      </c>
      <c r="T195" s="3">
        <f>IF(A195&gt;0,IFERROR(VLOOKUP(C195,AthleteTable[],1,FALSE),0),0)</f>
        <v>0</v>
      </c>
      <c r="U195" s="3">
        <f t="shared" si="8"/>
        <v>0</v>
      </c>
      <c r="V195" s="11">
        <f>IF(A195&gt;0,IF(T195&lt;&gt;0,IF(OR(codex484[[#This Row],[1]]&gt;W194,W194="1"),(V194+1+codex484[[#This Row],[T]]),V194+codex484[[#This Row],[T]]),V194+codex484[[#This Row],[T]]),0)</f>
        <v>0</v>
      </c>
      <c r="W195" s="3">
        <f t="shared" si="9"/>
        <v>0</v>
      </c>
    </row>
    <row r="196" spans="19:23" x14ac:dyDescent="0.25">
      <c r="S196" s="3">
        <f t="shared" si="10"/>
        <v>0</v>
      </c>
      <c r="T196" s="3">
        <f>IF(A196&gt;0,IFERROR(VLOOKUP(C196,AthleteTable[],1,FALSE),0),0)</f>
        <v>0</v>
      </c>
      <c r="U196" s="3">
        <f t="shared" si="8"/>
        <v>0</v>
      </c>
      <c r="V196" s="11">
        <f>IF(A196&gt;0,IF(T196&lt;&gt;0,IF(OR(codex484[[#This Row],[1]]&gt;W195,W195="1"),(V195+1+codex484[[#This Row],[T]]),V195+codex484[[#This Row],[T]]),V195+codex484[[#This Row],[T]]),0)</f>
        <v>0</v>
      </c>
      <c r="W196" s="3">
        <f t="shared" si="9"/>
        <v>0</v>
      </c>
    </row>
    <row r="197" spans="19:23" x14ac:dyDescent="0.25">
      <c r="S197" s="3">
        <f t="shared" si="10"/>
        <v>0</v>
      </c>
      <c r="T197" s="3">
        <f>IF(A197&gt;0,IFERROR(VLOOKUP(C197,AthleteTable[],1,FALSE),0),0)</f>
        <v>0</v>
      </c>
      <c r="U197" s="3">
        <f t="shared" si="8"/>
        <v>0</v>
      </c>
      <c r="V197" s="11">
        <f>IF(A197&gt;0,IF(T197&lt;&gt;0,IF(OR(codex484[[#This Row],[1]]&gt;W196,W196="1"),(V196+1+codex484[[#This Row],[T]]),V196+codex484[[#This Row],[T]]),V196+codex484[[#This Row],[T]]),0)</f>
        <v>0</v>
      </c>
      <c r="W197" s="3">
        <f t="shared" si="9"/>
        <v>0</v>
      </c>
    </row>
    <row r="198" spans="19:23" x14ac:dyDescent="0.25">
      <c r="S198" s="3">
        <f t="shared" si="10"/>
        <v>0</v>
      </c>
      <c r="T198" s="3">
        <f>IF(A198&gt;0,IFERROR(VLOOKUP(C198,AthleteTable[],1,FALSE),0),0)</f>
        <v>0</v>
      </c>
      <c r="U198" s="3">
        <f t="shared" ref="U198:U222" si="11">IFERROR(IF(W198&gt;0,IF(W197=W196,IF(T197&gt;0,IF(T196&gt;0,1,0),0),0),0),0)</f>
        <v>0</v>
      </c>
      <c r="V198" s="11">
        <f>IF(A198&gt;0,IF(T198&lt;&gt;0,IF(OR(codex484[[#This Row],[1]]&gt;W197,W197="1"),(V197+1+codex484[[#This Row],[T]]),V197+codex484[[#This Row],[T]]),V197+codex484[[#This Row],[T]]),0)</f>
        <v>0</v>
      </c>
      <c r="W198" s="3">
        <f t="shared" si="9"/>
        <v>0</v>
      </c>
    </row>
    <row r="199" spans="19:23" x14ac:dyDescent="0.25">
      <c r="S199" s="3">
        <f t="shared" si="10"/>
        <v>0</v>
      </c>
      <c r="T199" s="3">
        <f>IF(A199&gt;0,IFERROR(VLOOKUP(C199,AthleteTable[],1,FALSE),0),0)</f>
        <v>0</v>
      </c>
      <c r="U199" s="3">
        <f t="shared" si="11"/>
        <v>0</v>
      </c>
      <c r="V199" s="11">
        <f>IF(A199&gt;0,IF(T199&lt;&gt;0,IF(OR(codex484[[#This Row],[1]]&gt;W198,W198="1"),(V198+1+codex484[[#This Row],[T]]),V198+codex484[[#This Row],[T]]),V198+codex484[[#This Row],[T]]),0)</f>
        <v>0</v>
      </c>
      <c r="W199" s="3">
        <f t="shared" si="9"/>
        <v>0</v>
      </c>
    </row>
    <row r="200" spans="19:23" x14ac:dyDescent="0.25">
      <c r="S200" s="3">
        <f t="shared" si="10"/>
        <v>0</v>
      </c>
      <c r="T200" s="3">
        <f>IF(A200&gt;0,IFERROR(VLOOKUP(C200,AthleteTable[],1,FALSE),0),0)</f>
        <v>0</v>
      </c>
      <c r="U200" s="3">
        <f t="shared" si="11"/>
        <v>0</v>
      </c>
      <c r="V200" s="11">
        <f>IF(A200&gt;0,IF(T200&lt;&gt;0,IF(OR(codex484[[#This Row],[1]]&gt;W199,W199="1"),(V199+1+codex484[[#This Row],[T]]),V199+codex484[[#This Row],[T]]),V199+codex484[[#This Row],[T]]),0)</f>
        <v>0</v>
      </c>
      <c r="W200" s="3">
        <f t="shared" si="9"/>
        <v>0</v>
      </c>
    </row>
    <row r="201" spans="19:23" x14ac:dyDescent="0.25">
      <c r="S201" s="3">
        <f t="shared" si="10"/>
        <v>0</v>
      </c>
      <c r="T201" s="3">
        <f>IF(A201&gt;0,IFERROR(VLOOKUP(C201,AthleteTable[],1,FALSE),0),0)</f>
        <v>0</v>
      </c>
      <c r="U201" s="3">
        <f t="shared" si="11"/>
        <v>0</v>
      </c>
      <c r="V201" s="11">
        <f>IF(A201&gt;0,IF(T201&lt;&gt;0,IF(OR(codex484[[#This Row],[1]]&gt;W200,W200="1"),(V200+1+codex484[[#This Row],[T]]),V200+codex484[[#This Row],[T]]),V200+codex484[[#This Row],[T]]),0)</f>
        <v>0</v>
      </c>
      <c r="W201" s="3">
        <f t="shared" ref="W201:W222" si="12">IF(A155&gt;0,A155,0)</f>
        <v>0</v>
      </c>
    </row>
    <row r="202" spans="19:23" x14ac:dyDescent="0.25">
      <c r="S202" s="3">
        <f t="shared" si="10"/>
        <v>0</v>
      </c>
      <c r="T202" s="3">
        <f>IF(A202&gt;0,IFERROR(VLOOKUP(C202,AthleteTable[],1,FALSE),0),0)</f>
        <v>0</v>
      </c>
      <c r="U202" s="3">
        <f t="shared" si="11"/>
        <v>0</v>
      </c>
      <c r="V202" s="11">
        <f>IF(A202&gt;0,IF(T202&lt;&gt;0,IF(OR(codex484[[#This Row],[1]]&gt;W201,W201="1"),(V201+1+codex484[[#This Row],[T]]),V201+codex484[[#This Row],[T]]),V201+codex484[[#This Row],[T]]),0)</f>
        <v>0</v>
      </c>
      <c r="W202" s="3">
        <f t="shared" si="12"/>
        <v>0</v>
      </c>
    </row>
    <row r="203" spans="19:23" x14ac:dyDescent="0.25">
      <c r="S203" s="3">
        <f t="shared" si="10"/>
        <v>0</v>
      </c>
      <c r="T203" s="3">
        <f>IF(A203&gt;0,IFERROR(VLOOKUP(C203,AthleteTable[],1,FALSE),0),0)</f>
        <v>0</v>
      </c>
      <c r="U203" s="3">
        <f t="shared" si="11"/>
        <v>0</v>
      </c>
      <c r="V203" s="11">
        <f>IF(A203&gt;0,IF(T203&lt;&gt;0,IF(OR(codex484[[#This Row],[1]]&gt;W202,W202="1"),(V202+1+codex484[[#This Row],[T]]),V202+codex484[[#This Row],[T]]),V202+codex484[[#This Row],[T]]),0)</f>
        <v>0</v>
      </c>
      <c r="W203" s="3">
        <f t="shared" si="12"/>
        <v>0</v>
      </c>
    </row>
    <row r="204" spans="19:23" x14ac:dyDescent="0.25">
      <c r="S204" s="3">
        <f t="shared" si="10"/>
        <v>0</v>
      </c>
      <c r="T204" s="3">
        <f>IF(A204&gt;0,IFERROR(VLOOKUP(C204,AthleteTable[],1,FALSE),0),0)</f>
        <v>0</v>
      </c>
      <c r="U204" s="3">
        <f t="shared" si="11"/>
        <v>0</v>
      </c>
      <c r="V204" s="11">
        <f>IF(A204&gt;0,IF(T204&lt;&gt;0,IF(OR(codex484[[#This Row],[1]]&gt;W203,W203="1"),(V203+1+codex484[[#This Row],[T]]),V203+codex484[[#This Row],[T]]),V203+codex484[[#This Row],[T]]),0)</f>
        <v>0</v>
      </c>
      <c r="W204" s="3">
        <f t="shared" si="12"/>
        <v>0</v>
      </c>
    </row>
    <row r="205" spans="19:23" x14ac:dyDescent="0.25">
      <c r="S205" s="3">
        <f t="shared" si="10"/>
        <v>0</v>
      </c>
      <c r="T205" s="3">
        <f>IF(A205&gt;0,IFERROR(VLOOKUP(C205,AthleteTable[],1,FALSE),0),0)</f>
        <v>0</v>
      </c>
      <c r="U205" s="3">
        <f t="shared" si="11"/>
        <v>0</v>
      </c>
      <c r="V205" s="11">
        <f>IF(A205&gt;0,IF(T205&lt;&gt;0,IF(OR(codex484[[#This Row],[1]]&gt;W204,W204="1"),(V204+1+codex484[[#This Row],[T]]),V204+codex484[[#This Row],[T]]),V204+codex484[[#This Row],[T]]),0)</f>
        <v>0</v>
      </c>
      <c r="W205" s="3">
        <f t="shared" si="12"/>
        <v>0</v>
      </c>
    </row>
    <row r="206" spans="19:23" x14ac:dyDescent="0.25">
      <c r="S206" s="3">
        <f t="shared" si="10"/>
        <v>0</v>
      </c>
      <c r="T206" s="3">
        <f>IF(A206&gt;0,IFERROR(VLOOKUP(C206,AthleteTable[],1,FALSE),0),0)</f>
        <v>0</v>
      </c>
      <c r="U206" s="3">
        <f t="shared" si="11"/>
        <v>0</v>
      </c>
      <c r="V206" s="11">
        <f>IF(A206&gt;0,IF(T206&lt;&gt;0,IF(OR(codex484[[#This Row],[1]]&gt;W205,W205="1"),(V205+1+codex484[[#This Row],[T]]),V205+codex484[[#This Row],[T]]),V205+codex484[[#This Row],[T]]),0)</f>
        <v>0</v>
      </c>
      <c r="W206" s="3">
        <f t="shared" si="12"/>
        <v>0</v>
      </c>
    </row>
    <row r="207" spans="19:23" x14ac:dyDescent="0.25">
      <c r="S207" s="3">
        <f t="shared" si="10"/>
        <v>0</v>
      </c>
      <c r="T207" s="3">
        <f>IF(A207&gt;0,IFERROR(VLOOKUP(C207,AthleteTable[],1,FALSE),0),0)</f>
        <v>0</v>
      </c>
      <c r="U207" s="3">
        <f t="shared" si="11"/>
        <v>0</v>
      </c>
      <c r="V207" s="11">
        <f>IF(A207&gt;0,IF(T207&lt;&gt;0,IF(OR(codex484[[#This Row],[1]]&gt;W206,W206="1"),(V206+1+codex484[[#This Row],[T]]),V206+codex484[[#This Row],[T]]),V206+codex484[[#This Row],[T]]),0)</f>
        <v>0</v>
      </c>
      <c r="W207" s="3">
        <f t="shared" si="12"/>
        <v>0</v>
      </c>
    </row>
    <row r="208" spans="19:23" x14ac:dyDescent="0.25">
      <c r="S208" s="3">
        <f t="shared" si="10"/>
        <v>0</v>
      </c>
      <c r="T208" s="3">
        <f>IF(A208&gt;0,IFERROR(VLOOKUP(C208,AthleteTable[],1,FALSE),0),0)</f>
        <v>0</v>
      </c>
      <c r="U208" s="3">
        <f t="shared" si="11"/>
        <v>0</v>
      </c>
      <c r="V208" s="11">
        <f>IF(A208&gt;0,IF(T208&lt;&gt;0,IF(OR(codex484[[#This Row],[1]]&gt;W207,W207="1"),(V207+1+codex484[[#This Row],[T]]),V207+codex484[[#This Row],[T]]),V207+codex484[[#This Row],[T]]),0)</f>
        <v>0</v>
      </c>
      <c r="W208" s="3">
        <f t="shared" si="12"/>
        <v>0</v>
      </c>
    </row>
    <row r="209" spans="19:23" x14ac:dyDescent="0.25">
      <c r="S209" s="3">
        <f t="shared" si="10"/>
        <v>0</v>
      </c>
      <c r="T209" s="3">
        <f>IF(A209&gt;0,IFERROR(VLOOKUP(C209,AthleteTable[],1,FALSE),0),0)</f>
        <v>0</v>
      </c>
      <c r="U209" s="3">
        <f t="shared" si="11"/>
        <v>0</v>
      </c>
      <c r="V209" s="11">
        <f>IF(A209&gt;0,IF(T209&lt;&gt;0,IF(OR(codex484[[#This Row],[1]]&gt;W208,W208="1"),(V208+1+codex484[[#This Row],[T]]),V208+codex484[[#This Row],[T]]),V208+codex484[[#This Row],[T]]),0)</f>
        <v>0</v>
      </c>
      <c r="W209" s="3">
        <f t="shared" si="12"/>
        <v>0</v>
      </c>
    </row>
    <row r="210" spans="19:23" x14ac:dyDescent="0.25">
      <c r="S210" s="3">
        <f t="shared" si="10"/>
        <v>0</v>
      </c>
      <c r="T210" s="3">
        <f>IF(A210&gt;0,IFERROR(VLOOKUP(C210,AthleteTable[],1,FALSE),0),0)</f>
        <v>0</v>
      </c>
      <c r="U210" s="3">
        <f t="shared" si="11"/>
        <v>0</v>
      </c>
      <c r="V210" s="11">
        <f>IF(A210&gt;0,IF(T210&lt;&gt;0,IF(OR(codex484[[#This Row],[1]]&gt;W209,W209="1"),(V209+1+codex484[[#This Row],[T]]),V209+codex484[[#This Row],[T]]),V209+codex484[[#This Row],[T]]),0)</f>
        <v>0</v>
      </c>
      <c r="W210" s="3">
        <f t="shared" si="12"/>
        <v>0</v>
      </c>
    </row>
    <row r="211" spans="19:23" x14ac:dyDescent="0.25">
      <c r="S211" s="3">
        <f t="shared" si="10"/>
        <v>0</v>
      </c>
      <c r="T211" s="3">
        <f>IF(A211&gt;0,IFERROR(VLOOKUP(C211,AthleteTable[],1,FALSE),0),0)</f>
        <v>0</v>
      </c>
      <c r="U211" s="3">
        <f t="shared" si="11"/>
        <v>0</v>
      </c>
      <c r="V211" s="11">
        <f>IF(A211&gt;0,IF(T211&lt;&gt;0,IF(OR(codex484[[#This Row],[1]]&gt;W210,W210="1"),(V210+1+codex484[[#This Row],[T]]),V210+codex484[[#This Row],[T]]),V210+codex484[[#This Row],[T]]),0)</f>
        <v>0</v>
      </c>
      <c r="W211" s="3">
        <f t="shared" si="12"/>
        <v>0</v>
      </c>
    </row>
    <row r="212" spans="19:23" x14ac:dyDescent="0.25">
      <c r="S212" s="3">
        <f t="shared" si="10"/>
        <v>0</v>
      </c>
      <c r="T212" s="3">
        <f>IF(A212&gt;0,IFERROR(VLOOKUP(C212,AthleteTable[],1,FALSE),0),0)</f>
        <v>0</v>
      </c>
      <c r="U212" s="3">
        <f t="shared" si="11"/>
        <v>0</v>
      </c>
      <c r="V212" s="11">
        <f>IF(A212&gt;0,IF(T212&lt;&gt;0,IF(OR(codex484[[#This Row],[1]]&gt;W211,W211="1"),(V211+1+codex484[[#This Row],[T]]),V211+codex484[[#This Row],[T]]),V211+codex484[[#This Row],[T]]),0)</f>
        <v>0</v>
      </c>
      <c r="W212" s="3">
        <f t="shared" si="12"/>
        <v>0</v>
      </c>
    </row>
    <row r="213" spans="19:23" x14ac:dyDescent="0.25">
      <c r="S213" s="3">
        <f t="shared" si="10"/>
        <v>0</v>
      </c>
      <c r="T213" s="3">
        <f>IF(A213&gt;0,IFERROR(VLOOKUP(C213,AthleteTable[],1,FALSE),0),0)</f>
        <v>0</v>
      </c>
      <c r="U213" s="3">
        <f t="shared" si="11"/>
        <v>0</v>
      </c>
      <c r="V213" s="11">
        <f>IF(A213&gt;0,IF(T213&lt;&gt;0,IF(OR(codex484[[#This Row],[1]]&gt;W212,W212="1"),(V212+1+codex484[[#This Row],[T]]),V212+codex484[[#This Row],[T]]),V212+codex484[[#This Row],[T]]),0)</f>
        <v>0</v>
      </c>
      <c r="W213" s="3">
        <f t="shared" si="12"/>
        <v>0</v>
      </c>
    </row>
    <row r="214" spans="19:23" x14ac:dyDescent="0.25">
      <c r="S214" s="3">
        <f t="shared" si="10"/>
        <v>0</v>
      </c>
      <c r="T214" s="3">
        <f>IF(A214&gt;0,IFERROR(VLOOKUP(C214,AthleteTable[],1,FALSE),0),0)</f>
        <v>0</v>
      </c>
      <c r="U214" s="3">
        <f t="shared" si="11"/>
        <v>0</v>
      </c>
      <c r="V214" s="11">
        <f>IF(A214&gt;0,IF(T214&lt;&gt;0,IF(OR(codex484[[#This Row],[1]]&gt;W213,W213="1"),(V213+1+codex484[[#This Row],[T]]),V213+codex484[[#This Row],[T]]),V213+codex484[[#This Row],[T]]),0)</f>
        <v>0</v>
      </c>
      <c r="W214" s="3">
        <f t="shared" si="12"/>
        <v>0</v>
      </c>
    </row>
    <row r="215" spans="19:23" x14ac:dyDescent="0.25">
      <c r="S215" s="3">
        <f t="shared" si="10"/>
        <v>0</v>
      </c>
      <c r="T215" s="3">
        <f>IF(A215&gt;0,IFERROR(VLOOKUP(C215,AthleteTable[],1,FALSE),0),0)</f>
        <v>0</v>
      </c>
      <c r="U215" s="3">
        <f t="shared" si="11"/>
        <v>0</v>
      </c>
      <c r="V215" s="11">
        <f>IF(A215&gt;0,IF(T215&lt;&gt;0,IF(OR(codex484[[#This Row],[1]]&gt;W214,W214="1"),(V214+1+codex484[[#This Row],[T]]),V214+codex484[[#This Row],[T]]),V214+codex484[[#This Row],[T]]),0)</f>
        <v>0</v>
      </c>
      <c r="W215" s="3">
        <f t="shared" si="12"/>
        <v>0</v>
      </c>
    </row>
    <row r="216" spans="19:23" x14ac:dyDescent="0.25">
      <c r="S216" s="3">
        <f t="shared" si="10"/>
        <v>0</v>
      </c>
      <c r="T216" s="3">
        <f>IF(A216&gt;0,IFERROR(VLOOKUP(C216,AthleteTable[],1,FALSE),0),0)</f>
        <v>0</v>
      </c>
      <c r="U216" s="3">
        <f t="shared" si="11"/>
        <v>0</v>
      </c>
      <c r="V216" s="11">
        <f>IF(A216&gt;0,IF(T216&lt;&gt;0,IF(OR(codex484[[#This Row],[1]]&gt;W215,W215="1"),(V215+1+codex484[[#This Row],[T]]),V215+codex484[[#This Row],[T]]),V215+codex484[[#This Row],[T]]),0)</f>
        <v>0</v>
      </c>
      <c r="W216" s="3">
        <f t="shared" si="12"/>
        <v>0</v>
      </c>
    </row>
    <row r="217" spans="19:23" x14ac:dyDescent="0.25">
      <c r="S217" s="3">
        <f t="shared" si="10"/>
        <v>0</v>
      </c>
      <c r="T217" s="3">
        <f>IF(A217&gt;0,IFERROR(VLOOKUP(C217,AthleteTable[],1,FALSE),0),0)</f>
        <v>0</v>
      </c>
      <c r="U217" s="3">
        <f t="shared" si="11"/>
        <v>0</v>
      </c>
      <c r="V217" s="11">
        <f>IF(A217&gt;0,IF(T217&lt;&gt;0,IF(OR(codex484[[#This Row],[1]]&gt;W216,W216="1"),(V216+1+codex484[[#This Row],[T]]),V216+codex484[[#This Row],[T]]),V216+codex484[[#This Row],[T]]),0)</f>
        <v>0</v>
      </c>
      <c r="W217" s="3">
        <f t="shared" si="12"/>
        <v>0</v>
      </c>
    </row>
    <row r="218" spans="19:23" x14ac:dyDescent="0.25">
      <c r="S218" s="3">
        <f t="shared" si="10"/>
        <v>0</v>
      </c>
      <c r="T218" s="3">
        <f>IF(A218&gt;0,IFERROR(VLOOKUP(C218,AthleteTable[],1,FALSE),0),0)</f>
        <v>0</v>
      </c>
      <c r="U218" s="3">
        <f t="shared" si="11"/>
        <v>0</v>
      </c>
      <c r="V218" s="11">
        <f>IF(A218&gt;0,IF(T218&lt;&gt;0,IF(OR(codex484[[#This Row],[1]]&gt;W217,W217="1"),(V217+1+codex484[[#This Row],[T]]),V217+codex484[[#This Row],[T]]),V217+codex484[[#This Row],[T]]),0)</f>
        <v>0</v>
      </c>
      <c r="W218" s="3">
        <f t="shared" si="12"/>
        <v>0</v>
      </c>
    </row>
    <row r="219" spans="19:23" x14ac:dyDescent="0.25">
      <c r="S219" s="3">
        <f t="shared" si="10"/>
        <v>0</v>
      </c>
      <c r="T219" s="3">
        <f>IF(A219&gt;0,IFERROR(VLOOKUP(C219,AthleteTable[],1,FALSE),0),0)</f>
        <v>0</v>
      </c>
      <c r="U219" s="3">
        <f t="shared" si="11"/>
        <v>0</v>
      </c>
      <c r="V219" s="11">
        <f>IF(A219&gt;0,IF(T219&lt;&gt;0,IF(OR(codex484[[#This Row],[1]]&gt;W218,W218="1"),(V218+1+codex484[[#This Row],[T]]),V218+codex484[[#This Row],[T]]),V218+codex484[[#This Row],[T]]),0)</f>
        <v>0</v>
      </c>
      <c r="W219" s="3">
        <f t="shared" si="12"/>
        <v>0</v>
      </c>
    </row>
    <row r="220" spans="19:23" x14ac:dyDescent="0.25">
      <c r="S220" s="3">
        <f t="shared" si="10"/>
        <v>0</v>
      </c>
      <c r="T220" s="3">
        <f>IF(A220&gt;0,IFERROR(VLOOKUP(C220,AthleteTable[],1,FALSE),0),0)</f>
        <v>0</v>
      </c>
      <c r="U220" s="3">
        <f t="shared" si="11"/>
        <v>0</v>
      </c>
      <c r="V220" s="11">
        <f>IF(A220&gt;0,IF(T220&lt;&gt;0,IF(OR(codex484[[#This Row],[1]]&gt;W219,W219="1"),(V219+1+codex484[[#This Row],[T]]),V219+codex484[[#This Row],[T]]),V219+codex484[[#This Row],[T]]),0)</f>
        <v>0</v>
      </c>
      <c r="W220" s="3">
        <f t="shared" si="12"/>
        <v>0</v>
      </c>
    </row>
    <row r="221" spans="19:23" x14ac:dyDescent="0.25">
      <c r="S221" s="3">
        <f t="shared" si="10"/>
        <v>0</v>
      </c>
      <c r="T221" s="3">
        <f>IF(A221&gt;0,IFERROR(VLOOKUP(C221,AthleteTable[],1,FALSE),0),0)</f>
        <v>0</v>
      </c>
      <c r="U221" s="3">
        <f t="shared" si="11"/>
        <v>0</v>
      </c>
      <c r="V221" s="11">
        <f>IF(A221&gt;0,IF(T221&lt;&gt;0,IF(OR(codex484[[#This Row],[1]]&gt;W220,W220="1"),(V220+1+codex484[[#This Row],[T]]),V220+codex484[[#This Row],[T]]),V220+codex484[[#This Row],[T]]),0)</f>
        <v>0</v>
      </c>
      <c r="W221" s="3">
        <f t="shared" si="12"/>
        <v>0</v>
      </c>
    </row>
    <row r="222" spans="19:23" x14ac:dyDescent="0.25">
      <c r="S222" s="3">
        <f t="shared" si="10"/>
        <v>0</v>
      </c>
      <c r="T222" s="3">
        <f>IF(A222&gt;0,IFERROR(VLOOKUP(C222,AthleteTable[],1,FALSE),0),0)</f>
        <v>0</v>
      </c>
      <c r="U222" s="3">
        <f t="shared" si="11"/>
        <v>0</v>
      </c>
      <c r="V222" s="11">
        <f>IF(A222&gt;0,IF(T222&lt;&gt;0,IF(OR(codex484[[#This Row],[1]]&gt;W221,W221="1"),(V221+1+codex484[[#This Row],[T]]),V221+codex484[[#This Row],[T]]),V221+codex484[[#This Row],[T]]),0)</f>
        <v>0</v>
      </c>
      <c r="W222" s="3">
        <f t="shared" si="12"/>
        <v>0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26</vt:i4>
      </vt:variant>
      <vt:variant>
        <vt:lpstr>Named Ranges</vt:lpstr>
      </vt:variant>
      <vt:variant>
        <vt:i4>23</vt:i4>
      </vt:variant>
    </vt:vector>
  </HeadingPairs>
  <TitlesOfParts>
    <vt:vector size="49" baseType="lpstr">
      <vt:lpstr>Athletes</vt:lpstr>
      <vt:lpstr>Util</vt:lpstr>
      <vt:lpstr>Ref</vt:lpstr>
      <vt:lpstr>466</vt:lpstr>
      <vt:lpstr>467</vt:lpstr>
      <vt:lpstr>481</vt:lpstr>
      <vt:lpstr>482</vt:lpstr>
      <vt:lpstr>483</vt:lpstr>
      <vt:lpstr>484</vt:lpstr>
      <vt:lpstr>511</vt:lpstr>
      <vt:lpstr>512</vt:lpstr>
      <vt:lpstr>515</vt:lpstr>
      <vt:lpstr>518</vt:lpstr>
      <vt:lpstr>519</vt:lpstr>
      <vt:lpstr>554</vt:lpstr>
      <vt:lpstr>557</vt:lpstr>
      <vt:lpstr>558</vt:lpstr>
      <vt:lpstr>559</vt:lpstr>
      <vt:lpstr>584</vt:lpstr>
      <vt:lpstr>585</vt:lpstr>
      <vt:lpstr>586</vt:lpstr>
      <vt:lpstr>587</vt:lpstr>
      <vt:lpstr>588</vt:lpstr>
      <vt:lpstr>589</vt:lpstr>
      <vt:lpstr>590</vt:lpstr>
      <vt:lpstr>591</vt:lpstr>
      <vt:lpstr>'466'!_?Codex_466</vt:lpstr>
      <vt:lpstr>'467'!_?Codex_467</vt:lpstr>
      <vt:lpstr>'481'!_?Codex_481</vt:lpstr>
      <vt:lpstr>'482'!_?Codex_482</vt:lpstr>
      <vt:lpstr>'483'!_?Codex_483</vt:lpstr>
      <vt:lpstr>'484'!_?Codex_484</vt:lpstr>
      <vt:lpstr>'511'!_?Codex_511</vt:lpstr>
      <vt:lpstr>'512'!_?Codex_512</vt:lpstr>
      <vt:lpstr>'515'!_?Codex_515</vt:lpstr>
      <vt:lpstr>'518'!_?Codex_518</vt:lpstr>
      <vt:lpstr>'519'!_?Codex_519</vt:lpstr>
      <vt:lpstr>'554'!_?Codex_554</vt:lpstr>
      <vt:lpstr>'557'!_?Codex_557</vt:lpstr>
      <vt:lpstr>'558'!_?Codex_558</vt:lpstr>
      <vt:lpstr>'559'!_?Codex_559</vt:lpstr>
      <vt:lpstr>'584'!_?Codex_584</vt:lpstr>
      <vt:lpstr>'585'!_?Codex_585</vt:lpstr>
      <vt:lpstr>'586'!_?Codex_586</vt:lpstr>
      <vt:lpstr>'587'!_?Codex_587</vt:lpstr>
      <vt:lpstr>'588'!_?Codex_588</vt:lpstr>
      <vt:lpstr>'589'!_?Codex_589</vt:lpstr>
      <vt:lpstr>'590'!_?Codex_590</vt:lpstr>
      <vt:lpstr>'591'!_?Codex_591</vt:lpstr>
    </vt:vector>
  </TitlesOfParts>
  <Company>BC Alpine Ski Association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Keven Dubinsky</dc:creator>
  <cp:lastModifiedBy>Carol</cp:lastModifiedBy>
  <dcterms:created xsi:type="dcterms:W3CDTF">2015-01-07T23:05:35Z</dcterms:created>
  <dcterms:modified xsi:type="dcterms:W3CDTF">2015-04-13T00:34:20Z</dcterms:modified>
</cp:coreProperties>
</file>